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C:\Users\Admin\Desktop\SDI\"/>
    </mc:Choice>
  </mc:AlternateContent>
  <xr:revisionPtr revIDLastSave="0" documentId="13_ncr:1_{475A0A2E-06CB-442E-9D6E-B48614919F5F}" xr6:coauthVersionLast="47" xr6:coauthVersionMax="47" xr10:uidLastSave="{00000000-0000-0000-0000-000000000000}"/>
  <bookViews>
    <workbookView xWindow="-120" yWindow="-120" windowWidth="29040" windowHeight="15720" tabRatio="755" activeTab="2" xr2:uid="{A201D5D3-D5DF-4EC7-B2A4-CA551A6BD805}"/>
  </bookViews>
  <sheets>
    <sheet name="CANTA CALLAO" sheetId="1" r:id="rId1"/>
    <sheet name="2010" sheetId="29" r:id="rId2"/>
    <sheet name="MAIN" sheetId="31" r:id="rId3"/>
    <sheet name="2011" sheetId="28" r:id="rId4"/>
    <sheet name="2012" sheetId="27" r:id="rId5"/>
    <sheet name="2013" sheetId="3" r:id="rId6"/>
    <sheet name="2014" sheetId="14" r:id="rId7"/>
    <sheet name="2015" sheetId="16" r:id="rId8"/>
    <sheet name="2016(2)" sheetId="30" state="hidden" r:id="rId9"/>
    <sheet name="2016" sheetId="17" r:id="rId10"/>
    <sheet name="2017" sheetId="18" r:id="rId11"/>
    <sheet name="2018" sheetId="19" r:id="rId12"/>
    <sheet name="2019" sheetId="20" r:id="rId13"/>
    <sheet name="2020" sheetId="21" r:id="rId14"/>
    <sheet name="2021" sheetId="22" r:id="rId15"/>
    <sheet name="2022" sheetId="23" r:id="rId16"/>
    <sheet name="2023" sheetId="24" r:id="rId17"/>
    <sheet name="2024" sheetId="25" r:id="rId18"/>
    <sheet name="RESUMEN" sheetId="26" r:id="rId19"/>
  </sheets>
  <definedNames>
    <definedName name="_xlnm._FilterDatabase" localSheetId="5" hidden="1">'2013'!$A$6:$H$275</definedName>
    <definedName name="_xlnm._FilterDatabase" localSheetId="9" hidden="1">'2016'!$A$5:$H$143</definedName>
    <definedName name="_xlnm._FilterDatabase" localSheetId="12" hidden="1">'2019'!$A$5:$H$5</definedName>
    <definedName name="_xlnm._FilterDatabase" localSheetId="14" hidden="1">'2021'!$A$5:$H$125</definedName>
    <definedName name="_xlnm._FilterDatabase" localSheetId="15" hidden="1">'2022'!$A$5:$M$151</definedName>
    <definedName name="_xlnm._FilterDatabase" localSheetId="16" hidden="1">'2023'!$A$5:$H$275</definedName>
    <definedName name="_xlnm._FilterDatabase" localSheetId="0" hidden="1">'CANTA CALLAO'!$A$5:$G$6005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66" i="31" l="1"/>
  <c r="F1858" i="31"/>
  <c r="F1857" i="31"/>
  <c r="F1848" i="31"/>
  <c r="F1844" i="31"/>
  <c r="F1843" i="31"/>
  <c r="F1839" i="31"/>
  <c r="F1838" i="31"/>
  <c r="F1836" i="31"/>
  <c r="F1832" i="31"/>
  <c r="F1830" i="31"/>
  <c r="F1828" i="31"/>
  <c r="A1826" i="31"/>
  <c r="A1827" i="31" s="1"/>
  <c r="A1828" i="31" s="1"/>
  <c r="A1829" i="31" s="1"/>
  <c r="A1830" i="31" s="1"/>
  <c r="A1831" i="31" s="1"/>
  <c r="A1832" i="31" s="1"/>
  <c r="A1833" i="31" s="1"/>
  <c r="A1834" i="31" s="1"/>
  <c r="A1835" i="31" s="1"/>
  <c r="A1836" i="31" s="1"/>
  <c r="A1837" i="31" s="1"/>
  <c r="A1838" i="31" s="1"/>
  <c r="A1839" i="31" s="1"/>
  <c r="A1840" i="31" s="1"/>
  <c r="A1841" i="31" s="1"/>
  <c r="A1842" i="31" s="1"/>
  <c r="A1843" i="31" s="1"/>
  <c r="A1844" i="31" s="1"/>
  <c r="A1845" i="31" s="1"/>
  <c r="A1846" i="31" s="1"/>
  <c r="A1847" i="31" s="1"/>
  <c r="A1848" i="31" s="1"/>
  <c r="A1849" i="31" s="1"/>
  <c r="A1850" i="31" s="1"/>
  <c r="A1851" i="31" s="1"/>
  <c r="A1852" i="31" s="1"/>
  <c r="A1853" i="31" s="1"/>
  <c r="A1854" i="31" s="1"/>
  <c r="A1855" i="31" s="1"/>
  <c r="A1856" i="31" s="1"/>
  <c r="A1857" i="31" s="1"/>
  <c r="A1858" i="31" s="1"/>
  <c r="A1859" i="31" s="1"/>
  <c r="A1860" i="31" s="1"/>
  <c r="A1861" i="31" s="1"/>
  <c r="A1862" i="31" s="1"/>
  <c r="A1863" i="31" s="1"/>
  <c r="A1864" i="31" s="1"/>
  <c r="A1865" i="31" s="1"/>
  <c r="A1866" i="31" s="1"/>
  <c r="A1867" i="31" s="1"/>
  <c r="A1868" i="31" s="1"/>
  <c r="A1869" i="31" s="1"/>
  <c r="A1870" i="31" s="1"/>
  <c r="A1871" i="31" s="1"/>
  <c r="A1872" i="31" s="1"/>
  <c r="F1822" i="31"/>
  <c r="F1821" i="31"/>
  <c r="F1820" i="31"/>
  <c r="F1814" i="31"/>
  <c r="A1808" i="31"/>
  <c r="A1809" i="31" s="1"/>
  <c r="A1790" i="31"/>
  <c r="F1785" i="31"/>
  <c r="F1783" i="31"/>
  <c r="F1777" i="31"/>
  <c r="F1609" i="31"/>
  <c r="F1603" i="31"/>
  <c r="F1598" i="31"/>
  <c r="F1587" i="31"/>
  <c r="A1582" i="31"/>
  <c r="A1574" i="31"/>
  <c r="F1573" i="31"/>
  <c r="F1570" i="31"/>
  <c r="F1568" i="31"/>
  <c r="F1566" i="31"/>
  <c r="F1565" i="31"/>
  <c r="A1443" i="31"/>
  <c r="A1444" i="31" s="1"/>
  <c r="A1445" i="31" s="1"/>
  <c r="A1446" i="31" s="1"/>
  <c r="A1447" i="31" s="1"/>
  <c r="A1448" i="31" s="1"/>
  <c r="A1449" i="31" s="1"/>
  <c r="A1450" i="31" s="1"/>
  <c r="A1451" i="31" s="1"/>
  <c r="A1452" i="31" s="1"/>
  <c r="A1453" i="31" s="1"/>
  <c r="A1454" i="31" s="1"/>
  <c r="A1455" i="31" s="1"/>
  <c r="A1456" i="31" s="1"/>
  <c r="A1457" i="31" s="1"/>
  <c r="A1458" i="31" s="1"/>
  <c r="A1459" i="31" s="1"/>
  <c r="A1460" i="31" s="1"/>
  <c r="A1461" i="31" s="1"/>
  <c r="A1462" i="31" s="1"/>
  <c r="A1463" i="31" s="1"/>
  <c r="A1464" i="31" s="1"/>
  <c r="A1465" i="31" s="1"/>
  <c r="A1466" i="31" s="1"/>
  <c r="A1467" i="31" s="1"/>
  <c r="A1468" i="31" s="1"/>
  <c r="A1469" i="31" s="1"/>
  <c r="A1470" i="31" s="1"/>
  <c r="A1471" i="31" s="1"/>
  <c r="A1472" i="31" s="1"/>
  <c r="A1473" i="31" s="1"/>
  <c r="A1474" i="31" s="1"/>
  <c r="A1475" i="31" s="1"/>
  <c r="A1476" i="31" s="1"/>
  <c r="A1477" i="31" s="1"/>
  <c r="A1478" i="31" s="1"/>
  <c r="A1479" i="31" s="1"/>
  <c r="A1480" i="31" s="1"/>
  <c r="A1481" i="31" s="1"/>
  <c r="A1482" i="31" s="1"/>
  <c r="A1483" i="31" s="1"/>
  <c r="A1484" i="31" s="1"/>
  <c r="A1485" i="31" s="1"/>
  <c r="A1486" i="31" s="1"/>
  <c r="A1487" i="31" s="1"/>
  <c r="A1488" i="31" s="1"/>
  <c r="A1489" i="31" s="1"/>
  <c r="A1490" i="31" s="1"/>
  <c r="A1491" i="31" s="1"/>
  <c r="A1492" i="31" s="1"/>
  <c r="A1493" i="31" s="1"/>
  <c r="A1494" i="31" s="1"/>
  <c r="A1495" i="31" s="1"/>
  <c r="A1496" i="31" s="1"/>
  <c r="A1497" i="31" s="1"/>
  <c r="A1498" i="31" s="1"/>
  <c r="A1499" i="31" s="1"/>
  <c r="A1500" i="31" s="1"/>
  <c r="A1501" i="31" s="1"/>
  <c r="A1502" i="31" s="1"/>
  <c r="A1503" i="31" s="1"/>
  <c r="A1504" i="31" s="1"/>
  <c r="A1505" i="31" s="1"/>
  <c r="A1506" i="31" s="1"/>
  <c r="A1507" i="31" s="1"/>
  <c r="A1508" i="31" s="1"/>
  <c r="A1509" i="31" s="1"/>
  <c r="A1510" i="31" s="1"/>
  <c r="A1511" i="31" s="1"/>
  <c r="A1512" i="31" s="1"/>
  <c r="A1513" i="31" s="1"/>
  <c r="A1514" i="31" s="1"/>
  <c r="A1515" i="31" s="1"/>
  <c r="A1516" i="31" s="1"/>
  <c r="A1517" i="31" s="1"/>
  <c r="A1518" i="31" s="1"/>
  <c r="A1519" i="31" s="1"/>
  <c r="A1520" i="31" s="1"/>
  <c r="A1521" i="31" s="1"/>
  <c r="A1522" i="31" s="1"/>
  <c r="A1523" i="31" s="1"/>
  <c r="A1524" i="31" s="1"/>
  <c r="A1525" i="31" s="1"/>
  <c r="A1526" i="31" s="1"/>
  <c r="A1527" i="31" s="1"/>
  <c r="A1528" i="31" s="1"/>
  <c r="A1529" i="31" s="1"/>
  <c r="A1530" i="31" s="1"/>
  <c r="A1531" i="31" s="1"/>
  <c r="A1532" i="31" s="1"/>
  <c r="A1533" i="31" s="1"/>
  <c r="A1534" i="31" s="1"/>
  <c r="A1535" i="31" s="1"/>
  <c r="A1536" i="31" s="1"/>
  <c r="A1537" i="31" s="1"/>
  <c r="A1538" i="31" s="1"/>
  <c r="A1539" i="31" s="1"/>
  <c r="A1540" i="31" s="1"/>
  <c r="A1541" i="31" s="1"/>
  <c r="A1542" i="31" s="1"/>
  <c r="A1543" i="31" s="1"/>
  <c r="A1544" i="31" s="1"/>
  <c r="A1545" i="31" s="1"/>
  <c r="A1546" i="31" s="1"/>
  <c r="A1547" i="31" s="1"/>
  <c r="A1548" i="31" s="1"/>
  <c r="A1549" i="31" s="1"/>
  <c r="A1550" i="31" s="1"/>
  <c r="A1551" i="31" s="1"/>
  <c r="A1552" i="31" s="1"/>
  <c r="A1553" i="31" s="1"/>
  <c r="A1554" i="31" s="1"/>
  <c r="A1439" i="31"/>
  <c r="A1440" i="31" s="1"/>
  <c r="A1441" i="31" s="1"/>
  <c r="F1435" i="31"/>
  <c r="F1434" i="31"/>
  <c r="F1417" i="31"/>
  <c r="F1400" i="31"/>
  <c r="F1397" i="31"/>
  <c r="F1396" i="31"/>
  <c r="A1391" i="31"/>
  <c r="A1392" i="31" s="1"/>
  <c r="A1393" i="31" s="1"/>
  <c r="A1394" i="31" s="1"/>
  <c r="A1395" i="31" s="1"/>
  <c r="F1343" i="31"/>
  <c r="A1323" i="31"/>
  <c r="A1324" i="31" s="1"/>
  <c r="A1325" i="31" s="1"/>
  <c r="A1304" i="31"/>
  <c r="F1300" i="31"/>
  <c r="F1296" i="31"/>
  <c r="A1276" i="31"/>
  <c r="A1251" i="31"/>
  <c r="A1252" i="31" s="1"/>
  <c r="A1075" i="31"/>
  <c r="A1076" i="31" s="1"/>
  <c r="A1077" i="31" s="1"/>
  <c r="A1078" i="31" s="1"/>
  <c r="A1079" i="31" s="1"/>
  <c r="A1080" i="31" s="1"/>
  <c r="A1081" i="31" s="1"/>
  <c r="A1082" i="31" s="1"/>
  <c r="A1083" i="31" s="1"/>
  <c r="A1084" i="31" s="1"/>
  <c r="A1085" i="31" s="1"/>
  <c r="A1086" i="31" s="1"/>
  <c r="A1087" i="31" s="1"/>
  <c r="A1088" i="31" s="1"/>
  <c r="A1089" i="31" s="1"/>
  <c r="A1090" i="31" s="1"/>
  <c r="A1091" i="31" s="1"/>
  <c r="A1092" i="31" s="1"/>
  <c r="A1093" i="31" s="1"/>
  <c r="A1094" i="31" s="1"/>
  <c r="A1095" i="31" s="1"/>
  <c r="A1096" i="31" s="1"/>
  <c r="A1097" i="31" s="1"/>
  <c r="A1098" i="31" s="1"/>
  <c r="A1099" i="31" s="1"/>
  <c r="A1100" i="31" s="1"/>
  <c r="A1101" i="31" s="1"/>
  <c r="A1102" i="31" s="1"/>
  <c r="A1103" i="31" s="1"/>
  <c r="A1104" i="31" s="1"/>
  <c r="A1105" i="31" s="1"/>
  <c r="A1106" i="31" s="1"/>
  <c r="A1107" i="31" s="1"/>
  <c r="A1108" i="31" s="1"/>
  <c r="A1109" i="31" s="1"/>
  <c r="A1110" i="31" s="1"/>
  <c r="A1111" i="31" s="1"/>
  <c r="A1112" i="31" s="1"/>
  <c r="A1113" i="31" s="1"/>
  <c r="A1114" i="31" s="1"/>
  <c r="A1115" i="31" s="1"/>
  <c r="A1116" i="31" s="1"/>
  <c r="A1117" i="31" s="1"/>
  <c r="A1118" i="31" s="1"/>
  <c r="A1119" i="31" s="1"/>
  <c r="A1120" i="31" s="1"/>
  <c r="A1121" i="31" s="1"/>
  <c r="A1122" i="31" s="1"/>
  <c r="A1123" i="31" s="1"/>
  <c r="A1124" i="31" s="1"/>
  <c r="A1125" i="31" s="1"/>
  <c r="A1126" i="31" s="1"/>
  <c r="A1127" i="31" s="1"/>
  <c r="A1128" i="31" s="1"/>
  <c r="A1129" i="31" s="1"/>
  <c r="A1130" i="31" s="1"/>
  <c r="A1131" i="31" s="1"/>
  <c r="A1132" i="31" s="1"/>
  <c r="A1133" i="31" s="1"/>
  <c r="A1134" i="31" s="1"/>
  <c r="A1135" i="31" s="1"/>
  <c r="A1136" i="31" s="1"/>
  <c r="A1137" i="31" s="1"/>
  <c r="A1138" i="31" s="1"/>
  <c r="A1139" i="31" s="1"/>
  <c r="A1140" i="31" s="1"/>
  <c r="A1141" i="31" s="1"/>
  <c r="A1142" i="31" s="1"/>
  <c r="A1143" i="31" s="1"/>
  <c r="A1144" i="31" s="1"/>
  <c r="A1145" i="31" s="1"/>
  <c r="A1146" i="31" s="1"/>
  <c r="A1147" i="31" s="1"/>
  <c r="A1148" i="31" s="1"/>
  <c r="A1149" i="31" s="1"/>
  <c r="A1150" i="31" s="1"/>
  <c r="A1151" i="31" s="1"/>
  <c r="A1152" i="31" s="1"/>
  <c r="A1153" i="31" s="1"/>
  <c r="A1154" i="31" s="1"/>
  <c r="A1155" i="31" s="1"/>
  <c r="A1156" i="31" s="1"/>
  <c r="A1157" i="31" s="1"/>
  <c r="A1158" i="31" s="1"/>
  <c r="A1159" i="31" s="1"/>
  <c r="A1160" i="31" s="1"/>
  <c r="A1161" i="31" s="1"/>
  <c r="A1162" i="31" s="1"/>
  <c r="A1163" i="31" s="1"/>
  <c r="A1164" i="31" s="1"/>
  <c r="A1165" i="31" s="1"/>
  <c r="A1166" i="31" s="1"/>
  <c r="A1167" i="31" s="1"/>
  <c r="A1168" i="31" s="1"/>
  <c r="A1169" i="31" s="1"/>
  <c r="A1170" i="31" s="1"/>
  <c r="A1171" i="31" s="1"/>
  <c r="A1172" i="31" s="1"/>
  <c r="A1173" i="31" s="1"/>
  <c r="A1174" i="31" s="1"/>
  <c r="A1175" i="31" s="1"/>
  <c r="A1176" i="31" s="1"/>
  <c r="A1177" i="31" s="1"/>
  <c r="A1178" i="31" s="1"/>
  <c r="A1179" i="31" s="1"/>
  <c r="A1180" i="31" s="1"/>
  <c r="A1181" i="31" s="1"/>
  <c r="A1182" i="31" s="1"/>
  <c r="A1183" i="31" s="1"/>
  <c r="A1184" i="31" s="1"/>
  <c r="A1185" i="31" s="1"/>
  <c r="A1186" i="31" s="1"/>
  <c r="A1187" i="31" s="1"/>
  <c r="A1188" i="31" s="1"/>
  <c r="A1189" i="31" s="1"/>
  <c r="A1190" i="31" s="1"/>
  <c r="A1191" i="31" s="1"/>
  <c r="A1192" i="31" s="1"/>
  <c r="A1193" i="31" s="1"/>
  <c r="A1194" i="31" s="1"/>
  <c r="A1195" i="31" s="1"/>
  <c r="A1196" i="31" s="1"/>
  <c r="A1197" i="31" s="1"/>
  <c r="A1198" i="31" s="1"/>
  <c r="A1199" i="31" s="1"/>
  <c r="A1200" i="31" s="1"/>
  <c r="A1201" i="31" s="1"/>
  <c r="A1202" i="31" s="1"/>
  <c r="A1203" i="31" s="1"/>
  <c r="A1204" i="31" s="1"/>
  <c r="A1205" i="31" s="1"/>
  <c r="A1206" i="31" s="1"/>
  <c r="A1207" i="31" s="1"/>
  <c r="A1208" i="31" s="1"/>
  <c r="A1209" i="31" s="1"/>
  <c r="A1210" i="31" s="1"/>
  <c r="A1211" i="31" s="1"/>
  <c r="A1212" i="31" s="1"/>
  <c r="A1213" i="31" s="1"/>
  <c r="A1214" i="31" s="1"/>
  <c r="A1215" i="31" s="1"/>
  <c r="A1216" i="31" s="1"/>
  <c r="A1217" i="31" s="1"/>
  <c r="A1218" i="31" s="1"/>
  <c r="A1219" i="31" s="1"/>
  <c r="A1220" i="31" s="1"/>
  <c r="A1221" i="31" s="1"/>
  <c r="A1222" i="31" s="1"/>
  <c r="A1223" i="31" s="1"/>
  <c r="A1224" i="31" s="1"/>
  <c r="A1225" i="31" s="1"/>
  <c r="A1226" i="31" s="1"/>
  <c r="A1227" i="31" s="1"/>
  <c r="A1228" i="31" s="1"/>
  <c r="A1229" i="31" s="1"/>
  <c r="A1230" i="31" s="1"/>
  <c r="A1231" i="31" s="1"/>
  <c r="A1232" i="31" s="1"/>
  <c r="A1233" i="31" s="1"/>
  <c r="A1234" i="31" s="1"/>
  <c r="A1235" i="31" s="1"/>
  <c r="A1236" i="31" s="1"/>
  <c r="A1237" i="31" s="1"/>
  <c r="A1238" i="31" s="1"/>
  <c r="A1239" i="31" s="1"/>
  <c r="A1240" i="31" s="1"/>
  <c r="A1241" i="31" s="1"/>
  <c r="A1242" i="31" s="1"/>
  <c r="A1243" i="31" s="1"/>
  <c r="A1244" i="31" s="1"/>
  <c r="A1245" i="31" s="1"/>
  <c r="A1246" i="31" s="1"/>
  <c r="A1247" i="31" s="1"/>
  <c r="A1248" i="31" s="1"/>
  <c r="A1249" i="31" s="1"/>
  <c r="A937" i="31"/>
  <c r="A938" i="31" s="1"/>
  <c r="A939" i="31" s="1"/>
  <c r="A940" i="31" s="1"/>
  <c r="A941" i="31" s="1"/>
  <c r="A942" i="31" s="1"/>
  <c r="A943" i="31" s="1"/>
  <c r="A944" i="31" s="1"/>
  <c r="A945" i="31" s="1"/>
  <c r="A946" i="31" s="1"/>
  <c r="A947" i="31" s="1"/>
  <c r="A948" i="31" s="1"/>
  <c r="A949" i="31" s="1"/>
  <c r="A950" i="31" s="1"/>
  <c r="A951" i="31" s="1"/>
  <c r="A952" i="31" s="1"/>
  <c r="A953" i="31" s="1"/>
  <c r="A954" i="31" s="1"/>
  <c r="A955" i="31" s="1"/>
  <c r="A956" i="31" s="1"/>
  <c r="A957" i="31" s="1"/>
  <c r="A958" i="31" s="1"/>
  <c r="A959" i="31" s="1"/>
  <c r="A960" i="31" s="1"/>
  <c r="A961" i="31" s="1"/>
  <c r="A962" i="31" s="1"/>
  <c r="A963" i="31" s="1"/>
  <c r="A964" i="31" s="1"/>
  <c r="A965" i="31" s="1"/>
  <c r="A966" i="31" s="1"/>
  <c r="A967" i="31" s="1"/>
  <c r="A968" i="31" s="1"/>
  <c r="A969" i="31" s="1"/>
  <c r="A970" i="31" s="1"/>
  <c r="A971" i="31" s="1"/>
  <c r="A972" i="31" s="1"/>
  <c r="A973" i="31" s="1"/>
  <c r="A974" i="31" s="1"/>
  <c r="A975" i="31" s="1"/>
  <c r="A976" i="31" s="1"/>
  <c r="A977" i="31" s="1"/>
  <c r="A978" i="31" s="1"/>
  <c r="A979" i="31" s="1"/>
  <c r="A980" i="31" s="1"/>
  <c r="A981" i="31" s="1"/>
  <c r="A982" i="31" s="1"/>
  <c r="A983" i="31" s="1"/>
  <c r="A984" i="31" s="1"/>
  <c r="A985" i="31" s="1"/>
  <c r="A986" i="31" s="1"/>
  <c r="A987" i="31" s="1"/>
  <c r="A988" i="31" s="1"/>
  <c r="A989" i="31" s="1"/>
  <c r="A990" i="31" s="1"/>
  <c r="A991" i="31" s="1"/>
  <c r="A992" i="31" s="1"/>
  <c r="A993" i="31" s="1"/>
  <c r="A994" i="31" s="1"/>
  <c r="A995" i="31" s="1"/>
  <c r="A996" i="31" s="1"/>
  <c r="A997" i="31" s="1"/>
  <c r="A998" i="31" s="1"/>
  <c r="A999" i="31" s="1"/>
  <c r="A1000" i="31" s="1"/>
  <c r="A1001" i="31" s="1"/>
  <c r="A1002" i="31" s="1"/>
  <c r="A1003" i="31" s="1"/>
  <c r="A1004" i="31" s="1"/>
  <c r="A1005" i="31" s="1"/>
  <c r="A1006" i="31" s="1"/>
  <c r="A1007" i="31" s="1"/>
  <c r="A1008" i="31" s="1"/>
  <c r="A1009" i="31" s="1"/>
  <c r="A1010" i="31" s="1"/>
  <c r="A1011" i="31" s="1"/>
  <c r="A1012" i="31" s="1"/>
  <c r="A1013" i="31" s="1"/>
  <c r="A1014" i="31" s="1"/>
  <c r="A1015" i="31" s="1"/>
  <c r="A1016" i="31" s="1"/>
  <c r="A1017" i="31" s="1"/>
  <c r="A1018" i="31" s="1"/>
  <c r="A1019" i="31" s="1"/>
  <c r="A1020" i="31" s="1"/>
  <c r="A1021" i="31" s="1"/>
  <c r="A1022" i="31" s="1"/>
  <c r="A1023" i="31" s="1"/>
  <c r="A1024" i="31" s="1"/>
  <c r="A1025" i="31" s="1"/>
  <c r="A1026" i="31" s="1"/>
  <c r="A1027" i="31" s="1"/>
  <c r="A1028" i="31" s="1"/>
  <c r="A1029" i="31" s="1"/>
  <c r="A1030" i="31" s="1"/>
  <c r="A1031" i="31" s="1"/>
  <c r="A1032" i="31" s="1"/>
  <c r="A1033" i="31" s="1"/>
  <c r="A1034" i="31" s="1"/>
  <c r="A1035" i="31" s="1"/>
  <c r="A1036" i="31" s="1"/>
  <c r="A1037" i="31" s="1"/>
  <c r="A1038" i="31" s="1"/>
  <c r="A1039" i="31" s="1"/>
  <c r="A1040" i="31" s="1"/>
  <c r="A1041" i="31" s="1"/>
  <c r="A1042" i="31" s="1"/>
  <c r="A1043" i="31" s="1"/>
  <c r="A1044" i="31" s="1"/>
  <c r="A1045" i="31" s="1"/>
  <c r="A1046" i="31" s="1"/>
  <c r="A1047" i="31" s="1"/>
  <c r="A1048" i="31" s="1"/>
  <c r="A1049" i="31" s="1"/>
  <c r="A1050" i="31" s="1"/>
  <c r="A1051" i="31" s="1"/>
  <c r="A1052" i="31" s="1"/>
  <c r="A1053" i="31" s="1"/>
  <c r="A1054" i="31" s="1"/>
  <c r="A1055" i="31" s="1"/>
  <c r="A1056" i="31" s="1"/>
  <c r="A1057" i="31" s="1"/>
  <c r="A1058" i="31" s="1"/>
  <c r="A1059" i="31" s="1"/>
  <c r="A1060" i="31" s="1"/>
  <c r="A1061" i="31" s="1"/>
  <c r="A1062" i="31" s="1"/>
  <c r="A1063" i="31" s="1"/>
  <c r="A1064" i="31" s="1"/>
  <c r="A1065" i="31" s="1"/>
  <c r="A1066" i="31" s="1"/>
  <c r="A1067" i="31" s="1"/>
  <c r="A1068" i="31" s="1"/>
  <c r="A1069" i="31" s="1"/>
  <c r="A1070" i="31" s="1"/>
  <c r="A1071" i="31" s="1"/>
  <c r="A1072" i="31" s="1"/>
  <c r="A1073" i="31" s="1"/>
  <c r="F641" i="31"/>
  <c r="F611" i="31"/>
  <c r="F610" i="31"/>
  <c r="A582" i="31"/>
  <c r="A583" i="31" s="1"/>
  <c r="A584" i="31" s="1"/>
  <c r="F573" i="31"/>
  <c r="A572" i="31"/>
  <c r="A563" i="31"/>
  <c r="A560" i="31"/>
  <c r="A561" i="31" s="1"/>
  <c r="A558" i="31"/>
  <c r="A553" i="31"/>
  <c r="A554" i="31" s="1"/>
  <c r="A555" i="31" s="1"/>
  <c r="A556" i="31" s="1"/>
  <c r="A545" i="31"/>
  <c r="A546" i="31" s="1"/>
  <c r="A547" i="31" s="1"/>
  <c r="A548" i="31" s="1"/>
  <c r="A541" i="31"/>
  <c r="A542" i="31" s="1"/>
  <c r="A539" i="31"/>
  <c r="A537" i="31"/>
  <c r="A530" i="31"/>
  <c r="A525" i="31"/>
  <c r="A526" i="31" s="1"/>
  <c r="A527" i="31" s="1"/>
  <c r="A519" i="31"/>
  <c r="A514" i="31"/>
  <c r="A515" i="31" s="1"/>
  <c r="A516" i="31" s="1"/>
  <c r="A517" i="31" s="1"/>
  <c r="A504" i="31"/>
  <c r="A505" i="31" s="1"/>
  <c r="A506" i="31" s="1"/>
  <c r="A507" i="31" s="1"/>
  <c r="A508" i="31" s="1"/>
  <c r="A509" i="31" s="1"/>
  <c r="A510" i="31" s="1"/>
  <c r="A511" i="31" s="1"/>
  <c r="A512" i="31" s="1"/>
  <c r="A502" i="31"/>
  <c r="A498" i="31"/>
  <c r="A499" i="31" s="1"/>
  <c r="A500" i="31" s="1"/>
  <c r="A491" i="31"/>
  <c r="A486" i="31"/>
  <c r="A487" i="31" s="1"/>
  <c r="A488" i="31" s="1"/>
  <c r="A484" i="31"/>
  <c r="A481" i="31"/>
  <c r="A482" i="31" s="1"/>
  <c r="A477" i="31"/>
  <c r="A474" i="31"/>
  <c r="A463" i="31"/>
  <c r="A464" i="31" s="1"/>
  <c r="A465" i="31" s="1"/>
  <c r="A466" i="31" s="1"/>
  <c r="A467" i="31" s="1"/>
  <c r="A468" i="31" s="1"/>
  <c r="A469" i="31" s="1"/>
  <c r="A470" i="31" s="1"/>
  <c r="A471" i="31" s="1"/>
  <c r="A458" i="31"/>
  <c r="A459" i="31" s="1"/>
  <c r="A460" i="31" s="1"/>
  <c r="A461" i="31" s="1"/>
  <c r="A454" i="31"/>
  <c r="A447" i="31"/>
  <c r="A448" i="31" s="1"/>
  <c r="A449" i="31" s="1"/>
  <c r="A450" i="31" s="1"/>
  <c r="A451" i="31" s="1"/>
  <c r="A452" i="31" s="1"/>
  <c r="A441" i="31"/>
  <c r="A442" i="31" s="1"/>
  <c r="A443" i="31" s="1"/>
  <c r="A444" i="31" s="1"/>
  <c r="A445" i="31" s="1"/>
  <c r="A432" i="31"/>
  <c r="A433" i="31" s="1"/>
  <c r="A434" i="31" s="1"/>
  <c r="A435" i="31" s="1"/>
  <c r="A429" i="31"/>
  <c r="F419" i="31"/>
  <c r="A408" i="31"/>
  <c r="A409" i="31" s="1"/>
  <c r="A410" i="31" s="1"/>
  <c r="A411" i="31" s="1"/>
  <c r="A412" i="31" s="1"/>
  <c r="A413" i="31" s="1"/>
  <c r="A414" i="31" s="1"/>
  <c r="A386" i="31"/>
  <c r="A387" i="31" s="1"/>
  <c r="A388" i="31" s="1"/>
  <c r="A389" i="31" s="1"/>
  <c r="A390" i="31" s="1"/>
  <c r="A391" i="31" s="1"/>
  <c r="A392" i="31" s="1"/>
  <c r="A393" i="31" s="1"/>
  <c r="A394" i="31" s="1"/>
  <c r="A395" i="31" s="1"/>
  <c r="A396" i="31" s="1"/>
  <c r="A397" i="31" s="1"/>
  <c r="A398" i="31" s="1"/>
  <c r="A399" i="31" s="1"/>
  <c r="A400" i="31" s="1"/>
  <c r="A401" i="31" s="1"/>
  <c r="A402" i="31" s="1"/>
  <c r="A403" i="31" s="1"/>
  <c r="A404" i="31" s="1"/>
  <c r="A405" i="31" s="1"/>
  <c r="A382" i="31"/>
  <c r="A383" i="31" s="1"/>
  <c r="A372" i="31"/>
  <c r="A373" i="31" s="1"/>
  <c r="A374" i="31" s="1"/>
  <c r="A375" i="31" s="1"/>
  <c r="A376" i="31" s="1"/>
  <c r="A377" i="31" s="1"/>
  <c r="A378" i="31" s="1"/>
  <c r="A366" i="31"/>
  <c r="A367" i="31" s="1"/>
  <c r="A368" i="31" s="1"/>
  <c r="A369" i="31" s="1"/>
  <c r="A370" i="31" s="1"/>
  <c r="A362" i="31"/>
  <c r="A363" i="31" s="1"/>
  <c r="A358" i="31"/>
  <c r="A359" i="31" s="1"/>
  <c r="A349" i="31"/>
  <c r="A350" i="31" s="1"/>
  <c r="A351" i="31" s="1"/>
  <c r="A352" i="31" s="1"/>
  <c r="A353" i="31" s="1"/>
  <c r="A354" i="31" s="1"/>
  <c r="A355" i="31" s="1"/>
  <c r="A342" i="31"/>
  <c r="A343" i="31" s="1"/>
  <c r="A344" i="31" s="1"/>
  <c r="A345" i="31" s="1"/>
  <c r="A346" i="31" s="1"/>
  <c r="A331" i="31"/>
  <c r="A332" i="31" s="1"/>
  <c r="A333" i="31" s="1"/>
  <c r="A334" i="31" s="1"/>
  <c r="A335" i="31" s="1"/>
  <c r="A336" i="31" s="1"/>
  <c r="A337" i="31" s="1"/>
  <c r="A338" i="31" s="1"/>
  <c r="A339" i="31" s="1"/>
  <c r="A309" i="31"/>
  <c r="A310" i="31" s="1"/>
  <c r="A311" i="31" s="1"/>
  <c r="A312" i="31" s="1"/>
  <c r="A313" i="31" s="1"/>
  <c r="A314" i="31" s="1"/>
  <c r="A315" i="31" s="1"/>
  <c r="A316" i="31" s="1"/>
  <c r="A317" i="31" s="1"/>
  <c r="A318" i="31" s="1"/>
  <c r="A319" i="31" s="1"/>
  <c r="A320" i="31" s="1"/>
  <c r="A321" i="31" s="1"/>
  <c r="A322" i="31" s="1"/>
  <c r="A323" i="31" s="1"/>
  <c r="A324" i="31" s="1"/>
  <c r="A325" i="31" s="1"/>
  <c r="A326" i="31" s="1"/>
  <c r="A327" i="31" s="1"/>
  <c r="A328" i="31" s="1"/>
  <c r="A329" i="31" s="1"/>
  <c r="A306" i="31"/>
  <c r="A301" i="31"/>
  <c r="A302" i="31" s="1"/>
  <c r="A303" i="31" s="1"/>
  <c r="A304" i="31" s="1"/>
  <c r="A297" i="31"/>
  <c r="A298" i="31" s="1"/>
  <c r="A293" i="31"/>
  <c r="A287" i="31"/>
  <c r="A288" i="31" s="1"/>
  <c r="A289" i="31" s="1"/>
  <c r="A290" i="31" s="1"/>
  <c r="A284" i="31"/>
  <c r="A285" i="31" s="1"/>
  <c r="A280" i="31"/>
  <c r="A275" i="31"/>
  <c r="A276" i="31" s="1"/>
  <c r="A277" i="31" s="1"/>
  <c r="A278" i="31" s="1"/>
  <c r="F270" i="31"/>
  <c r="A262" i="31"/>
  <c r="A263" i="31" s="1"/>
  <c r="A264" i="31" s="1"/>
  <c r="A265" i="31" s="1"/>
  <c r="A266" i="31" s="1"/>
  <c r="A267" i="31" s="1"/>
  <c r="A258" i="31"/>
  <c r="A249" i="31"/>
  <c r="A250" i="31" s="1"/>
  <c r="A246" i="31"/>
  <c r="A229" i="31"/>
  <c r="A230" i="31" s="1"/>
  <c r="A231" i="31" s="1"/>
  <c r="A232" i="31" s="1"/>
  <c r="A233" i="31" s="1"/>
  <c r="A234" i="31" s="1"/>
  <c r="A235" i="31" s="1"/>
  <c r="A236" i="31" s="1"/>
  <c r="A237" i="31" s="1"/>
  <c r="A238" i="31" s="1"/>
  <c r="A239" i="31" s="1"/>
  <c r="A240" i="31" s="1"/>
  <c r="A103" i="3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193" i="31" s="1"/>
  <c r="A194" i="31" s="1"/>
  <c r="A195" i="31" s="1"/>
  <c r="A196" i="31" s="1"/>
  <c r="A197" i="31" s="1"/>
  <c r="A198" i="31" s="1"/>
  <c r="A199" i="31" s="1"/>
  <c r="A200" i="31" s="1"/>
  <c r="A201" i="31" s="1"/>
  <c r="A202" i="31" s="1"/>
  <c r="A203" i="31" s="1"/>
  <c r="A204" i="31" s="1"/>
  <c r="A205" i="31" s="1"/>
  <c r="A206" i="31" s="1"/>
  <c r="A207" i="31" s="1"/>
  <c r="A208" i="31" s="1"/>
  <c r="A209" i="31" s="1"/>
  <c r="A210" i="31" s="1"/>
  <c r="A211" i="31" s="1"/>
  <c r="A212" i="31" s="1"/>
  <c r="A213" i="31" s="1"/>
  <c r="A214" i="31" s="1"/>
  <c r="A215" i="31" s="1"/>
  <c r="A216" i="31" s="1"/>
  <c r="A217" i="31" s="1"/>
  <c r="A218" i="31" s="1"/>
  <c r="A219" i="31" s="1"/>
  <c r="A220" i="31" s="1"/>
  <c r="A221" i="31" s="1"/>
  <c r="A222" i="31" s="1"/>
  <c r="A223" i="31" s="1"/>
  <c r="A224" i="31" s="1"/>
  <c r="A225" i="31" s="1"/>
  <c r="A226" i="31" s="1"/>
  <c r="A227" i="31" s="1"/>
  <c r="A85" i="31"/>
  <c r="A86" i="31" s="1"/>
  <c r="A87" i="31" s="1"/>
  <c r="A88" i="31" s="1"/>
  <c r="A89" i="31" s="1"/>
  <c r="A90" i="31" s="1"/>
  <c r="A91" i="31" s="1"/>
  <c r="A92" i="31" s="1"/>
  <c r="A93" i="31" s="1"/>
  <c r="A94" i="31" s="1"/>
  <c r="A95" i="31" s="1"/>
  <c r="A96" i="31" s="1"/>
  <c r="A97" i="31" s="1"/>
  <c r="A98" i="31" s="1"/>
  <c r="A99" i="31" s="1"/>
  <c r="A100" i="31" s="1"/>
  <c r="A101" i="31" s="1"/>
  <c r="A42" i="3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5" i="31"/>
  <c r="A6" i="31" s="1"/>
  <c r="A7" i="31" s="1"/>
  <c r="A8" i="31" s="1"/>
  <c r="A9" i="31" s="1"/>
  <c r="A10" i="31" s="1"/>
  <c r="A11" i="31" s="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3" i="31"/>
  <c r="F2" i="18"/>
  <c r="F2" i="20"/>
  <c r="F2" i="16"/>
  <c r="F62" i="25"/>
  <c r="F54" i="25" l="1"/>
  <c r="F53" i="25"/>
  <c r="F44" i="25"/>
  <c r="F40" i="25"/>
  <c r="F39" i="25"/>
  <c r="F35" i="25"/>
  <c r="F34" i="25"/>
  <c r="F32" i="25"/>
  <c r="F28" i="25"/>
  <c r="F26" i="25"/>
  <c r="F24" i="25"/>
  <c r="A22" i="25"/>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F18" i="25"/>
  <c r="F17" i="25"/>
  <c r="F16" i="25"/>
  <c r="F10" i="25"/>
  <c r="F2" i="22" l="1"/>
  <c r="A7" i="22" l="1"/>
  <c r="A8" i="22" s="1"/>
  <c r="A9" i="22" s="1"/>
  <c r="A10" i="22" s="1"/>
  <c r="A11" i="22" s="1"/>
  <c r="A12" i="22" s="1"/>
  <c r="A13" i="22" s="1"/>
  <c r="A14" i="22" s="1"/>
  <c r="A15" i="22" s="1"/>
  <c r="A16" i="22" s="1"/>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A46" i="22" s="1"/>
  <c r="A47" i="22" s="1"/>
  <c r="A48" i="22" s="1"/>
  <c r="A49" i="22" s="1"/>
  <c r="A50" i="22" s="1"/>
  <c r="A51" i="22" s="1"/>
  <c r="A52" i="22" s="1"/>
  <c r="A53" i="22" s="1"/>
  <c r="A54" i="22" s="1"/>
  <c r="A55" i="22" s="1"/>
  <c r="A56" i="22" s="1"/>
  <c r="A57" i="22" s="1"/>
  <c r="A58" i="22" s="1"/>
  <c r="A59" i="22" s="1"/>
  <c r="A60" i="22" s="1"/>
  <c r="A61" i="22" s="1"/>
  <c r="A62" i="22" s="1"/>
  <c r="A63" i="22" s="1"/>
  <c r="A64" i="22" s="1"/>
  <c r="A65" i="22" s="1"/>
  <c r="A66" i="22" s="1"/>
  <c r="A67" i="22" s="1"/>
  <c r="A68" i="22" s="1"/>
  <c r="A69" i="22" s="1"/>
  <c r="A70" i="22" s="1"/>
  <c r="A71" i="22" s="1"/>
  <c r="A72" i="22" s="1"/>
  <c r="A73" i="22" s="1"/>
  <c r="A74" i="22" s="1"/>
  <c r="A75" i="22" s="1"/>
  <c r="A76" i="22" s="1"/>
  <c r="A77" i="22" s="1"/>
  <c r="A78" i="22" s="1"/>
  <c r="A79" i="22" s="1"/>
  <c r="A80" i="22" s="1"/>
  <c r="A81" i="22" s="1"/>
  <c r="A82" i="22" s="1"/>
  <c r="A83" i="22" s="1"/>
  <c r="A84" i="22" s="1"/>
  <c r="A85" i="22" s="1"/>
  <c r="A86" i="22" s="1"/>
  <c r="A87" i="22" s="1"/>
  <c r="A88" i="22" s="1"/>
  <c r="A89" i="22" s="1"/>
  <c r="A90" i="22" s="1"/>
  <c r="A91" i="22" s="1"/>
  <c r="A92" i="22" s="1"/>
  <c r="A93" i="22" s="1"/>
  <c r="A94" i="22" s="1"/>
  <c r="A95" i="22" s="1"/>
  <c r="A96" i="22" s="1"/>
  <c r="A97" i="22" s="1"/>
  <c r="A98" i="22" s="1"/>
  <c r="A99" i="22" s="1"/>
  <c r="A100" i="22" s="1"/>
  <c r="A101" i="22" s="1"/>
  <c r="A102" i="22" s="1"/>
  <c r="A103" i="22" s="1"/>
  <c r="A104" i="22" s="1"/>
  <c r="A105" i="22" s="1"/>
  <c r="A106" i="22" s="1"/>
  <c r="A107" i="22" s="1"/>
  <c r="A108" i="22" s="1"/>
  <c r="A109" i="22" s="1"/>
  <c r="A110" i="22" s="1"/>
  <c r="A111" i="22" s="1"/>
  <c r="A112" i="22" s="1"/>
  <c r="A113" i="22" s="1"/>
  <c r="A114" i="22" s="1"/>
  <c r="A115" i="22" s="1"/>
  <c r="A116" i="22" s="1"/>
  <c r="A117" i="22" s="1"/>
  <c r="A118" i="22" s="1"/>
  <c r="F45" i="21"/>
  <c r="F44" i="21"/>
  <c r="H36" i="21"/>
  <c r="F27" i="21"/>
  <c r="I24" i="21"/>
  <c r="F10" i="21"/>
  <c r="I9" i="21"/>
  <c r="I10" i="21" s="1"/>
  <c r="F7" i="21"/>
  <c r="F6" i="21"/>
  <c r="F23" i="20"/>
  <c r="A60" i="19"/>
  <c r="F56" i="19"/>
  <c r="F52" i="19"/>
  <c r="A32" i="19"/>
  <c r="A8" i="19"/>
  <c r="A7" i="19"/>
  <c r="F129" i="23" l="1"/>
  <c r="F128" i="23"/>
  <c r="F52" i="23"/>
  <c r="F46" i="23"/>
  <c r="F41" i="23"/>
  <c r="F30" i="23"/>
  <c r="A25" i="23"/>
  <c r="A17" i="23"/>
  <c r="F16" i="23"/>
  <c r="F13" i="23"/>
  <c r="F11" i="23"/>
  <c r="F9" i="23"/>
  <c r="F8" i="23"/>
  <c r="F2" i="23" l="1"/>
  <c r="I53" i="21"/>
  <c r="M149" i="23" l="1"/>
  <c r="M141" i="23"/>
  <c r="J138" i="23"/>
  <c r="M134" i="23"/>
  <c r="M151" i="23" l="1"/>
  <c r="M153" i="23" s="1"/>
  <c r="F82" i="24" l="1"/>
  <c r="F80" i="24"/>
  <c r="F74" i="24"/>
  <c r="F2" i="24" l="1"/>
  <c r="F190" i="16"/>
  <c r="F160" i="16"/>
  <c r="F159" i="16"/>
  <c r="A132" i="16"/>
  <c r="A133" i="16" s="1"/>
  <c r="A131" i="16"/>
  <c r="F122" i="16"/>
  <c r="A121" i="16"/>
  <c r="A112" i="16"/>
  <c r="A110" i="16"/>
  <c r="A109" i="16"/>
  <c r="A107" i="16"/>
  <c r="A102" i="16"/>
  <c r="A103" i="16" s="1"/>
  <c r="A104" i="16" s="1"/>
  <c r="A105" i="16" s="1"/>
  <c r="A94" i="16"/>
  <c r="A95" i="16" s="1"/>
  <c r="A96" i="16" s="1"/>
  <c r="A97" i="16" s="1"/>
  <c r="A90" i="16"/>
  <c r="A91" i="16" s="1"/>
  <c r="A88" i="16"/>
  <c r="A86" i="16"/>
  <c r="A79" i="16"/>
  <c r="A74" i="16"/>
  <c r="A75" i="16" s="1"/>
  <c r="A76" i="16" s="1"/>
  <c r="A68" i="16"/>
  <c r="A63" i="16"/>
  <c r="A64" i="16" s="1"/>
  <c r="A65" i="16" s="1"/>
  <c r="A66" i="16" s="1"/>
  <c r="A53" i="16"/>
  <c r="A54" i="16" s="1"/>
  <c r="A55" i="16" s="1"/>
  <c r="A56" i="16" s="1"/>
  <c r="A57" i="16" s="1"/>
  <c r="A58" i="16" s="1"/>
  <c r="A59" i="16" s="1"/>
  <c r="A60" i="16" s="1"/>
  <c r="A61" i="16" s="1"/>
  <c r="A51" i="16"/>
  <c r="A47" i="16"/>
  <c r="A48" i="16" s="1"/>
  <c r="A49" i="16" s="1"/>
  <c r="A40" i="16"/>
  <c r="A35" i="16"/>
  <c r="A36" i="16" s="1"/>
  <c r="A37" i="16" s="1"/>
  <c r="A33" i="16"/>
  <c r="A30" i="16"/>
  <c r="A31" i="16" s="1"/>
  <c r="A26" i="16"/>
  <c r="A23" i="16"/>
  <c r="A12" i="16"/>
  <c r="A13" i="16" s="1"/>
  <c r="A14" i="16" s="1"/>
  <c r="A15" i="16" s="1"/>
  <c r="A16" i="16" s="1"/>
  <c r="A17" i="16" s="1"/>
  <c r="A18" i="16" s="1"/>
  <c r="A19" i="16" s="1"/>
  <c r="A20" i="16" s="1"/>
  <c r="A7" i="16"/>
  <c r="A8" i="16" s="1"/>
  <c r="A9" i="16" s="1"/>
  <c r="A10" i="16" s="1"/>
  <c r="N15" i="14" l="1"/>
  <c r="A232" i="14"/>
  <c r="A225" i="14"/>
  <c r="A226" i="14" s="1"/>
  <c r="A227" i="14" s="1"/>
  <c r="A228" i="14" s="1"/>
  <c r="A229" i="14" s="1"/>
  <c r="A230" i="14" s="1"/>
  <c r="A219" i="14"/>
  <c r="A220" i="14" s="1"/>
  <c r="A221" i="14" s="1"/>
  <c r="A222" i="14" s="1"/>
  <c r="A223" i="14" s="1"/>
  <c r="A210" i="14"/>
  <c r="A211" i="14" s="1"/>
  <c r="A212" i="14" s="1"/>
  <c r="A213" i="14" s="1"/>
  <c r="A207" i="14"/>
  <c r="F197" i="14"/>
  <c r="A187" i="14"/>
  <c r="A188" i="14" s="1"/>
  <c r="A189" i="14" s="1"/>
  <c r="A190" i="14" s="1"/>
  <c r="A191" i="14" s="1"/>
  <c r="A192" i="14" s="1"/>
  <c r="A186" i="14"/>
  <c r="A164" i="14"/>
  <c r="A165" i="14" s="1"/>
  <c r="A166" i="14" s="1"/>
  <c r="A167" i="14" s="1"/>
  <c r="A168" i="14" s="1"/>
  <c r="A169" i="14" s="1"/>
  <c r="A170" i="14" s="1"/>
  <c r="A171" i="14" s="1"/>
  <c r="A172" i="14" s="1"/>
  <c r="A173" i="14" s="1"/>
  <c r="A174" i="14" s="1"/>
  <c r="A175" i="14" s="1"/>
  <c r="A176" i="14" s="1"/>
  <c r="A177" i="14" s="1"/>
  <c r="A178" i="14" s="1"/>
  <c r="A179" i="14" s="1"/>
  <c r="A180" i="14" s="1"/>
  <c r="A181" i="14" s="1"/>
  <c r="A182" i="14" s="1"/>
  <c r="A183" i="14" s="1"/>
  <c r="A160" i="14"/>
  <c r="A161" i="14" s="1"/>
  <c r="A150" i="14"/>
  <c r="A151" i="14" s="1"/>
  <c r="A152" i="14" s="1"/>
  <c r="A153" i="14" s="1"/>
  <c r="A154" i="14" s="1"/>
  <c r="A155" i="14" s="1"/>
  <c r="A156" i="14" s="1"/>
  <c r="A144" i="14"/>
  <c r="A145" i="14" s="1"/>
  <c r="A146" i="14" s="1"/>
  <c r="A147" i="14" s="1"/>
  <c r="A148" i="14" s="1"/>
  <c r="A140" i="14"/>
  <c r="A141" i="14" s="1"/>
  <c r="A136" i="14"/>
  <c r="A137" i="14" s="1"/>
  <c r="A127" i="14"/>
  <c r="A128" i="14" s="1"/>
  <c r="A129" i="14" s="1"/>
  <c r="A130" i="14" s="1"/>
  <c r="A131" i="14" s="1"/>
  <c r="A132" i="14" s="1"/>
  <c r="A133" i="14" s="1"/>
  <c r="A120" i="14"/>
  <c r="A121" i="14" s="1"/>
  <c r="A122" i="14" s="1"/>
  <c r="A123" i="14" s="1"/>
  <c r="A124" i="14" s="1"/>
  <c r="A109" i="14"/>
  <c r="A110" i="14" s="1"/>
  <c r="A111" i="14" s="1"/>
  <c r="A112" i="14" s="1"/>
  <c r="A113" i="14" s="1"/>
  <c r="A114" i="14" s="1"/>
  <c r="A115" i="14" s="1"/>
  <c r="A116" i="14" s="1"/>
  <c r="A117" i="14" s="1"/>
  <c r="A87" i="14"/>
  <c r="A88" i="14" s="1"/>
  <c r="A89" i="14" s="1"/>
  <c r="A90" i="14" s="1"/>
  <c r="A91" i="14" s="1"/>
  <c r="A92" i="14" s="1"/>
  <c r="A93" i="14" s="1"/>
  <c r="A94" i="14" s="1"/>
  <c r="A95" i="14" s="1"/>
  <c r="A96" i="14" s="1"/>
  <c r="A97" i="14" s="1"/>
  <c r="A98" i="14" s="1"/>
  <c r="A99" i="14" s="1"/>
  <c r="A100" i="14" s="1"/>
  <c r="A101" i="14" s="1"/>
  <c r="A102" i="14" s="1"/>
  <c r="A103" i="14" s="1"/>
  <c r="A104" i="14" s="1"/>
  <c r="A105" i="14" s="1"/>
  <c r="A106" i="14" s="1"/>
  <c r="A107" i="14" s="1"/>
  <c r="A84" i="14"/>
  <c r="A79" i="14"/>
  <c r="A80" i="14" s="1"/>
  <c r="A81" i="14" s="1"/>
  <c r="A82" i="14" s="1"/>
  <c r="A75" i="14"/>
  <c r="A76" i="14" s="1"/>
  <c r="A71" i="14"/>
  <c r="A65" i="14"/>
  <c r="A66" i="14" s="1"/>
  <c r="A67" i="14" s="1"/>
  <c r="A68" i="14" s="1"/>
  <c r="A62" i="14"/>
  <c r="A63" i="14" s="1"/>
  <c r="A58" i="14"/>
  <c r="A53" i="14"/>
  <c r="A54" i="14" s="1"/>
  <c r="A55" i="14" s="1"/>
  <c r="A56" i="14" s="1"/>
  <c r="F48" i="14"/>
  <c r="A40" i="14"/>
  <c r="A41" i="14" s="1"/>
  <c r="A42" i="14" s="1"/>
  <c r="A43" i="14" s="1"/>
  <c r="A44" i="14" s="1"/>
  <c r="A45" i="14" s="1"/>
  <c r="A36" i="14"/>
  <c r="A27" i="14"/>
  <c r="A28" i="14" s="1"/>
  <c r="A24" i="14"/>
  <c r="A7" i="14"/>
  <c r="A8" i="14" s="1"/>
  <c r="A9" i="14" s="1"/>
  <c r="A10" i="14" s="1"/>
  <c r="A11" i="14" s="1"/>
  <c r="A12" i="14" s="1"/>
  <c r="A13" i="14" s="1"/>
  <c r="A14" i="14" s="1"/>
  <c r="A15" i="14" s="1"/>
  <c r="A16" i="14" s="1"/>
  <c r="A17" i="14" s="1"/>
  <c r="A18" i="14" s="1"/>
  <c r="F2" i="17" l="1"/>
  <c r="A7" i="18" l="1"/>
  <c r="A8" i="18" s="1"/>
  <c r="A9" i="18" l="1"/>
  <c r="G2" i="17" l="1"/>
  <c r="A7" i="17"/>
  <c r="A8" i="17" s="1"/>
  <c r="A9" i="17" s="1"/>
  <c r="A10" i="17" s="1"/>
  <c r="A11" i="17" l="1"/>
  <c r="F2" i="28"/>
  <c r="F2" i="29"/>
  <c r="F2" i="27"/>
  <c r="A12" i="17" l="1"/>
  <c r="A7" i="29"/>
  <c r="A8" i="29" s="1"/>
  <c r="A9" i="29" s="1"/>
  <c r="A10" i="29" s="1"/>
  <c r="A11" i="29" s="1"/>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43" i="29" s="1"/>
  <c r="A44" i="29" s="1"/>
  <c r="A45" i="29" s="1"/>
  <c r="A46" i="29" s="1"/>
  <c r="A47" i="29" s="1"/>
  <c r="A48" i="29" s="1"/>
  <c r="A49" i="29" s="1"/>
  <c r="A50" i="29" s="1"/>
  <c r="A51" i="29" s="1"/>
  <c r="A52" i="29" s="1"/>
  <c r="A53" i="29" s="1"/>
  <c r="A54" i="29" s="1"/>
  <c r="A55" i="29" s="1"/>
  <c r="A56" i="29" s="1"/>
  <c r="A57" i="29" s="1"/>
  <c r="A58" i="29" s="1"/>
  <c r="A59" i="29" s="1"/>
  <c r="A60" i="29" s="1"/>
  <c r="A61" i="29" s="1"/>
  <c r="A62" i="29" s="1"/>
  <c r="A63" i="29" s="1"/>
  <c r="A64" i="29" s="1"/>
  <c r="A65" i="29" s="1"/>
  <c r="A66" i="29" s="1"/>
  <c r="A67" i="29" s="1"/>
  <c r="A68" i="29" s="1"/>
  <c r="A69" i="29" s="1"/>
  <c r="A70" i="29" s="1"/>
  <c r="A71" i="29" s="1"/>
  <c r="A72" i="29" s="1"/>
  <c r="A73" i="29" s="1"/>
  <c r="A74" i="29" s="1"/>
  <c r="A75" i="29" s="1"/>
  <c r="A76" i="29" s="1"/>
  <c r="A77" i="29" s="1"/>
  <c r="A78" i="29" s="1"/>
  <c r="A79" i="29" s="1"/>
  <c r="A80" i="29" s="1"/>
  <c r="A81" i="29" s="1"/>
  <c r="A82" i="29" s="1"/>
  <c r="A83" i="29" s="1"/>
  <c r="A84" i="29" s="1"/>
  <c r="A85" i="29" s="1"/>
  <c r="A86" i="29" s="1"/>
  <c r="A87" i="29" s="1"/>
  <c r="A88" i="29" s="1"/>
  <c r="A89" i="29" s="1"/>
  <c r="A90" i="29" s="1"/>
  <c r="A91" i="29" s="1"/>
  <c r="A92" i="29" s="1"/>
  <c r="A93" i="29" s="1"/>
  <c r="A94" i="29" s="1"/>
  <c r="A95" i="29" s="1"/>
  <c r="A96" i="29" s="1"/>
  <c r="A97" i="29" s="1"/>
  <c r="A98" i="29" s="1"/>
  <c r="A99" i="29" s="1"/>
  <c r="A100" i="29" s="1"/>
  <c r="A101" i="29" s="1"/>
  <c r="A102" i="29" s="1"/>
  <c r="A103" i="29" s="1"/>
  <c r="A104" i="29" s="1"/>
  <c r="A105" i="29" s="1"/>
  <c r="A106" i="29" s="1"/>
  <c r="A107" i="29" s="1"/>
  <c r="A108" i="29" s="1"/>
  <c r="A109" i="29" s="1"/>
  <c r="A110" i="29" s="1"/>
  <c r="A111" i="29" s="1"/>
  <c r="A112" i="29" s="1"/>
  <c r="A113" i="29" s="1"/>
  <c r="A114" i="29" s="1"/>
  <c r="A115" i="29" s="1"/>
  <c r="A116" i="29" s="1"/>
  <c r="A117" i="29" s="1"/>
  <c r="A118" i="29" s="1"/>
  <c r="A119" i="29" s="1"/>
  <c r="A120" i="29" s="1"/>
  <c r="A121" i="29" s="1"/>
  <c r="A122" i="29" s="1"/>
  <c r="A123" i="29" s="1"/>
  <c r="A124" i="29" s="1"/>
  <c r="A125" i="29" s="1"/>
  <c r="A126" i="29" s="1"/>
  <c r="A127" i="29" s="1"/>
  <c r="A128" i="29" s="1"/>
  <c r="A129" i="29" s="1"/>
  <c r="A130" i="29" s="1"/>
  <c r="A131" i="29" s="1"/>
  <c r="A132" i="29" s="1"/>
  <c r="A133" i="29" s="1"/>
  <c r="A134" i="29" s="1"/>
  <c r="A135" i="29" s="1"/>
  <c r="A136" i="29" s="1"/>
  <c r="A137" i="29" s="1"/>
  <c r="A138" i="29" s="1"/>
  <c r="A139" i="29" s="1"/>
  <c r="A140" i="29" s="1"/>
  <c r="A141" i="29" s="1"/>
  <c r="A142" i="29" s="1"/>
  <c r="A143" i="29" s="1"/>
  <c r="A144" i="29" s="1"/>
  <c r="A145" i="29" s="1"/>
  <c r="A146" i="29" s="1"/>
  <c r="A147" i="29" s="1"/>
  <c r="A148" i="29" s="1"/>
  <c r="A149" i="29" s="1"/>
  <c r="A150" i="29" s="1"/>
  <c r="A151" i="29" s="1"/>
  <c r="A152" i="29" s="1"/>
  <c r="A153" i="29" s="1"/>
  <c r="A154" i="29" s="1"/>
  <c r="A155" i="29" s="1"/>
  <c r="A156" i="29" s="1"/>
  <c r="A157" i="29" s="1"/>
  <c r="A158" i="29" s="1"/>
  <c r="A159" i="29" s="1"/>
  <c r="A160" i="29" s="1"/>
  <c r="A161" i="29" s="1"/>
  <c r="A162" i="29" s="1"/>
  <c r="A163" i="29" s="1"/>
  <c r="A164" i="29" s="1"/>
  <c r="A165" i="29" s="1"/>
  <c r="A166" i="29" s="1"/>
  <c r="A167" i="29" s="1"/>
  <c r="A168" i="29" s="1"/>
  <c r="A169" i="29" s="1"/>
  <c r="A170" i="29" s="1"/>
  <c r="A171" i="29" s="1"/>
  <c r="A172" i="29" s="1"/>
  <c r="A173" i="29" s="1"/>
  <c r="A174" i="29" s="1"/>
  <c r="A175" i="29" s="1"/>
  <c r="A176" i="29" s="1"/>
  <c r="A177" i="29" s="1"/>
  <c r="A178" i="29" s="1"/>
  <c r="A179" i="29" s="1"/>
  <c r="A180" i="29" s="1"/>
  <c r="A181" i="29" s="1"/>
  <c r="A182" i="29" s="1"/>
  <c r="A183" i="29" s="1"/>
  <c r="A184" i="29" s="1"/>
  <c r="A185" i="29" s="1"/>
  <c r="A186" i="29" s="1"/>
  <c r="A187" i="29" s="1"/>
  <c r="A188" i="29" s="1"/>
  <c r="A189" i="29" s="1"/>
  <c r="A190" i="29" s="1"/>
  <c r="A191" i="29" s="1"/>
  <c r="A192" i="29" s="1"/>
  <c r="A193" i="29" s="1"/>
  <c r="A194" i="29" s="1"/>
  <c r="A195" i="29" s="1"/>
  <c r="A196" i="29" s="1"/>
  <c r="A197" i="29" s="1"/>
  <c r="A198" i="29" s="1"/>
  <c r="A199" i="29" s="1"/>
  <c r="A200" i="29" s="1"/>
  <c r="A201" i="29" s="1"/>
  <c r="A202" i="29" s="1"/>
  <c r="A203" i="29" s="1"/>
  <c r="A204" i="29" s="1"/>
  <c r="A205" i="29" s="1"/>
  <c r="A206" i="29" s="1"/>
  <c r="A207" i="29" s="1"/>
  <c r="A208" i="29" s="1"/>
  <c r="A209" i="29" s="1"/>
  <c r="A210" i="29" s="1"/>
  <c r="A211" i="29" s="1"/>
  <c r="A212" i="29" s="1"/>
  <c r="A213" i="29" s="1"/>
  <c r="A214" i="29" s="1"/>
  <c r="A215" i="29" s="1"/>
  <c r="A216" i="29" s="1"/>
  <c r="A217" i="29" s="1"/>
  <c r="A218" i="29" s="1"/>
  <c r="A219" i="29" s="1"/>
  <c r="A220" i="29" s="1"/>
  <c r="A221" i="29" s="1"/>
  <c r="A222" i="29" s="1"/>
  <c r="A223" i="29" s="1"/>
  <c r="A224" i="29" s="1"/>
  <c r="A225" i="29" s="1"/>
  <c r="A226" i="29" s="1"/>
  <c r="A227" i="29" s="1"/>
  <c r="A228" i="29" s="1"/>
  <c r="A229" i="29" s="1"/>
  <c r="A230" i="29" s="1"/>
  <c r="A231" i="29" s="1"/>
  <c r="A232" i="29" s="1"/>
  <c r="A233" i="29" s="1"/>
  <c r="A234" i="29" s="1"/>
  <c r="A235" i="29" s="1"/>
  <c r="A236" i="29" s="1"/>
  <c r="A237" i="29" s="1"/>
  <c r="A238" i="29" s="1"/>
  <c r="A239" i="29" s="1"/>
  <c r="A240" i="29" s="1"/>
  <c r="A241" i="29" s="1"/>
  <c r="A242" i="29" s="1"/>
  <c r="A243" i="29" s="1"/>
  <c r="A244" i="29" s="1"/>
  <c r="A245" i="29" s="1"/>
  <c r="A246" i="29" s="1"/>
  <c r="A247" i="29" s="1"/>
  <c r="A248" i="29" s="1"/>
  <c r="A249" i="29" s="1"/>
  <c r="A250" i="29" s="1"/>
  <c r="A251" i="29" s="1"/>
  <c r="A252" i="29" s="1"/>
  <c r="A253" i="29" s="1"/>
  <c r="A254" i="29" s="1"/>
  <c r="A255" i="29" s="1"/>
  <c r="A256" i="29" s="1"/>
  <c r="A257" i="29" s="1"/>
  <c r="A258" i="29" s="1"/>
  <c r="A259" i="29" s="1"/>
  <c r="A260" i="29" s="1"/>
  <c r="A261" i="29" s="1"/>
  <c r="A262" i="29" s="1"/>
  <c r="A263" i="29" s="1"/>
  <c r="A264" i="29" s="1"/>
  <c r="A265" i="29" s="1"/>
  <c r="A266" i="29" s="1"/>
  <c r="A267" i="29" s="1"/>
  <c r="A268" i="29" s="1"/>
  <c r="A269" i="29" s="1"/>
  <c r="A270" i="29" s="1"/>
  <c r="A271" i="29" s="1"/>
  <c r="A272" i="29" s="1"/>
  <c r="A273" i="29" s="1"/>
  <c r="A274" i="29" s="1"/>
  <c r="A275" i="29" s="1"/>
  <c r="G2" i="29"/>
  <c r="D7" i="26" s="1"/>
  <c r="C7" i="26"/>
  <c r="A7" i="28"/>
  <c r="A8" i="28" s="1"/>
  <c r="A9" i="28" s="1"/>
  <c r="A10" i="28" s="1"/>
  <c r="A11" i="28" s="1"/>
  <c r="A12" i="28" s="1"/>
  <c r="A13" i="28" s="1"/>
  <c r="A14" i="28" s="1"/>
  <c r="A15" i="28" s="1"/>
  <c r="A16" i="28" s="1"/>
  <c r="A17" i="28" s="1"/>
  <c r="G2" i="28"/>
  <c r="D8" i="26" s="1"/>
  <c r="C8" i="26"/>
  <c r="A8" i="27"/>
  <c r="A9" i="27" s="1"/>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s="1"/>
  <c r="A32" i="27" s="1"/>
  <c r="A33" i="27" s="1"/>
  <c r="A34" i="27" s="1"/>
  <c r="A35" i="27" s="1"/>
  <c r="A36" i="27" s="1"/>
  <c r="A37" i="27" s="1"/>
  <c r="A38" i="27" s="1"/>
  <c r="A39" i="27" s="1"/>
  <c r="A40" i="27" s="1"/>
  <c r="A41" i="27" s="1"/>
  <c r="A42" i="27" s="1"/>
  <c r="A43" i="27" s="1"/>
  <c r="A44" i="27" s="1"/>
  <c r="A45" i="27" s="1"/>
  <c r="A46" i="27" s="1"/>
  <c r="A47" i="27" s="1"/>
  <c r="A48" i="27" s="1"/>
  <c r="A51" i="27" s="1"/>
  <c r="A52" i="27" s="1"/>
  <c r="A53" i="27" s="1"/>
  <c r="A54" i="27" s="1"/>
  <c r="A55" i="27" s="1"/>
  <c r="A56" i="27" s="1"/>
  <c r="G2" i="27"/>
  <c r="D9" i="26" s="1"/>
  <c r="C9" i="26"/>
  <c r="B11" i="26"/>
  <c r="B12" i="26" s="1"/>
  <c r="B13" i="26" s="1"/>
  <c r="B14" i="26" s="1"/>
  <c r="B15" i="26" s="1"/>
  <c r="B16" i="26" s="1"/>
  <c r="B17" i="26" s="1"/>
  <c r="B18" i="26" s="1"/>
  <c r="B19" i="26" s="1"/>
  <c r="B20" i="26" s="1"/>
  <c r="B21" i="26" s="1"/>
  <c r="A136" i="25"/>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G2" i="25"/>
  <c r="D21" i="26" s="1"/>
  <c r="F2" i="25"/>
  <c r="C21" i="26" s="1"/>
  <c r="A87" i="24"/>
  <c r="A105" i="24" s="1"/>
  <c r="A106" i="24" s="1"/>
  <c r="A107" i="24" s="1"/>
  <c r="A108" i="24" s="1"/>
  <c r="A109" i="24" s="1"/>
  <c r="A110" i="24" s="1"/>
  <c r="A111" i="24" s="1"/>
  <c r="A112" i="24" s="1"/>
  <c r="A113" i="24" s="1"/>
  <c r="A114" i="24" s="1"/>
  <c r="A115" i="24" s="1"/>
  <c r="A116" i="24" s="1"/>
  <c r="A117" i="24" s="1"/>
  <c r="A118" i="24" s="1"/>
  <c r="A119" i="24" s="1"/>
  <c r="A120" i="24" s="1"/>
  <c r="A121" i="24" s="1"/>
  <c r="A122" i="24" s="1"/>
  <c r="A123" i="24" s="1"/>
  <c r="A124" i="24" s="1"/>
  <c r="A125" i="24" s="1"/>
  <c r="A126" i="24" s="1"/>
  <c r="A127" i="24" s="1"/>
  <c r="A128" i="24" s="1"/>
  <c r="A129" i="24" s="1"/>
  <c r="A130" i="24" s="1"/>
  <c r="A131" i="24" s="1"/>
  <c r="A132" i="24" s="1"/>
  <c r="A133" i="24" s="1"/>
  <c r="A134" i="24" s="1"/>
  <c r="A135" i="24" s="1"/>
  <c r="A136" i="24" s="1"/>
  <c r="A137" i="24" s="1"/>
  <c r="A138" i="24" s="1"/>
  <c r="A139" i="24" s="1"/>
  <c r="A140" i="24" s="1"/>
  <c r="A141" i="24" s="1"/>
  <c r="A142" i="24" s="1"/>
  <c r="A143" i="24" s="1"/>
  <c r="A144" i="24" s="1"/>
  <c r="A145" i="24" s="1"/>
  <c r="A146" i="24" s="1"/>
  <c r="A147" i="24" s="1"/>
  <c r="A148" i="24" s="1"/>
  <c r="A149" i="24" s="1"/>
  <c r="A150" i="24" s="1"/>
  <c r="A151" i="24" s="1"/>
  <c r="A152" i="24" s="1"/>
  <c r="A153" i="24" s="1"/>
  <c r="A154" i="24" s="1"/>
  <c r="A155" i="24" s="1"/>
  <c r="A156" i="24" s="1"/>
  <c r="A157" i="24" s="1"/>
  <c r="A158" i="24" s="1"/>
  <c r="A159" i="24" s="1"/>
  <c r="A160" i="24" s="1"/>
  <c r="A161" i="24" s="1"/>
  <c r="A162" i="24" s="1"/>
  <c r="A163" i="24" s="1"/>
  <c r="A164" i="24" s="1"/>
  <c r="A165" i="24" s="1"/>
  <c r="A166" i="24" s="1"/>
  <c r="A167" i="24" s="1"/>
  <c r="A168" i="24" s="1"/>
  <c r="A169" i="24" s="1"/>
  <c r="A170" i="24" s="1"/>
  <c r="A171" i="24" s="1"/>
  <c r="A172" i="24" s="1"/>
  <c r="A173" i="24" s="1"/>
  <c r="A174" i="24" s="1"/>
  <c r="A175" i="24" s="1"/>
  <c r="A176" i="24" s="1"/>
  <c r="A177" i="24" s="1"/>
  <c r="A178" i="24" s="1"/>
  <c r="A179" i="24" s="1"/>
  <c r="A180" i="24" s="1"/>
  <c r="A181" i="24" s="1"/>
  <c r="A182" i="24" s="1"/>
  <c r="A183" i="24" s="1"/>
  <c r="A184" i="24" s="1"/>
  <c r="A185" i="24" s="1"/>
  <c r="A186" i="24" s="1"/>
  <c r="A187" i="24" s="1"/>
  <c r="A188" i="24" s="1"/>
  <c r="A189" i="24" s="1"/>
  <c r="A190" i="24" s="1"/>
  <c r="A191" i="24" s="1"/>
  <c r="A192" i="24" s="1"/>
  <c r="A193" i="24" s="1"/>
  <c r="A194" i="24" s="1"/>
  <c r="A195" i="24" s="1"/>
  <c r="A196" i="24" s="1"/>
  <c r="A197" i="24" s="1"/>
  <c r="A198" i="24" s="1"/>
  <c r="A199" i="24" s="1"/>
  <c r="A200" i="24" s="1"/>
  <c r="A201" i="24" s="1"/>
  <c r="A202" i="24" s="1"/>
  <c r="A203" i="24" s="1"/>
  <c r="A204" i="24" s="1"/>
  <c r="A205" i="24" s="1"/>
  <c r="A206" i="24" s="1"/>
  <c r="A207" i="24" s="1"/>
  <c r="A208" i="24" s="1"/>
  <c r="A209" i="24" s="1"/>
  <c r="A210" i="24" s="1"/>
  <c r="A211" i="24" s="1"/>
  <c r="A212" i="24" s="1"/>
  <c r="A213" i="24" s="1"/>
  <c r="A214" i="24" s="1"/>
  <c r="A215" i="24" s="1"/>
  <c r="A216" i="24" s="1"/>
  <c r="A217" i="24" s="1"/>
  <c r="A218" i="24" s="1"/>
  <c r="A219" i="24" s="1"/>
  <c r="A220" i="24" s="1"/>
  <c r="A221" i="24" s="1"/>
  <c r="A222" i="24" s="1"/>
  <c r="A223" i="24" s="1"/>
  <c r="A224" i="24" s="1"/>
  <c r="A225" i="24" s="1"/>
  <c r="A226" i="24" s="1"/>
  <c r="A227" i="24" s="1"/>
  <c r="A228" i="24" s="1"/>
  <c r="A229" i="24" s="1"/>
  <c r="A230" i="24" s="1"/>
  <c r="A231" i="24" s="1"/>
  <c r="A232" i="24" s="1"/>
  <c r="A233" i="24" s="1"/>
  <c r="A234" i="24" s="1"/>
  <c r="A235" i="24" s="1"/>
  <c r="A236" i="24" s="1"/>
  <c r="A237" i="24" s="1"/>
  <c r="A238" i="24" s="1"/>
  <c r="A239" i="24" s="1"/>
  <c r="A240" i="24" s="1"/>
  <c r="A241" i="24" s="1"/>
  <c r="A242" i="24" s="1"/>
  <c r="A243" i="24" s="1"/>
  <c r="A244" i="24" s="1"/>
  <c r="A245" i="24" s="1"/>
  <c r="A246" i="24" s="1"/>
  <c r="A247" i="24" s="1"/>
  <c r="A248" i="24" s="1"/>
  <c r="A249" i="24" s="1"/>
  <c r="A250" i="24" s="1"/>
  <c r="A251" i="24" s="1"/>
  <c r="A252" i="24" s="1"/>
  <c r="A253" i="24" s="1"/>
  <c r="A254" i="24" s="1"/>
  <c r="A255" i="24" s="1"/>
  <c r="A256" i="24" s="1"/>
  <c r="A257" i="24" s="1"/>
  <c r="A258" i="24" s="1"/>
  <c r="A259" i="24" s="1"/>
  <c r="A260" i="24" s="1"/>
  <c r="A261" i="24" s="1"/>
  <c r="A262" i="24" s="1"/>
  <c r="A263" i="24" s="1"/>
  <c r="A264" i="24" s="1"/>
  <c r="A265" i="24" s="1"/>
  <c r="A266" i="24" s="1"/>
  <c r="A267" i="24" s="1"/>
  <c r="A268" i="24" s="1"/>
  <c r="A269" i="24" s="1"/>
  <c r="A270" i="24" s="1"/>
  <c r="A271" i="24" s="1"/>
  <c r="A272" i="24" s="1"/>
  <c r="A273" i="24" s="1"/>
  <c r="A274" i="24" s="1"/>
  <c r="A275" i="24" s="1"/>
  <c r="G2" i="24"/>
  <c r="D20" i="26" s="1"/>
  <c r="C20" i="26"/>
  <c r="G2" i="23"/>
  <c r="D19" i="26" s="1"/>
  <c r="C19" i="26"/>
  <c r="G2" i="22"/>
  <c r="D18" i="26" s="1"/>
  <c r="C18" i="26"/>
  <c r="A49" i="21"/>
  <c r="A50" i="21" s="1"/>
  <c r="A51" i="21" s="1"/>
  <c r="A52" i="21" s="1"/>
  <c r="A53" i="21" s="1"/>
  <c r="A54" i="21" s="1"/>
  <c r="A55" i="21" s="1"/>
  <c r="A56" i="21" s="1"/>
  <c r="A57" i="21" s="1"/>
  <c r="A58" i="21" s="1"/>
  <c r="A59" i="21" s="1"/>
  <c r="A60" i="21" s="1"/>
  <c r="A61" i="21" s="1"/>
  <c r="A62" i="21" s="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216" i="21" s="1"/>
  <c r="A217" i="21" s="1"/>
  <c r="A218" i="21" s="1"/>
  <c r="A219" i="21" s="1"/>
  <c r="A220" i="21" s="1"/>
  <c r="A221" i="21" s="1"/>
  <c r="A222" i="21" s="1"/>
  <c r="A223" i="21" s="1"/>
  <c r="A224" i="21" s="1"/>
  <c r="A225" i="21" s="1"/>
  <c r="A226" i="21" s="1"/>
  <c r="A227" i="21" s="1"/>
  <c r="A228" i="21" s="1"/>
  <c r="A229" i="21" s="1"/>
  <c r="A230" i="21" s="1"/>
  <c r="A231" i="21" s="1"/>
  <c r="A232" i="21" s="1"/>
  <c r="A233" i="21" s="1"/>
  <c r="A234" i="21" s="1"/>
  <c r="A235" i="21" s="1"/>
  <c r="A236" i="21" s="1"/>
  <c r="A237" i="21" s="1"/>
  <c r="A238" i="21" s="1"/>
  <c r="A239" i="21" s="1"/>
  <c r="A240" i="21" s="1"/>
  <c r="A241" i="21" s="1"/>
  <c r="A242" i="21" s="1"/>
  <c r="A243" i="21" s="1"/>
  <c r="A244" i="21" s="1"/>
  <c r="A245" i="21" s="1"/>
  <c r="A246" i="21" s="1"/>
  <c r="A247" i="21" s="1"/>
  <c r="A248" i="21" s="1"/>
  <c r="A249" i="21" s="1"/>
  <c r="A250" i="21" s="1"/>
  <c r="A251" i="21" s="1"/>
  <c r="A252" i="21" s="1"/>
  <c r="A253" i="21" s="1"/>
  <c r="A254" i="21" s="1"/>
  <c r="A255" i="21" s="1"/>
  <c r="A256" i="21" s="1"/>
  <c r="A257" i="21" s="1"/>
  <c r="A258" i="21" s="1"/>
  <c r="A259" i="21" s="1"/>
  <c r="A260" i="21" s="1"/>
  <c r="A261" i="21" s="1"/>
  <c r="A262" i="21" s="1"/>
  <c r="A263" i="21" s="1"/>
  <c r="A264" i="21" s="1"/>
  <c r="A265" i="21" s="1"/>
  <c r="A266" i="21" s="1"/>
  <c r="A267" i="21" s="1"/>
  <c r="A268" i="21" s="1"/>
  <c r="A269" i="21" s="1"/>
  <c r="A270" i="21" s="1"/>
  <c r="A271" i="21" s="1"/>
  <c r="A272" i="21" s="1"/>
  <c r="A273" i="21" s="1"/>
  <c r="A274" i="21" s="1"/>
  <c r="A275" i="21" s="1"/>
  <c r="G2" i="21"/>
  <c r="D17" i="26" s="1"/>
  <c r="F2" i="21"/>
  <c r="C17" i="26" s="1"/>
  <c r="A71" i="20"/>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G2" i="20"/>
  <c r="D16" i="26" s="1"/>
  <c r="C16" i="26"/>
  <c r="A79" i="19"/>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A218" i="19" s="1"/>
  <c r="A219" i="19" s="1"/>
  <c r="A220" i="19" s="1"/>
  <c r="A221" i="19" s="1"/>
  <c r="A222" i="19" s="1"/>
  <c r="A223" i="19" s="1"/>
  <c r="A224" i="19" s="1"/>
  <c r="A225" i="19" s="1"/>
  <c r="A226" i="19" s="1"/>
  <c r="A227" i="19" s="1"/>
  <c r="A228" i="19" s="1"/>
  <c r="A229" i="19" s="1"/>
  <c r="A230" i="19" s="1"/>
  <c r="A231" i="19" s="1"/>
  <c r="A232" i="19" s="1"/>
  <c r="A233" i="19" s="1"/>
  <c r="A234" i="19" s="1"/>
  <c r="A235" i="19" s="1"/>
  <c r="A236" i="19" s="1"/>
  <c r="A237" i="19" s="1"/>
  <c r="A238" i="19" s="1"/>
  <c r="A239" i="19" s="1"/>
  <c r="A240" i="19" s="1"/>
  <c r="A241" i="19" s="1"/>
  <c r="A242" i="19" s="1"/>
  <c r="A243" i="19" s="1"/>
  <c r="A244" i="19" s="1"/>
  <c r="A245" i="19" s="1"/>
  <c r="A246" i="19" s="1"/>
  <c r="A247" i="19" s="1"/>
  <c r="A248" i="19" s="1"/>
  <c r="A249" i="19" s="1"/>
  <c r="A250" i="19" s="1"/>
  <c r="A251" i="19" s="1"/>
  <c r="A252" i="19" s="1"/>
  <c r="A253" i="19" s="1"/>
  <c r="A254" i="19" s="1"/>
  <c r="A255" i="19" s="1"/>
  <c r="A256" i="19" s="1"/>
  <c r="A257" i="19" s="1"/>
  <c r="A258" i="19" s="1"/>
  <c r="A259" i="19" s="1"/>
  <c r="A260" i="19" s="1"/>
  <c r="A261" i="19" s="1"/>
  <c r="A262" i="19" s="1"/>
  <c r="A263" i="19" s="1"/>
  <c r="A264" i="19" s="1"/>
  <c r="A265" i="19" s="1"/>
  <c r="A266" i="19" s="1"/>
  <c r="A267" i="19" s="1"/>
  <c r="A268" i="19" s="1"/>
  <c r="A269" i="19" s="1"/>
  <c r="A270" i="19" s="1"/>
  <c r="A271" i="19" s="1"/>
  <c r="A272" i="19" s="1"/>
  <c r="A273" i="19" s="1"/>
  <c r="A274" i="19" s="1"/>
  <c r="A275" i="19" s="1"/>
  <c r="G2" i="19"/>
  <c r="D15" i="26" s="1"/>
  <c r="F2" i="19"/>
  <c r="C15" i="26" s="1"/>
  <c r="A10" i="18"/>
  <c r="G2" i="18"/>
  <c r="D14" i="26" s="1"/>
  <c r="C14" i="26"/>
  <c r="D13" i="26"/>
  <c r="C13" i="26"/>
  <c r="G2" i="16"/>
  <c r="D12" i="26" s="1"/>
  <c r="C12" i="26"/>
  <c r="A235" i="14"/>
  <c r="A236" i="14" s="1"/>
  <c r="A237" i="14" s="1"/>
  <c r="A238" i="14" s="1"/>
  <c r="A239" i="14" s="1"/>
  <c r="A240" i="14" s="1"/>
  <c r="A241" i="14" s="1"/>
  <c r="A242" i="14" s="1"/>
  <c r="A243" i="14" s="1"/>
  <c r="A244" i="14" s="1"/>
  <c r="A245" i="14" s="1"/>
  <c r="A246" i="14" s="1"/>
  <c r="A247" i="14" s="1"/>
  <c r="A248" i="14" s="1"/>
  <c r="A249" i="14" s="1"/>
  <c r="A250" i="14" s="1"/>
  <c r="A251" i="14" s="1"/>
  <c r="A252" i="14" s="1"/>
  <c r="A253" i="14" s="1"/>
  <c r="A254" i="14" s="1"/>
  <c r="A255" i="14" s="1"/>
  <c r="A256" i="14" s="1"/>
  <c r="A257" i="14" s="1"/>
  <c r="A258" i="14" s="1"/>
  <c r="A259" i="14" s="1"/>
  <c r="A260" i="14" s="1"/>
  <c r="A261" i="14" s="1"/>
  <c r="A262" i="14" s="1"/>
  <c r="A263" i="14" s="1"/>
  <c r="A264" i="14" s="1"/>
  <c r="A265" i="14" s="1"/>
  <c r="A266" i="14" s="1"/>
  <c r="A267" i="14" s="1"/>
  <c r="A268" i="14" s="1"/>
  <c r="A269" i="14" s="1"/>
  <c r="A270" i="14" s="1"/>
  <c r="A271" i="14" s="1"/>
  <c r="A272" i="14" s="1"/>
  <c r="A273" i="14" s="1"/>
  <c r="A274" i="14" s="1"/>
  <c r="A275" i="14" s="1"/>
  <c r="A276" i="14" s="1"/>
  <c r="G2" i="14"/>
  <c r="D11" i="26" s="1"/>
  <c r="F2" i="14"/>
  <c r="C11" i="26" s="1"/>
  <c r="A7" i="3"/>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G2" i="3"/>
  <c r="D10" i="26" s="1"/>
  <c r="F2" i="3"/>
  <c r="C10" i="26" s="1"/>
  <c r="F2582" i="1"/>
  <c r="F2580" i="1"/>
  <c r="F2578" i="1"/>
  <c r="K2531" i="1"/>
  <c r="J2531" i="1"/>
  <c r="F2524" i="1"/>
  <c r="N2469" i="1"/>
  <c r="F2323" i="1"/>
  <c r="F2319" i="1"/>
  <c r="F2278" i="1"/>
  <c r="F2244" i="1"/>
  <c r="F2227" i="1"/>
  <c r="F2219" i="1"/>
  <c r="F2198" i="1"/>
  <c r="J2193" i="1"/>
  <c r="J2194" i="1" s="1"/>
  <c r="F2191" i="1"/>
  <c r="F2188" i="1"/>
  <c r="F2185" i="1"/>
  <c r="F2183" i="1"/>
  <c r="F2171" i="1"/>
  <c r="F2167" i="1"/>
  <c r="F2163" i="1"/>
  <c r="F2157" i="1"/>
  <c r="F2141" i="1"/>
  <c r="F2138" i="1"/>
  <c r="F2137" i="1"/>
  <c r="F2135" i="1"/>
  <c r="F2133" i="1"/>
  <c r="F2132" i="1"/>
  <c r="F2129" i="1"/>
  <c r="F2119" i="1"/>
  <c r="F2118" i="1"/>
  <c r="F2117" i="1"/>
  <c r="F2115" i="1"/>
  <c r="F2114" i="1"/>
  <c r="F2113" i="1"/>
  <c r="F2112" i="1"/>
  <c r="F2111" i="1"/>
  <c r="F2110" i="1"/>
  <c r="F2109" i="1"/>
  <c r="F2107" i="1"/>
  <c r="F2106" i="1"/>
  <c r="F2098" i="1"/>
  <c r="F2044" i="1"/>
  <c r="F1990" i="1"/>
  <c r="F1973" i="1"/>
  <c r="F1972" i="1"/>
  <c r="F1967" i="1"/>
  <c r="F1938" i="1"/>
  <c r="F1927" i="1"/>
  <c r="F1917" i="1"/>
  <c r="F1911" i="1"/>
  <c r="F1903" i="1"/>
  <c r="F1894" i="1"/>
  <c r="F1868" i="1"/>
  <c r="F1867" i="1"/>
  <c r="F1866" i="1"/>
  <c r="F1863" i="1"/>
  <c r="F1844" i="1"/>
  <c r="F1826" i="1"/>
  <c r="F1772" i="1"/>
  <c r="F1754" i="1"/>
  <c r="F1752" i="1"/>
  <c r="F1696" i="1"/>
  <c r="F1467" i="1"/>
  <c r="K1320" i="1"/>
  <c r="F1285" i="1"/>
  <c r="F1261" i="1"/>
  <c r="F1192" i="1"/>
  <c r="F1135" i="1"/>
  <c r="F1116" i="1"/>
  <c r="F1115" i="1"/>
  <c r="F1112" i="1"/>
  <c r="F1050" i="1"/>
  <c r="F1031" i="1"/>
  <c r="F1010" i="1"/>
  <c r="F962" i="1"/>
  <c r="F884" i="1"/>
  <c r="F794" i="1"/>
  <c r="F762" i="1"/>
  <c r="F670" i="1"/>
  <c r="F620" i="1"/>
  <c r="F603" i="1"/>
  <c r="F497" i="1"/>
  <c r="F495" i="1"/>
  <c r="F477" i="1"/>
  <c r="F362" i="1"/>
  <c r="F330" i="1"/>
  <c r="F301" i="1"/>
  <c r="F292" i="1"/>
  <c r="F110" i="1"/>
  <c r="F13" i="1"/>
  <c r="G2" i="1"/>
  <c r="C22" i="26" l="1"/>
  <c r="C25" i="26" s="1"/>
  <c r="A11" i="18"/>
  <c r="A12" i="18" s="1"/>
  <c r="A13" i="18" s="1"/>
  <c r="A14" i="18" s="1"/>
  <c r="A15" i="18" s="1"/>
  <c r="A13" i="17"/>
  <c r="A14" i="17" s="1"/>
  <c r="A15" i="17" s="1"/>
  <c r="A16" i="17" s="1"/>
  <c r="A57" i="27"/>
  <c r="A58" i="27" s="1"/>
  <c r="A59" i="27" s="1"/>
  <c r="A60" i="27" s="1"/>
  <c r="A61" i="27" s="1"/>
  <c r="A62" i="27" s="1"/>
  <c r="A63" i="27" s="1"/>
  <c r="A64" i="27" s="1"/>
  <c r="A65" i="27" s="1"/>
  <c r="A66" i="27" s="1"/>
  <c r="A67" i="27" s="1"/>
  <c r="A68" i="27" s="1"/>
  <c r="A69" i="27" s="1"/>
  <c r="A70" i="27" s="1"/>
  <c r="A71" i="27" s="1"/>
  <c r="A72" i="27" s="1"/>
  <c r="A73" i="27" s="1"/>
  <c r="A74" i="27" s="1"/>
  <c r="A75" i="27" s="1"/>
  <c r="A76" i="27" s="1"/>
  <c r="A77" i="27" s="1"/>
  <c r="A78" i="27" s="1"/>
  <c r="A79" i="27" s="1"/>
  <c r="A80" i="27" s="1"/>
  <c r="A81" i="27" s="1"/>
  <c r="A82" i="27" s="1"/>
  <c r="A83" i="27" s="1"/>
  <c r="A84" i="27" s="1"/>
  <c r="A85" i="27" s="1"/>
  <c r="A86" i="27" s="1"/>
  <c r="A87" i="27" s="1"/>
  <c r="A88" i="27" s="1"/>
  <c r="A89" i="27" s="1"/>
  <c r="A90" i="27" s="1"/>
  <c r="A91" i="27" s="1"/>
  <c r="A92" i="27" s="1"/>
  <c r="A93" i="27" s="1"/>
  <c r="A94" i="27" s="1"/>
  <c r="A95" i="27" s="1"/>
  <c r="A96" i="27" s="1"/>
  <c r="A97" i="27" s="1"/>
  <c r="A98" i="27" s="1"/>
  <c r="A99" i="27" s="1"/>
  <c r="A100" i="27" s="1"/>
  <c r="A101" i="27" s="1"/>
  <c r="A102" i="27" s="1"/>
  <c r="A103" i="27" s="1"/>
  <c r="A104" i="27" s="1"/>
  <c r="A105" i="27" s="1"/>
  <c r="A106" i="27" s="1"/>
  <c r="A107" i="27" s="1"/>
  <c r="A108" i="27" s="1"/>
  <c r="A109" i="27" s="1"/>
  <c r="A110" i="27" s="1"/>
  <c r="A111" i="27" s="1"/>
  <c r="A112" i="27" s="1"/>
  <c r="A113" i="27" s="1"/>
  <c r="A114" i="27" s="1"/>
  <c r="A115" i="27" s="1"/>
  <c r="A116" i="27" s="1"/>
  <c r="A117" i="27" s="1"/>
  <c r="A118" i="27" s="1"/>
  <c r="A119" i="27" s="1"/>
  <c r="A120" i="27" s="1"/>
  <c r="A121" i="27" s="1"/>
  <c r="A122" i="27" s="1"/>
  <c r="A123" i="27" s="1"/>
  <c r="A124" i="27" s="1"/>
  <c r="A125" i="27" s="1"/>
  <c r="A126" i="27" s="1"/>
  <c r="A127" i="27" s="1"/>
  <c r="A128" i="27" s="1"/>
  <c r="A129" i="27" s="1"/>
  <c r="A130" i="27" s="1"/>
  <c r="A131" i="27" s="1"/>
  <c r="A132" i="27" s="1"/>
  <c r="A133" i="27" s="1"/>
  <c r="A134" i="27" s="1"/>
  <c r="A135" i="27" s="1"/>
  <c r="A136" i="27" s="1"/>
  <c r="A137" i="27" s="1"/>
  <c r="A138" i="27" s="1"/>
  <c r="A139" i="27" s="1"/>
  <c r="A140" i="27" s="1"/>
  <c r="A141" i="27" s="1"/>
  <c r="A142" i="27" s="1"/>
  <c r="A143" i="27" s="1"/>
  <c r="A144" i="27" s="1"/>
  <c r="A145" i="27" s="1"/>
  <c r="A146" i="27" s="1"/>
  <c r="A147" i="27" s="1"/>
  <c r="A148" i="27" s="1"/>
  <c r="A149" i="27" s="1"/>
  <c r="A150" i="27" s="1"/>
  <c r="A151" i="27" s="1"/>
  <c r="A152" i="27" s="1"/>
  <c r="A153" i="27" s="1"/>
  <c r="A154" i="27" s="1"/>
  <c r="A155" i="27" s="1"/>
  <c r="A156" i="27" s="1"/>
  <c r="A157" i="27" s="1"/>
  <c r="A158" i="27" s="1"/>
  <c r="A159" i="27" s="1"/>
  <c r="A160" i="27" s="1"/>
  <c r="A161" i="27" s="1"/>
  <c r="A162" i="27" s="1"/>
  <c r="A163" i="27" s="1"/>
  <c r="A164" i="27" s="1"/>
  <c r="A165" i="27" s="1"/>
  <c r="A166" i="27" s="1"/>
  <c r="A167" i="27" s="1"/>
  <c r="A168" i="27" s="1"/>
  <c r="A169" i="27" s="1"/>
  <c r="A170" i="27" s="1"/>
  <c r="A171" i="27" s="1"/>
  <c r="A172" i="27" s="1"/>
  <c r="A173" i="27" s="1"/>
  <c r="A174" i="27" s="1"/>
  <c r="A175" i="27" s="1"/>
  <c r="A176" i="27" s="1"/>
  <c r="A177" i="27" s="1"/>
  <c r="A178" i="27" s="1"/>
  <c r="A179" i="27" s="1"/>
  <c r="A180" i="27" s="1"/>
  <c r="A181" i="27" s="1"/>
  <c r="A182" i="27" s="1"/>
  <c r="A183" i="27" s="1"/>
  <c r="A184" i="27" s="1"/>
  <c r="A185" i="27" s="1"/>
  <c r="A186" i="27" s="1"/>
  <c r="A187" i="27" s="1"/>
  <c r="A188" i="27" s="1"/>
  <c r="A189" i="27" s="1"/>
  <c r="A190" i="27" s="1"/>
  <c r="A191" i="27" s="1"/>
  <c r="A192" i="27" s="1"/>
  <c r="A193" i="27" s="1"/>
  <c r="A194" i="27" s="1"/>
  <c r="A195" i="27" s="1"/>
  <c r="A196" i="27" s="1"/>
  <c r="A197" i="27" s="1"/>
  <c r="A198" i="27" s="1"/>
  <c r="A199" i="27" s="1"/>
  <c r="A200" i="27" s="1"/>
  <c r="A201" i="27" s="1"/>
  <c r="A202" i="27" s="1"/>
  <c r="A203" i="27" s="1"/>
  <c r="A204" i="27" s="1"/>
  <c r="A205" i="27" s="1"/>
  <c r="A206" i="27" s="1"/>
  <c r="A207" i="27" s="1"/>
  <c r="A208" i="27" s="1"/>
  <c r="A209" i="27" s="1"/>
  <c r="A210" i="27" s="1"/>
  <c r="A211" i="27" s="1"/>
  <c r="A212" i="27" s="1"/>
  <c r="A213" i="27" s="1"/>
  <c r="A214" i="27" s="1"/>
  <c r="A215" i="27" s="1"/>
  <c r="A216" i="27" s="1"/>
  <c r="A217" i="27" s="1"/>
  <c r="A218" i="27" s="1"/>
  <c r="A219" i="27" s="1"/>
  <c r="A220" i="27" s="1"/>
  <c r="A221" i="27" s="1"/>
  <c r="A222" i="27" s="1"/>
  <c r="A223" i="27" s="1"/>
  <c r="A224" i="27" s="1"/>
  <c r="A225" i="27" s="1"/>
  <c r="A226" i="27" s="1"/>
  <c r="A227" i="27" s="1"/>
  <c r="A228" i="27" s="1"/>
  <c r="A229" i="27" s="1"/>
  <c r="A230" i="27" s="1"/>
  <c r="A231" i="27" s="1"/>
  <c r="A232" i="27" s="1"/>
  <c r="A233" i="27" s="1"/>
  <c r="A234" i="27" s="1"/>
  <c r="A235" i="27" s="1"/>
  <c r="A236" i="27" s="1"/>
  <c r="A237" i="27" s="1"/>
  <c r="A238" i="27" s="1"/>
  <c r="A239" i="27" s="1"/>
  <c r="A240" i="27" s="1"/>
  <c r="A241" i="27" s="1"/>
  <c r="A242" i="27" s="1"/>
  <c r="A243" i="27" s="1"/>
  <c r="A244" i="27" s="1"/>
  <c r="A245" i="27" s="1"/>
  <c r="A246" i="27" s="1"/>
  <c r="A247" i="27" s="1"/>
  <c r="A248" i="27" s="1"/>
  <c r="A249" i="27" s="1"/>
  <c r="A250" i="27" s="1"/>
  <c r="A251" i="27" s="1"/>
  <c r="A252" i="27" s="1"/>
  <c r="A253" i="27" s="1"/>
  <c r="A254" i="27" s="1"/>
  <c r="A255" i="27" s="1"/>
  <c r="A256" i="27" s="1"/>
  <c r="A257" i="27" s="1"/>
  <c r="A258" i="27" s="1"/>
  <c r="A259" i="27" s="1"/>
  <c r="A260" i="27" s="1"/>
  <c r="A18" i="28"/>
  <c r="A19" i="28" s="1"/>
  <c r="A20" i="28" s="1"/>
  <c r="A21" i="28" s="1"/>
  <c r="F2" i="1"/>
  <c r="D22" i="26"/>
  <c r="C27" i="26" l="1"/>
  <c r="A16" i="18"/>
  <c r="A17" i="18" s="1"/>
  <c r="A17" i="17"/>
  <c r="A18" i="17" s="1"/>
  <c r="A19" i="17" s="1"/>
  <c r="A20" i="17" s="1"/>
  <c r="A22" i="28"/>
  <c r="A23" i="28" s="1"/>
  <c r="A24" i="28" s="1"/>
  <c r="A25" i="28" s="1"/>
  <c r="A26" i="28" s="1"/>
  <c r="A27" i="28" s="1"/>
  <c r="A28" i="28" s="1"/>
  <c r="A29" i="28" s="1"/>
  <c r="A30" i="28" s="1"/>
  <c r="A31" i="28" s="1"/>
  <c r="A32" i="28" s="1"/>
  <c r="A33" i="28" s="1"/>
  <c r="A34" i="28" s="1"/>
  <c r="A35" i="28" s="1"/>
  <c r="A36" i="28" s="1"/>
  <c r="A37" i="28" s="1"/>
  <c r="A38" i="28" s="1"/>
  <c r="A39" i="28" s="1"/>
  <c r="A40" i="28" s="1"/>
  <c r="A41" i="28" s="1"/>
  <c r="A42" i="28" s="1"/>
  <c r="A43" i="28" s="1"/>
  <c r="A44" i="28" s="1"/>
  <c r="A45" i="28" s="1"/>
  <c r="A46" i="28" s="1"/>
  <c r="A47" i="28" s="1"/>
  <c r="A48" i="28" s="1"/>
  <c r="A49" i="28" s="1"/>
  <c r="A50" i="28" s="1"/>
  <c r="A51" i="28" s="1"/>
  <c r="A52" i="28" s="1"/>
  <c r="A53" i="28" s="1"/>
  <c r="A54" i="28" s="1"/>
  <c r="A55" i="28" s="1"/>
  <c r="A56" i="28" s="1"/>
  <c r="A57" i="28" s="1"/>
  <c r="A58" i="28" s="1"/>
  <c r="A59" i="28" s="1"/>
  <c r="A60" i="28" s="1"/>
  <c r="A61" i="28" s="1"/>
  <c r="A62" i="28" s="1"/>
  <c r="A63" i="28" s="1"/>
  <c r="A64" i="28" s="1"/>
  <c r="A65" i="28" s="1"/>
  <c r="A66" i="28" s="1"/>
  <c r="A67" i="28" s="1"/>
  <c r="A68" i="28" s="1"/>
  <c r="A69" i="28" s="1"/>
  <c r="A70" i="28" s="1"/>
  <c r="A71" i="28" s="1"/>
  <c r="A72" i="28" s="1"/>
  <c r="A73" i="28" s="1"/>
  <c r="A74" i="28" s="1"/>
  <c r="A75" i="28" s="1"/>
  <c r="A76" i="28" s="1"/>
  <c r="A77" i="28" s="1"/>
  <c r="A78" i="28" s="1"/>
  <c r="A79" i="28" s="1"/>
  <c r="A80" i="28" s="1"/>
  <c r="A81" i="28" s="1"/>
  <c r="A82" i="28" s="1"/>
  <c r="A83" i="28" s="1"/>
  <c r="A84" i="28" s="1"/>
  <c r="A85" i="28" s="1"/>
  <c r="A86" i="28" s="1"/>
  <c r="A87" i="28" s="1"/>
  <c r="A88" i="28" s="1"/>
  <c r="A89" i="28" s="1"/>
  <c r="A90" i="28" s="1"/>
  <c r="A91" i="28" s="1"/>
  <c r="A92" i="28" s="1"/>
  <c r="A93" i="28" s="1"/>
  <c r="A94" i="28" s="1"/>
  <c r="A95" i="28" s="1"/>
  <c r="A96" i="28" s="1"/>
  <c r="A97" i="28" s="1"/>
  <c r="A98" i="28" s="1"/>
  <c r="A99" i="28" s="1"/>
  <c r="A100" i="28" s="1"/>
  <c r="A101" i="28" s="1"/>
  <c r="A102" i="28" s="1"/>
  <c r="A103" i="28" s="1"/>
  <c r="A104" i="28" s="1"/>
  <c r="A105" i="28" s="1"/>
  <c r="A106" i="28" s="1"/>
  <c r="A107" i="28" s="1"/>
  <c r="A108" i="28" s="1"/>
  <c r="A109" i="28" s="1"/>
  <c r="A110" i="28" s="1"/>
  <c r="A111" i="28" s="1"/>
  <c r="A112" i="28" s="1"/>
  <c r="A113" i="28" s="1"/>
  <c r="A114" i="28" s="1"/>
  <c r="A115" i="28" s="1"/>
  <c r="A116" i="28" s="1"/>
  <c r="A117" i="28" s="1"/>
  <c r="A118" i="28" s="1"/>
  <c r="A119" i="28" s="1"/>
  <c r="A120" i="28" s="1"/>
  <c r="A121" i="28" s="1"/>
  <c r="A122" i="28" s="1"/>
  <c r="A123" i="28" s="1"/>
  <c r="A124" i="28" s="1"/>
  <c r="A125" i="28" s="1"/>
  <c r="A126" i="28" s="1"/>
  <c r="A127" i="28" s="1"/>
  <c r="A128" i="28" s="1"/>
  <c r="A129" i="28" s="1"/>
  <c r="A130" i="28" s="1"/>
  <c r="A131" i="28" s="1"/>
  <c r="A132" i="28" s="1"/>
  <c r="A133" i="28" s="1"/>
  <c r="A134" i="28" s="1"/>
  <c r="A135" i="28" s="1"/>
  <c r="A136" i="28" s="1"/>
  <c r="A137" i="28" s="1"/>
  <c r="A138" i="28" s="1"/>
  <c r="A139" i="28" s="1"/>
  <c r="A140" i="28" s="1"/>
  <c r="A141" i="28" s="1"/>
  <c r="A142" i="28" s="1"/>
  <c r="A143" i="28" s="1"/>
  <c r="A144" i="28" s="1"/>
  <c r="A145" i="28" s="1"/>
  <c r="A146" i="28" s="1"/>
  <c r="A147" i="28" s="1"/>
  <c r="A148" i="28" s="1"/>
  <c r="A149" i="28" s="1"/>
  <c r="A150" i="28" s="1"/>
  <c r="A151" i="28" s="1"/>
  <c r="A152" i="28" s="1"/>
  <c r="A153" i="28" s="1"/>
  <c r="A154" i="28" s="1"/>
  <c r="A155" i="28" s="1"/>
  <c r="A156" i="28" s="1"/>
  <c r="A157" i="28" s="1"/>
  <c r="A158" i="28" s="1"/>
  <c r="A159" i="28" s="1"/>
  <c r="A160" i="28" s="1"/>
  <c r="A161" i="28" s="1"/>
  <c r="A162" i="28" s="1"/>
  <c r="A163" i="28" s="1"/>
  <c r="A164" i="28" s="1"/>
  <c r="A165" i="28" s="1"/>
  <c r="A166" i="28" s="1"/>
  <c r="A167" i="28" s="1"/>
  <c r="A168" i="28" s="1"/>
  <c r="A169" i="28" s="1"/>
  <c r="A170" i="28" s="1"/>
  <c r="A171" i="28" s="1"/>
  <c r="A172" i="28" s="1"/>
  <c r="A173" i="28" s="1"/>
  <c r="A174" i="28" s="1"/>
  <c r="A175" i="28" s="1"/>
  <c r="A176" i="28" s="1"/>
  <c r="A177" i="28" s="1"/>
  <c r="A178" i="28" s="1"/>
  <c r="A179" i="28" s="1"/>
  <c r="A180" i="28" s="1"/>
  <c r="A181" i="28" s="1"/>
  <c r="A182" i="28" s="1"/>
  <c r="A183" i="28" s="1"/>
  <c r="A184" i="28" s="1"/>
  <c r="A185" i="28" s="1"/>
  <c r="A186" i="28" s="1"/>
  <c r="A187" i="28" s="1"/>
  <c r="A188" i="28" s="1"/>
  <c r="A189" i="28" s="1"/>
  <c r="A190" i="28" s="1"/>
  <c r="A191" i="28" s="1"/>
  <c r="A192" i="28" s="1"/>
  <c r="A193" i="28" s="1"/>
  <c r="A194" i="28" s="1"/>
  <c r="A195" i="28" s="1"/>
  <c r="A196" i="28" s="1"/>
  <c r="A197" i="28" s="1"/>
  <c r="A198" i="28" s="1"/>
  <c r="A199" i="28" s="1"/>
  <c r="A200" i="28" s="1"/>
  <c r="A201" i="28" s="1"/>
  <c r="A202" i="28" s="1"/>
  <c r="A203" i="28" s="1"/>
  <c r="A204" i="28" s="1"/>
  <c r="A205" i="28" s="1"/>
  <c r="A206" i="28" s="1"/>
  <c r="A207" i="28" s="1"/>
  <c r="A208" i="28" s="1"/>
  <c r="A209" i="28" s="1"/>
  <c r="A210" i="28" s="1"/>
  <c r="A211" i="28" s="1"/>
  <c r="A212" i="28" s="1"/>
  <c r="A213" i="28" s="1"/>
  <c r="A214" i="28" s="1"/>
  <c r="A215" i="28" s="1"/>
  <c r="A216" i="28" s="1"/>
  <c r="A217" i="28" s="1"/>
  <c r="A218" i="28" s="1"/>
  <c r="A219" i="28" s="1"/>
  <c r="A220" i="28" s="1"/>
  <c r="A221" i="28" s="1"/>
  <c r="A222" i="28" s="1"/>
  <c r="A223" i="28" s="1"/>
  <c r="A224" i="28" s="1"/>
  <c r="A225" i="28" s="1"/>
  <c r="A226" i="28" s="1"/>
  <c r="A227" i="28" s="1"/>
  <c r="A228" i="28" s="1"/>
  <c r="A229" i="28" s="1"/>
  <c r="A230" i="28" s="1"/>
  <c r="A231" i="28" s="1"/>
  <c r="A232" i="28" s="1"/>
  <c r="A233" i="28" s="1"/>
  <c r="A234" i="28" s="1"/>
  <c r="A235" i="28" s="1"/>
  <c r="A236" i="28" s="1"/>
  <c r="A237" i="28" s="1"/>
  <c r="A238" i="28" s="1"/>
  <c r="A239" i="28" s="1"/>
  <c r="A240" i="28" s="1"/>
  <c r="A241" i="28" s="1"/>
  <c r="A242" i="28" s="1"/>
  <c r="A243" i="28" s="1"/>
  <c r="A244" i="28" s="1"/>
  <c r="A245" i="28" s="1"/>
  <c r="A246" i="28" s="1"/>
  <c r="A247" i="28" s="1"/>
  <c r="A248" i="28" s="1"/>
  <c r="A249" i="28" s="1"/>
  <c r="A250" i="28" s="1"/>
  <c r="A251" i="28" s="1"/>
  <c r="A252" i="28" s="1"/>
  <c r="A253" i="28" s="1"/>
  <c r="A254" i="28" s="1"/>
  <c r="A255" i="28" s="1"/>
  <c r="A256" i="28" s="1"/>
  <c r="A257" i="28" s="1"/>
  <c r="A258" i="28" s="1"/>
  <c r="A259" i="28" s="1"/>
  <c r="A260" i="28" s="1"/>
  <c r="A261" i="28" s="1"/>
  <c r="A262" i="28" s="1"/>
  <c r="A263" i="28" s="1"/>
  <c r="A264" i="28" s="1"/>
  <c r="A265" i="28" s="1"/>
  <c r="A266" i="28" s="1"/>
  <c r="A267" i="28" s="1"/>
  <c r="A268" i="28" s="1"/>
  <c r="A269" i="28" s="1"/>
  <c r="A270" i="28" s="1"/>
  <c r="A271" i="28" s="1"/>
  <c r="A272" i="28" s="1"/>
  <c r="A273" i="28" s="1"/>
  <c r="A274" i="28" s="1"/>
  <c r="A275" i="28" s="1"/>
  <c r="A18" i="18" l="1"/>
  <c r="A21" i="17"/>
  <c r="A19" i="18" l="1"/>
  <c r="A22" i="17"/>
  <c r="A20" i="18" l="1"/>
  <c r="A21" i="18" s="1"/>
  <c r="A22" i="18" s="1"/>
  <c r="A23" i="17"/>
  <c r="A23" i="18" l="1"/>
  <c r="A24" i="18" s="1"/>
  <c r="A25" i="18" s="1"/>
  <c r="A26" i="18" s="1"/>
  <c r="A27" i="18" s="1"/>
  <c r="A28" i="18" s="1"/>
  <c r="A29" i="18" s="1"/>
  <c r="A30" i="18" s="1"/>
  <c r="A31" i="18" s="1"/>
  <c r="A24" i="17"/>
  <c r="A32" i="18" l="1"/>
  <c r="A33" i="18" s="1"/>
  <c r="A34" i="18" s="1"/>
  <c r="A35" i="18" s="1"/>
  <c r="A36" i="18" s="1"/>
  <c r="A25" i="17"/>
  <c r="A37" i="18" l="1"/>
  <c r="A38" i="18" s="1"/>
  <c r="A39" i="18" s="1"/>
  <c r="A40" i="18" s="1"/>
  <c r="A41" i="18" s="1"/>
  <c r="A42" i="18" s="1"/>
  <c r="A43" i="18" s="1"/>
  <c r="A44" i="18" s="1"/>
  <c r="A45" i="18" s="1"/>
  <c r="A46" i="18" s="1"/>
  <c r="A47" i="18" s="1"/>
  <c r="A48" i="18" s="1"/>
  <c r="A49" i="18" s="1"/>
  <c r="A50" i="18" s="1"/>
  <c r="A51" i="18" s="1"/>
  <c r="A26" i="17"/>
  <c r="A27" i="17" s="1"/>
  <c r="A28" i="17" s="1"/>
  <c r="A29" i="17" s="1"/>
  <c r="A52" i="18" l="1"/>
  <c r="A53" i="18" s="1"/>
  <c r="A54" i="18" s="1"/>
  <c r="A55" i="18" s="1"/>
  <c r="A56" i="18" s="1"/>
  <c r="A57" i="18" s="1"/>
  <c r="A58" i="18" s="1"/>
  <c r="A30" i="17"/>
  <c r="A59" i="18" l="1"/>
  <c r="A60" i="18" s="1"/>
  <c r="A61" i="18" s="1"/>
  <c r="A62" i="18" s="1"/>
  <c r="A31" i="17"/>
  <c r="A32" i="17" s="1"/>
  <c r="A33" i="17" s="1"/>
  <c r="A34" i="17" s="1"/>
  <c r="A35" i="17" s="1"/>
  <c r="A36" i="17" s="1"/>
  <c r="A37" i="17" s="1"/>
  <c r="A63" i="18" l="1"/>
  <c r="A64" i="18" s="1"/>
  <c r="A65" i="18" s="1"/>
  <c r="A66" i="18" s="1"/>
  <c r="A67" i="18" s="1"/>
  <c r="A68" i="18" s="1"/>
  <c r="A69" i="18" s="1"/>
  <c r="A70" i="18" s="1"/>
  <c r="A71" i="18" s="1"/>
  <c r="A72" i="18" s="1"/>
  <c r="A38" i="17"/>
  <c r="A39" i="17" s="1"/>
  <c r="A40" i="17" s="1"/>
  <c r="A73" i="18" l="1"/>
  <c r="A74" i="18" s="1"/>
  <c r="A75" i="18" s="1"/>
  <c r="A76" i="18" s="1"/>
  <c r="A77" i="18" s="1"/>
  <c r="A78" i="18" s="1"/>
  <c r="A79" i="18" s="1"/>
  <c r="A80" i="18" s="1"/>
  <c r="A81" i="18" s="1"/>
  <c r="A82" i="18" s="1"/>
  <c r="A83" i="18" s="1"/>
  <c r="A41" i="17"/>
  <c r="A84" i="18" l="1"/>
  <c r="A85" i="18" s="1"/>
  <c r="A86" i="18" s="1"/>
  <c r="A87" i="18" s="1"/>
  <c r="A88" i="18" s="1"/>
  <c r="A89" i="18" s="1"/>
  <c r="A90" i="18" s="1"/>
  <c r="A91" i="18" s="1"/>
  <c r="A92" i="18" s="1"/>
  <c r="A93" i="18" s="1"/>
  <c r="A94" i="18" s="1"/>
  <c r="A95" i="18" s="1"/>
  <c r="A96" i="18" s="1"/>
  <c r="A97" i="18" s="1"/>
  <c r="A98" i="18" s="1"/>
  <c r="A99" i="18" s="1"/>
  <c r="A100" i="18" s="1"/>
  <c r="A42" i="17"/>
  <c r="A43" i="17" s="1"/>
  <c r="A44" i="17" s="1"/>
  <c r="A101" i="18" l="1"/>
  <c r="A102" i="18" s="1"/>
  <c r="A103" i="18" s="1"/>
  <c r="A104" i="18" s="1"/>
  <c r="A105" i="18" s="1"/>
  <c r="A106" i="18" s="1"/>
  <c r="A107" i="18" s="1"/>
  <c r="A108" i="18" s="1"/>
  <c r="A45" i="17"/>
  <c r="A46" i="17" s="1"/>
  <c r="A47" i="17" s="1"/>
  <c r="A48" i="17" s="1"/>
  <c r="A49" i="17" s="1"/>
  <c r="A50" i="17" s="1"/>
  <c r="A51" i="17" s="1"/>
  <c r="A52" i="17" s="1"/>
  <c r="A53" i="17" s="1"/>
  <c r="A54" i="17" s="1"/>
  <c r="A55" i="17" s="1"/>
  <c r="A56" i="17" s="1"/>
  <c r="A109" i="18" l="1"/>
  <c r="A110" i="18" s="1"/>
  <c r="A111" i="18" s="1"/>
  <c r="A112" i="18" s="1"/>
  <c r="A113" i="18" s="1"/>
  <c r="A114" i="18" s="1"/>
  <c r="A115" i="18" s="1"/>
  <c r="A116" i="18" s="1"/>
  <c r="A117" i="18" s="1"/>
  <c r="A118" i="18" s="1"/>
  <c r="A119" i="18" s="1"/>
  <c r="A120" i="18" s="1"/>
  <c r="A121" i="18" s="1"/>
  <c r="A122" i="18" s="1"/>
  <c r="A57" i="17"/>
  <c r="A123" i="18" l="1"/>
  <c r="A124" i="18" s="1"/>
  <c r="A125" i="18" s="1"/>
  <c r="A126" i="18" s="1"/>
  <c r="A127" i="18" s="1"/>
  <c r="A128" i="18" s="1"/>
  <c r="A129" i="18" s="1"/>
  <c r="A130" i="18" s="1"/>
  <c r="A131" i="18" s="1"/>
  <c r="A132" i="18" s="1"/>
  <c r="A133" i="18" s="1"/>
  <c r="A134" i="18" s="1"/>
  <c r="A58" i="17"/>
  <c r="A59" i="17" s="1"/>
  <c r="A135" i="18" l="1"/>
  <c r="A136" i="18" s="1"/>
  <c r="A137" i="18" s="1"/>
  <c r="A138" i="18" s="1"/>
  <c r="A139" i="18" s="1"/>
  <c r="A140" i="18" s="1"/>
  <c r="A141" i="18" s="1"/>
  <c r="A60" i="17"/>
  <c r="A142" i="18" l="1"/>
  <c r="A143" i="18" s="1"/>
  <c r="A144" i="18" s="1"/>
  <c r="A145" i="18" s="1"/>
  <c r="A146" i="18" s="1"/>
  <c r="A147" i="18" s="1"/>
  <c r="A148" i="18" s="1"/>
  <c r="A149" i="18" s="1"/>
  <c r="A150" i="18" s="1"/>
  <c r="A151" i="18" s="1"/>
  <c r="A61" i="17"/>
  <c r="A62" i="17" s="1"/>
  <c r="A63" i="17" s="1"/>
  <c r="A152" i="18" l="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64" i="17"/>
  <c r="A65" i="17" s="1"/>
  <c r="A66" i="17" s="1"/>
  <c r="A67" i="17" s="1"/>
  <c r="A68" i="17" s="1"/>
  <c r="A69" i="17" s="1"/>
  <c r="A172" i="18" l="1"/>
  <c r="A173" i="18" s="1"/>
  <c r="A70" i="17"/>
  <c r="A71" i="17" s="1"/>
  <c r="A174" i="18" l="1"/>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A214" i="18" s="1"/>
  <c r="A215" i="18" s="1"/>
  <c r="A216" i="18" s="1"/>
  <c r="A217" i="18" s="1"/>
  <c r="A218" i="18" s="1"/>
  <c r="A219" i="18" s="1"/>
  <c r="A220" i="18" s="1"/>
  <c r="A221" i="18" s="1"/>
  <c r="A222" i="18" s="1"/>
  <c r="A223" i="18" s="1"/>
  <c r="A224" i="18" s="1"/>
  <c r="A225" i="18" s="1"/>
  <c r="A226" i="18" s="1"/>
  <c r="A72" i="17"/>
  <c r="A73" i="17" s="1"/>
  <c r="A74" i="17" s="1"/>
  <c r="A75" i="17" s="1"/>
  <c r="A76" i="17" s="1"/>
  <c r="A77" i="17" s="1"/>
  <c r="A78" i="17" l="1"/>
  <c r="A79" i="17" s="1"/>
  <c r="A80" i="17" s="1"/>
  <c r="A81" i="17" s="1"/>
  <c r="A82" i="17" s="1"/>
  <c r="A83" i="17" s="1"/>
  <c r="A84" i="17" l="1"/>
  <c r="A85" i="17" l="1"/>
  <c r="A86" i="17" l="1"/>
  <c r="A87" i="17" l="1"/>
  <c r="A88" i="17" l="1"/>
  <c r="A89" i="17" s="1"/>
  <c r="A90" i="17" l="1"/>
  <c r="A91" i="17" s="1"/>
  <c r="A92" i="17" s="1"/>
  <c r="A93" i="17" l="1"/>
  <c r="A94" i="17" s="1"/>
  <c r="A95" i="17" l="1"/>
  <c r="A96" i="17" l="1"/>
  <c r="A97" i="17" l="1"/>
  <c r="A98" i="17" s="1"/>
  <c r="A99" i="17" l="1"/>
  <c r="A100" i="17" s="1"/>
  <c r="A101" i="17" l="1"/>
  <c r="A102" i="17" l="1"/>
  <c r="A103" i="17" s="1"/>
  <c r="A104" i="17" l="1"/>
  <c r="A105" i="17" s="1"/>
  <c r="A106" i="17" l="1"/>
  <c r="A107" i="17" l="1"/>
  <c r="A108" i="17" s="1"/>
  <c r="A109" i="17" s="1"/>
  <c r="A110" i="17" s="1"/>
  <c r="A111" i="17" l="1"/>
  <c r="A112" i="17" s="1"/>
  <c r="A113" i="17" s="1"/>
  <c r="A114" i="17" l="1"/>
  <c r="A115" i="17" s="1"/>
  <c r="A116" i="17" l="1"/>
  <c r="A117" i="17" s="1"/>
  <c r="A118" i="17" s="1"/>
  <c r="A119" i="17" s="1"/>
  <c r="A120" i="17" s="1"/>
  <c r="A121" i="17" s="1"/>
  <c r="A122" i="17" l="1"/>
  <c r="A123" i="17" s="1"/>
  <c r="A124" i="17" s="1"/>
  <c r="A125" i="17" s="1"/>
  <c r="A126" i="17" s="1"/>
  <c r="A127" i="17" s="1"/>
  <c r="A128" i="17" l="1"/>
  <c r="A129" i="17" s="1"/>
  <c r="A130" i="17" s="1"/>
  <c r="A131" i="17" l="1"/>
  <c r="A132" i="17" l="1"/>
  <c r="A133" i="17" s="1"/>
  <c r="A134" i="17" s="1"/>
  <c r="A135" i="17" s="1"/>
  <c r="A136" i="17" l="1"/>
  <c r="A137" i="17" l="1"/>
  <c r="A138" i="17" s="1"/>
  <c r="A139" i="17" s="1"/>
  <c r="A140" i="17" s="1"/>
  <c r="A141" i="17" s="1"/>
  <c r="A142" i="17" l="1"/>
  <c r="A143" i="17" l="1"/>
</calcChain>
</file>

<file path=xl/sharedStrings.xml><?xml version="1.0" encoding="utf-8"?>
<sst xmlns="http://schemas.openxmlformats.org/spreadsheetml/2006/main" count="15159" uniqueCount="3261">
  <si>
    <t>REGRESAR MENU</t>
  </si>
  <si>
    <t>TOTAL GASTOS CANTA CALLAO</t>
  </si>
  <si>
    <t>LIQUIDACION CANTA CALLAO</t>
  </si>
  <si>
    <t>ITEM</t>
  </si>
  <si>
    <t>FECHA</t>
  </si>
  <si>
    <t xml:space="preserve">REFERENCIA </t>
  </si>
  <si>
    <t>DESCRIPCION</t>
  </si>
  <si>
    <t>DETALLE</t>
  </si>
  <si>
    <t>MONTO S/</t>
  </si>
  <si>
    <t>MONTO $</t>
  </si>
  <si>
    <t>2010-18-040914</t>
  </si>
  <si>
    <t>SUNARP</t>
  </si>
  <si>
    <t>VIGENCIA DE PODER NELLY LUPA GERENTE</t>
  </si>
  <si>
    <t xml:space="preserve">GASTOS CANTA CALLAO </t>
  </si>
  <si>
    <t>REDUCCION DE ESCRITO, PASAJE MUNICIPIO DE LOS OLIVOS</t>
  </si>
  <si>
    <t>GASTOS CANTA CALLAO</t>
  </si>
  <si>
    <t>TRAMITE NOTIFICACION</t>
  </si>
  <si>
    <t>HONORARIOS VIATICOS Y MOVILIDAD</t>
  </si>
  <si>
    <t>0089769</t>
  </si>
  <si>
    <t>LEGALIZACIÓN DE FOTOCOPIAS  - NOTARIO RENZO ALBERTI SIERRA</t>
  </si>
  <si>
    <t>2011-27-00005807</t>
  </si>
  <si>
    <t xml:space="preserve"> TÍTULO 2011-348060 (PRESENTANTE JESUS NAVARRO OSCCO)</t>
  </si>
  <si>
    <t>REDACCION DE ESCRITO</t>
  </si>
  <si>
    <t>PASAJES PRESENTACION DE DOCUMENTO DEL MUNICIPIO DE LOS OLIVOS, CARTA NOTARIAL ESCRITO</t>
  </si>
  <si>
    <t>SOLICITUD DE INSCRIPCION DE TITULO 2011-19698</t>
  </si>
  <si>
    <t>ANOTACION DE INSCRIPCION TITULO 2011-00020691</t>
  </si>
  <si>
    <t>RICHARD</t>
  </si>
  <si>
    <t>PASASJE CHUQUITANTA</t>
  </si>
  <si>
    <t>PASAJE OFICINA</t>
  </si>
  <si>
    <t>PASAJE MUNICIPALIDAD CALLAO</t>
  </si>
  <si>
    <t>PASAJE MUNICIPALIDA OLIVOS</t>
  </si>
  <si>
    <t>PASAJE MUNICIPALIDAD SAN MARTIN PORRAS</t>
  </si>
  <si>
    <t>PASAJE CHUQUITANTA RECOFER DOCUMENTO</t>
  </si>
  <si>
    <t>PASAJE MUNICIPALIDAD DEL CALLAO</t>
  </si>
  <si>
    <t>PASAJE MUNICIPALIDAD OLIVOS</t>
  </si>
  <si>
    <t>PASAJE OLIVOS</t>
  </si>
  <si>
    <t>PASAJE SAT</t>
  </si>
  <si>
    <t>PASAJE JUAN JOSE</t>
  </si>
  <si>
    <t>RECIBO POR HONORARIOS ARMANDO GARCIA CAMPOS</t>
  </si>
  <si>
    <t>PASAJE ANGAMOS CON VIA EXPRESA</t>
  </si>
  <si>
    <t>LLAMADA TELEFONO SRA. VEA</t>
  </si>
  <si>
    <t xml:space="preserve">PASAJES REGISTROS PUBLICOS </t>
  </si>
  <si>
    <t>COPIAS</t>
  </si>
  <si>
    <t>2011-01-00003543</t>
  </si>
  <si>
    <t>PAGO REGISTROS PUBLICOS HIPOTECA</t>
  </si>
  <si>
    <t>TAXI RECOGER DINERO</t>
  </si>
  <si>
    <t>TAXI OFICINA</t>
  </si>
  <si>
    <t>NELLY</t>
  </si>
  <si>
    <t>PASAJES REGISTROS PUBLICOS</t>
  </si>
  <si>
    <t>CAJA CHICA</t>
  </si>
  <si>
    <t>WONG</t>
  </si>
  <si>
    <t>OMNIBUS URB PRO-PNP CHUC</t>
  </si>
  <si>
    <t>AGUA MINERAL</t>
  </si>
  <si>
    <t>A GUA MINERAL PNP</t>
  </si>
  <si>
    <t>MARCIANO</t>
  </si>
  <si>
    <t>LUSTRADA ZAPATOS</t>
  </si>
  <si>
    <t>ALMUERZO</t>
  </si>
  <si>
    <t>PERIODICO COMERCIO 25/03</t>
  </si>
  <si>
    <t>RECOGER DOCUMENTO HECTOR HONORES</t>
  </si>
  <si>
    <t>PRO-MUNICIPALIDAD- PRO-MUNICIPALIDAD-PNP</t>
  </si>
  <si>
    <t>LOS PORTALES PARQUE</t>
  </si>
  <si>
    <t>EXCEDENTE ALMUERZO</t>
  </si>
  <si>
    <t>MENTOS</t>
  </si>
  <si>
    <t>MUNICIPALIDAD DE LOS OLIVOS</t>
  </si>
  <si>
    <t>PASAJE METROPOLITANO</t>
  </si>
  <si>
    <t>030006113-2012</t>
  </si>
  <si>
    <t>MUNICIPALIDAS OLIVOS</t>
  </si>
  <si>
    <t>MULTA TRIBUTARIA</t>
  </si>
  <si>
    <t>040009858-2012</t>
  </si>
  <si>
    <t>CERTIFICADO DE JURISDICCION</t>
  </si>
  <si>
    <t>040010514-2012</t>
  </si>
  <si>
    <t>INSPEC. OCULAR-LEVANT.F.C.</t>
  </si>
  <si>
    <t>000314</t>
  </si>
  <si>
    <t>HUARI E.I.R.L.</t>
  </si>
  <si>
    <t>HITOS PERIMETRICOS LOS OLIVOS</t>
  </si>
  <si>
    <t>0005956</t>
  </si>
  <si>
    <t>CEVICHERIA EL CENTRAL</t>
  </si>
  <si>
    <t xml:space="preserve">ALM UERZO INSPECCION OCULAR </t>
  </si>
  <si>
    <t>003  0000033283</t>
  </si>
  <si>
    <t>MUNICIP METROP LIMA</t>
  </si>
  <si>
    <t>CERTFICADO ZONIFICACION Y VIAS</t>
  </si>
  <si>
    <t>LOS PORTALES</t>
  </si>
  <si>
    <t>ESTACIONAMIENTO</t>
  </si>
  <si>
    <t>PANCHO FIERRO</t>
  </si>
  <si>
    <t>MOLICOPIAS</t>
  </si>
  <si>
    <t>IMPRESIÓN A COLOR</t>
  </si>
  <si>
    <t>INVERSIONES FINSERVA</t>
  </si>
  <si>
    <t>CAMBIO DOLARES</t>
  </si>
  <si>
    <t>MUNICIPALIDAD OLIVOS</t>
  </si>
  <si>
    <t>INVERSIONES CAMARGO</t>
  </si>
  <si>
    <t>COP IAS A-4</t>
  </si>
  <si>
    <t>011-006266</t>
  </si>
  <si>
    <t>DON MAMINO</t>
  </si>
  <si>
    <t>PANES</t>
  </si>
  <si>
    <t>MUNICIPAIDAD OLIVOS</t>
  </si>
  <si>
    <t>DUPLICADO DE DECLARACION</t>
  </si>
  <si>
    <t>0001-000195609</t>
  </si>
  <si>
    <t>INVERSIONES REIXA</t>
  </si>
  <si>
    <t>CENTRAL PARK</t>
  </si>
  <si>
    <t>PARQUEO</t>
  </si>
  <si>
    <t>CANTA CALLAO</t>
  </si>
  <si>
    <t>GASTOS VARIOS</t>
  </si>
  <si>
    <t>MASTER COPY</t>
  </si>
  <si>
    <t>CERTIFICADO DE PARAMETROS</t>
  </si>
  <si>
    <t>011-0065506</t>
  </si>
  <si>
    <t>GRUPO ONCE</t>
  </si>
  <si>
    <t>002-435670</t>
  </si>
  <si>
    <t>CAFÉ LAS BEGONIAS</t>
  </si>
  <si>
    <t>11A-0000360432</t>
  </si>
  <si>
    <t>FARMACIA HOLLYWOOD</t>
  </si>
  <si>
    <t>368783 Y 368784</t>
  </si>
  <si>
    <t>MINICIPALIDAD LINCE</t>
  </si>
  <si>
    <t>PLAYA SAN FELIPE</t>
  </si>
  <si>
    <t>PARQUE</t>
  </si>
  <si>
    <t>011-0067040</t>
  </si>
  <si>
    <t>TRANS ANDINA</t>
  </si>
  <si>
    <t>MULTISERVICIOS IREMI</t>
  </si>
  <si>
    <t>OSCAR AGUIRRE</t>
  </si>
  <si>
    <t xml:space="preserve"> COPIAS PLANOS</t>
  </si>
  <si>
    <t>SALDO TARJETA DE CREDITO</t>
  </si>
  <si>
    <t xml:space="preserve"> CAMACHO DRY CLEANER</t>
  </si>
  <si>
    <t>008-0279650</t>
  </si>
  <si>
    <t>JULIO ANTONIO DEL POZO</t>
  </si>
  <si>
    <t>LEGALIZACION DE FOTOCOPIA</t>
  </si>
  <si>
    <t>GASTOS CANTA CALLAO LIQUIDACION 2012</t>
  </si>
  <si>
    <t>TASA DENUNCIA POLICIAL, PASAJES, ESCRITOS, CARTA NOTARIAL, LEGALIZACION, HONORARIOS</t>
  </si>
  <si>
    <t>CAMACHO DRY CLEANER</t>
  </si>
  <si>
    <t>SAGA FALABELLA</t>
  </si>
  <si>
    <t xml:space="preserve">001-005116 </t>
  </si>
  <si>
    <t>YSA INVERSIONES</t>
  </si>
  <si>
    <t>COPIADO</t>
  </si>
  <si>
    <t>SUNARP TITULO 2012-00817295</t>
  </si>
  <si>
    <t>RECTIFICACION DE ASIENTO</t>
  </si>
  <si>
    <t>LASINO S.A.</t>
  </si>
  <si>
    <t>020022953-2012</t>
  </si>
  <si>
    <t>SUBDIVISION DE LOTES</t>
  </si>
  <si>
    <t>001-000106</t>
  </si>
  <si>
    <t>PIZZAS Y PASTAS</t>
  </si>
  <si>
    <t>040024060-2012</t>
  </si>
  <si>
    <t>CERTIFICADO CASTASTRAL NEGATIVO</t>
  </si>
  <si>
    <t>DILIGENCIA CONO NORTE</t>
  </si>
  <si>
    <t xml:space="preserve">ABOGADA DIANA SOTO LIQUIDACION </t>
  </si>
  <si>
    <t>001-013414</t>
  </si>
  <si>
    <t>FERRETERIA DURAND</t>
  </si>
  <si>
    <t>2 CHAPAS</t>
  </si>
  <si>
    <t>INDIGO RESTAURANT</t>
  </si>
  <si>
    <t>CONSUMO</t>
  </si>
  <si>
    <t>PERNIA PEDRO</t>
  </si>
  <si>
    <t xml:space="preserve">RECIBO HOJA EN BLANCO </t>
  </si>
  <si>
    <t>TITULO FREDY SILVA</t>
  </si>
  <si>
    <t>011-007081</t>
  </si>
  <si>
    <t>COPY IMPORT</t>
  </si>
  <si>
    <t>002-00298</t>
  </si>
  <si>
    <t>MULLER</t>
  </si>
  <si>
    <t>2013-03-00008512</t>
  </si>
  <si>
    <t>COPIA LITERAL COPIA PATIDA 12997930</t>
  </si>
  <si>
    <t>2013-03-00008511</t>
  </si>
  <si>
    <t>COPIA LITERAL COPIA PARTIDA 12997931</t>
  </si>
  <si>
    <t>2013-03-00008510</t>
  </si>
  <si>
    <t>COPIA LITERAL COPIAPARTIDA 12997925</t>
  </si>
  <si>
    <t>2013-03-00008513</t>
  </si>
  <si>
    <t>COPIA LITERAL COPIA PARTIDA 49046585</t>
  </si>
  <si>
    <t>2013-03-00008509</t>
  </si>
  <si>
    <t>COPIA LITERAL COPIAPARTIDA 12997926</t>
  </si>
  <si>
    <t>2013-03-00008508</t>
  </si>
  <si>
    <t>COPIA LITERAL COPIA PARTIDA 12997929</t>
  </si>
  <si>
    <t>2013-10-00012383</t>
  </si>
  <si>
    <t>COPIA LITERAL COPIA PARTIDA 309045</t>
  </si>
  <si>
    <t>2013-36-012589</t>
  </si>
  <si>
    <t>LECTURA TITULO ARCHIVADO 185544</t>
  </si>
  <si>
    <t>2013-13-00015475</t>
  </si>
  <si>
    <t>COPIA LITERAL TITULO ARCHIVADO 185544</t>
  </si>
  <si>
    <t>CESAR ROBLES</t>
  </si>
  <si>
    <t>CANCELACION DE TRABAJO SERAPIO LUPA</t>
  </si>
  <si>
    <t>MUNICIPALIDAD LIMA</t>
  </si>
  <si>
    <t>PEAJE</t>
  </si>
  <si>
    <t xml:space="preserve">MANOLO </t>
  </si>
  <si>
    <t>MUNICIPALIDAD MIRAFLORE</t>
  </si>
  <si>
    <t>005-007640</t>
  </si>
  <si>
    <t>COPIAS " A "</t>
  </si>
  <si>
    <t>COPIAS PLANOS</t>
  </si>
  <si>
    <t>CERTIFICADO DE ZONIFICACION</t>
  </si>
  <si>
    <t>MUNICIPALIDAS LIMA</t>
  </si>
  <si>
    <t>CERTTICADO DE ZONIFICACION</t>
  </si>
  <si>
    <t>PEDRO PERNIA</t>
  </si>
  <si>
    <t>160004252-2013</t>
  </si>
  <si>
    <t>ACTUALIZACION</t>
  </si>
  <si>
    <t>MICHAEL CHUQUIMANTARI</t>
  </si>
  <si>
    <t>TRABAJO TOPOGRAFICO</t>
  </si>
  <si>
    <t>160004641-2013</t>
  </si>
  <si>
    <t>160004640-2013</t>
  </si>
  <si>
    <t>160004639-2013</t>
  </si>
  <si>
    <t>CERTICADO DE PARAMETROS</t>
  </si>
  <si>
    <t>2013-01-016051</t>
  </si>
  <si>
    <t>TO MO 1460</t>
  </si>
  <si>
    <t>002-000096</t>
  </si>
  <si>
    <t>CABALLERO LIZANO JHON</t>
  </si>
  <si>
    <t>EXPEDIENTE TECNICO DECLARATORIA FABRICA</t>
  </si>
  <si>
    <t>001-001296</t>
  </si>
  <si>
    <t>ANTOJITOS CHOTANOS</t>
  </si>
  <si>
    <t>001-006306</t>
  </si>
  <si>
    <t>SEÑO MANUE</t>
  </si>
  <si>
    <t>001-010384</t>
  </si>
  <si>
    <t>JERUMI</t>
  </si>
  <si>
    <t>CASAJA DE LIGAS</t>
  </si>
  <si>
    <t>FREDDY SILVA</t>
  </si>
  <si>
    <t>SOLICITUD FABRICA MINUTA</t>
  </si>
  <si>
    <t>32 PROCESOS CONCILATORIOS</t>
  </si>
  <si>
    <t>002-305-00407273</t>
  </si>
  <si>
    <t>008-0304384J</t>
  </si>
  <si>
    <t>JUAN ANTONIO DEL POZO</t>
  </si>
  <si>
    <t>LEGALIZACION DE FIRMA Y FOTOCOPIA</t>
  </si>
  <si>
    <t>2013-09-00005085</t>
  </si>
  <si>
    <t>DESIGNACION DE APODERADO</t>
  </si>
  <si>
    <t>CESAR FEUS</t>
  </si>
  <si>
    <t>EXPEDIENTE CANTA CALLAO</t>
  </si>
  <si>
    <t>008-0304590</t>
  </si>
  <si>
    <t>LEGALIZCION DE FIRMA</t>
  </si>
  <si>
    <t>001-0005154</t>
  </si>
  <si>
    <t>NOTARIA VILCA MONTEAGUDO</t>
  </si>
  <si>
    <t>CARTA NOTARIAL</t>
  </si>
  <si>
    <t xml:space="preserve">DERECHOS REGISTRALES </t>
  </si>
  <si>
    <t>001-0005265</t>
  </si>
  <si>
    <t>CARTAS NOTARIALES TRAMITATADAS</t>
  </si>
  <si>
    <t>A CUENTA DE SERVICIO CONCILATORIO</t>
  </si>
  <si>
    <t>CANCELACION DE SALDO CONCILATORIO</t>
  </si>
  <si>
    <t>008-0307058</t>
  </si>
  <si>
    <t>LEGALIZACION DE FIRMA</t>
  </si>
  <si>
    <t>008-0309622</t>
  </si>
  <si>
    <t>2013-07-00029794</t>
  </si>
  <si>
    <t>COPIA PARTIDA ELECTRONICA 12010832</t>
  </si>
  <si>
    <t>340/358-13</t>
  </si>
  <si>
    <t>SERVCIOS CONCILATORIOS SALDO A LIQUIDAR</t>
  </si>
  <si>
    <t>002-001969</t>
  </si>
  <si>
    <t>COPIFLASH</t>
  </si>
  <si>
    <t>ANTONIO CUEVA</t>
  </si>
  <si>
    <t>ACTA X 28 SOLIC CONCILIACION</t>
  </si>
  <si>
    <t>002-000120</t>
  </si>
  <si>
    <t>CIA. MM&amp;V SAC</t>
  </si>
  <si>
    <t>COPIAS PARA CERTICADO NUMERACION</t>
  </si>
  <si>
    <t>3 FICHAS REGISTRALES RR.PP.</t>
  </si>
  <si>
    <t xml:space="preserve">OBTENCION DE 5 JUEGOS DE PARTIDA Y OTROS </t>
  </si>
  <si>
    <t>47 SOLIICITUDES DE CONCILIACION DESALOJO</t>
  </si>
  <si>
    <t>INSCRIPCION DE TITULO 2013-1146566</t>
  </si>
  <si>
    <t>MAKRO</t>
  </si>
  <si>
    <t>CANASTA NAVIDEÑA TRABAJADORES OLIVOS</t>
  </si>
  <si>
    <t>001-012547</t>
  </si>
  <si>
    <t>MILLENIUM</t>
  </si>
  <si>
    <t>008-0313439</t>
  </si>
  <si>
    <t>10 CEDULAS CANTA Y 5  CEDULAS 4to. JUZGADO</t>
  </si>
  <si>
    <t>PARTIDA DEFUNCION Y NACIM HECTOR ZEVALLOS</t>
  </si>
  <si>
    <t>VIGENCIA DE PODER 2013-26-040279</t>
  </si>
  <si>
    <t>CERTIFICADO CATASTRAL A-1-5</t>
  </si>
  <si>
    <t>17 JUEGOS PATIDAS DE DEMANDA</t>
  </si>
  <si>
    <t>34 LEGALIZACIONES POR LA NOTARIA VILCA DE LA MEMORIA DESCRIPTIVA, DEPOSITO ADMINISTRATIVO DE LA ZONA REGISTRAL IX SEDE LIMA, REGISTRO VEHICULAR, REGRESO A OFICINA</t>
  </si>
  <si>
    <t>FOTOCOPIAS DE DOCUMENTO BOLETA 016564</t>
  </si>
  <si>
    <t>PAGO EN CAL POR PAPELETA DE HABILITACION PROFESIONAL DE LA DRA ADELA PIZA, PAGO DE CAL DEL PAGO DE FRACCIONAMIENTO DE LA DRA ADELA PIZA, MOVILIDAD DE CAL A OFICINA</t>
  </si>
  <si>
    <t>34 CEDULAS DE NOTIFICACIONES PARA LAS 17 DEMANDAS DE DESALOJO,17 TASAS JUDICIALES PARA LA DEMANDA DE DESALOJO</t>
  </si>
  <si>
    <t>MOVILIDAD DE OFICINA A JUZGADO CIVIL LIMA NORTE, MUNICIPIO KIMA, RRPP, MUNICIPIO DE LIMA, OFICINA, PAGOBANCO DE LA NACION, POR CONSUMO BOLETA 002341</t>
  </si>
  <si>
    <t>SODIMAC</t>
  </si>
  <si>
    <t>MOVILIDAD DE OFICINA  A ESTUDIO DEL DR ANTONIO CUEVA A RECOGER NOTIFICACIONES IDA Y VUELTA</t>
  </si>
  <si>
    <t>FACT 003-2134</t>
  </si>
  <si>
    <t>FERRETERIA MARISOL</t>
  </si>
  <si>
    <t>FACT 001-2457</t>
  </si>
  <si>
    <t>PERNIFESA</t>
  </si>
  <si>
    <t>DEMODELACION DE DPTO 502</t>
  </si>
  <si>
    <t>POR FOTOCOPIAS BOLETA 016659, POR CONSUMO PARA 2 PERSONAS DRA ADELA Y MAURO CHUMBES, TOTTUS HIPERMERCADO</t>
  </si>
  <si>
    <t>FACT 0002-14487</t>
  </si>
  <si>
    <t>COMERCIAL ROSITA</t>
  </si>
  <si>
    <t>FACT 001-13504</t>
  </si>
  <si>
    <t>NEGOCIACIONES FERRETERAS SAMUEL</t>
  </si>
  <si>
    <t>LEGALIZACIONES DE LA PARTIDA 13157366, 13157339, 13157340, FACTURA 0318418, 0318421, OBTENCION DE LA PARTIDAS, MOVILIDAD DE OFICINA A RRPP Y VICEVERSA</t>
  </si>
  <si>
    <t>MOVILIDAD DE ESTACION CENTRAL AL JUZGADO CIVIL DE LIMA NORTE, NOTARIA ZEVALLOS-INDEPENDENCIA, COMPRA DE UNA GASEOSA</t>
  </si>
  <si>
    <t>MOVILIDAD DE OFICINA AL JUZGADO COMERCIAL PARA AVERIGUAR EL HORARIO DE ATENCION PARA LEGALIZACION IDA Y VUELTA</t>
  </si>
  <si>
    <t>GASTOS CANTA CALLAO-SR CARLOS MERINO</t>
  </si>
  <si>
    <t>GASTOS CANTA CALLAO-VIGILANTE-SR EDUARDO CABRERA</t>
  </si>
  <si>
    <t>A CUENTA DE CONTRATO-EDUARDO CABRERA</t>
  </si>
  <si>
    <t>CONTRATO DE TRABAJO EDUARDO CABRERA</t>
  </si>
  <si>
    <t>MOVILIDAD DE OFICINA A CANTA CALLAO INCLUIDO BUENAVENTURA, TAXI COMISARIA IDA Y VUELTA, NOTARIA VEGA VEGA, LEGALIZACION DE FIRMA, REGRESO A OFICINA</t>
  </si>
  <si>
    <t>BIENES RAICES SANTA CLARA SAC</t>
  </si>
  <si>
    <t>HONORARIOS REMODELACION DEL BLOCK 01 DPTO 501 FUNDOCHUQUITANTA CANTA CALLAO-MICHAEL CARMONA</t>
  </si>
  <si>
    <t>MICHAEL CARMONA / HONORARIOS DE REMODELACIÓN DEL BLOCK 1 DPTO 501 FUNDO CHIQUITANTA - CANTA CALLAO</t>
  </si>
  <si>
    <t>MOVILIDAD DE OFICINA A ESTUDIO DR CUEVA IDA Y VUELTA A RECOGER NOTIFICAIONES</t>
  </si>
  <si>
    <t>SR  BUENAVENTURA LUPA-GUARDIANIA DE LA CASA DE CANTA CALLAO, AUTORIZACION DE LA SRA NELLY PARA EL SR EDUARDO CABRERA</t>
  </si>
  <si>
    <t>EXP 3739-13, 3740-13, 3723-13, 3727-13, 3734-13, 3738-13, 3720-13, 3733-13, 3742-13, 3717-13, 3732-13, 69-14, 80-14, 74-14, 28 CEDULAS DE NOTIFICACION, MOVILIDAD DE BANCO NACION A OFICINA</t>
  </si>
  <si>
    <t>HONORARIOS CARLOS CABRERA</t>
  </si>
  <si>
    <t>MOVILIDAD DE ESTACION CENTRAL A MUNICIPIO LOS OLIVOS, PAGO EN CAJA MUNICIPALIDAD LOS OLIVOSPOR DUPLICADO DE CERTIFICADO, REGRESO A OFICINA</t>
  </si>
  <si>
    <t>OBTENCION DE 14 PARTIDAS REGISTRALES 05-13157338, 13157346, 13157396, 13157362, 13157363, 13157391, 13157343, 13157342, MOVILIDAD RRPP A OFICINA</t>
  </si>
  <si>
    <t>FACT 0002-004915</t>
  </si>
  <si>
    <t>COCINA  TRUJILLANA</t>
  </si>
  <si>
    <t>GASTOS CANTACALLAO</t>
  </si>
  <si>
    <t>LEGALIZACION DE NOTIFICACION 00071-2014-MDLO FACTURA 034-4053</t>
  </si>
  <si>
    <t>SR BUENAVENTURA LUPA-GUARDIANIA CASA LOS OLIVOS CANTA CALLAO CORRESPONDIENTE AL 21 DE FEBRERO AL 28 DE FEBRERO</t>
  </si>
  <si>
    <t>SR BUENAVENTURA LUPA-CAMBIO DE CERRADURA DEL DPTO 502 TORRE 1 CANTA CALLAO, DUPLICADO DE LLAVES DEL DPTO 501, UNA LLAVE DEL CANDADO</t>
  </si>
  <si>
    <t>LEGALIZACION DE FIRMA NOTARIA LUIS MANUEL GOMEZ FACTURA 0084664</t>
  </si>
  <si>
    <t>MOVILIDAD DE OFICINA A CANTA CALLAO, NOTARIO PARA LEGALIZAR FIRMAS DE INMUEBLE, REGRESOA OFICINA</t>
  </si>
  <si>
    <t>EXP 77-14, 66-14, 3730-13, 80-14, 74-14, 69-14, MOVILIDAD DE OFICINA A RRPP, REGRESO A OFICINA, 12 CEDULAS DE NOTIFICACION</t>
  </si>
  <si>
    <t>BUENAVENTURA LUPA-GUARDIA DE LOS DPTOS 501 Y 502 BLOCK 1 CONDOMINIO CANTA CALLAO LOS OLIVOS CORRESPONDIENTE DEL 28 DE FEBRERO AL 7 DE MARZO</t>
  </si>
  <si>
    <t>MOVILIDAD DEL JUZGADO COMERCIAL A LIMA NORTE PARA ENTREGAR ESCRITO, MOVILIADAD DE REGRESOA OFICINA</t>
  </si>
  <si>
    <t>EXP 3745-2013, 3735-2013, 3718-2013, 82-2014, 65-2014, 76-2014, MOVILIDAD DE RRPP A OFICINA, ESTUDIO DR CUEVA, REGRESO A OFICINA128.35</t>
  </si>
  <si>
    <t>PAGO PENDIENTE Y GUARDIANIA DEL 8 AL 14 DE MARZO 2014-CARLOS CABRERA</t>
  </si>
  <si>
    <t>MOVILIDAD DE OFICINA A ESTUDIODR CUEVAA RECOGER EXP 3742-2013 IDA Y VUELTA</t>
  </si>
  <si>
    <t>MOVILIDAD DE OFICINA A ESTUDIO DR CUEVA, JUZGADO CIVIL LIMA NORTE</t>
  </si>
  <si>
    <t>GUARDIA DE DPTOS 501 Y 502 BLOCK 01 CANTA CALLAO AL SR BUENAVENTURA LUPA</t>
  </si>
  <si>
    <t>PLANOS PARA REQUERIMIENTO DE SERVICIOS</t>
  </si>
  <si>
    <t>RUDY AGUILAR REMODELACION BLOCK 1-DRP 502</t>
  </si>
  <si>
    <t>6 CEDULAS DE NOTIFICACION EXP 3734-2013, 3740-2013, 72-2014, ESTUDIO DR CUEVA, RETORNO A OFICINA</t>
  </si>
  <si>
    <t>MOVILIDAD DE OFICINA A ESTUDIO DR CUEVA, RETORNO A OFICINA, FOTOCOPIAS BOLETA VENTA 0001-359</t>
  </si>
  <si>
    <t>PAGO LEGALIZACION FOTOCOPIA NOTARIA ALBERT-LEUTON</t>
  </si>
  <si>
    <t>MOVILIDAD DE OFICINA A PARADERO NARANAJAL JUNTO CON LA DRA ADELA, ESTACION CENTRAL, REGRESO A OFICINA</t>
  </si>
  <si>
    <t>MOVILIDAD DE OFICINA A PARADERO NARANJAL JUNTO CON DRA ADELA, REGRESO A OFICINA</t>
  </si>
  <si>
    <t>COMPRA DE HUELLERO FACTURA 016532</t>
  </si>
  <si>
    <t>COMPRA DE TASA JUDICIAL POR OFRECIMIENTO DE PRUEBA POR 29 DEMANDAS, 76 CEDULASDE NOTIFICACION, BANCO DELA NACION, EDELNOR, OFICINA, RECIBO POR PARTRIDAS</t>
  </si>
  <si>
    <t>FACT 001-010381</t>
  </si>
  <si>
    <t>OM ROCA SAC</t>
  </si>
  <si>
    <t>MOVILIDAD DE OFICINA A EDELNOR, JUZGADO CIVIL LIMA NORTE</t>
  </si>
  <si>
    <t>29 COPIAS LITERAL DE PARTIDA ELECTRONICA, 29 VIGENCIA DE PODER, 29 PAPELETE DE HABILITACION PROFESIONAL, PAGO CUOTA ADELA EN CAL, MOVILIDAD RRPP A CAL, OFICINA</t>
  </si>
  <si>
    <t>PROMART</t>
  </si>
  <si>
    <t>FOTOCOPIAS DE FICHAS REGISTRALES Y HABILITACION PROFESIONAL BOLETA 017034</t>
  </si>
  <si>
    <t>PAGO EN RRPP RECIBO 2014-22-012200-VIGENCIA PODER, FOTOCOPIAS BOLETA 003229, MOVILIDAD DE RRPP A OFICINA</t>
  </si>
  <si>
    <t>MOVILIDAD DE OFICINA AL JUZGADOCIVIL DE LIMA NORTE PARA PRESENTAR DEMANDAS, REGRESO A OFICINA</t>
  </si>
  <si>
    <t>MOVILIDAD DE OFICINA A EDELNOR( REVENTA DE LUZ), MOVILIDAD DE REGRESO</t>
  </si>
  <si>
    <t>MOVILIDAD A ESTUDIO DEL DR CUEVA NEVANDO EXP 3743-2013, 3722-2014 PARA AUDIENCIA INCIA EN JUZGADO LIMA NORTE, REGRESO A OFICINA</t>
  </si>
  <si>
    <t>REMODELACION DE DPTO 502</t>
  </si>
  <si>
    <t>ELENA ADELA PIZA REQUENA</t>
  </si>
  <si>
    <t>CUENTA FACIL BBVA 2014</t>
  </si>
  <si>
    <t>MOVILIDAD A ESTUDIO DEL DR CUEVA A RECOGER NOTIFICACIONES, REGRESO A LA OFICINA</t>
  </si>
  <si>
    <t>MOVILIDAD AL JUZGADO CIVIL LIMA NORTE, REGRESO AOFICINA</t>
  </si>
  <si>
    <t>BEATRIZ MARCELA MALAGA CORNEJO</t>
  </si>
  <si>
    <t>MINUTA DE PODER DE LA SRA VIOLETA CONCEPCION PARAGUELA A FAVOR DE LA SRA BEATRIZ MALAGA ANTE LA NOTARIA MURGUIA, DERECHOS CANCELADOS, FIRMA ESCRITURA</t>
  </si>
  <si>
    <t>MOVILIDAD DE OFICINA A EDELNOR, ESTUDIO DR CUEVA, REGRESO A OFICINA</t>
  </si>
  <si>
    <t>MOVILIDAD DE OFICINA A TRIBUNAL REGISTRAL, REGRESO A OFICINA, ESTUDIO DR CUEVA, REGRESO A OFICINA</t>
  </si>
  <si>
    <t>GASTOS GUARDIANIA CANTA CALLAO POR AMENZA DE INVASION</t>
  </si>
  <si>
    <t>2 CEDULAS DE NOTIFICACION ELSA LOPEZ, EDELNOR, ESTUDIO DR CUEVA, OFICINA</t>
  </si>
  <si>
    <t>MOVILIDAD DE ESTACION CENTRAL A JUZGADO CIVIL PARA ENTREGAR 2 ESCRITOS, EDELNOR, NOTARIA VILCA, REGRESO A OFICINA</t>
  </si>
  <si>
    <t>MOVILIDAD RRPP, PAGO RRPP PARTIDA 13157361, MUNICIPIO SJL, EDELNOR, CAL, PAGO PAPELETA HABILITACION PROFESIONAL EN CAL, REGRESO A OFICINA</t>
  </si>
  <si>
    <t>MOVILIDAD A ESTACION IZAGUIRRE, MUNICIPIO DE LOS OLIVOS, ESTACION IZAGUIRRE, EDIFICIO ALZAMORA, JUZGADO COMERC IAL, OFICINA, 2 CEDULAS DE NOTIFICACION</t>
  </si>
  <si>
    <t>MOVILIDAD DEL JUZGADO COMERCIAL A OFICINA</t>
  </si>
  <si>
    <t>ESTUDIO RENOVADO</t>
  </si>
  <si>
    <t>MOVILIDAD DE OFICINA A BANCO DE LA NACION EXP 3740-2013, 3742-2013</t>
  </si>
  <si>
    <t>MOVILIDAD DE OFICINA A ESTUDIO DR CUEVA, JUZGADO LIMA NORTE, DPTO JUAN JOSE ABOSOLO, OFICINA, OFICINA DEL DR DUGLAS IDA Y VUELTA</t>
  </si>
  <si>
    <t>MOVILIDAD DE OFICINA A ESTUDIO DR CUEVA A RECOGER NOTIFICACIONES- IDA Y VUELTA</t>
  </si>
  <si>
    <t>ANTEPROYECTO A-1-4</t>
  </si>
  <si>
    <t>GASTOS ANTEPROYECTO A-1-4</t>
  </si>
  <si>
    <t>BBVA</t>
  </si>
  <si>
    <t>CHEQUE POR ANTEPROYECTO A-1-14-CONTRATO DE ELABORACION DE PROYECTO DE ARQUITECTURA</t>
  </si>
  <si>
    <t>6 CEDULAS DE NOTIFICACION</t>
  </si>
  <si>
    <t>MOVILIDAD DE OFICINA A JUZGADO CIVIL LIMA NORTE, EDELNOR, ESTUDIODR CUEVA, OFICINA</t>
  </si>
  <si>
    <t>MOVILIDAD DE MUNICIPIO DE LOS OLIVOS, RRPP, OBTENCIONDE 8 PARTIDAS REGISTRALES, REGRESO A OFICINA</t>
  </si>
  <si>
    <t>MOVILIDAD AL JUZGADO CIVIL LIMA NORTE, FOTOCOPIA DE BOLETA, RRPP</t>
  </si>
  <si>
    <t>MOVILIDAD A MUNICIPIO LOS OLIVOS, 5 CONSTANCIAS DE NUMERACION, REGRESO A LA OFICINA</t>
  </si>
  <si>
    <t>MOVILIDAD MUNICIPIO DE LOS OLIVOS, REGRESO A LA OFICINA</t>
  </si>
  <si>
    <t>11 CEDULAS DE NOTIFICACION</t>
  </si>
  <si>
    <t>GASTOS CANTA CALLAO LUIS MANUEL</t>
  </si>
  <si>
    <t>CHEQUE GERENCIA 011-192-0900000036</t>
  </si>
  <si>
    <t>MANUEL LOPEZ LABERIAN</t>
  </si>
  <si>
    <t>ANTEPROYECTO SUBLOTE A-1-4</t>
  </si>
  <si>
    <t>BUENAVENTURA LUPA SILVESTRE</t>
  </si>
  <si>
    <t>CUENTA SUELDO BBVA</t>
  </si>
  <si>
    <t>CUENTA FACIL BBVA</t>
  </si>
  <si>
    <t>MOVILIDAD AL JUZGADO LIMA NORTE, RRPP, REGRESO A OFICINA</t>
  </si>
  <si>
    <t>PAGO EN NOTARIA VILCA X 2 CARTA NOTARIAL</t>
  </si>
  <si>
    <t>MOVILIDAD AL JUZGADO CIVIL LIMA NORTE, MUNICIPIO LOS OLIVOS, OFICINA, EDELNOR, ESTUDIO DR CUEVA, NOTARIA VILCA, REGRESO A OFICINA</t>
  </si>
  <si>
    <t>2 CEDULAS DE NOTIFICACION</t>
  </si>
  <si>
    <t>MOVILIDAD AL JUZGADO LIMA NORTE, REGRESO A OFICINA</t>
  </si>
  <si>
    <t>MOVILIDAD OFICINA A ESTUDIO DR CUEVA, REGRESO A OFICINA</t>
  </si>
  <si>
    <t>MOVILIDAD A MUNICIPIO LOS OLIVOS, JUZGADO LIMA NORTE, JUZGADO COMERCIAL, REGRESO A OFICINA</t>
  </si>
  <si>
    <t>2 CEDULAS DE NOTIFICACION, MUNICIPIO DE LOS OLIVOS, EDIFICIO ALOZAMORA, MUNICIPIO DE LOS OLIVOS, REGRESOA OFICINA</t>
  </si>
  <si>
    <t>MOVILIDAD DEL ESTUDIO DR CUEVA A OFICINA, JUZGADO CIVIL LIMA NORTE</t>
  </si>
  <si>
    <t>FOTOCOPIAS FACTURA 017111, PAGO NOTARIA VILCA FACTURA 0008192, REGRESO A OFICINA</t>
  </si>
  <si>
    <t>MOVILIDAD DE OFICINA A JUZGADO LIMA NORTE. OFICINA, ESTUDIO DR CUEVA, NOTARIA VILCA, REGRESO A OFICINA</t>
  </si>
  <si>
    <t>MOVILIDAD AL MUNICIPIO DE LOS OLIVOS, PARA PRESENTAR EXPEDICION DE NOTIFICACION, ESTADIO NACIONAL PARA TOMAR TAXI AL JUZGADO DE PUBLO LIBRE</t>
  </si>
  <si>
    <t>MOVILIDAD DE OFICINA A EDELNOR, REGRESO A OFICINA</t>
  </si>
  <si>
    <t>MOVILIDAD A MUNICPALIDAD DE LOS OLIVOS, RRPP, INCLUIDO AL JUZGADO DE LIMA NORTE, 8 CEDULAS DE NOTIFICACION, FOTOCOPIAS, REGRESO A OFICINA</t>
  </si>
  <si>
    <t>MOVILIDAD DE COLMENA A JUZGADO LIMA NORTE, 4 CEDULAS DE NOTIFICACION, RRPP, 2 PAGOS EN RRPP, FOTOCOPIAS, RRPP</t>
  </si>
  <si>
    <t>MOVILIDAD TAXI DE RRPP A HOSPITAL GUERGUICIAS, REGRESO A OFICINA</t>
  </si>
  <si>
    <t>MOVILIDAD DE OFICINA A ESTUDIO DR CUEVA PARA FIRMA DE ESCRITO, MOVILIDAD DE REGRESO A OFICINA, 2 CEDULAS DE NOTIFICACION11.9</t>
  </si>
  <si>
    <t>4 CEDULAS DE NOTIFICACION, FOTOCOPIAS, ESTUDIO DR CUEVA, JUZGADO CIVIL, MOVILIDAD REGRESA A OFICINA</t>
  </si>
  <si>
    <t>POR 22 CEDULAS DE NOTIFICACION, MOVILIDAD DEL ESTUDIO DR CUEVA A OFICINA</t>
  </si>
  <si>
    <t>BANCO DE LA NACION</t>
  </si>
  <si>
    <t>GASTOS Y DETRACCIONES</t>
  </si>
  <si>
    <t>OBTENCION DE RRPP PARTIDA 13157347</t>
  </si>
  <si>
    <t>000001140</t>
  </si>
  <si>
    <t>CR ELECTRIC SERVICE SRL. DEPÓSITO EN EFECTIVO</t>
  </si>
  <si>
    <t>CONTRATO DE CONSTRUCCIÓN - DEPOSITO DE DETRACIONES EN EFECTIVO CONSTANCIA DE DEPÓSITO</t>
  </si>
  <si>
    <t>MOVILIDAD AL JUZGADO CIVIL LIMA NORTE,  REGRESOA RRPP, VIGENCIA PODER, REGRESO A OFICINA</t>
  </si>
  <si>
    <t>OBTENCION PARTIDA DEFUNCION DE HECTOR ZEVALLOS</t>
  </si>
  <si>
    <t>REMISION CARTA NOTARIAL POR NOTARIA MURGUIA FACTURA 0348851</t>
  </si>
  <si>
    <t>LUIS MANUEL AREVALO DEL CASTILLO PASAJES Y 2 DIAS DE SUPERVISION</t>
  </si>
  <si>
    <t>MOVILIDAD DE OFICINA A ESTUDIO DR CUEVA, OFICINA, 2 CEDULAS DE NOTIFICACION, LIMA NORYE, SONREIR, REGRESO A OFICINA</t>
  </si>
  <si>
    <t>FOTOCOPIAS, MOVILIDAD A ESTUDIO DR CUEVA, FOTOCOPIA BOLETA 001690, REGRESO A OFICINA</t>
  </si>
  <si>
    <t>MOVILIDAD A MUNICIPALIDAD DE LOS OLIVOS, EDIFICIO ALZAMORA, FOTOCOPIAS, REGRESO A OFICINA</t>
  </si>
  <si>
    <t>MOVILIDAD DE MUNICIPIO DE LOS OLIVOS, IZAGUIRRE, PARADERO NARANJAL, CANTA CALLAO, OFICINA, PROPINA AL NOTIFICADOR, ESTUDIO DR CUEVA, OFICINA</t>
  </si>
  <si>
    <t>MOVILIDAD AL JUZGADO LIMA NORTE</t>
  </si>
  <si>
    <t>MOVILIDAD DE OFICINA A 53° JUZGADO PENAL, EDELNOR SAN MIGUEL, REGRESO A OFICINA</t>
  </si>
  <si>
    <t>MOVILIDAD DE OFICINA A NOTARIA VILCA</t>
  </si>
  <si>
    <t>5 CEDULAS DE NOTIFICACIONES</t>
  </si>
  <si>
    <t>MOVILIDAD ALJCLN, MUNICIPIO DE LOS OLIVOS, 53° JPLIMA, REGRESOA OFICINA</t>
  </si>
  <si>
    <t>5 CARTAS NOTARIALES POR LA NOTARIA MURGUIA</t>
  </si>
  <si>
    <t>MOVILIDAD AL JUZGADO PAZ LETRADO SURCO, REGRESO A ESTACION CULTURA, ESTACION CANADA, MUNICIPIO DE LOS OLIVOS, ESTACION NARANJAL, COLMENA</t>
  </si>
  <si>
    <t>MOVILIDAD DE OFICINA A ESTUDIO DR CUEVA, REGRESO A OFICINAA</t>
  </si>
  <si>
    <t>MOVILIDAD AL JUZGADO LIMA NORTE, EDIFICIO ALZAMORA VALDEZ</t>
  </si>
  <si>
    <t>MOVILIDAD AL JUZGADO CIVIL LIMA NORTE, REGRESO A EDIFICIO ALZAMORA, 2 CEDULAS DE NOTIFICACION</t>
  </si>
  <si>
    <t>MOVILIDAD OFICINA A ESTUDIO DR CUEVA</t>
  </si>
  <si>
    <t>PAGO DE 4 CEDULAS DE NOTIFICACION, MOVILIDAD DEL JUZGADO PAZ SAN MIGUEL A JUZGADO CIVIL LIMA NORTE</t>
  </si>
  <si>
    <t>4 CEDULAS DE NOTIFICACION</t>
  </si>
  <si>
    <t>VIGENCIA PODER , MOVILIDAD DE RRPP A ESTUDIO DR CUEVA, JUZGADO LIMA NORTE, JUZGADO COMERCIAL, OFICINA</t>
  </si>
  <si>
    <t>JAIME A MURGUIS CAVERO</t>
  </si>
  <si>
    <t>CARTAS NOTARIALES 4 DIAS UTILES LOS OLIVOS</t>
  </si>
  <si>
    <t>MOVILIDAD AL JUZGADO LIMA NORTE PARA RECOJO DE EXPEDIENTES, REGRESO EDIFICIO ALZAMORA</t>
  </si>
  <si>
    <t>MOVILIDAD DE OFICINA A ESTUDIO DR DUGLAS, OFICINA, 5 CEDULAS DE NOTIFICACION, FOTOCOPIAS, JUZGADO LIMA NORTE, REGRESO A OFICINA</t>
  </si>
  <si>
    <t>PAGO EN CENTRO DE CONCILIACION CONCENSO POR 11 SOLICITUDES DE CONCILIACION, CONCILIACION CONCENSO, REGRESO AOFICINA</t>
  </si>
  <si>
    <t>MOVILIDAD DE OFICINA A SONREIR, REGRESO A OFICINA</t>
  </si>
  <si>
    <t xml:space="preserve">CANTA CALLAO PAGO PENDIENTE </t>
  </si>
  <si>
    <t>NOTARIA AINO</t>
  </si>
  <si>
    <t>CN LA MOLINA HECTOR ZEVALLOS</t>
  </si>
  <si>
    <t>2 CEDULAS DE NOTIFICACION, 3 FOTOCOPIAS, JUZGADOCIVIL LIMA NORTE, REGRESO A OFICINA</t>
  </si>
  <si>
    <t>000250</t>
  </si>
  <si>
    <t>CR ELECTRIC SERVICE S.R.L</t>
  </si>
  <si>
    <t>31 CEDULAS DE NOTIFICACION</t>
  </si>
  <si>
    <t>MOVILIDAD DE JUZGADO PAZ LINCE A LOS OLIVOS, REGRESOA OFICINA, PAGO A JHON CABALLERO</t>
  </si>
  <si>
    <t>MOVILIDAD A AV CANTA CALLAO, FOTOCOPIAS, REGRESO AL JUZGADO CIVIL LIMA NORTE, OFICINA, PROPINA AL NOTIFICADOR</t>
  </si>
  <si>
    <t>4 CEDULAS DE NOTIFICACION, 5 FOTOCOPIAS</t>
  </si>
  <si>
    <t>MOVILIDAD DE OFICINA A ESTUDIO DR DUGLAS, OFICINA, ESTUDIO DR CUEVA, JUZGADO LIMA NORTE, EDIFICIO ALZAMORA, CONSUMO, FOTOCOPIAS, OFICINA</t>
  </si>
  <si>
    <t>2 CEDULAS DE NOTIFICACION, 3 FOTOCOPIAS</t>
  </si>
  <si>
    <t>SERVICIO CONCILIATORIO</t>
  </si>
  <si>
    <t>3 TASAS JUDICIALES PARA LANZAMIENTO Y RRPP</t>
  </si>
  <si>
    <t>MOVILIDAD DE OFICINA A ESTUDIO DR CUEVA, REGRESO A OFICINA, CASA SR CHUMBES POR AUTORIZACION SRA NELLY</t>
  </si>
  <si>
    <t>TAXI MOVILIDAD DE OFICINA A OLTURSA A RECOGER FILE DE DR DUGLAS</t>
  </si>
  <si>
    <t>4 CEDULAS DE NOTIFICACION, EDIFICIO ALZAMORA, 2 CEDULASDE NOTIFICACION, 1 TASA JUDICIAL POR DILIGENCIA FUERA DE LA SEDE JUDICIAL</t>
  </si>
  <si>
    <t>MOVILIDAD AV CANTA CALLAO NOTIFICACIONES, PROPINA AL NOTIFICADOR, OFICINA, DR CUEVA PARA FIRMAR ESCRITO, OFICINA</t>
  </si>
  <si>
    <t>MOVILIDAD AL JUZGADO CIVIL LIMA NORTE, COMERCIAL, ONP A OFICINA</t>
  </si>
  <si>
    <t>URB SANTA YNES SJL</t>
  </si>
  <si>
    <t>COPIA LITERAL PARTIDAS 46444752-11644983-11644986-11644987-11644987</t>
  </si>
  <si>
    <t>OBTENCION FICHA RENIEC DE GIULIANA RENGIFO CALLE, FOTOCOPIA</t>
  </si>
  <si>
    <t>040401-0</t>
  </si>
  <si>
    <t>DERECHO DE NOTIFICACION JUDICIAL</t>
  </si>
  <si>
    <t>070914-1</t>
  </si>
  <si>
    <t>PEDRO PERNIA AÑAZGO</t>
  </si>
  <si>
    <t>ELABORACIO DE PROYECTO A-1-4</t>
  </si>
  <si>
    <t>401946-3</t>
  </si>
  <si>
    <t>401487-2</t>
  </si>
  <si>
    <t>MOVILIDAD DEOFICINA A ESTUDIO DR CUEVA, MOVILIDAD DE REGRESO</t>
  </si>
  <si>
    <t>BOLETA 001-0312851</t>
  </si>
  <si>
    <t>TOTAL CESION HIPOTECA HECTOR ZEVALLOS A ROCIO</t>
  </si>
  <si>
    <t>2 CEDULAS DE NOTIFICACION, ESTUDIO DR CUEVA, JUZGADO LIMA NORTE, OFICINA</t>
  </si>
  <si>
    <t>POR FOTOCOPIA DE PARTIDA 12997929 VIGENCIA PODER</t>
  </si>
  <si>
    <t>MOVILIDAD DE OFICINA A JUZGADO COMERCIAL, CENTRO CONCILIACION CONCENSO, REGRESO A OFICINA</t>
  </si>
  <si>
    <t>2 CEDULASDE NOTIFICACION, JUZGADO DE LIMA NORTE, MOVILIDAD DE REGRESO</t>
  </si>
  <si>
    <t>PAGO EN RENIEC DE 17 FICHAS DE RENIEC, FOTOCOPIAS, MOVILIDAD DE OFICINA A RENIEC, MOVILIDAD DE REGRESO</t>
  </si>
  <si>
    <t>6 FICHAS RENIEC , OFICINA, TAXI RENIEC SAN BORJA, TAXI DE REGRESO, FOTOCOPIA</t>
  </si>
  <si>
    <t>MOVILIDAD MUNICIPALIDAD DE LOS OLIVOS, JUZGADO CIVIL LIMA NORTE, EDIFICIO ALZAMORA, OFICINA</t>
  </si>
  <si>
    <t>MOVILIDAD A JUZGADO COMERCIAL, MUNICIPIO DE LOS OLIVOS, AV CANTA CALLAO, MUNICIPIO DE SMP, OFICINA, FOTOCOPIAS Y TAXI A DOMICILIO</t>
  </si>
  <si>
    <t>MOVILIDAD DEL JUZGADO LIMA NORTE A DOMICILIO DE CUELLAR, MUNICIPIO DE LOS OLIVOS</t>
  </si>
  <si>
    <t>MOVILIDAD AL JUZGADO COMERCIAL, RRPP, TAXI JUZGADO COMERCIAL, OBTENCION PARTIDA, JCL NORTE, MUNICIPALIDAD DE LOS OLIVOS, NARANJAL, OFICINA</t>
  </si>
  <si>
    <t>MOVILIDAD DE OFICINA A MUNICIPALIDAD DE LOS OLIVOS, JUZGADO LIMA NORTE, 13 CEDULAS DE NOTIFICACION, FOTOCOPIAS, MBII DE LOS OLIVOS, PARADERO IZAGUIRRE</t>
  </si>
  <si>
    <t>OBTENCION DE LA PARTIDA 12997929 RECIBO 2014-23-00031203 DE LOS RRPP</t>
  </si>
  <si>
    <t>MOVILIDAD A LA MUNICIPALIDAD LOS OLIVOS, AV CANTA CALLAO CON ALISOS, PARADERO IZAGUIRRE, OFICINA, TAXI A DOMICILIO, FOTOCOPIAS FACTURA 046055</t>
  </si>
  <si>
    <t>LEGALIZACION DE 4 EJEMPLARES DE FOTOCOPIAS, 9 CEDULAS DE NOTIFICACION, ESTUDIO DR CUEVA, EDIFICIO ALZAMORA, JUZGADO LIMA NORTE, OFICINA, FOTOCOPIAS</t>
  </si>
  <si>
    <t>MOVILIDAD DE OFICINA A MUNICIPALIDAD LOS OLIVOS, MBLO, ARCHIVO CENTRAL, EDIFICIO ALZAMORA, OFICINA, LOS OLIVOS, REGRESO A OFICINA</t>
  </si>
  <si>
    <t>MOVILIDAD OFICINA A JUZGADO LIMA NORTE, VII REGION PNP, EDIFICIO ALZAMORA, 4 CEDULAS DE NOTIFICACION, 5 FOTOCOPIAS, ARNALDO MARQUEZ, RENIEC, FOTOCOPIA</t>
  </si>
  <si>
    <t>EXP 181-2005 POR DESARCHIVAMIENTO DE EXPEDIENTE, POR LECTURA DE EXPEDIENTE</t>
  </si>
  <si>
    <t>POR FOTOCOPIAS FACTURA 046220, 13 CEDULAS DE NOTIFICACION</t>
  </si>
  <si>
    <t>MOVILIDAD DE JUZGADO COMERCIAL A LIMA NORTE, ARCHIVO CENTRAL COMAS, INDEPENDENCIA, MBLO, PARADERO NARANJAL, JUZGADO COMERCIAL, OFICINA</t>
  </si>
  <si>
    <t>4 CEDULAS DE NOTIFICACION, JUZGADO CIVIL LIMA NORTE, OFICINA, FOTOCOPIAS</t>
  </si>
  <si>
    <t>MOVILIDAD DEL JUZGADO COMERCIAL A LIMA NORTE, OFICINA, ESTUDIOS DR CUEVA, REGRESO A OFICINA</t>
  </si>
  <si>
    <t>CEDULAS DE NOTIFICACION</t>
  </si>
  <si>
    <t>MOVILIDAD A COMISARIA PNP DE PRO, CANTA CALLAO CRICE CON LOS ALISOS, TAXI PARADERO NARANJAL, OFICINA, DOMICILIO</t>
  </si>
  <si>
    <t>RH 001-000070 CHEQUE 00000003 FREDY SILVA VILLAJUAN</t>
  </si>
  <si>
    <t>2 CEDULAS DE NOTIFICACION, JUZGADO LABORAL A LIMA NORTE, MUNICIPIO DE COMAS, REGRESO A OFICINA</t>
  </si>
  <si>
    <t>MOVILIDAD DE JUZGADO COMERCIAL A LIMA NORTE, MUNICIPIO DE COMAS, REGRESO A OFICINA</t>
  </si>
  <si>
    <t>SUB LOTE A-5 CANTA CALLAO</t>
  </si>
  <si>
    <t>2 CEDULAS DE NOTIFICACION NBR BANK- SUCESOR PROCESAL BIENES RAICES</t>
  </si>
  <si>
    <t>OBTENCION DE RRPP PARTIDA 12010832 PODER</t>
  </si>
  <si>
    <t>ENVIO DE 2 CARTAS NOTARIALES FACT 035852</t>
  </si>
  <si>
    <t>MOVILIDAD DE OFICINA A PARADERO NARANJAL, CANTA CALLAO, NARANJAL, MUNICIPIO DE LOS OLIVOS, COMAS, PARADERO NARANJAL, OFICINA</t>
  </si>
  <si>
    <t>2 CEDULAS DE NOTIFICACION, MOVILIDAD JUZGADO LIMA NORTE, MUNICIPIO LOS OLIVOS, OFICINA, INMUEBLE CANTA CALLLAO, MOVILIDAD DE REGRESO</t>
  </si>
  <si>
    <t>RENDICION DE GASTOS CAJA CHICA</t>
  </si>
  <si>
    <t>COPIA LITERAL DEL SUBLOTE A-1-3,  80 COPIAS Y MOVILIDAD</t>
  </si>
  <si>
    <t>MOVILIDAD DE OFICINA A MUNICIPIO DE LOS OLIVOS, MOVILIDAD DE REGRESO</t>
  </si>
  <si>
    <t>FACT 002-046646</t>
  </si>
  <si>
    <t>COPIAS EXPRESS</t>
  </si>
  <si>
    <t>COPIAS B/N</t>
  </si>
  <si>
    <t>MOVILIDAD DE OFICINA A COLEGIO MARIA ALVARADO PARA RECOGER DOCUMENTOS DE LA SRA ALEIDA, MOVILIDAD DE REGRESO</t>
  </si>
  <si>
    <t>FACT 002-046681</t>
  </si>
  <si>
    <t>COPIAS DE PLANOS XEROX</t>
  </si>
  <si>
    <t>1 TASA JUDICIAL POR DILIGENCIA FUERA DEL LOCAL JUDICIAL Y 14 CEDULAS DE NOTIFICACION</t>
  </si>
  <si>
    <t>MOVILIDAD AL MUNICIPIO DE COMAS, ESTACION NARANJAL, PARADERO MEXICO, CENTRO CIVICO, JUZGADO CIVIL LIMA NORTE, TAXI MLBO, PARADERO NARANJAL, OFICINA</t>
  </si>
  <si>
    <t>GASTOS CANTA CALLAO-ESTACIONAMIENTO</t>
  </si>
  <si>
    <t>MOVILIDAD DE OFICINA A MODULO BASICO LOS OLIVOS, MOVILIDAD DE REGRESO</t>
  </si>
  <si>
    <t>FACT 002-046776</t>
  </si>
  <si>
    <t>FACT 001-000050</t>
  </si>
  <si>
    <t>JOSMAN CONCRETOS Y ASFALTOS SAC</t>
  </si>
  <si>
    <t>PAGO A CUENTA DE LA OBRA PAVIMENTACION ASFALTICA DE LA AV CANTACALLAO Y CALLEO 45 DELA URB LA FLORIDA, LOS OLIVOS SEGÚN CONTRATO</t>
  </si>
  <si>
    <t>RECIBO POR HONORARIOS 0001-00329</t>
  </si>
  <si>
    <t>LOPEZ LABERIAN MANUEL ERNESTO</t>
  </si>
  <si>
    <t>ELABORACION DE ANTEPROYECTO DEL SUB LOTE A-1-4, ELABORACION PLANOS DE UBICACIÓN Y LOCALIZACION, PLANTAS Y CORTES DE ELEVACION</t>
  </si>
  <si>
    <t>POR CONSUMO BOLETA 1186 Y MOVILIDAD DE COLEGIO MARIA ALVARADO A OFICINA</t>
  </si>
  <si>
    <t>MOVILIDAD JUAN GARCIA PARA DILIGENCIA, REGISTROS PUBLICOS, ESCRITOS AL CONO NORTE, MUNICIPALIDAD DE LOS OLIVOS, RECOJO DE PLANOS Y FICHAS</t>
  </si>
  <si>
    <t>MOVILIDAD DE OFICINA A MUNICIPALIDAD DE LIMA, OFICINA</t>
  </si>
  <si>
    <t>RECIBO 2014-21-00005920</t>
  </si>
  <si>
    <t>SOLICITUD DE INSCRIPCION DE TITULO</t>
  </si>
  <si>
    <t>2014-21-00005920</t>
  </si>
  <si>
    <t xml:space="preserve">SUNARP DECLARAR OFICIO HABILITADO COMO URBANO TERRENO </t>
  </si>
  <si>
    <t>MOVILIDAD JUAN GARCIA PARA GESTIONAR SEGUIMIENTO DE EXPEDIENTE, CENTRAL DE NOTIFICACIONES, JUZGADO PAZ, MUNICIPALIDAD DE LINCE, RENIEC</t>
  </si>
  <si>
    <t>DEPOSITO DE DETRACCIONES</t>
  </si>
  <si>
    <t>ESTACIONAMIENTO-CAPUCCION</t>
  </si>
  <si>
    <t>COBRANZA POR ENCARGO DE TERCEROS SEDAPAL</t>
  </si>
  <si>
    <t>MOVILIDAD JUAN GARCIA A JUZGADO CIVIL LIMANORTE, JUZGADO PENAL MODULO BASICO DE LOS OLIVOS, MUNICIPALIDAD DE COMAS</t>
  </si>
  <si>
    <t>FACT 008-0347216</t>
  </si>
  <si>
    <t>JULIO ANTONIO DEL POZO VALDEZ</t>
  </si>
  <si>
    <t>FIRMA ABOGADO EN INSCRITO DE CONCLUSION DE PROCESO TEODORO ENRIQUEZ</t>
  </si>
  <si>
    <t>LIQUIDACION CAJA LUZ SUB LOTE A-1-2</t>
  </si>
  <si>
    <t>FACT 002-047123</t>
  </si>
  <si>
    <t>COPIAS DEPLANOS XEROX</t>
  </si>
  <si>
    <t>FACT 008-0347332</t>
  </si>
  <si>
    <t>MOVILIDAD DE OFICINA A AV PETIT THOURS, TAXI REGRESO, MUNICIPALIDAD DE LOS OLIVOS, REGRESO</t>
  </si>
  <si>
    <t>RECIBO 2014-63-00029666</t>
  </si>
  <si>
    <t>LIMA CORTE SUPERIOR LIMA</t>
  </si>
  <si>
    <t>SERVICIO COPIA LITERAL PARTIDA 131570330-13157381</t>
  </si>
  <si>
    <t>ACTUALIZACION CANTA CALLAO A-1-2</t>
  </si>
  <si>
    <t>PAGO CUOTA EN CAL DE LA DRA PIZA CORN PENDIENTE AL MES DE DICIEMBRE 2014</t>
  </si>
  <si>
    <t>CORTE SUPERIOR DE JUSTICIA</t>
  </si>
  <si>
    <t>PAGO DE BENEFICIOS SOCIALE E INDEMNIZACION U OTROS BENEFICIOS ECONOMICOS</t>
  </si>
  <si>
    <t>MOVILIDAD JUAN GARCIA MODULO BASICO LOS OLIVOS, LIMA NORTE, SALA CIVIL TRANSITORIA, JUZGADO COMERCIALES, OFICINA, BANCO NUEVO MUNDO</t>
  </si>
  <si>
    <t>BOLETA B158-30480</t>
  </si>
  <si>
    <t>LINEA AMARILLA-ESTACIONAMIENTO</t>
  </si>
  <si>
    <t>FACT 053-0004780</t>
  </si>
  <si>
    <t>PEX LINEA AMARILLA</t>
  </si>
  <si>
    <t>TAG PEX PEAJE</t>
  </si>
  <si>
    <t>FACT 002-047311</t>
  </si>
  <si>
    <t>COPIAS DE PLANOS XEROX, SERVICIO DE ESCANEOS PLANOS</t>
  </si>
  <si>
    <t>MOVILIDAD JUAN GARCIA, MODULOS BASICO DE LOS OLIVOS, ESTACION CENTRAL METROPOLITANO, JUZGADO CIVIL LIMA Y PENAL Y OFICINA</t>
  </si>
  <si>
    <t>BOLETA 002-003403</t>
  </si>
  <si>
    <t>FOTOCOPIAS DANY</t>
  </si>
  <si>
    <t>COPIAS DE LOS PLANOS DE LA JURIDICCION LOS OLIVOS</t>
  </si>
  <si>
    <t>RECIBO 2014-05-00004400</t>
  </si>
  <si>
    <t>FACT 001-000054</t>
  </si>
  <si>
    <t>SALDO DE CONTRATO DE OBRA DEL ASFALTADO Y PAVIMENTACION</t>
  </si>
  <si>
    <t xml:space="preserve">MOVILIDAD JUAN GARCIA </t>
  </si>
  <si>
    <t>RECIBO 2014-20-00006347</t>
  </si>
  <si>
    <t>2014-20-00006347</t>
  </si>
  <si>
    <t>SUNARP OFICIO HABILITACIÓN URBANO DE OFICIO</t>
  </si>
  <si>
    <t>CHEQUE 00004</t>
  </si>
  <si>
    <t>DURAND BLANCO JUAN VLADIMIR</t>
  </si>
  <si>
    <t>SERVICIOS PRESTADOS DE GUARDIANIA DEL MES DE DICIEMBRE 2014</t>
  </si>
  <si>
    <t>MOVILIDAD JUAN GARCIA GUAYLUPO ELABORACION DE PU Y HR DE 80 DEPARTAMENTOS SUB LOTE A-1-2 AL SR JOSE SALAS</t>
  </si>
  <si>
    <t>MOVILIDAD JUAN GARCIA A MUNICIPALIDAD DE LOS OLIVOS Y OFICINA</t>
  </si>
  <si>
    <t>FACT 001-0040541</t>
  </si>
  <si>
    <t>COLEGIO DE ABOGADOS DE LIMA</t>
  </si>
  <si>
    <t>PAPELETA DE REHABILITACION PROFESIONAL-CAL 2MES</t>
  </si>
  <si>
    <t>FACT 002-17396</t>
  </si>
  <si>
    <t>MOVILIDAD JUAN GARCIA MUNICIPALIDAD DE COMAS, JUZGADO CIVIL LIMA NORTE, REGISTROS PUBLICOS Y OFICINA</t>
  </si>
  <si>
    <t>RECIBO 2015-21-000547</t>
  </si>
  <si>
    <t>SOLICITUR DE PUBLICIDAD REGISTRAL</t>
  </si>
  <si>
    <t>CONTRATO</t>
  </si>
  <si>
    <t>CARPINTERIA METALICA Y VIDRIERIA</t>
  </si>
  <si>
    <t>1 PROTECTOR DE VENTANA</t>
  </si>
  <si>
    <t>FACT 002-047561</t>
  </si>
  <si>
    <t>MOVILIDAD JUAN GARCIA JUZGADO LIMA NORTE, REGISTROS PUBLICOS, COMAS, OFICINA</t>
  </si>
  <si>
    <t>BOLETA 002-031178</t>
  </si>
  <si>
    <t xml:space="preserve">MOVILIDAD JUAN GARCIA MUNICIPÁLIDAD LOS OLIVOS, COMAS, JUZGADO CIVIL LIMA NORTE, OFICINA </t>
  </si>
  <si>
    <t>MOVILIDAD A JUZGADO LIMA NORTE, VII REGION PNP, OFICINA</t>
  </si>
  <si>
    <t>RECIBO 12015-16-00001505</t>
  </si>
  <si>
    <t>LIMA SEDE CENTRAL</t>
  </si>
  <si>
    <t>PARTIDA 43212314</t>
  </si>
  <si>
    <t>MOVILIDAD JUZGADO COMERCIAL, ESTUDIO DR CUEVA, OFICINA</t>
  </si>
  <si>
    <t>MOVILIDAD JUAN GARCIA JUZGADO CIVIL, MODULO BASICO LOS OLIVOS, COMAS, REGION PNPLIMA, OFICINA</t>
  </si>
  <si>
    <t>FACT 001-0208143</t>
  </si>
  <si>
    <t>RENZO ALBERTI SIERRA</t>
  </si>
  <si>
    <t>DERECHOS NOTARIALES KARDEX-50463</t>
  </si>
  <si>
    <t>FACT 001-0208142</t>
  </si>
  <si>
    <t>DERECHOS NATURALESKARDEX-50462</t>
  </si>
  <si>
    <t>BOLETA 002-0007768</t>
  </si>
  <si>
    <t>MULTY SERVYS SYSTEM D OFFICE</t>
  </si>
  <si>
    <t>COPIAS-CDS</t>
  </si>
  <si>
    <t>SERVICIOS GENERALES SERVIMARC</t>
  </si>
  <si>
    <t>FOTOCOPIAS</t>
  </si>
  <si>
    <t>MOVILIDAD JUZGADO CIVIL LIMA NORTE, CANTA CALLAO, DR CUEVA, COMISARIA PNP PRO, ESTACION IZAGUIRRE, OFICINA</t>
  </si>
  <si>
    <t>367242-2</t>
  </si>
  <si>
    <t>DERECHO DE NOTIFICACION JUDICIAL EXP 3737-2013</t>
  </si>
  <si>
    <t>ARQ MICHAEL CARMONA</t>
  </si>
  <si>
    <t>CONJUNTP RESIDENCIAL SANTA CLARA-REMODELACION ACABADOS DPTO 501 ´PILOTO</t>
  </si>
  <si>
    <t>MOVILIDAD JUAN GARCIA MODULO BASICO LOS OLIVOS, MUNICIPALIDAD DE COMAS, OFICINA, REGISTROS PUBLICOS</t>
  </si>
  <si>
    <t>MOVILIDAD A JUZGADO LIMANORTE,COMISARIAPRO, TAXI CANTA CALLAO, PARADERO NARANJAL, OFICINA</t>
  </si>
  <si>
    <t>290815-6</t>
  </si>
  <si>
    <t>DUPLICADO DE DNI SRTA PAMELA</t>
  </si>
  <si>
    <t>RECIBO 2015-14-002192</t>
  </si>
  <si>
    <t>SOLICITUD DE PUBLICIDAD REGISTRAL</t>
  </si>
  <si>
    <t>MOVILIDAD JUZGADO LIMA NORTE, CANTA CALLAO, JUZGADOCIVIL, OFICINA</t>
  </si>
  <si>
    <t>230786-1</t>
  </si>
  <si>
    <t>DERECHO DE NITIFICACION JUDICIAL EXP 3738-2013</t>
  </si>
  <si>
    <t>230249-9</t>
  </si>
  <si>
    <t>ACTUACIONES A REALIZARSE FUERA DEL LOCAL JUDICIAL</t>
  </si>
  <si>
    <t>FACT 008-0350320</t>
  </si>
  <si>
    <t>LEGALIZACION DE 1 FIRMA</t>
  </si>
  <si>
    <t>MOVILIDAD OFICINA CUADRA 43, NOTARIA ALBERTI, TAXI, OFICINA</t>
  </si>
  <si>
    <t>173587-2</t>
  </si>
  <si>
    <t>DERECHO DE NOTIFICACION JUDICIAL EXP 3717-2013</t>
  </si>
  <si>
    <t>172254-6</t>
  </si>
  <si>
    <t>DERECHO DE NOTIFICACION JUDICIAL EXP 3742-2013</t>
  </si>
  <si>
    <t>171900-0</t>
  </si>
  <si>
    <t>DERECHO DE NOTIFICACION JUDICIAL EXP 3722-2013</t>
  </si>
  <si>
    <t>173194-7</t>
  </si>
  <si>
    <t>172611-1</t>
  </si>
  <si>
    <t>DERECHO DE NITIFICACION JUDICIAL</t>
  </si>
  <si>
    <t>RECIBO</t>
  </si>
  <si>
    <t>MOVILIDAD SUNARP, OFICINA, CLINICA RICARDOPALMA, SUNARP, OFICINA</t>
  </si>
  <si>
    <t>RECIBO 2015-36-002141</t>
  </si>
  <si>
    <t>MOVILIDAD JUAN GARCIA CANTA CALLAO, JUZGADO PAZ DE BREÑA, RENIECY OFICINA</t>
  </si>
  <si>
    <t>FACT 008-0350688</t>
  </si>
  <si>
    <t>JUAN ANTONIO DEL POZO VALDEZ</t>
  </si>
  <si>
    <t>LEGALIZACION DE FIRMA, PENALIDAD POR PERDIDA</t>
  </si>
  <si>
    <t>TITULO ARCHIVADO 9461106-13 PLANOS Y RESOLUCIONES</t>
  </si>
  <si>
    <t>MOVILIDAD JUZGADO COMERCIAL A OFICINA, ESTUDIO DR CUEVA, OFICINA</t>
  </si>
  <si>
    <t>TICKET 000-1028366</t>
  </si>
  <si>
    <t>PARASOUND INVESTMENTS</t>
  </si>
  <si>
    <t>CONSUMO BIENES RAICES SANTA CLARA</t>
  </si>
  <si>
    <t>MOVILIDAD JUAN GARCIA REGISTROS PUBLICOS, LIMA NORTE, LOS OLIVOS, INDECOPI Y OFICINA</t>
  </si>
  <si>
    <t>HONORARIOS ENERO 2015</t>
  </si>
  <si>
    <t>BOLETA 001-105471</t>
  </si>
  <si>
    <t>FOTOCOPIAS COPY CANDY</t>
  </si>
  <si>
    <t>FACT 008-0351229</t>
  </si>
  <si>
    <t>MOVILIDAD A CANTA CALLAO Y OFICINA</t>
  </si>
  <si>
    <t>FACT 001-0356504</t>
  </si>
  <si>
    <t>MOVILIDAD JUAN GARCIA OFICINA, REGISTROSPUBLICOS, OFICINA DE CUEVA, RESGISTROS PUBLICOS</t>
  </si>
  <si>
    <t>MESA DE PARTES CERTIFICADOS</t>
  </si>
  <si>
    <t>RECIBO 2015-16-00000371</t>
  </si>
  <si>
    <t>RECIBO 2019-926-169</t>
  </si>
  <si>
    <t>DERECHOS DE ANOTACION DE INSCRPCION</t>
  </si>
  <si>
    <t>MOVILIDAD JUAN GARCIA GISTROS PUBLICOS, CENTRAL DE NOTIFICACIONES, NOTARIA ALBERTI, CHACARILLA</t>
  </si>
  <si>
    <t>SOLICITUS DE INSCRPCION DE TITULO</t>
  </si>
  <si>
    <t>RECIBO 2015-19-00000425</t>
  </si>
  <si>
    <t>RECIBO 2015-19-00003678</t>
  </si>
  <si>
    <t>PARTIDA 13157364</t>
  </si>
  <si>
    <t>RECIBO 2015-19-00003679</t>
  </si>
  <si>
    <t>PARTIDA 12010832</t>
  </si>
  <si>
    <t>RECIBO 2015-19-00003680</t>
  </si>
  <si>
    <t>PARTIDA 12997929</t>
  </si>
  <si>
    <t>RECIBO 2015-19-00003681</t>
  </si>
  <si>
    <t>PARTIDA 149046585</t>
  </si>
  <si>
    <t>FACT 008-0351791</t>
  </si>
  <si>
    <t>LEGALIACION DE 4 FOTOCOPIA</t>
  </si>
  <si>
    <t>FACT 008-0351790</t>
  </si>
  <si>
    <t>LEGALIZACION DE 2 FIRMA</t>
  </si>
  <si>
    <t>131717-2</t>
  </si>
  <si>
    <t>129159-9</t>
  </si>
  <si>
    <t>OFREC PRUEBAS O CALIF Y DEF PREVIA</t>
  </si>
  <si>
    <t>130984-1</t>
  </si>
  <si>
    <t>132252-9</t>
  </si>
  <si>
    <t>870504-0</t>
  </si>
  <si>
    <t>FACT 008-0351919</t>
  </si>
  <si>
    <t>LEGALIZACION DE FOTOCOPIA REGISTROS PUBLICOS</t>
  </si>
  <si>
    <t>MOVILIDAD A ESTUDIO DR DUGLAS, OFICINA</t>
  </si>
  <si>
    <t>BOLETA 002-003525</t>
  </si>
  <si>
    <t>MOVILIDAD JUAN GARCIA CENTRO CIVIO DE LA MUNICIPALIDAD DE COMAS, MODULO BASICO DE LOS OLIVOS Y OFICINA</t>
  </si>
  <si>
    <t>BOLETA 009-021124</t>
  </si>
  <si>
    <t>123888-6</t>
  </si>
  <si>
    <t>124349-4</t>
  </si>
  <si>
    <t>RECIBO 2015-12-00000517</t>
  </si>
  <si>
    <t>BIENES RAICES SANTA CLARA</t>
  </si>
  <si>
    <t>MOVILIDAD JUAN GARCIA DE OFICINA A REGISTROS PUBLICOS</t>
  </si>
  <si>
    <t>MOVILIDAD JUAN GARCIA AL MODULO BASICO DELOS OLIVOS, CASILLA DE NOTIFICACIONES Y OFICINA</t>
  </si>
  <si>
    <t>FACT 008-0352559</t>
  </si>
  <si>
    <t>MOVILIDAD JUAN GARCIA A LA NOTARIA DEL POZO-MOVISTAR</t>
  </si>
  <si>
    <t>MOVILIDAD JUAN GARCIA A REGISTROS PUBLICOS, NOTARIA ALBERTI9, OFICINA, INDECOPI, DR LUIS RIOS Y OFICINA</t>
  </si>
  <si>
    <t>00000371-16</t>
  </si>
  <si>
    <t>DERECHOS COBRADOS TÍTULO 2015-00124214 PARTIDA 13377180</t>
  </si>
  <si>
    <t>MOVILIDAD JUAN GARCIADEOFICINA A DR DUGLAS VALDIVIEZO, INDECOPI, REGISTROS PUBLICOS Y OFICINA</t>
  </si>
  <si>
    <t>MOVILIDAD JUAN GARCIA A CENTRO CIVICODE COMAS, OFICINA, REGISTROS PUBLICOS, COIMPLEJO PNP ARAMBURU</t>
  </si>
  <si>
    <t>MOVILIDAD JUAN GARCIA DR DUGLAS VALDIVIEZO, OFICINA</t>
  </si>
  <si>
    <t xml:space="preserve">MOVILIDAD JUAN GARCIA A DR VALDIVIEZO, CASILLA NOTIFICACIONES, CENTRO DE CONCILIACION, EDELNOR </t>
  </si>
  <si>
    <t>FACT 008-0353214</t>
  </si>
  <si>
    <t>CHEQUE 00039</t>
  </si>
  <si>
    <t>SERVICIOS PRESTADOS DE GUARDIANIA DEL MES DE ENERO 2015</t>
  </si>
  <si>
    <t>MOVILIDAD JUAN GARCIA A DR LUIS RIOS Y OFICINA</t>
  </si>
  <si>
    <t>HONORARIOS FEBRERO 2015</t>
  </si>
  <si>
    <t>MOVILIDAD JUAN GARCIA A REGISTROSPUBLICOS, OFICINA, 28 DE JULIO, DR DUDLAS VALDIVIEZO, OFICINA</t>
  </si>
  <si>
    <t>RECIBO 2015-14-005272</t>
  </si>
  <si>
    <t>FACT 001-0211014</t>
  </si>
  <si>
    <t>DERECHOS NOTARIALES KARDEX</t>
  </si>
  <si>
    <t>MOVILIDAD JUAN GARCIA CENTRO CIVICO DE CORUAS, INDECOPI, NOTARIA ALBERTI, PLACIO DE JUSTICICA</t>
  </si>
  <si>
    <t>183966-5</t>
  </si>
  <si>
    <t>SEDAPAL DICIEMBRE, ENERO Y FEBRERO 2015</t>
  </si>
  <si>
    <t>RECIBO X H E001-3</t>
  </si>
  <si>
    <t>PAGO EN CENTRO DE CONCILIACION CONCENSO</t>
  </si>
  <si>
    <t>TARJETA INTERBANK</t>
  </si>
  <si>
    <t>MOVILIDAD JUZGADO LIMA NORTE, OFICINA, PNP LOS OLIVOS, PARADERO NARANAJL, OFICINA</t>
  </si>
  <si>
    <t>BOLETA 003-000700</t>
  </si>
  <si>
    <t>COPY_ON</t>
  </si>
  <si>
    <t>F103-18072</t>
  </si>
  <si>
    <t>SEDAPAL</t>
  </si>
  <si>
    <t>GASTOS TRAMITE SUB LOTE A-1-2- SEDAPAL</t>
  </si>
  <si>
    <t>MOVILIDAD SEDAPAL</t>
  </si>
  <si>
    <t>FACT 001-0357604</t>
  </si>
  <si>
    <t>LEGALIZACIONES DE FOTOCOPIAS</t>
  </si>
  <si>
    <t>MOVILIDAD JUZGADO CIVIL LIMA NORTE, FOTOCOPIAS, AV ESPAÑA, OFICINA</t>
  </si>
  <si>
    <t>092513-1</t>
  </si>
  <si>
    <t>091316-5</t>
  </si>
  <si>
    <t>090849-9</t>
  </si>
  <si>
    <t>090461-3</t>
  </si>
  <si>
    <t>089726-7</t>
  </si>
  <si>
    <t>MOVILIDAD A NARANJAL, AV CANTACALLAO, COMISARIA DE PRO,PARADERO NARANJAL, OFICINA</t>
  </si>
  <si>
    <t>AGUILAR ESTEBAN RUDY LEONCIO</t>
  </si>
  <si>
    <t>CRONOGRAMA BELLAVISTA</t>
  </si>
  <si>
    <t>FACT 001-0211876</t>
  </si>
  <si>
    <t>MOVILIDAD JUZGADO CIVILLIMA NORTE, FOTOCOPIAS, AV ESPAÑA, OFICINA</t>
  </si>
  <si>
    <t>451947-2</t>
  </si>
  <si>
    <t>451214-3</t>
  </si>
  <si>
    <t>DESALOJO EXP 3735-2013, 66-2014 MOVILIDAD, RECARGA, PAGO SR ADAN, ALMUERZO, MOVILIDAD OFICINA</t>
  </si>
  <si>
    <t>BOLETA 001-004079</t>
  </si>
  <si>
    <t>SPRIT NET</t>
  </si>
  <si>
    <t>RECARGA CLARO</t>
  </si>
  <si>
    <t>MOVILIDAD NOTARIA ALBERTI, OFICINA, NOTARIA ALBERTI</t>
  </si>
  <si>
    <t>TRAMITES DE CONEXIONES DE AGUA Y ALCANTARILLADO AL SEÑOR VICTOR AVILA</t>
  </si>
  <si>
    <t>SALDO PENDIENTE DE TRAMITES DE CONEXIÓN DE AGUA Y ALCANTARILLADO AL SR VICTOR AVILA</t>
  </si>
  <si>
    <t>MOVILIDAD JUZGADO LIMA NORTE, MBILO, AV ESPAÑA, OFICINA</t>
  </si>
  <si>
    <t>131847-7</t>
  </si>
  <si>
    <t>131848-3</t>
  </si>
  <si>
    <t>645501-0</t>
  </si>
  <si>
    <t>BOLETA B175-00070408</t>
  </si>
  <si>
    <t>TOTTUS HIPERMERCADO</t>
  </si>
  <si>
    <t>BOLETA B176-00140406</t>
  </si>
  <si>
    <t>MOVILIDAD COMISARIA PRO, CANTA CALLAO, OFICINA</t>
  </si>
  <si>
    <t>DEMANDAS EXP 895-14, 910-14, 894-14, 915-14, 912-14 500C/U</t>
  </si>
  <si>
    <t>TICKET 2015-09-00000962</t>
  </si>
  <si>
    <t>MOVILIDAD JUZGADO CICIL LIMA NORTE, ESTUDIO DR CUEVA, OFICINA</t>
  </si>
  <si>
    <t>MOVILIDAD A COMISARIA PRO, OFICINA</t>
  </si>
  <si>
    <t>506453-2</t>
  </si>
  <si>
    <t>509637-1</t>
  </si>
  <si>
    <t>507924-2</t>
  </si>
  <si>
    <t>507164-2</t>
  </si>
  <si>
    <t>509234-6</t>
  </si>
  <si>
    <t>508491-0</t>
  </si>
  <si>
    <t>FACT 008-0355949</t>
  </si>
  <si>
    <t>MOVILIDAD DE OFICINA A JUZGADO COMERCIAL LIMA NORTE, OFICINA</t>
  </si>
  <si>
    <t>BOLETA 003-005370</t>
  </si>
  <si>
    <t>COPIAS A4</t>
  </si>
  <si>
    <t>MOVILIDAD JUZGADO LIMA NORTE, OFICINA</t>
  </si>
  <si>
    <t>MOVILIDAD JUAN GARCIA BANCO MI VIVIENDA, OFICINA, JUZGADO COMERCIAL LIMA, OFICINA</t>
  </si>
  <si>
    <t>MOVILIDAD  DE OFICINA A JUZGADO CIVIL LIMA, RECJO DE ANEXOS, ESTUDIO DR CUEVA, OFICINA, FOTOCOPIAS</t>
  </si>
  <si>
    <t>BOLETA 003-005337</t>
  </si>
  <si>
    <t>RECIBO POR HONORARIO E001-157</t>
  </si>
  <si>
    <t>VALDIVIEZO RUIZ DUGLAS</t>
  </si>
  <si>
    <t>ASESORIA LEGAL CORRESPONDIENTE A MARZO 2015</t>
  </si>
  <si>
    <t>CHEQUE 00045</t>
  </si>
  <si>
    <t>SERVICIOS PRESTADOS DE GUARDIANIA DEL MES DE FEBRERO 2015</t>
  </si>
  <si>
    <t>CHEQUE 00047</t>
  </si>
  <si>
    <t>SERVICIOS PRESTADOS DE GUARDIANIA DEL MES DE MARZO 2015</t>
  </si>
  <si>
    <t>MOVILIDAD ESTUDIO DR DUGLAS, OFICINA</t>
  </si>
  <si>
    <t>MOVILIDAD JUAN GARCIA DE PALACIO DE JUSTICIA, BANCO MI VIVIENDA, OFICINA, DR CUEVA</t>
  </si>
  <si>
    <t>BOLETA 001-00106241</t>
  </si>
  <si>
    <t>COPIAS A4 B/N</t>
  </si>
  <si>
    <t>BOLETA 001-106234</t>
  </si>
  <si>
    <t xml:space="preserve">COPIAS A4 </t>
  </si>
  <si>
    <t>2015-07-00001464</t>
  </si>
  <si>
    <t>HONORARIOS MARZO 2015</t>
  </si>
  <si>
    <t>FLOR DE MARIA ESCOBAR ZACARIAS</t>
  </si>
  <si>
    <t>FACT F008-0356822</t>
  </si>
  <si>
    <t>RECIBO 176310</t>
  </si>
  <si>
    <t>EDGARDO VEGA VEGA</t>
  </si>
  <si>
    <t>CONSULTA</t>
  </si>
  <si>
    <t>FAC 0001-073143</t>
  </si>
  <si>
    <t>CERTIFICACION DE FIRMAS</t>
  </si>
  <si>
    <t>MOVILIDAD JUAN GARCIA MODULO BASICO LOS OLIVOS, NOTARIA VEGA VEGA , DR VALDIVIESO, OFICINA</t>
  </si>
  <si>
    <t>GASTOS EDELNOR 2015</t>
  </si>
  <si>
    <t>MOVILIDAD JUAN GARCIA, AV CANTA CALLAO,COMISARIA PRO, OFICINA</t>
  </si>
  <si>
    <t>MOVILIDAD AL JUZGADO LIMA NORTE, OFICINA, FOTOCOPIAS, CEDULAS DE NOTIFICACION</t>
  </si>
  <si>
    <t>186247-5</t>
  </si>
  <si>
    <t>082864-4</t>
  </si>
  <si>
    <t>081467-9</t>
  </si>
  <si>
    <t>082668-1</t>
  </si>
  <si>
    <t>082461-3</t>
  </si>
  <si>
    <t>82270-1</t>
  </si>
  <si>
    <t>082079-0</t>
  </si>
  <si>
    <t>FAC 008-0357071</t>
  </si>
  <si>
    <t>MOVILIDAD JUAN GARCIA MODULO LOS OLIVOS, LIMA NORTE, COMISARIA PRO, DR CUEVA, OFICINA</t>
  </si>
  <si>
    <t>HABILITACION DE ARANACELES JUDICIALES, FOTOCOPIAS</t>
  </si>
  <si>
    <t>FACT 0002-049486</t>
  </si>
  <si>
    <t>620050-1</t>
  </si>
  <si>
    <t>REINTEGROS DEL PODER JUDICIAL</t>
  </si>
  <si>
    <t>620484-1</t>
  </si>
  <si>
    <t>XIKIMSTEP</t>
  </si>
  <si>
    <t>ARMADO EXTRA, MOVILIDAD</t>
  </si>
  <si>
    <t>FACT 001-000857</t>
  </si>
  <si>
    <t>CASAS PRE FABRICADAS DE MADERA XIKIMSTEP</t>
  </si>
  <si>
    <t>UN MODULO DE 4*3 CON TECHO</t>
  </si>
  <si>
    <t>MOVILIDAD JUZGADO CIVIL LIMA NORTE , INMUEBLE CANTA CALLAO, COMISARIA PRO</t>
  </si>
  <si>
    <t>BOLETA 001-00045</t>
  </si>
  <si>
    <t>RINCONCITO HUARASINO</t>
  </si>
  <si>
    <t>MOVILIDAD  A MEGAPLAZA, MODULO BASICO LOS OLIVOS, MEGAPLAZA</t>
  </si>
  <si>
    <t>RECIBO 2015-10-00011992</t>
  </si>
  <si>
    <t>PARTIDA 131577385</t>
  </si>
  <si>
    <t>RECIBO 2015-10-00011993</t>
  </si>
  <si>
    <t>PARTIDA 13157340</t>
  </si>
  <si>
    <t>RECIBO 2015-10-00011991</t>
  </si>
  <si>
    <t>PARTIDA 49069514</t>
  </si>
  <si>
    <t>BOLETA 001-0393834</t>
  </si>
  <si>
    <t>CUOTA UNICA ORDINARIA 6 MESES</t>
  </si>
  <si>
    <t>BOLETA 001-0393835</t>
  </si>
  <si>
    <t>PAPELETA DE REHABILITACION PROFESIONAL-CAL 1 MES</t>
  </si>
  <si>
    <t>MOVILIDAD JUAN GARCIA REGISTROS PUBLICOS, URB SAN BORJA, PUENTE PIEDRA, CANTA CALLAO</t>
  </si>
  <si>
    <t>MOVILIDAD Y ARMADO DEL MODULO</t>
  </si>
  <si>
    <t>FACT 001-000858</t>
  </si>
  <si>
    <t>MODULO DE 4*3 TECHO DE PLASTICO</t>
  </si>
  <si>
    <t>MOVILIDAD BANCO NACION, MODULO LOS OLIVOS, COMISARIA PRO, TASAS, NARANJAJL, OFICINA</t>
  </si>
  <si>
    <t>BOLETA 0001-000630</t>
  </si>
  <si>
    <t>LIBRERÍA 100% SAPIENTIA</t>
  </si>
  <si>
    <t>HOJAS BOND</t>
  </si>
  <si>
    <t>DENUNCIA POLICIAL</t>
  </si>
  <si>
    <t>149463-0</t>
  </si>
  <si>
    <t>OTORGAMIENTO PODER POR ACTA</t>
  </si>
  <si>
    <t>1485400-0</t>
  </si>
  <si>
    <t>364751-3</t>
  </si>
  <si>
    <t>363971-2</t>
  </si>
  <si>
    <t>363441-2</t>
  </si>
  <si>
    <t>MOVILIDAD JUAN GARCIA, OFICINA, CANTA CALLAO, MUNICIPALIDAD DE LOS OLIVOS</t>
  </si>
  <si>
    <t>FACT 008-0357659</t>
  </si>
  <si>
    <t>7 CEDULAS DE NOTIFICACION, MODULO LOS OLIVOS, OFICINA</t>
  </si>
  <si>
    <t>TRABAJO EN EL TERRENO DE CANTA CALLAO HERNAN SAAVEDRA</t>
  </si>
  <si>
    <t>MOVILIDAD JUAN GARCIA, PALACIO DEJUSTICIA,REGISTROS PUBLICOS, MUNICIPALIDAD LOS OLIVOS,OFICINA</t>
  </si>
  <si>
    <t>MOVILIDAD A MODULO LOS OLIVOS, OFICINA</t>
  </si>
  <si>
    <t>HERNAN SAAVEDRA</t>
  </si>
  <si>
    <t>GASTOS HERNAN SAAVEDRA DEL REPORTE DE ENSERES Y EL ESTADO LOCAL VENEZUELA</t>
  </si>
  <si>
    <t>GASTO NO RECONOCIDO DE RENDICION DE CAJA 03</t>
  </si>
  <si>
    <t>MOVILIDAD JUAN GARCIA REGION PNP CALLAO, REGISTROS PUBLICOS, BANCO NACION, OFICINA, CANTACALLAO</t>
  </si>
  <si>
    <t>FACT 008-0357985</t>
  </si>
  <si>
    <t>438966-3</t>
  </si>
  <si>
    <t>439409-0</t>
  </si>
  <si>
    <t>439854-2</t>
  </si>
  <si>
    <t>443151-1</t>
  </si>
  <si>
    <t>MOVILIDAD AL MODULO LOS OLIVOS, CANTA CALLAO, ESTUDIO DR CUEVA, OFICINA</t>
  </si>
  <si>
    <t>FACT 001-214813</t>
  </si>
  <si>
    <t>BOLETA 002-033816</t>
  </si>
  <si>
    <t>SERVICIO DE PLOTEO</t>
  </si>
  <si>
    <t>MOVILIDAD JUZGADO LIMA NORTE, FOTOCOPIA, XII REGION PNP, OFICINA, COMPRA CAPUCCINO</t>
  </si>
  <si>
    <t xml:space="preserve"> BOLETA B003-005391</t>
  </si>
  <si>
    <t>COPIASA4</t>
  </si>
  <si>
    <t>BOLETA FFGF008398</t>
  </si>
  <si>
    <t>CAPPUCCION SIN CREMA, JUGO MELON</t>
  </si>
  <si>
    <t>TICKET 003-1060533</t>
  </si>
  <si>
    <t>IMPRESIONES B/N</t>
  </si>
  <si>
    <t>MOVILIDAD JUAN GARCIA, ESSALUD, OFICINA, DR CUEVA, OFICINA</t>
  </si>
  <si>
    <t>FACT F008-0358667</t>
  </si>
  <si>
    <t>LEGALIZACION DE FIRMA DE MARITZA</t>
  </si>
  <si>
    <t>BOLETA 001-0146809</t>
  </si>
  <si>
    <t>MOVILIDAD DE JUAN GARCIA LIMA, CANTA CALLAO, REGISTRO PUBLICO, OFICINA, JUZGADO CIVILES Y OFICINA</t>
  </si>
  <si>
    <t>RECIBO 2015-81-00001049</t>
  </si>
  <si>
    <t>LIMA CORTESUPERIOR MIRAFLORES</t>
  </si>
  <si>
    <t>PARTIDA 12826997</t>
  </si>
  <si>
    <t>MOVILIDAD AL JUZGADO CIVIL LIMA NORTE, VII REGION PNP , COMISARIA PRO, 2 CEDULAS DE NOTIFICACION, COPIAS</t>
  </si>
  <si>
    <t>BOLETA 001-0000027</t>
  </si>
  <si>
    <t>MULTISERVICIOS COPYON</t>
  </si>
  <si>
    <t>CD, COPIAS</t>
  </si>
  <si>
    <t>280979-1</t>
  </si>
  <si>
    <t>MOVILIDAD JUAN GARCIA MOVILIDAD DE LIMA, JUZGADO COMERCIAL DE LIMA Y OFICINA</t>
  </si>
  <si>
    <t>FACT 001-035498</t>
  </si>
  <si>
    <t>FACT 008-0358959</t>
  </si>
  <si>
    <t>ABOGADO NOTARIO</t>
  </si>
  <si>
    <t>MOVILIDAD A LA COMISARIA DE PRO, CANTA CALLAOEN TAXI,OFICINA</t>
  </si>
  <si>
    <t>MOVILIDAD A COMISARIA DE PNP PRO, CANTA CALLAO, OFICINA, FISCALIA SUPERIOR LAVADODEACTIVOS, OFICINA</t>
  </si>
  <si>
    <t>MOVILIDAD A FISCALIA SUPERIOR DE LAVADO DE ACTIVOS , OFICINA</t>
  </si>
  <si>
    <t>MOVILIDAD AL JUZGADO LIMA NORTE,OFICINA</t>
  </si>
  <si>
    <t>HONORARIOS MAYO 2015</t>
  </si>
  <si>
    <t>HONORARIOS ABRIL 2015</t>
  </si>
  <si>
    <t>MOVILIDAD AL MODULO BASICO LOS OLIVOS, OFICINA</t>
  </si>
  <si>
    <t>MOVILIDAD A JUZGADO COMERCIAL , REGION VII DE PNP, POLIPIZZZA, OFICINA</t>
  </si>
  <si>
    <t>TICKET 2015-297143</t>
  </si>
  <si>
    <t>OFICINA REGISTRAL DE LIMA</t>
  </si>
  <si>
    <t>HABILITACION URBANA DE OFICIO CANTA CALLAO</t>
  </si>
  <si>
    <t>MOVILIDAD AL JUZGADO LIMA NORTE, COMISARIA DE PRO, COMPRAPAPEL BOND Y CD PARA BRIGADIERMENDOZA</t>
  </si>
  <si>
    <t>BOLETA 002-0007973</t>
  </si>
  <si>
    <t>PAPEL BOND Y CD</t>
  </si>
  <si>
    <t>COMISARIOPARA CANASTA DEL DIADE LAMADRE</t>
  </si>
  <si>
    <t>MOVILIDAD AL JUZGADO CIVIL LIMA, SCANEO DE DOCUMENTOS BOLETA 002278, OFICINA</t>
  </si>
  <si>
    <t>BOLETA 001-002278</t>
  </si>
  <si>
    <t xml:space="preserve">F &amp; F SYSTEM </t>
  </si>
  <si>
    <t>SCANEO</t>
  </si>
  <si>
    <t>MOVILIDAD A LA FISCALIA LAVADO DE ACTIVOS, OFICINA</t>
  </si>
  <si>
    <t>GASTOS EFECTUADOS A FAVOR DE LOS GUARDIANES DINERO HACER REVERTIDO AL SUPERVISOR SEGURIDAD</t>
  </si>
  <si>
    <t>ADELANTO DE PAGO DE ACUERDO DE GUARDIANIA CORRESPONDENTE AL MES DE ABRIL 2015</t>
  </si>
  <si>
    <t>PLANILLA A PAGAR PERSONAL SUPERVISION TERRENO CANTA CALLAO</t>
  </si>
  <si>
    <t>FACT FFBF003451</t>
  </si>
  <si>
    <t>001-0190236</t>
  </si>
  <si>
    <t>RESTAURANT MANHATTAN</t>
  </si>
  <si>
    <t>002-305</t>
  </si>
  <si>
    <t>PLAYA DE ESTACIONAMIENTO</t>
  </si>
  <si>
    <t>MOVILIDAD JUZGADO CIVIL LIMA NORTE, FOTOCOPIAS BOLETA 005419, OFICINA</t>
  </si>
  <si>
    <t>BOLETA 003-005419</t>
  </si>
  <si>
    <t>2015-264556</t>
  </si>
  <si>
    <t>ZON REGISTRAL</t>
  </si>
  <si>
    <t>LIQUIDACION ROCIO CARRION MINISTERIO PUBLICO APROPIACION ILICITA</t>
  </si>
  <si>
    <t>MOVILIDAD JUAN GARCIA LA MOLINA, RENIEC SAN LUIS, RENIEC CUZCO LIMA, NOTARIA</t>
  </si>
  <si>
    <t>FACT 001-009678</t>
  </si>
  <si>
    <t>NOTARIA CARLOS ALFREDO GOMEZ ANAYA</t>
  </si>
  <si>
    <t xml:space="preserve">CERTIFICACION DE CARTA NOTARIAL </t>
  </si>
  <si>
    <t>MOVILIDAD A COMISARIA DE PRO, COMPRACD PARA BRIGADIER MENDOZA, OFICINA, JUZGADO LIMANORTE, COPIAS</t>
  </si>
  <si>
    <t>BOLETA 003-005425</t>
  </si>
  <si>
    <t>EXP 3730-13 APOYO POLICIAL 32 EFECTIVOS A 50 C/U,APOYO COMANDANTE, 10 CARGADORES PARA DESALOJO</t>
  </si>
  <si>
    <t>PLANILLA A PAGAR PERSONAL GUARDIANIA MES MAYO 2015 TERRENO CANTA CALLAO</t>
  </si>
  <si>
    <t>PLANILLA A PAGAR PERSONAL SUPERVISION MES DE MAYO TERRENO CANTA CALLAO</t>
  </si>
  <si>
    <t>FACT 0002-050385</t>
  </si>
  <si>
    <t>MOVILIDAD A COMISARIA PRO, 2 TASA JUDICIAL DE COPIA CERTIFICADA, OFICINA</t>
  </si>
  <si>
    <t>PRESTAMO OTORGADO POR HERNAN</t>
  </si>
  <si>
    <t>MOVILIDAD A COMISARIA DE PRO, PROPINA DE CONSTATACION POLICIAL AL SR SOLIS, LOS OLIVOS, FISCAL, OFICINA</t>
  </si>
  <si>
    <t>CHEQUE 00069</t>
  </si>
  <si>
    <t>SERVICIOS PRESTADOS DE GUARDIANIA DEL MES DE ABRIL 2015</t>
  </si>
  <si>
    <t>MOVILIDAD JUAN GARCIA LIMA NORTE, LOS OLIVOS, PALACIO DE JUSTICIA, REGIOSTRO PUBLICO, ABANCAY, OFICINA</t>
  </si>
  <si>
    <t>RECIBO 2015-28-013050</t>
  </si>
  <si>
    <t>EXP 891-2014-AUDIENCIA MOVILIDAD A JUZGADO CIVILLIMA NORTE, OFICINA</t>
  </si>
  <si>
    <t>CONSUMO Y EFECTIVO</t>
  </si>
  <si>
    <t>MOVILIDAD A COMISARIA PRO, TAXI AL INMUEBLE, PROPINA AL BRIGADIER MENDOZA, OFICINA</t>
  </si>
  <si>
    <t>MOVILIDAD JUZGADO LIMA NORTE, 2 CEDULAS DE NOTIFICACION, TASA JUDICIAL DE DILIGENCIA, FOTOCOPIAS</t>
  </si>
  <si>
    <t>287578-0</t>
  </si>
  <si>
    <t>ASESORIA EN DISEÑO DE PLANOS</t>
  </si>
  <si>
    <t>518092-7</t>
  </si>
  <si>
    <t>ASESORIA EN PROYECTO DE REMODELACION</t>
  </si>
  <si>
    <t>PLANILLA A PAGAR PERSONAL SUPERVISION TERRENO CANTA CALLAO MES MAYO</t>
  </si>
  <si>
    <t>MOVILIDAD JUAN GARCIA REGISTRO PUBLICO, INDECOPI,OFICINA, SAN JUAN DE LURIGANCHO</t>
  </si>
  <si>
    <t>MOVILIDAD AL JUZGADO CIVIL LIMANORTE, INMUEBLE, TAXI, COMISARIA PRO, OFICINA, PAGOALSR VICTOR BANATE</t>
  </si>
  <si>
    <t>EXP 3735-2013 PAGO 26 EFECTIVOS A 50 C/U ,PAGO A COMANDANTE 500, PAGO A 10 CARGADORES, CAMISETAS</t>
  </si>
  <si>
    <t>RECIBO X H E001-6</t>
  </si>
  <si>
    <t>SERVICIOS PRESTADOS DE GUARDIANIA  DEL MES DE MAYO 2015</t>
  </si>
  <si>
    <t>GASTOS CASO 184-2015</t>
  </si>
  <si>
    <t>VIGENCIA DE PODER</t>
  </si>
  <si>
    <t>TAXI JAVICHO-VIGILANCIA</t>
  </si>
  <si>
    <t>MOVILIDAD JUZGADO CIVIL LIMA NORTE, OFICINA</t>
  </si>
  <si>
    <t>TICKET 002-305</t>
  </si>
  <si>
    <t>PLAYA DE ESTACIONAMIENTO-ABOGADO</t>
  </si>
  <si>
    <t>CULMINACION DE REMODELACION CANTA CALLAO BLOCK 01 DPTO 501</t>
  </si>
  <si>
    <t>MOVILIDAD JUAN GARCIA MODULO BASICO LOS OLIVOS, SERNOT LIMA NORTE, NOTARIA LA PERLA, GALVEZ, OFICINA</t>
  </si>
  <si>
    <t>RECIBO 2015-01-00016623</t>
  </si>
  <si>
    <t>PARTIDA 13157410</t>
  </si>
  <si>
    <t>RECIBO 2015-01-00016624</t>
  </si>
  <si>
    <t>PARTIDA 13157376</t>
  </si>
  <si>
    <t>RECIBO 2015-01-00016625</t>
  </si>
  <si>
    <t>PARTIDA 13157393</t>
  </si>
  <si>
    <t>RECIBO 2015-01-00016626</t>
  </si>
  <si>
    <t>PARTIDA 13157358</t>
  </si>
  <si>
    <t>RECIBO 2015-01-00016627</t>
  </si>
  <si>
    <t>PARTIDA 13157390</t>
  </si>
  <si>
    <t>RECIBO 2015-01-00016628</t>
  </si>
  <si>
    <t>PARTIDA 13157374</t>
  </si>
  <si>
    <t>RECIBO 2015-01-00016629</t>
  </si>
  <si>
    <t>PARTIDA 13157339</t>
  </si>
  <si>
    <t>RECIBO 2015-01-00016630</t>
  </si>
  <si>
    <t>PARTIDA 13157404</t>
  </si>
  <si>
    <t>RECIBO 2015-01-00016631</t>
  </si>
  <si>
    <t>PARTIDA 13157371</t>
  </si>
  <si>
    <t>RECIBO 2015-01-00016632</t>
  </si>
  <si>
    <t>PARTIDA 13157387</t>
  </si>
  <si>
    <t>RECIBO 2015-01-00016633</t>
  </si>
  <si>
    <t>PARTIDA 13157369</t>
  </si>
  <si>
    <t>RECIBO 2015-01-00016634</t>
  </si>
  <si>
    <t>PARTIDA 13157353</t>
  </si>
  <si>
    <t>RECIBO 2015-01-00016635</t>
  </si>
  <si>
    <t>PARTIDA 13157352</t>
  </si>
  <si>
    <t>RECIBO 2015-01-00016636</t>
  </si>
  <si>
    <t>PARTIDA 13157335</t>
  </si>
  <si>
    <t>RECIBO 2015-01-00016637</t>
  </si>
  <si>
    <t>PARTIDA 13157401</t>
  </si>
  <si>
    <t>RECIBO 2015-01-00016638</t>
  </si>
  <si>
    <t>PARTIDA 13157400</t>
  </si>
  <si>
    <t>RECIBO 2015-01-00016639</t>
  </si>
  <si>
    <t>PARTIDA 13157385</t>
  </si>
  <si>
    <t>RECIBO 2015-01-00016640</t>
  </si>
  <si>
    <t>PARTIDA 13157384</t>
  </si>
  <si>
    <t>RECIBO 2015-01-00016641</t>
  </si>
  <si>
    <t>PARTIDA 13157367</t>
  </si>
  <si>
    <t>RECIBO 2015-01-00016642</t>
  </si>
  <si>
    <t>PARTIDA 13157350</t>
  </si>
  <si>
    <t>RECIBO 2015-01-00016643</t>
  </si>
  <si>
    <t>PARTIDA 13157333</t>
  </si>
  <si>
    <t>RECIBO 2015-01-00016644</t>
  </si>
  <si>
    <t>PARTIDA 13157382</t>
  </si>
  <si>
    <t>RECIBO 2015-01-00016645</t>
  </si>
  <si>
    <t>PARTIDA 13157366</t>
  </si>
  <si>
    <t>RECIBO 2015-01-00016646</t>
  </si>
  <si>
    <t>PARTIDA 13157365</t>
  </si>
  <si>
    <t>FACT 001-0280862</t>
  </si>
  <si>
    <t>NOTARIA PUBLICA</t>
  </si>
  <si>
    <t>LIQUIDACION DE DERECHOS NOTARIALES A CUENTA</t>
  </si>
  <si>
    <t>MOVILIDAD AL JUZGADO CIVIL LIMA NORTE, ESTUDIO DR CUEVA, OFICINA</t>
  </si>
  <si>
    <t>BOLETA 011-0201957</t>
  </si>
  <si>
    <t>MOVILIDAD JUAN GARCIA JUZGADO CIVILES DE LIMA, REGISTRO PUBLICO, COLEGIO DE ABOGADOSDE LIMA, OFICINA</t>
  </si>
  <si>
    <t xml:space="preserve">CESION CREDITO HIPOTECARIO </t>
  </si>
  <si>
    <t>MOVILIDAD JUAN GARCIA CIVILES LIMA NORTE, SERNOT LIMA NORTE, CIVILES LIMA NORTE, REGION CALLAO PNP</t>
  </si>
  <si>
    <t>MOVILIDAD A CONCENSO, OFICINA</t>
  </si>
  <si>
    <t>TARJETA CITIBANK</t>
  </si>
  <si>
    <t>ARCHIVO FILE CITIBANK CANTA CALLAO</t>
  </si>
  <si>
    <t>MOVILIDAD JUAN GARCIA MODULO BASICO DE LOS OLIVOS, NOTARIA GOMEZ-COMAS, REGION PNPCALLAO, OFICINA</t>
  </si>
  <si>
    <t>MOVILIDAD A JUZGADO DE LOS OLIVOS, JUZGADO LIMA NORTE, OFICINA, JUZGADO LIMA NORTE, OFICINA</t>
  </si>
  <si>
    <t>RECIBO 2015-34-00012377</t>
  </si>
  <si>
    <t>PARTIDA 13157328</t>
  </si>
  <si>
    <t>RECIBO 2015-34-00012378</t>
  </si>
  <si>
    <t>PARTIDA 13157345</t>
  </si>
  <si>
    <t>RECIBO 2015-34-00012379</t>
  </si>
  <si>
    <t>PARTIDA 13157361</t>
  </si>
  <si>
    <t>RECIBO 2015-34-00012380</t>
  </si>
  <si>
    <t>PARTIDA 13157362</t>
  </si>
  <si>
    <t>RECIBO 2015-34-00012381</t>
  </si>
  <si>
    <t>PARTIDA 13157378</t>
  </si>
  <si>
    <t>RECIBO 2015-34-00012382</t>
  </si>
  <si>
    <t>PARTIDA 13157379</t>
  </si>
  <si>
    <t>RECIBO 2015-34-00012383</t>
  </si>
  <si>
    <t>RECIBO 2015-34-00012384</t>
  </si>
  <si>
    <t>PARTIDA 13157381</t>
  </si>
  <si>
    <t>RECIBO 2015-34-00012385</t>
  </si>
  <si>
    <t>PARTIDA 13157334</t>
  </si>
  <si>
    <t>RECIBO 2015-34-00012386</t>
  </si>
  <si>
    <t>PARTIDA 13157368</t>
  </si>
  <si>
    <t>RECIBO 2015-34-00012387</t>
  </si>
  <si>
    <t>PARTIDA 13157370</t>
  </si>
  <si>
    <t>RECIBO 2015-34-00012388</t>
  </si>
  <si>
    <t>PARTIDA 13157386</t>
  </si>
  <si>
    <t>RECIBO 2015-34-00012389</t>
  </si>
  <si>
    <t>PARTIDA 13157338</t>
  </si>
  <si>
    <t>RECIBO 2015-34-00012390</t>
  </si>
  <si>
    <t>PARTIDA 13157355</t>
  </si>
  <si>
    <t>RECIBO 2015-34-00012391</t>
  </si>
  <si>
    <t>PARTIDA 13157388</t>
  </si>
  <si>
    <t>RECIBO 2015-34-00012392</t>
  </si>
  <si>
    <t>PARTIDA 13157372</t>
  </si>
  <si>
    <t>RECIBO 2015-34-00012393</t>
  </si>
  <si>
    <t>PARTIDA 13157389</t>
  </si>
  <si>
    <t>RECIBO 2015-34-00012394</t>
  </si>
  <si>
    <t>RECIBO 2015-34-00012395</t>
  </si>
  <si>
    <t>PARTIDA 13157357</t>
  </si>
  <si>
    <t>RECIBO 2015-34-00012396</t>
  </si>
  <si>
    <t>PARTIDA 13157373</t>
  </si>
  <si>
    <t>RECIBO 2015-34-00012397</t>
  </si>
  <si>
    <t>PARTIDA 13157391</t>
  </si>
  <si>
    <t>RECIBO 2015-34-00012398</t>
  </si>
  <si>
    <t>PARTIDA 13157342</t>
  </si>
  <si>
    <t>RECIBO 2015-34-00012399</t>
  </si>
  <si>
    <t>PARTIDA 13157343</t>
  </si>
  <si>
    <t>RECIBO 2015-34-00012400</t>
  </si>
  <si>
    <t>PARTIDA 13157359</t>
  </si>
  <si>
    <t>RECIBO 2015-34-00012401</t>
  </si>
  <si>
    <t>PARTIDA 13157392</t>
  </si>
  <si>
    <t>RECIBO 2015-34-00012402</t>
  </si>
  <si>
    <t>PARTIDA 12997925</t>
  </si>
  <si>
    <t>RECIBO 2015-34-00012368</t>
  </si>
  <si>
    <t>PARTIDA 13157336</t>
  </si>
  <si>
    <t>RECIBO 2015-34-00012369</t>
  </si>
  <si>
    <t>PARTIDA 13157348</t>
  </si>
  <si>
    <t>RECIBO 2015-34-00012370</t>
  </si>
  <si>
    <t>PARTIDA 13157337</t>
  </si>
  <si>
    <t>RECIBO 2015-34-00012371</t>
  </si>
  <si>
    <t>PARTIDA 13157397</t>
  </si>
  <si>
    <t>RECIBO 2015-34-00012372</t>
  </si>
  <si>
    <t>PARTIDA 13157396</t>
  </si>
  <si>
    <t>RECIBO 2015-34-00012373</t>
  </si>
  <si>
    <t>RECIBO 2015-34-00012374</t>
  </si>
  <si>
    <t>PARTIDA 13157363</t>
  </si>
  <si>
    <t>RECIBO 2015-34-00012375</t>
  </si>
  <si>
    <t>PARTIDA 13157330</t>
  </si>
  <si>
    <t>RECIBO 2015-34-00012376</t>
  </si>
  <si>
    <t>PARTIDA 13157327</t>
  </si>
  <si>
    <t>MOVILIDAD JUAN GARCIA COMISARIA PRO, COMISARIA CARMEN DE LA LEGUA, PNP CALLAO</t>
  </si>
  <si>
    <t>MOVILIDAD A COMISARIA PRO, COMPRA GASEOSA, FOTOCOPIA, OFICINA</t>
  </si>
  <si>
    <t>RECIBO X H E001-7</t>
  </si>
  <si>
    <t>SERVICIOS PRESTADOS DE GUARDIANIA  DEL MES DE JUNIO</t>
  </si>
  <si>
    <t>BOLETA 001-026374</t>
  </si>
  <si>
    <t>RESTAURANT DELEITE DEL MAR</t>
  </si>
  <si>
    <t xml:space="preserve">MOVILIDAD JUAN GARCIA, SERNOT LIMA NORTE, DR CUEVA, OFICINA </t>
  </si>
  <si>
    <t>MOVILIDAD JUAN GARCIA COMISARIA PRO, REGISTROS PUBLICOS, OFICINA</t>
  </si>
  <si>
    <t>MOVILIDAD AL JUZGADO DEL MODULO DE LOS OLIVOS, REPORTE EXP 1550-2015, 4553-2014, 3727-2013, OFICINA</t>
  </si>
  <si>
    <t>MOVILIDAD JUAN GARCIA LIMA, SERNOT LIMA ESTE-ATE, FISCALIA PENAL, DR VALDIVIEZO, OFICINA</t>
  </si>
  <si>
    <t>MOVILIDAD AL JUZGADO CIVIL LIMA NORTE,. OFICJNA</t>
  </si>
  <si>
    <t>MOVILIDAD JUZGADO CIVIL LIMA NORTE, 4 CEDULAS DE NOTIFICACION, FOTOCOPIAS</t>
  </si>
  <si>
    <t>MOVILIDAD JUAN GARCIA, OFICINA LUZ COMERCIALES, REGISTRO PUBLICO, ARCHIVO REGISTRO PUBLICO, DR CUEVA</t>
  </si>
  <si>
    <t>FACT 0002-051315</t>
  </si>
  <si>
    <t>MOVILIDAD AL SERNOT INDEPENDENCIA, MODULO LOS OLIVOS, OFICINA</t>
  </si>
  <si>
    <t>RECIBO 2015-R2-014993</t>
  </si>
  <si>
    <t>RECIBO 2015-A1-030197</t>
  </si>
  <si>
    <t>RECIBO 2015-A1-030196</t>
  </si>
  <si>
    <t>RECIBO 2015-A1-030195</t>
  </si>
  <si>
    <t>RECIBO 2015-A1-030194</t>
  </si>
  <si>
    <t>RECIBO 2015-A1-030199</t>
  </si>
  <si>
    <t>RECIBO 2015-A1-030198</t>
  </si>
  <si>
    <t>2015-10-00017706</t>
  </si>
  <si>
    <t xml:space="preserve">AV CANTACALLAO 1103 DPTO 702 </t>
  </si>
  <si>
    <t>MOVILIDAD JUAN GARCIA JUZGADO CIVIL LIMA, ARCHIVO REGISTRO PUBLICO, DR DUGLAS VALDIVIEZO, OFICINA</t>
  </si>
  <si>
    <t>MOVILIDAD JUAN GARCIACICIL LIMA NORTE, CIVIL LIMA ESTE-ATE, ARCHIVO REGISTRO PUBLLICO, OFICINA</t>
  </si>
  <si>
    <t>MOVILIDAD DE OFICINA A CENTRO DE CONCILIACION CONCENSO, OFICINA</t>
  </si>
  <si>
    <t>FACT 008-0364650</t>
  </si>
  <si>
    <t>6 LEGALIZACION DE VIGENCIA DE PODER FACT 0364650</t>
  </si>
  <si>
    <t>RECIBO 2015-A1-030418</t>
  </si>
  <si>
    <t>RECIBO 2015-A1-030417</t>
  </si>
  <si>
    <t>RECIBO 2015-A1-030416</t>
  </si>
  <si>
    <t>RECIBO 2015-A1-030415</t>
  </si>
  <si>
    <t>RECIBO 2015-A1-030414</t>
  </si>
  <si>
    <t>RECIBO 2015-R2-015090</t>
  </si>
  <si>
    <t>MOVILIDAD A MUNICIPALIDAD DE LOS OLIVOS, OFICINA</t>
  </si>
  <si>
    <t>RECIBO 2015-A1-030724</t>
  </si>
  <si>
    <t>MOVILIDAD JUAN GARCIA LIMA NORTE, OFICINA, ARCHIVO REGISTRO PUBLICO, DR CUEVA, SALA CIVIL LIMA SUR</t>
  </si>
  <si>
    <t>MOVILIDAD JUAN GARCIA, REGISTRO PUBLICO, COLEGIO DE ABOGADOS, BANCO DE LA NACION, OFICINA</t>
  </si>
  <si>
    <t>MOVILIDAD A OFICINA DE CANTA CALLAO, COMISARIA PRO TAXI, ENTREGA AL COMANDANTE COMISARIO PNP DE PRO</t>
  </si>
  <si>
    <t>HONORARIOS JUNIO 2015</t>
  </si>
  <si>
    <t>MOVILIDADAL JUZGADO LIMA NORTE, ESTUDIO DR CUEVA, OFICINA</t>
  </si>
  <si>
    <t>BOLETA 001-107463</t>
  </si>
  <si>
    <t>MOVILIDADAL MBILO, MUNICIPALIDAD DE LOS OLIVOS, ESTUDIO CR CUEVA, OFICINA</t>
  </si>
  <si>
    <t>RECIBO 2015-20-00016430</t>
  </si>
  <si>
    <t>LOTE A CHUMITANTA COPIA LITERAL</t>
  </si>
  <si>
    <t>MOVILIDAD JUZGADO CIVIL LIMA NORTE, AVENIDA AURELIO GARCIA</t>
  </si>
  <si>
    <t>PARTIDA REGISTRAL LOTE A-1</t>
  </si>
  <si>
    <t>ADELANTO DEL TRABAJO DE SUPERVISION DEL MES DE JULIO</t>
  </si>
  <si>
    <t>PEDIDO 000397</t>
  </si>
  <si>
    <t>FOTOCOPIAS Y LIBRERÍA NELLY</t>
  </si>
  <si>
    <t>GUIA PARA PAGOS VARIOS SUNAT</t>
  </si>
  <si>
    <t>FRACCIONAMIENTO DEL PERIODO 09/2014</t>
  </si>
  <si>
    <t>MOVILIDAD A JUZGADO LIMA NORTE, FOTOCOPIA DEVOLUCION ANEXO 2 EXP 910-2014 Y OFICINA</t>
  </si>
  <si>
    <t>MOVILIDAD JUAN GARCIA, JUZGADO COMERCIAL, BANCO BBVA, OFICINA, LIMA ESTE, OFICINA SEDAPAL</t>
  </si>
  <si>
    <t>FACT 002-051621</t>
  </si>
  <si>
    <t>MOVILIDAD JUAN GARCIA OFICINA, CENTRO DE CONCILIACION LIMA NORTE, LOS OLIVOS, COMAS Y OFICINA</t>
  </si>
  <si>
    <t>MOVILIDAD DE OFICINA A CONCENSO</t>
  </si>
  <si>
    <t>MOVILIDAD MUNICIPALIDAD DE LOS OLIVOS, ESTUDIO DR CUEVA, OFICINA</t>
  </si>
  <si>
    <t>MOVILIDAD JUAN GARCIA MOVILIDAD PALACIO DE JUSTICIA, REGISTROS PUBLICOS Y OFICIANA</t>
  </si>
  <si>
    <t>TICKET 003-1069929</t>
  </si>
  <si>
    <t>COPIAS A4 Y A3</t>
  </si>
  <si>
    <t>MOVILIDAD MUNICIPALIDAD DE LOS OLIVOS, COMISARIA PRO, OFICINA</t>
  </si>
  <si>
    <t>MOVILIDAD JUAN GARCIA LIMA NORTE, RIMAC, NOTARIA BANDA, BCP LIMA, OFICINA</t>
  </si>
  <si>
    <t>FACT 001-0043422</t>
  </si>
  <si>
    <t>FACT 001-0043423</t>
  </si>
  <si>
    <t>RECIBO 2015-09-022468</t>
  </si>
  <si>
    <t>MOVILIDAD JUAN GARCIA, MOVILIDAD LIMA, JUZGADOCOMERCIAL, OFICINA</t>
  </si>
  <si>
    <t>MOVILIDAD JUZGADO LIMA NORTE, MODULO LOS OLIVOS</t>
  </si>
  <si>
    <t>455984-0</t>
  </si>
  <si>
    <t>457717-1</t>
  </si>
  <si>
    <t>MOVILIDAD A JUZGADO LIMA NORTE</t>
  </si>
  <si>
    <t>541590-9</t>
  </si>
  <si>
    <t>TRANSFERENCIAS JUDICIALES FUERA DEL JUZGADO</t>
  </si>
  <si>
    <t>543646-7</t>
  </si>
  <si>
    <t>SRA NELLY LUPA</t>
  </si>
  <si>
    <t>MOVILIDAD OFICINA A RENIEC</t>
  </si>
  <si>
    <t>BOLETA 001-001643</t>
  </si>
  <si>
    <t>RESTAURANT FUSION CRIOLLA</t>
  </si>
  <si>
    <t>CONSUMO SRA NELLY LUPA</t>
  </si>
  <si>
    <t>179810-5</t>
  </si>
  <si>
    <t>BOLETA 001643 Y COMISION</t>
  </si>
  <si>
    <t>HONORARIOS JULIO 2015</t>
  </si>
  <si>
    <t>PASAJES MINISTERIO PUBLICO</t>
  </si>
  <si>
    <t>FOTOCOPIAS BOLETA N° 000347</t>
  </si>
  <si>
    <t>225 FOTOCOPIAS</t>
  </si>
  <si>
    <t>FIRMA DEL ESCRITO POR EL DR ALDO OLIVOS AVILA</t>
  </si>
  <si>
    <t>MANTENIMIENTO Y LUZ DEL MES DE JULIO 2015</t>
  </si>
  <si>
    <t>DEPOSITO EN EFECTIVO</t>
  </si>
  <si>
    <t>DEPOSITO A HERNAN SAAVEDRA LAGE</t>
  </si>
  <si>
    <t>MOVILIDAD LIMA NORTE, CANTA CALLAO, DR CUEVA, OFICINA LUZ PAZ SAN MIGUEL, OFICINA</t>
  </si>
  <si>
    <t>MOVILIDAD JUAN GARCIA, LIMA NORTE, COLEGIO DE ABOGADOS, DR VALDIVIEZO, OFICINA</t>
  </si>
  <si>
    <t>FACT 011-0024538</t>
  </si>
  <si>
    <t>MOVILIDAD JUAN GARCIA, LIMA NORTE, JUZGADO CIVIL LIMA, OFICINA</t>
  </si>
  <si>
    <t>DEVOLUCION</t>
  </si>
  <si>
    <t>1 PUERTA MEDIDAS 95*2.5, MATERIALES</t>
  </si>
  <si>
    <t>MOVILIDAD JUAN GARCIA, JUZGADO LIMA NORTE, TUPAC AMARU Y OFICINA</t>
  </si>
  <si>
    <t>BOLETA 002-004827</t>
  </si>
  <si>
    <t>HUGO OSWALDO ECHAVARRIA ARELLANO</t>
  </si>
  <si>
    <t>NOTARIA HUGO ECHAVARRIA ARELLANO POR LEGALIZACION DE FIRMA</t>
  </si>
  <si>
    <t>LIQUIDACION FISCALIA SUPERIOR COORDINADORA NACIONAL LAVADO DE ACTIVOS</t>
  </si>
  <si>
    <t>MOVILIDAD MODULO BASICO LOS OLIVOS, JUZGADO LIMA NORTE, FOTOCPIAS, 5 CEDULAS DE NOTIFICACION</t>
  </si>
  <si>
    <t>BOLETA 003-005514</t>
  </si>
  <si>
    <t>518007-0</t>
  </si>
  <si>
    <t>518508-0</t>
  </si>
  <si>
    <t>MOVILIDAD JUAN GARCIA, MOVILIDAD OFICINA, LIMA NORTE, MODULO BASICO LOS OLIVOS</t>
  </si>
  <si>
    <t>MOVILIDAD JUZGADO LIMA NORTE, INSPECCION JUDICIAL, MODULO BASICO LOS OLIVOS, FOTOCOPIAS, DERECHOS</t>
  </si>
  <si>
    <t>BOLETA 002-0008181</t>
  </si>
  <si>
    <t>MULTY SERVYS SYSTEM COPYREYS</t>
  </si>
  <si>
    <t>CD-COPIAS</t>
  </si>
  <si>
    <t>MOVILIDAD JUAN GARCIA LUZ COMERCIALES, OFICINA PERUANO JAPONES, OFICINA</t>
  </si>
  <si>
    <t>MOVILIDADJUAN GARCIA, MOVILIDAD LIMA, LUZ COMERCIALES,CIVILLIMANORTE</t>
  </si>
  <si>
    <t>MOVILIDAD AL JUZGADO LIMA NORTE, ESTUDIO DR CUEVA, OFICINA</t>
  </si>
  <si>
    <t>RECIBO POR HONORARIOS 003-000091</t>
  </si>
  <si>
    <t>ANTONIO CUEVA CABELLOS</t>
  </si>
  <si>
    <t>ASISTENCIA EN DILIGENCIA DE INSPECCION JUDICIAL EXP 590-2014 REALIZADA EL DIA 12/8/15</t>
  </si>
  <si>
    <t>MOVILIDAD JUAN GARCIA LUZ PAZ SAN MIGUEL, LIMA NORTE, DILIGENCIA PEGADO CARTEL, APOYO ESPECIALISTA</t>
  </si>
  <si>
    <t>MOVILIDAD JUAN GARCIA MODULO BASICO LOS OLIVOS, MUNICIPALIDAD CALLAO, CIVILES LIMA NORTE</t>
  </si>
  <si>
    <t>MOVILIDAD ESTUDIO DR CUEVA, JUZGADO COMERCIAL, OFICINA,6 CEDULAS DE NOTIFICACIO, FOTOCOPIAS</t>
  </si>
  <si>
    <t>645268-4</t>
  </si>
  <si>
    <t>EXP 3738-2013</t>
  </si>
  <si>
    <t>644201-0</t>
  </si>
  <si>
    <t>EXP 77-2014</t>
  </si>
  <si>
    <t>644717-6</t>
  </si>
  <si>
    <t>EXP 80-2014</t>
  </si>
  <si>
    <t>MOVILIDAD JUAN GARCIA LUZ COMERCIALES, OFICINA, MODULO LOS OLIVOS</t>
  </si>
  <si>
    <t>MOVILIDAD JUAN GARCIAJUZGADO FAMILIA LIMA ESTE, LA MOLINA, MODULO LOS OLIVOS, PARCHADO DE LLANTA</t>
  </si>
  <si>
    <t>MOVILIDAD JUZGADO CIVIL LIMA NORTE, COMISARIA PRO, PARADERO NARANJAL, ESTUDIO DR CUEVA</t>
  </si>
  <si>
    <t>FACT 002-001665</t>
  </si>
  <si>
    <t>CARTA  NOTARIAL</t>
  </si>
  <si>
    <t>888823-1</t>
  </si>
  <si>
    <t>ARCHIVO PODER JUDICIAL VILMA CHIFOCO</t>
  </si>
  <si>
    <t>MOVILIDAD JUAN GARCIA COMERCIALES,PAZ DE SURCO.LIMA NORTE,MODULO LOS OLIVOS</t>
  </si>
  <si>
    <t>MOVILIDAD JUZGADO CIVIL LIMA NORTE, MODULO LOS OLIVOS,PROPINA AL SR YUCRA</t>
  </si>
  <si>
    <t>MOVILIDAD JUAN GARCIA MODULO BASICO LOS OLIVOS, COMISARIA PRO, REGION POLICIA MAC PERU</t>
  </si>
  <si>
    <t>BOLETA 001-0000403</t>
  </si>
  <si>
    <t>COMPRA DE TELA EN GAMARRA</t>
  </si>
  <si>
    <t>MOVILIDAD JUAN GARCIA, REGISTRO PUBLICO, MOVILIDAD LUZ COMERCIALES</t>
  </si>
  <si>
    <t>MOVILIDAD JUZGADO LIMA NORTE, COMPRA 3 CEDULASDE NOTIFICACION, FOTOCOPIAS,REPORT EDP 77-2014</t>
  </si>
  <si>
    <t>MOVILIDAD GARCIA, LA PAZ DE SAN MIGUEL, BBVA SRAQ VERONICA DE LA CRUZ</t>
  </si>
  <si>
    <t>MOVILIDAD JUAN GARCIA, LIMA NORTE, MODULO BASICO LOS OLIVOS, FISCALIA LAVADO DE ACTIVOS</t>
  </si>
  <si>
    <t>MANTENIMIENTO DEL DPTO C-303</t>
  </si>
  <si>
    <t>MOVILIDAD JUAN GARCIA, LIMA ESTE, LURIGANCHO</t>
  </si>
  <si>
    <t>MOVILIDAD JUAN GARCIA, REGISTROS PUBLICOS</t>
  </si>
  <si>
    <t>PLANILLA DE ASISTENCIA HERNAN SAAVEDRA LAGE MES DE AGOSTO  DE 2015</t>
  </si>
  <si>
    <t>CAJA CHICA NUMERO 3 DEL MES DE AGOSTO</t>
  </si>
  <si>
    <t>MOVILIDAD, REGISTROS PUBLICOS, CAJA SULLANA, JUZGADO CIVIL, CRUZ DEL SUR, PELUQUERIA</t>
  </si>
  <si>
    <t>GASTOS NO RECONOCIDOS DE RENDICION CAJA NUMERO 3</t>
  </si>
  <si>
    <t>JOCKEY PLAZA LUNES 31 DE AGOSTO</t>
  </si>
  <si>
    <t>CAHA CHICA 03</t>
  </si>
  <si>
    <t>HONORARIOS AGOSTO 2015</t>
  </si>
  <si>
    <t>DR. DUGLAS VALDIVIEZO</t>
  </si>
  <si>
    <t>MOVILIDAD A LA FISCALIA PROVINCIAL PENAL</t>
  </si>
  <si>
    <t>GASTOS FRANCHESCA</t>
  </si>
  <si>
    <t>GASTOS PARA CAJA CHICA DE FRANCHESCA</t>
  </si>
  <si>
    <t>CAJA CHICA FRANSHESCA PAULINI TAKEMOTO</t>
  </si>
  <si>
    <t>MOVILIDAD JUAN GARCIA, LIMA NORTE</t>
  </si>
  <si>
    <t>MOVILIDAD JUAN GARCIA, SR CORTEZ, COMISARIA PRO</t>
  </si>
  <si>
    <t>MOVILIDAD JUAN GARCIA LIMA NORTE, COMISARIA PRO</t>
  </si>
  <si>
    <t>CHEQUE BBVA 180</t>
  </si>
  <si>
    <t>PARA LANZAMIENTO DEL 14/09/2015</t>
  </si>
  <si>
    <t>MOVILIDAD JUAN GARCIA-DILIGENCIA POR LANZAMIENTO</t>
  </si>
  <si>
    <t>CAJA CHICA NUMERO 1 DEL MES DE AGOSTO</t>
  </si>
  <si>
    <t>GASTOS PARA CAJA CHICA DE LA CAJA NUMERO 1 DEL MES DE AGOSTO</t>
  </si>
  <si>
    <t>DR LUIS RIOS-SONREIR</t>
  </si>
  <si>
    <t>MOVILIDAD AV 28 DE JULIO</t>
  </si>
  <si>
    <t>MOVILIDAD AL PODER JUDICIAL, MULTA DE ELECCIONES DEL SR NAJARRO, MOVILIDAD NOTARIA, MOVILIDAD CANTA CALLAO, REVISION DE EXPEDIENTES DE CANTA CALLAO</t>
  </si>
  <si>
    <t>MANTENIMIENTO MES SETIEMBRE 2015 DPTO 303</t>
  </si>
  <si>
    <t>MOVILIDAD JUZGADOCIVIL LIMA NORTE-FOTOCOPIAS</t>
  </si>
  <si>
    <t>SEGUIMIENTO Y SUPERVISION HASTA TARDE CON LA SRA NELLY</t>
  </si>
  <si>
    <t>REVISION, SEGUIMIENTO, CUADROS CANTA CALLAO</t>
  </si>
  <si>
    <t>CAJA CHICA NUMERO 2 DEL MES DE AGOSTO</t>
  </si>
  <si>
    <t>GASTOS PARA CAJA CHICA DE FRANCHESCA NUMERO 2</t>
  </si>
  <si>
    <t>BOLETA 001-000495</t>
  </si>
  <si>
    <t>BOLETA 001-0005778</t>
  </si>
  <si>
    <t>LIBRERÍA NICSAR</t>
  </si>
  <si>
    <t>BOLETA 0001-000223</t>
  </si>
  <si>
    <t>MULTISERVICIOS SEBASTIAN</t>
  </si>
  <si>
    <t>SEGUIMIENTO AL EXP 86-2013, EXP 06732-2007, SEGUIMIENTO  A LA SUNARP DE TOYOFUKO, MOVILIDAD, EXPS DE CANTA CALLAO, CUADROS DE CANTA CALLAO</t>
  </si>
  <si>
    <t>MOVILIDAD COMISARIA DE PRO-JUZGADO CIVIL</t>
  </si>
  <si>
    <t>GASTOS PUERTA A CUENTA</t>
  </si>
  <si>
    <t>A CUENTA DE 2 PUERTAS DE METAL DEL BLOCK 07 DPTOS 201 Y BLOCK 08 DPTO 301</t>
  </si>
  <si>
    <t>CONSUMO CANTA CALLAO</t>
  </si>
  <si>
    <t>SEGUIMIENTO A SUNARP DE TOYOFUKO, SEGUIMIENTO DE EXP 6732-2007, EXP CANTA CALLAO, CUADROS DE CANTA CALLAO</t>
  </si>
  <si>
    <t>FACT 001-072642</t>
  </si>
  <si>
    <t>SANDRO RAUL MAS CARDENAS</t>
  </si>
  <si>
    <t>CUADROS DE CANTA CALLAO, ESCRITO MIRAFLORES DR DUGLAS, REPORTE DE EXP 3738-2013</t>
  </si>
  <si>
    <t>MOVILIDAD JUZGADO CIVIL LIMANORTE, COMISARIA PRO</t>
  </si>
  <si>
    <t>BOLETA 001-032625</t>
  </si>
  <si>
    <t>AKAMI SERVICE SAC</t>
  </si>
  <si>
    <t>MENU</t>
  </si>
  <si>
    <t>MOVILIDAD JUAN GARCIA COMISARIA PRO LOS OLIVOS</t>
  </si>
  <si>
    <t>FACT 001-0044272</t>
  </si>
  <si>
    <t>MANTENIMIENTO CAMIONETA NELLY, MOVILIDAD INVENTARIO AUDI, OFICINA, IMPRESIÓN DE LOS DPTOS RECUPERADOS PARA EL SR MARTIN</t>
  </si>
  <si>
    <t xml:space="preserve">ESTACIONAMIENTO </t>
  </si>
  <si>
    <t>GASTOS REGISTRALES, INDEPENDIZACION 3 UNIDADES INMOBILIARIAS</t>
  </si>
  <si>
    <t>BOLETA 6205</t>
  </si>
  <si>
    <t>MAGGI</t>
  </si>
  <si>
    <t>MOVILIDAD JUAN GARCIA</t>
  </si>
  <si>
    <t>DEVOLUCION DE LA NOTARIA</t>
  </si>
  <si>
    <t>DEVOLUCION DE LA NOTARIA CARTA NOTARIAL, REEMBOLSO DE NELLY</t>
  </si>
  <si>
    <t>MOVILIDAD EDIFICIO ALZAMORA,JUZGADOCICL, MODULO LOS OLIVOS</t>
  </si>
  <si>
    <t>2015-19-00033677</t>
  </si>
  <si>
    <t>BOLETA 001-0005817</t>
  </si>
  <si>
    <t>MOVILIDAD DE OFICINA SONREIR</t>
  </si>
  <si>
    <t>GUARDIA CANTA CALLAO</t>
  </si>
  <si>
    <t>FACT FFGF008398</t>
  </si>
  <si>
    <t>CONSUMO AUDITORIA</t>
  </si>
  <si>
    <t>MOVILIDAD JUZGADO CIVIL LIMANORTE</t>
  </si>
  <si>
    <t>CUADRO SUPERVISION CANTA CALLAO SETIEMBRE 2015</t>
  </si>
  <si>
    <t>R1-552800</t>
  </si>
  <si>
    <t>MUNICIPALIDAD DE SAN ISIDRO</t>
  </si>
  <si>
    <t>TASA DE SERVICIO DE ESTACIONAMIENTO VEHICULAR</t>
  </si>
  <si>
    <t>FACT F152-00003163</t>
  </si>
  <si>
    <t>FACT 2-00019846</t>
  </si>
  <si>
    <t>VILLA CHICKEN</t>
  </si>
  <si>
    <t>FACT 011-0025482</t>
  </si>
  <si>
    <t>RECIBO 2015-19-00029173</t>
  </si>
  <si>
    <t>LIMA-SEDE CENTRAL</t>
  </si>
  <si>
    <t>VISUALIZACION ASUNTO REGIONAL COMPRA VENTA MIRADIA FALCON</t>
  </si>
  <si>
    <t>BOLETA 001-0005849</t>
  </si>
  <si>
    <t>BOLETA 001-0005848</t>
  </si>
  <si>
    <t>MOVILIDAD-CEDULAS DE NOTIFICACION-FOTOCOPÍAS SALDO 9.4</t>
  </si>
  <si>
    <t>FACT 011-0025532</t>
  </si>
  <si>
    <t>PAGO A CUENTA DE PUERTA METALICA</t>
  </si>
  <si>
    <t>BOLETA 001-003790</t>
  </si>
  <si>
    <t>CEBICHERIA PEÑA TURISTICA CATACAOS</t>
  </si>
  <si>
    <t>COTIZACION</t>
  </si>
  <si>
    <t>EL PERUANO</t>
  </si>
  <si>
    <t>COTIZACION PAGO ANTICIPADO DE REMATES CANTA CALLAO</t>
  </si>
  <si>
    <t>MOVILIDAD JUAN GARCUA</t>
  </si>
  <si>
    <t>BOLETA 001-000503</t>
  </si>
  <si>
    <t>LIBRERÍA-BAZAR EVELINE</t>
  </si>
  <si>
    <t>HONORARIOS OCTUBRE 2015</t>
  </si>
  <si>
    <t>PLANILLA POR PAGAR PERSONAL SUPERVISION MES DE OCTUBRE 2015</t>
  </si>
  <si>
    <t>TICKET 20151102-44-000311647</t>
  </si>
  <si>
    <t>LA ESQUINA DE SAN ANTONIO SAC</t>
  </si>
  <si>
    <t>CONSUMO NELLY LUPA NAVARRO</t>
  </si>
  <si>
    <t>RECIBO 2015-81-00005122</t>
  </si>
  <si>
    <t>REPORTE DE BUSQUEDAMALGA CORNEJO</t>
  </si>
  <si>
    <t>FACT 001-0897040</t>
  </si>
  <si>
    <t>CHIFA HON WHA SAC</t>
  </si>
  <si>
    <t>FACT F543-00094443</t>
  </si>
  <si>
    <t>TAI LOY SA</t>
  </si>
  <si>
    <t>SOBRE MANILA</t>
  </si>
  <si>
    <t>990153087698632</t>
  </si>
  <si>
    <t>CONSUMO BANCO SCOTIABANK</t>
  </si>
  <si>
    <t>GASTOS DE REPRESENTACION</t>
  </si>
  <si>
    <t>CESAR FE</t>
  </si>
  <si>
    <t>DEBIO SER 5 YPAGODE MAS S/ 450</t>
  </si>
  <si>
    <t>990153098213266</t>
  </si>
  <si>
    <t>20151106-05</t>
  </si>
  <si>
    <t>MADAM TUSAM</t>
  </si>
  <si>
    <t>PROCESO DE PROPIEDAD</t>
  </si>
  <si>
    <t>MOVILIDAD ESTUDIO DR DUGLAS</t>
  </si>
  <si>
    <t>F00002-000043451</t>
  </si>
  <si>
    <t>PESCADOS CAPITALES LIBRE ALDEBRIO SAC</t>
  </si>
  <si>
    <t>MOVILIDAD MODULO LOS OLIVOS</t>
  </si>
  <si>
    <t>MOVILIDAD MODULO LOS OLIVOS-2 CEDULAS DE NOTIFICACION</t>
  </si>
  <si>
    <t>20516049384</t>
  </si>
  <si>
    <t>JUSGADO CIVIL LIMA NORTE</t>
  </si>
  <si>
    <t>REMODELACION PARCIAL DEL DPTO 201 BLOCK 03</t>
  </si>
  <si>
    <t>REMODELACION PARCIAL DEL DPTO 101 BLOCK 03</t>
  </si>
  <si>
    <t>MOVILIDAD LIMA NORTE</t>
  </si>
  <si>
    <t>GASTOS MES NOVIEMBRE</t>
  </si>
  <si>
    <t>MOVILIDAD FISCALIA PROVINCIAL PENAL</t>
  </si>
  <si>
    <t>HONORARIOS MAYO, JUNIO, AGOSTO, SETIEMBRE, OCTUBRE, LIQUIDACION A HERNAN SAAVEDRA</t>
  </si>
  <si>
    <t>TRANSFERENCIA A HERNAN SAAVEDRA</t>
  </si>
  <si>
    <t>VIGILANCIA CALLAO</t>
  </si>
  <si>
    <t>005-171189</t>
  </si>
  <si>
    <t>ROKYS</t>
  </si>
  <si>
    <t>MOVILIDAD CIVILES LIMA NORTE</t>
  </si>
  <si>
    <t>SARA MAGALY CHUCHON</t>
  </si>
  <si>
    <t>CHEQUE N°200</t>
  </si>
  <si>
    <t>JUAN MARTINGARCIA</t>
  </si>
  <si>
    <t>GASTOS NELLY</t>
  </si>
  <si>
    <t>CLINICA SONREIR</t>
  </si>
  <si>
    <t>MOVILIDAD CLINICA</t>
  </si>
  <si>
    <t>BOLETA 0001-001696</t>
  </si>
  <si>
    <t>COMERCIAL SIFUENTES</t>
  </si>
  <si>
    <t>CHAPA TRAVEX</t>
  </si>
  <si>
    <t>RECIBO POR HONORARIO N°E001-179</t>
  </si>
  <si>
    <t>ASESORIA LEGAL NOVIEMBRE 2015</t>
  </si>
  <si>
    <t>LIQUIDACION DE GASTOS EN LA REMODELACION DPTOS CANTA CALLAO</t>
  </si>
  <si>
    <t>HONORARIOS NOVIEMBRE 2015</t>
  </si>
  <si>
    <t>MOVILIDAD</t>
  </si>
  <si>
    <t>JUAN GARCIA</t>
  </si>
  <si>
    <t>MOVILIDAD A REGISTROS PUBLICOS</t>
  </si>
  <si>
    <t>PAGOS FINALES DEPARTAMENTOS 102-202</t>
  </si>
  <si>
    <t>BOLETA N°189-005825</t>
  </si>
  <si>
    <t>CORTIJO AVALOS JULIO RUBEN</t>
  </si>
  <si>
    <t>RECIBO POR HONORAIOS ELECTRONICO  MAYO, JUNIO, JULIO, SETIEMBRE, OCTUBRE, NOVIEMBRE, DICIEMBRE</t>
  </si>
  <si>
    <t>MOVILIDADCANTA CALLAO</t>
  </si>
  <si>
    <t>RECIBO X H E001-10</t>
  </si>
  <si>
    <t xml:space="preserve">MODELADO, BROCHURE Y MAQUETA VIRTUAL DE EDIFICIO </t>
  </si>
  <si>
    <t>RECIBO X H E001-9</t>
  </si>
  <si>
    <t>3D PERSPECTIVAS Y MODELADO DE EDIFICIO CANTA CALLAO</t>
  </si>
  <si>
    <t>RECIBO X H E001-8</t>
  </si>
  <si>
    <t>4 VISTAS 3D DE DISEÑO DE PERSPECTIVAS EDIFICIO CANTA CALLAO</t>
  </si>
  <si>
    <t>INSTALACION DEL SUMINISTRO DEL SUBLOTE A-1-2 BLOCK 02</t>
  </si>
  <si>
    <t xml:space="preserve"> </t>
  </si>
  <si>
    <t>HONORARIOS DICIEMBRE 2015</t>
  </si>
  <si>
    <t>Denuncia N°599-2015</t>
  </si>
  <si>
    <t>MOVILIDAD INSPECCION OCULAR</t>
  </si>
  <si>
    <t>BOLETA N°0001-161092</t>
  </si>
  <si>
    <t>PLAYA PRIVADALUZ SOLAR</t>
  </si>
  <si>
    <t>AGUINALDO NAVIDAD</t>
  </si>
  <si>
    <t>LIQUIDACION DE GASTOS EN LA REMODELACION PARCIAL BLOCK 03 DPTOS 101-201</t>
  </si>
  <si>
    <t>REQUERIMIENTO DE CAJA DICIEMBRE 2015</t>
  </si>
  <si>
    <t>FACT FB16-021643</t>
  </si>
  <si>
    <t>IMPORTACIONES HIRAOKA- BLOCK 02 DPTO 101</t>
  </si>
  <si>
    <t>REFRIGERADOR MABE-RML350PXPX</t>
  </si>
  <si>
    <t>FACT F037-00000316</t>
  </si>
  <si>
    <t>ROSEN PERU SA- BLOCK 02 DPTO 101</t>
  </si>
  <si>
    <t>BOX TARIMA DECO</t>
  </si>
  <si>
    <t>GUIA DE REMISION 300-0124426</t>
  </si>
  <si>
    <t>COCINA A GAS MABE</t>
  </si>
  <si>
    <t>RECIBO X H E001-21</t>
  </si>
  <si>
    <t>RAMOS PACHECO JORGE ANTONIO</t>
  </si>
  <si>
    <t>ASESORIA DE REVISION DE PROCESOS PARA LA GESTION DE PROYECTOS</t>
  </si>
  <si>
    <t>RECIBO X H E001-16</t>
  </si>
  <si>
    <t>RECORRIDO VIRTUAL 3D Y DISEÑO GRAFICO IGITAL</t>
  </si>
  <si>
    <t>RECIBO X H E001-15</t>
  </si>
  <si>
    <t>RECORRIDO VIRTUAL 3D</t>
  </si>
  <si>
    <t>GOMEZ JORGE JIMMY CESAR</t>
  </si>
  <si>
    <t>ELABORACION PLANOS ESTRUCTURALES PROYECTO CENTRO COMERCIAL NAZCA</t>
  </si>
  <si>
    <t>EXP 1551-2015-0-0903</t>
  </si>
  <si>
    <t>BLOCK 07 DPTO -102 PRIMER PISO</t>
  </si>
  <si>
    <t>HONORARIOS ENERO 2016</t>
  </si>
  <si>
    <t>BOLETA BMQ1-21890</t>
  </si>
  <si>
    <t>SERVICIO DE ESTACIONAMIENTO-GASTOS CANTA CALLAO</t>
  </si>
  <si>
    <t>EDELNOR</t>
  </si>
  <si>
    <t>DPTO 201 EDELNOR CANTACALLAO 1163</t>
  </si>
  <si>
    <t>TRANSFERENCIA A BELINI LUPA</t>
  </si>
  <si>
    <t>TRANSFERENCIA DE HERNAN  SAAVEDRA A BELINI LUPA</t>
  </si>
  <si>
    <t>10209186-0010209197</t>
  </si>
  <si>
    <t xml:space="preserve">RESTAURANT MANHATTAN </t>
  </si>
  <si>
    <t>JUAN GARCIA CAMBIO DE SISTEMA DE CHAPADEL DEPARTAMENTO 303 DEL BLOCK 03 CANTA CALLAO</t>
  </si>
  <si>
    <t>MOVILIDAD JUAN GARCIA OFICINA, ARQUITECTO NESTOR SEVILLANO, OFICINA, MUNICIPALIDAD LOS OLIVOS, OFICINA</t>
  </si>
  <si>
    <t>FACT 0002-057400</t>
  </si>
  <si>
    <t>PLOTEOS, SERVICIOS DE IMPRESIONES</t>
  </si>
  <si>
    <t>RECIBO 2016-10-00004518</t>
  </si>
  <si>
    <t>COPIA LITERAL AUTOMATIZADO CCANTA CALLAO SUB LOTE A-1-5 LOS OLIVOS</t>
  </si>
  <si>
    <t>MOVILIDAD JUAN GARCIA MUNICIPALIDAD LOS OLIVOS, CANTA CALLAO, LICEO NAVALA, OFICINA, JUZGADOCOMERCIALES, MARQUETERIA, OFICINA</t>
  </si>
  <si>
    <t>JUAN GARCIA INSTALACION DE CHAPAEN PUERTA DE MADERA Y REPRACION EN BLOCK 07 DPTO 201 CANTA CALLAO DEBIDO AL DESALOJO 4 OCT 15</t>
  </si>
  <si>
    <t>MOVILIDAD JUAN GARCIA, CASILLA DE ABOGADOS, DR CUEVA, REGISTRO PUBLICO, OFICINA</t>
  </si>
  <si>
    <t>MOVILIDAD JUAN GARCIA, DR VALDIVIEZO, OFICINA, CANTA CALLAO Y OFICINA</t>
  </si>
  <si>
    <t>LIQUIDACION EDELNOR TRAMITE A-1-3</t>
  </si>
  <si>
    <t>RECIBO X H E001-41</t>
  </si>
  <si>
    <t>HONORARIOS FEBRERO 2016</t>
  </si>
  <si>
    <t>RECIBO 2016-11-00007367</t>
  </si>
  <si>
    <t>COPIA LITERAL AUTOMATIZADO TERRENO SECTOR III-A LOTE A-1 CHUQUITANTA LOS OLIVOS</t>
  </si>
  <si>
    <t>FACT 009-0030885</t>
  </si>
  <si>
    <t>PAPELETA DE HABILITACION PROFESIONAL CAL 1 MES</t>
  </si>
  <si>
    <t>MOVILIDAD JUAN GARCIA, JUZGADO LIMA NORTE, LUZPAZ SAN JUANN DE LURIGANCHO, REGISTROS PUBLICOS, OFICINA</t>
  </si>
  <si>
    <t>MOVILIDAD AL JUZGADO CIVIL LIMA NORTE, OFICINA</t>
  </si>
  <si>
    <t>BOLETA 001-0330006</t>
  </si>
  <si>
    <t>CESION DE ACCIONES Y DERECHOS</t>
  </si>
  <si>
    <t>CESIÓN DE ACCIONES Y DERECHOS</t>
  </si>
  <si>
    <t>FACT 001-0049082</t>
  </si>
  <si>
    <t>FACT 009-0031089</t>
  </si>
  <si>
    <t>TASA POR COPIAS DE ACTUADOS V/664091</t>
  </si>
  <si>
    <t>MOVILIDAD JUAN GARCIA, JUZGADO LIMA NORTE, CANTA CALLAO, SAT, JUZGADO COMERCIAL, OFICINA</t>
  </si>
  <si>
    <t>MOVILIDAD JUAN GARCIA, OFICIAN, CIVIL LIMANORTE, EDELNOR, DR CUEVA, OFICINA</t>
  </si>
  <si>
    <t>RECIBO 2016-014-00000870</t>
  </si>
  <si>
    <t>SOLICITUD DE INSCRIPCION DE TITULO- CANTA CALLAO</t>
  </si>
  <si>
    <t>MOVILIDAD JUAN GARCIA, LIMA NORTE, LOS OLIVOS, SERNOT LIMA ESTE, DR OLIVOS, OFICINA, MUNICIPALIDAD LA MOLINA</t>
  </si>
  <si>
    <t>FACT 002-0052756</t>
  </si>
  <si>
    <t>2016-262964 (0101)</t>
  </si>
  <si>
    <t xml:space="preserve">SOLICITUD DE INSCRIPCIÓN DE TITULO </t>
  </si>
  <si>
    <t>NEGOCIACION ALQUILER OFICINA</t>
  </si>
  <si>
    <t>MOVILDIAD JUAN GARCIA, OFICINA,JUZGADO COMERCIAL, K0¿UGEL,M SUNAT LIMA ESTE, OFICINA- CANTA CALLLAO</t>
  </si>
  <si>
    <t>JUAN GARCIA APOYO PARA CANCELACION DE TELEFONO MOVIL POR LLAMADAS POR COORDINACION ENTRE OFICINA Y SUSCRIT</t>
  </si>
  <si>
    <t xml:space="preserve">HONORARIOS MARZO 2016 </t>
  </si>
  <si>
    <t>MOVILIDAD JUAN GARCIA, LOS OLIVOS, DR VALDIVIEZO, REGISTROS PUBLICOS, OFICINA, DR RIOS, DR CUEVA, OFICINA</t>
  </si>
  <si>
    <t>FACT F516-0027711</t>
  </si>
  <si>
    <t>PAPEL FOTOC XEROX</t>
  </si>
  <si>
    <t>MOVILIDAD JUAN GARCIA, LIMA, JUZGADO COMERCIAL, LIBRERÍA, REGISTROS PUBLICOS, LOS OLIVOS, DR CUEVA, JUZGADO COMERCIAL</t>
  </si>
  <si>
    <t>FACT 001-0049570</t>
  </si>
  <si>
    <t>COLEGIO DE ABOGADOS LIMA</t>
  </si>
  <si>
    <t>PAPELETA DE HABILITACION PROFESIUONAL-CAL</t>
  </si>
  <si>
    <t>FACT 001-0049571</t>
  </si>
  <si>
    <t>PAPELETA DE REHABILITACION PROFESIONAL CAL 1 MES</t>
  </si>
  <si>
    <t>RECIBO 2016-366-1072</t>
  </si>
  <si>
    <t>OFICINA REGISTRAL DELIMA</t>
  </si>
  <si>
    <t>PAGO A CUENTA DE TITULOPREDIOS- REINTEGRO POR CESECION DE DERECHOS PARAGULA GIL BEATRIZ MALAGA CORNEJO- CANTA CALLAO</t>
  </si>
  <si>
    <t>MOVILIDAD JUAN GARCIA LIMA, SAN JUAN DE LURIGANCHO, SAT, REGISTRO PUBLICO, OFICINA, DR RIOS, OFICINA</t>
  </si>
  <si>
    <t>FACT 008-0388193</t>
  </si>
  <si>
    <t>LEGALIZACION DE 3 FOTOCOPIAS</t>
  </si>
  <si>
    <t>MOVILIDAD JUAN GARCIA, JUZGADOCIVIL LIMA NORTE, COMISARIA PRO, RENIEC, REGISTRO PUBLICO, OFICINA, JUZGADO CIVIL LIMA</t>
  </si>
  <si>
    <t>BOLETA 0001-0007039</t>
  </si>
  <si>
    <t>COPIAS, HOJAS, CDS</t>
  </si>
  <si>
    <t>FACT 0002-058767</t>
  </si>
  <si>
    <t>SERVICIO DE COPIAS, COPIAS DE PLANOS</t>
  </si>
  <si>
    <t>MOVILIDAD JUAN GARCIA, OFICINA, JUZGADO CIVILL LIMA NORTE, LOS OLIVOS, CANTA CALLAO, REGISTROS PUBLICOS, LA PAZ SAN MIGUEL, DR RIOS</t>
  </si>
  <si>
    <t>BOLETA 001-032108</t>
  </si>
  <si>
    <t>RAPINET</t>
  </si>
  <si>
    <t>BOLETA 0001-031660</t>
  </si>
  <si>
    <t>INTERVIAJES MULTISERVICIOS</t>
  </si>
  <si>
    <t>FOTOCOPIAS,IMPRESIONES</t>
  </si>
  <si>
    <t>RECIBO 2016-212-3476</t>
  </si>
  <si>
    <t>SOLICITUD DE PUBLICIDAD REGISTRAL-SUBLOTE A-1-2 FUNDO CHUCURTANTA LOSOLIVOS</t>
  </si>
  <si>
    <t>JUAN GARCIA MOVILIDAD OFICINA, JUZGADO COMERCIAL, SERNOT LIMA ESTE, CANTA CALLAO, REGISTRO PUBLICO, OFICINA, DR RIOS, OFICINA</t>
  </si>
  <si>
    <t>JUAN GARCIA MOVILIDAD CANTA CALLAO, JUZGADOPENAL LIMA, OFICINA, DR RIOS, OFICINA</t>
  </si>
  <si>
    <t>CURSO DUGLAS VALDIVIEZO</t>
  </si>
  <si>
    <t>JUAN GARCIA MOVILIDAD, LIMA, LA MOLINA, DR VALDIVIEZO, REGISTROS PUBLICOS, OFICINA</t>
  </si>
  <si>
    <t>FACT F543-0023953</t>
  </si>
  <si>
    <t>JUAN GARCIA APOYO A PAGO DE TELEFONOMOVIL ENTRE OFICINA Y SUS CRITO</t>
  </si>
  <si>
    <t>CESAR EDUARDO PAGO POR VIGILANCIA LOTE A-1-4 18 DE ABRIL AL DOMINGO 24 DE ABRIL</t>
  </si>
  <si>
    <t>BOLETA 0002-045746</t>
  </si>
  <si>
    <t>SERVICIO DE COPIAS</t>
  </si>
  <si>
    <t>TAMBO HOTEL Y RESTAURANTE</t>
  </si>
  <si>
    <t>RECIBO 2016-194-1592</t>
  </si>
  <si>
    <t>SOLICITUS DE PUBLICIDAD REGISTRAL</t>
  </si>
  <si>
    <t xml:space="preserve">SEGUIMIENTO DE TITULO </t>
  </si>
  <si>
    <t>JUAN GARCIA MOVILIDAD, OFICINA, JUZGADO CIVIL, PAZ LIMA, CAL, PNP ARAMBURU, HUAYCAN, OFICIMA</t>
  </si>
  <si>
    <t>RECIBO 2016-212-9020</t>
  </si>
  <si>
    <t>SUB LOTE A-1-2 URB LA FLORIDALOS OLIVOS</t>
  </si>
  <si>
    <t>FACT 001-002221</t>
  </si>
  <si>
    <t>ASESORIA LEGAL-ESTUDIO DEL TITULO DEL INMUEBLE DE CANTA CALLAO-50% HONORARIOS</t>
  </si>
  <si>
    <t>FACT 001-0000115</t>
  </si>
  <si>
    <t>RAPREY AGUILAR WILLIAM HUGO</t>
  </si>
  <si>
    <t>REPARACION DE ESTRUCTURA, REPARACION ES INSTALACION DE VALVULA DEL GLOBO DETANQUE ELEVADOR DEL BLOCK 03</t>
  </si>
  <si>
    <t>MOVILDIAD JUAN GARCIA</t>
  </si>
  <si>
    <t>RECIBO 2016-374-10072</t>
  </si>
  <si>
    <t>BLOCK 08 DPTO 302 CANTA CALLAO</t>
  </si>
  <si>
    <t>RECIBO 2016-374-10071</t>
  </si>
  <si>
    <t>BLOCK 08 DPTO 402 SEC 112 CANTA CALLAO</t>
  </si>
  <si>
    <t>PREVIO ARANCEL</t>
  </si>
  <si>
    <t>LOTEH WW2 CALLE 55 URB LA FLORESTA PRO II LOSOLIVOS SOLICITUD DE PUBLICIDADREGISTRRAL</t>
  </si>
  <si>
    <t>RECIBO 2016-223-9943</t>
  </si>
  <si>
    <t>BOLETA 0002-047188</t>
  </si>
  <si>
    <t>SERVICIOS DE COPIAS</t>
  </si>
  <si>
    <t>FACT 008-0396336</t>
  </si>
  <si>
    <t>RECIBO 2016-214-9045</t>
  </si>
  <si>
    <t>RECIBO 2016-214-9043</t>
  </si>
  <si>
    <t>RECIBO 2016-214-9044</t>
  </si>
  <si>
    <t>RECIBO 2016-364-14058</t>
  </si>
  <si>
    <t>PAGO LIQUIDACION PUBLICIDAD PREDIOS</t>
  </si>
  <si>
    <t>RECIBO 2016-214-9494</t>
  </si>
  <si>
    <t>PAGO LOQUIDACION PUBLICIDAD PREDIOS</t>
  </si>
  <si>
    <t>RECIBO 2016-214-9493</t>
  </si>
  <si>
    <t>BOLETA 0001-000507</t>
  </si>
  <si>
    <t>ESTRUCTURAS METALIICAS RIVER</t>
  </si>
  <si>
    <t>2 PUERTAS PARA SOLDAR,, REPARACION, REFORZADO Y ANCHAJES</t>
  </si>
  <si>
    <t>PAGOS POR TRABAJO BLOVK 3 DPT 502</t>
  </si>
  <si>
    <t>MOVILIDAD FISCALIA PROVINCIAL PENAL, CEDULA DE NOTIFICACION, GASTOS VARIOS</t>
  </si>
  <si>
    <t>RECIBO 007-2016</t>
  </si>
  <si>
    <t>GINA MILAGROS TABOADA SALAZAR</t>
  </si>
  <si>
    <t>DEVOLUCION DEL CHEQUE N° 00000302 BBVA CONTINENTAL</t>
  </si>
  <si>
    <t>BOLETA 001-0335297</t>
  </si>
  <si>
    <t>CESION DE DERECHOS</t>
  </si>
  <si>
    <t>BOLETA 001-0335298</t>
  </si>
  <si>
    <t>MUTUO DISENSO</t>
  </si>
  <si>
    <t>ARCHIVO CANTA CALLAO LOS OLIVOS</t>
  </si>
  <si>
    <t>AV CANTA CALLAO 1163 BLOCK 6 DPTO 301</t>
  </si>
  <si>
    <t>RESTOBAR CAMACHO</t>
  </si>
  <si>
    <t>VIGENCIA</t>
  </si>
  <si>
    <t>GASTOS VARIOS DE INSCRIPCION DE REGISTRO DE PREDIOS DISTRITO DE LOS OLIVOS</t>
  </si>
  <si>
    <t>RECIBO 2016-188-18878</t>
  </si>
  <si>
    <t>MUNICIÁLIDAD DE LOS OLIVOS</t>
  </si>
  <si>
    <t>CERTIFICADO DE PARAMET CANTA CALLAO A-1-5</t>
  </si>
  <si>
    <t>ACUERDO LANZAMIENTO CANTA CALLAO</t>
  </si>
  <si>
    <t>POLICIAS, HONORARIOS, CARGADORES, CERTIFICADO DE PARAMETROS, MUNICIPIO DE LOS OLIVOS</t>
  </si>
  <si>
    <t>SACARIAS ACERO CAMBIO Y CONFECCION DE2 LLAVES DE LA PUERTA DEL DPTO 101 BLOCK 07 AV CANTA CALLAO</t>
  </si>
  <si>
    <t>RECIBO 001-0078292</t>
  </si>
  <si>
    <t>KARDEX 131033, DERECHOS REGISTRALES SEGÚN ARANCEL</t>
  </si>
  <si>
    <t>BOLETA 011-0191175</t>
  </si>
  <si>
    <t>KARDEX 131033, DERECHOSNOTARIALES POREL ESCRITURA PUBLICA</t>
  </si>
  <si>
    <t>FACT 008-0404539</t>
  </si>
  <si>
    <t>LEGALIZACION2 FOTOCOPÍA</t>
  </si>
  <si>
    <t>BOLETA 0001-002921</t>
  </si>
  <si>
    <t>LIBRERÍA 180° SAPIENTIA EIRL</t>
  </si>
  <si>
    <t>PLUMON INDELEBE</t>
  </si>
  <si>
    <t>BOLETA 0002-028025</t>
  </si>
  <si>
    <t>CHIFA YANG</t>
  </si>
  <si>
    <t>BOLETA 008-0318706</t>
  </si>
  <si>
    <t>LEGALIZACION DE2 FOTOCOPIA</t>
  </si>
  <si>
    <t>2016-192-40549</t>
  </si>
  <si>
    <t>SOLICITUS DE PUBLICIDAD REGISTRAL CANTA CALLAO</t>
  </si>
  <si>
    <t>FACT 0001-0379729</t>
  </si>
  <si>
    <t>TESTIMONIO ADICIONAL</t>
  </si>
  <si>
    <t>FACT 0002-004302</t>
  </si>
  <si>
    <t>CONSUMO POR QUERER INVADIR LOTE CANTA CALLAO</t>
  </si>
  <si>
    <t>FACT 008-0406600</t>
  </si>
  <si>
    <t>LEGALIZACION DE12 FOTOCOPIAS</t>
  </si>
  <si>
    <t>BOLETA 001-0000424</t>
  </si>
  <si>
    <t>LIBRERÍA LEONILA Y LUIS</t>
  </si>
  <si>
    <t>STICKER</t>
  </si>
  <si>
    <t>EDUARDO CARDENAS TORRES REFRIGERIO PORINSTALACION DE PUERTA DE MADERA EN EL BLOCK 01 LOTE 101 Y FUGADE AGUA</t>
  </si>
  <si>
    <t>INSCRIPCION DE REGISTRO DE PREDIOS SUNARP</t>
  </si>
  <si>
    <t>SOLICITUD DE PUBLICIDAD REGISTRAL CALLE 15 MZ 0-4 LOTE 53 URB-PUERTA DE PRO-LOS OLIVOS</t>
  </si>
  <si>
    <t>SOLICITUD DE PUBLICIDAD REGISTRAL CALLE 15 MZ O-4 LOTE 53 URB PUERTA DE PRO SECTOR 4 2° ETAPA</t>
  </si>
  <si>
    <t>BOLETA 0001-002398</t>
  </si>
  <si>
    <t>RTEFLON, TAPON, CLAVOS</t>
  </si>
  <si>
    <t>MOVILIDAD AV EL POLO 670 SURCO, OFICINA</t>
  </si>
  <si>
    <t>FACT 0002-004359</t>
  </si>
  <si>
    <t>CONSUMO PARA COORDINAR CON MUNICIPALIDAD DELOS OLIVOS</t>
  </si>
  <si>
    <t>MOVILIDAD AL MERCADO SURQUILLO, COMPRA AJUGA E HILO DE COSER, OFICINA</t>
  </si>
  <si>
    <t>CUADRO DE EXPEDIENTES</t>
  </si>
  <si>
    <t>ZACARIAS ACERO CAMBIO DE SISITEMAS DE DOS Y CONFECCION DE LLAVES</t>
  </si>
  <si>
    <t>FACT 001-0048350</t>
  </si>
  <si>
    <t>PRODUCTOS FOTOGRAFICOS Y ELECTRONICOS SA</t>
  </si>
  <si>
    <t>SERVICIO DE FOTO DIGITAL N°19072</t>
  </si>
  <si>
    <t>RECIBO 2016-665-12085</t>
  </si>
  <si>
    <t>RECIBO 2016-364-30280</t>
  </si>
  <si>
    <t>JUAN GARCIA APOYO PARA PAGO DE TELEFONO POR COORDINACIONES DE TRABAJO Y EXPEDIENTES DEL MES DE NOVIEMBRE 2016</t>
  </si>
  <si>
    <t>FACT 0002-064831</t>
  </si>
  <si>
    <t>ZACARIAS ACERO CONFECCION 4 LLAVESDUPLICADOS CANTA CALLAO</t>
  </si>
  <si>
    <t>BOLETA 0001-002471</t>
  </si>
  <si>
    <t>PEGAMENTO, TEFLON, TAPON</t>
  </si>
  <si>
    <t>00110552-01</t>
  </si>
  <si>
    <t>DERECHOS COBRADOS TÍTULO 2016-02343426</t>
  </si>
  <si>
    <t>2017-231-772</t>
  </si>
  <si>
    <t>LIQUIDACION PUBLICACION PREDIOS A-1-5</t>
  </si>
  <si>
    <t>CONFECCION DE 2 LLAVES DE LA O 302</t>
  </si>
  <si>
    <t>RECIBO 2017-228-855</t>
  </si>
  <si>
    <t>SOLICITUS DE INSCRIPCION DE TITULO</t>
  </si>
  <si>
    <t>ENTREGA CERTIFICADO</t>
  </si>
  <si>
    <t>BOLETA 0001-002509</t>
  </si>
  <si>
    <t>PINTURA SPRAY</t>
  </si>
  <si>
    <t>2017-373-384</t>
  </si>
  <si>
    <t>PAGO LIQUIDACION TITULO PREDIOS SRA ROCIO CARRION HIGA</t>
  </si>
  <si>
    <t>2017-211-3414</t>
  </si>
  <si>
    <t>SPLICITUS DE PUBLICIDAD REGISTRAL</t>
  </si>
  <si>
    <t>MUNICIPALIDAD METROPÓLITANA DE LIMA</t>
  </si>
  <si>
    <t>POR CERTIFICADO DEDE AV CANTA CALLAOSUBLOTE A-1-5</t>
  </si>
  <si>
    <t>PARTIDO JUDICIAL</t>
  </si>
  <si>
    <t>COTIZACION 005-17</t>
  </si>
  <si>
    <t>LOSA DEPORTIVA CANTA CALLAO0</t>
  </si>
  <si>
    <t>COTIZACION 004-17</t>
  </si>
  <si>
    <t>NIVELACION CANTA CALLAO</t>
  </si>
  <si>
    <t>COLEGIO DE ARQUITECTOS DEL PERU</t>
  </si>
  <si>
    <t>MULTA ELECCIONES, CUOTAS DICIEMBRE ENERO, CERTIFI SIN FINES DE CONSTRUCCION</t>
  </si>
  <si>
    <t>T-00001-000050340</t>
  </si>
  <si>
    <t>GASTRONOMIA NANKA PERU SAC</t>
  </si>
  <si>
    <t>CENA CANTACALLAO</t>
  </si>
  <si>
    <t>COPIAS CERTIFICADOS PARTIDAS REGISTRAL CANTA CALLAO</t>
  </si>
  <si>
    <t>BOLETA 001-0002091</t>
  </si>
  <si>
    <t>LOCUTORIO HABLAME</t>
  </si>
  <si>
    <t>4 ESCANEOS</t>
  </si>
  <si>
    <t>BOLETA 001-001865</t>
  </si>
  <si>
    <t>CEVICHERI CESAR</t>
  </si>
  <si>
    <t xml:space="preserve">CERTIFICADO DE NOTIFICACIONES DELAMUNICIPALIDAD DE LOS OLIVOS </t>
  </si>
  <si>
    <t>FACT 0002-004939</t>
  </si>
  <si>
    <t>BOLETA 007-003244</t>
  </si>
  <si>
    <t>BOLETA 001-004965</t>
  </si>
  <si>
    <t>EXPLORE</t>
  </si>
  <si>
    <t>RECIBO 2017-227-9482</t>
  </si>
  <si>
    <t>SOLICITUS DE PUBLICIDAD REGISTRAL BLOCK 5-501 SR REYNALDO</t>
  </si>
  <si>
    <t>BOLETA 0001-030117</t>
  </si>
  <si>
    <t>MARIOS</t>
  </si>
  <si>
    <t>FACT 0002-004947</t>
  </si>
  <si>
    <t>FACT 0002-004959</t>
  </si>
  <si>
    <t>FACT 100-0000092</t>
  </si>
  <si>
    <t>KANT FUSION</t>
  </si>
  <si>
    <t>RECIBO 2017-150-6676</t>
  </si>
  <si>
    <t>SOLICITUD DE PUBLICIDAD REGISTRAL BLOCK007-102 AUTOVALUO LOS OLIVOS</t>
  </si>
  <si>
    <t>LA LEÑA</t>
  </si>
  <si>
    <t>FACT 001-002721</t>
  </si>
  <si>
    <t>RESTAURANT MISTERCUY EIRL</t>
  </si>
  <si>
    <t>BOLETA 0001-0056725</t>
  </si>
  <si>
    <t>RESTAURANTE DEFILBERTO BERROSO DE LA CRUZ</t>
  </si>
  <si>
    <t>IVAN ISASI QUISPE ABRIR 2 PUERTAS CAMBIO DE SISTEMA</t>
  </si>
  <si>
    <t>VICTOR NORABUENA REPARACION DE FUGA DEAGUA(BAÑO) CANTA CALLAO</t>
  </si>
  <si>
    <t>F-00001-000100917</t>
  </si>
  <si>
    <t>CAPRICIO MIRAFLORES SAC</t>
  </si>
  <si>
    <t>FACT F008-008575</t>
  </si>
  <si>
    <t>LEGALIZACION DE 8 FOTOCOPIAS</t>
  </si>
  <si>
    <t>001-0240644</t>
  </si>
  <si>
    <t>RESTAURANTE MANHATTAN</t>
  </si>
  <si>
    <t>REUNION DESAYUNO PARA TRATAR COBRANZA MUNICIPAL LOS OLIVOS CANTA CALLAO</t>
  </si>
  <si>
    <t>FACT FMQ1-21475</t>
  </si>
  <si>
    <t xml:space="preserve">SERV ESTACIONAMIENTO- REUNION CANTACALLAO </t>
  </si>
  <si>
    <t>FACTURA 9805</t>
  </si>
  <si>
    <t>COMERCIAL SUPLENTES EIRL</t>
  </si>
  <si>
    <t>TAPON DE 1/2</t>
  </si>
  <si>
    <t>BOLETA 0001-003748</t>
  </si>
  <si>
    <t>COPIAS Y HOJASA4</t>
  </si>
  <si>
    <t>MOVILIDAD JUAN GARCIA APORO POR CONCILIACION  PARAEXPEDIENTES, DESALOJO Y OTROS</t>
  </si>
  <si>
    <t>FACT  001-101270</t>
  </si>
  <si>
    <t>CHIFA HOU WHA SAC</t>
  </si>
  <si>
    <t>BOLETA 001-191347</t>
  </si>
  <si>
    <t>FACT F008-010473</t>
  </si>
  <si>
    <t>MOVILIDAD EDIFICIO ALZAMORA A COMISARIAPRO, OFICINA</t>
  </si>
  <si>
    <t>DESALOJO</t>
  </si>
  <si>
    <t>LANZAMIENTO CALLAO</t>
  </si>
  <si>
    <t>HALCON RODRIGUEZ HERANDIA</t>
  </si>
  <si>
    <t>ROCIO DEL PILAR CARRION HIGA</t>
  </si>
  <si>
    <t>BAJA DE INMUEBLE, EXP 05653-17, 09174-17,MULTAS TRIBUTARIAS, EXP 09174-2017</t>
  </si>
  <si>
    <t>BOLETA 0002-053862</t>
  </si>
  <si>
    <t>COPIAS COPIAS EXPRESS</t>
  </si>
  <si>
    <t>FACT F008-011666</t>
  </si>
  <si>
    <t>LEGALIZACION DE FOTOCOPIA JULIO ANTONIO DEL POZO VALDEZ</t>
  </si>
  <si>
    <t>MUNICIPALIDAD CICCIA</t>
  </si>
  <si>
    <t>MOVILIDAD NJUAN GARCIA</t>
  </si>
  <si>
    <t>MOVILIDAD ANTONIO CUEVA CABELLOS FIRMA DE ESCRITO MUNICIPALIDAD DELOS OLIVOS RES 53-17, 39-17, 40-17</t>
  </si>
  <si>
    <t>MOVILIDAD ANTONIO CUEVA CABELLOSFIRMA DE ESCRITO A LA MUNICIPALIDAD DE LOS OLIVOS RECLAMO RODEN DE PAGO3127-17, 3128-17, 3129-17</t>
  </si>
  <si>
    <t>RECIBO 2017-192-17026</t>
  </si>
  <si>
    <t>MOVILIDAD DIEGO ABARCA</t>
  </si>
  <si>
    <t>REPARACION BLOCK 8- DPTO 202</t>
  </si>
  <si>
    <t>INFORME SITUACIONAL DE LOS DEPARTAMENTOS EN CANTA CALLAO</t>
  </si>
  <si>
    <t>INFORME DEPARTAMENTOS</t>
  </si>
  <si>
    <t>MOVILIDAD Y GESTION</t>
  </si>
  <si>
    <t>MOVILIDAD DIEGO ABARCA ENEL</t>
  </si>
  <si>
    <t>MOVILIDAD TAXI AL DOMICILIO DE LA MOLINA</t>
  </si>
  <si>
    <t>BOLETA 0002-055098</t>
  </si>
  <si>
    <t>COPIAS XEROX</t>
  </si>
  <si>
    <t>BOLETA</t>
  </si>
  <si>
    <t>GASTOS CANTA CALLAO LA ROCCA SAC</t>
  </si>
  <si>
    <t>MOVILIDAD DIEGO ABARCA A FIRMAR ESCRITO ABOGADO CUEVA</t>
  </si>
  <si>
    <t xml:space="preserve">MOVILIDAD ENEL DIEGO ABARCA </t>
  </si>
  <si>
    <t>MOVILIDAD DIEGO ABARCA ENE</t>
  </si>
  <si>
    <t>BOLETA 0001-004115</t>
  </si>
  <si>
    <t>COPIAS-CD LIBRERÍA 180° SAPIENTIA EIRL</t>
  </si>
  <si>
    <t>MOVILIDAD DIEGO ABARCA CARRION</t>
  </si>
  <si>
    <t>MOVILIDAD DE OFICINA A ESTUDIO DR CUEVA, 8 CEDULAS DE NOTIFICACION, REGRESO A OFICINA</t>
  </si>
  <si>
    <t>MOVILIDAD DIEGO ABARCAA ENEL</t>
  </si>
  <si>
    <t>MOVILIDAD DIEGO ABARCA CARRION  A LOS OLIVOS</t>
  </si>
  <si>
    <t>MOVILIDAD DIEGO ABARCA CARRION ENEL</t>
  </si>
  <si>
    <t>FACT F008-020849</t>
  </si>
  <si>
    <t>LEGALIZACIONDE FIRMA</t>
  </si>
  <si>
    <t>SOLICITUDDE PUBLICIDAD REGISTTRAL</t>
  </si>
  <si>
    <t xml:space="preserve">TRAMITE Y MOVILIDAD </t>
  </si>
  <si>
    <t>VENTANA SISTEMA CORREDIZO</t>
  </si>
  <si>
    <t>ALIMENTOS LATINOS SAC</t>
  </si>
  <si>
    <t>ALMUERZO CANTA CALLAO</t>
  </si>
  <si>
    <t>RECIBO POR HONORARIOS POR LIQUIDACION INFORME TECNICO- SUSTENTATORIO REDUCCION RESERVA VIAL</t>
  </si>
  <si>
    <t>EXP 01682-2016-0-0903-JR-PE-01 -ULLOA ACEVEDO SEGUNDO-BIENES RAICES SANTA CLARA</t>
  </si>
  <si>
    <t>MOVILIDAD MARTIN GARCIA</t>
  </si>
  <si>
    <t>SE ENTREGO A VICTORIA MUÑOVERO PARA COMPLETAR PAGO DEL VIGILANTE DE CANTA CALLAO</t>
  </si>
  <si>
    <t>GASTOS</t>
  </si>
  <si>
    <t>MARTIN GARCIA</t>
  </si>
  <si>
    <t>MUNICIPALIDAD DE LOS OLIVOS - NELLY TOYOFUKO</t>
  </si>
  <si>
    <t>PREDIAL 2017, ARBITRIOS Y SERENAZGO 2017 DPTO BLOCK 3-201, 3-102</t>
  </si>
  <si>
    <t>MUNICIPALIDAD DE LOS OLIVOS - HERACLIA FALCON</t>
  </si>
  <si>
    <t>PREDIAL 2017, ARBITRIOS 2017</t>
  </si>
  <si>
    <t>PREDIAL 2020, ARBITRIOS 2020</t>
  </si>
  <si>
    <t>MUNICIPALIDAD DE LOS OLIVOS - ROCIO DEL PILAR CARRION</t>
  </si>
  <si>
    <t>PREDIAL 2017, ARBITRIO Y SERENZAGO 2017</t>
  </si>
  <si>
    <t>MUNICIPALIDAD DE LOS OLIVOS - LUIS RIOS RODRIGUEZ</t>
  </si>
  <si>
    <t>PREDIAL 2017, ARBITRIO Y SERENZAGO 2017 Y TRAMITES ADMINISTRATIVOS</t>
  </si>
  <si>
    <t>PAGO IMPUESTO PREDIAL,SERENZGO,ARBITRIO 2017</t>
  </si>
  <si>
    <t>IMPUESTO PREDIAL,ARBITRIOS,ARBITRIOS DE SERENAZGO(2017)</t>
  </si>
  <si>
    <t>IMPUESTO PREDIAL,ARBITRIOS,SERENAZGO.(2017)</t>
  </si>
  <si>
    <t>IMPUESTO PREDIAL,ARBITRIOS,ARBITRIOS DE SERENAZGO</t>
  </si>
  <si>
    <t>REGISTRO DERECHOS</t>
  </si>
  <si>
    <t>LIQUIDACION DE TITULO</t>
  </si>
  <si>
    <t>MOVILIDAD JJUAN GARCIA</t>
  </si>
  <si>
    <t>BOLETA 006-029736</t>
  </si>
  <si>
    <t>FCOPIAS IMPRESIONES</t>
  </si>
  <si>
    <t>COPIAS A COLOR</t>
  </si>
  <si>
    <t>RECIBO 2017-180-28110</t>
  </si>
  <si>
    <t>BOLETA 0001-17971</t>
  </si>
  <si>
    <t>LIBRERÍA HORMIGA</t>
  </si>
  <si>
    <t>IMPRESIONES A COLOR</t>
  </si>
  <si>
    <t>RECIBO 2017-211-50823</t>
  </si>
  <si>
    <t>FACT F011-006261</t>
  </si>
  <si>
    <t>DERECHOS NOTARIALES POR LA ESCRITURA PUBLICA</t>
  </si>
  <si>
    <t>FACT F010-000006421</t>
  </si>
  <si>
    <t>ANTIGUA TABERNA QUEIROLO</t>
  </si>
  <si>
    <t>MOVILIDAD ZACARIAS ACERO VELASQUEZ</t>
  </si>
  <si>
    <t>MOVILIDAD DIEGO PAGARENEL</t>
  </si>
  <si>
    <t>MOVILIDAD TAXI A LA MOLINA</t>
  </si>
  <si>
    <t>LIQUIDACION DE GASTOS CANTA CALLAO AÑO 2017</t>
  </si>
  <si>
    <t>FACT 001-0106618</t>
  </si>
  <si>
    <t>COBRANZA POR ENCARGO DE TERCEROS</t>
  </si>
  <si>
    <t>PARA PAGOS MEDIDAD Y OBTENER HR Y PV RECTIFICADOS</t>
  </si>
  <si>
    <t>PAGOS SUB LOTE A-1-5</t>
  </si>
  <si>
    <t>PAGOS SUIB LOTE Q-1-1</t>
  </si>
  <si>
    <t>MUNICIPALIDAD LOS OLIVOS</t>
  </si>
  <si>
    <t xml:space="preserve">GASTOS </t>
  </si>
  <si>
    <t>USUFRUCTO DE CASILLA ELECTRONICA 4015 ENERO 2018</t>
  </si>
  <si>
    <t>MOVILIDADA SHT. OFICINA</t>
  </si>
  <si>
    <t>MOVILIDAD A OFICINA SAT Y REGRESO A LA OFICINA</t>
  </si>
  <si>
    <t>F008-N°033244</t>
  </si>
  <si>
    <t>LEGALIZACIÓN DE FOTOCOPIA</t>
  </si>
  <si>
    <t>LEGALIZACIÓN DE FOTOCOPIA JULIO ANTONIO DEL POZO VALDEZ</t>
  </si>
  <si>
    <t>GUSTAVO</t>
  </si>
  <si>
    <t>PARA INSCRIPCION EN OSCE A FIN DE ALQUILER DEL TERRENO A-1-4</t>
  </si>
  <si>
    <t>RECIBO 2018-854-4784</t>
  </si>
  <si>
    <t>RECIBO 2018-854-4785</t>
  </si>
  <si>
    <t>SOLICITUD DE PUBLICIDAD REGISTRAL-SUB LOTE A-1-4</t>
  </si>
  <si>
    <t xml:space="preserve">GASTOS SUB LOTE  A-1-4 WILLIAM RAPREY </t>
  </si>
  <si>
    <t>SOLICITUD DE PUBLICIDAD REGISTRAL SUB LOTE A-1-4, LOS OLIVOS</t>
  </si>
  <si>
    <t>2018-854-4784</t>
  </si>
  <si>
    <t>VIGENCIA DE PODER SRA NELLY LUPA</t>
  </si>
  <si>
    <t>2018-854-4785</t>
  </si>
  <si>
    <t>VIGENCIA DE PODER SUB LOTE A-1-4</t>
  </si>
  <si>
    <t>TRANSFERENCIA LUIS FERNANDO RIOS RODRIGUEZ</t>
  </si>
  <si>
    <t>REVISION DE MEDIDORES DE LUZ Y CONEXIÓN LUZ A DEYSI Y HERMANOS</t>
  </si>
  <si>
    <t>MVILIDAD LOCAL JUAN MARTIN GARCIA</t>
  </si>
  <si>
    <t>PRESCRIPCION ADQUISITIVA CARLOS ENRIQUE MAURA BOZA</t>
  </si>
  <si>
    <t>BOLETA B001-00033531</t>
  </si>
  <si>
    <t>PAPELETA DE HABILITACION PROFESIUONAL-CAL, PAPELETA DE HABILITACION CPSA</t>
  </si>
  <si>
    <t>B001-00033531</t>
  </si>
  <si>
    <t>PAPELETA DE HABLITACIÓN ABOGADO DR DUGLAS</t>
  </si>
  <si>
    <t>MOVILIDAD CASILLA ALZAMORA VALDEZ, OFICINA</t>
  </si>
  <si>
    <t>MOV CASILLA EDIFICIO ALZAMORA VALDEZ Y REGRESO A OFICINA</t>
  </si>
  <si>
    <t>Bs Rs RECIBO</t>
  </si>
  <si>
    <t>JHON CABALLERO CONFECCIÓN DE PLANO SUB LOTE A-1-3 FUNDO CHUQUITANTA</t>
  </si>
  <si>
    <t>MOVILIDAD LOCAL JUAN MARTIN GARCIA</t>
  </si>
  <si>
    <t>MOVILIDAD ANDREA ESPINOZA</t>
  </si>
  <si>
    <t>MOVILIDAD ANDRES ESPINOZA A LIMA NORTE</t>
  </si>
  <si>
    <t>MOVILIDAD TAXI A JAVIER PRADO</t>
  </si>
  <si>
    <t>MOVILIDAD DE OFICINA A AV JAVIER PRADO</t>
  </si>
  <si>
    <t>MOVILIDAD DE ANDREA ESPINOZA</t>
  </si>
  <si>
    <t>MOVILIDAD DE ANDRES ESPINOZA</t>
  </si>
  <si>
    <t>BOLETA 001-0008617</t>
  </si>
  <si>
    <t>CINTA DE EMBALAJE Y LAPICEROS LIBRERÍA NICSAR</t>
  </si>
  <si>
    <t>0008617</t>
  </si>
  <si>
    <t>EMBALAJE/LAPICERO PILOT</t>
  </si>
  <si>
    <t xml:space="preserve">NOTA </t>
  </si>
  <si>
    <t>SE REALIZO ESTE TRABAJO POR TODA LA BASURA ACUMULADA Y DESMONTE</t>
  </si>
  <si>
    <t>2 CHAPAS PUERTA DE MADERA, 2 CHAPAS PUERTAS DE FIERRO MAS MANO DE OBRA</t>
  </si>
  <si>
    <t xml:space="preserve">CANTA CALLAO A.-1-5 RESERVA VIAL </t>
  </si>
  <si>
    <t>LIMPIEZA TERRENO EFECTIVO</t>
  </si>
  <si>
    <t xml:space="preserve">ALMUERZO </t>
  </si>
  <si>
    <t>PASAJES</t>
  </si>
  <si>
    <t>TOTTUS</t>
  </si>
  <si>
    <t>PERIODICO</t>
  </si>
  <si>
    <t>001-0271597</t>
  </si>
  <si>
    <t>DESAYUNO</t>
  </si>
  <si>
    <t>270254</t>
  </si>
  <si>
    <t>COCHERA</t>
  </si>
  <si>
    <t>270235</t>
  </si>
  <si>
    <t xml:space="preserve">RESTAURANTE MANHATTAN EL PASO S.A.C. </t>
  </si>
  <si>
    <t>METROPOLITANO</t>
  </si>
  <si>
    <t>001-0271849, 001-0271877</t>
  </si>
  <si>
    <t>CONSUMO REUNION CON MUPAL DE RUNIE</t>
  </si>
  <si>
    <t>086366</t>
  </si>
  <si>
    <t>001-0271877</t>
  </si>
  <si>
    <t>218-374-14120</t>
  </si>
  <si>
    <t>001-0271849</t>
  </si>
  <si>
    <t>MOVILIDAD DE OFICINA, MUNICIPALIDAD DELOS OLIVOS, COMISARIA PRO, MENU, PROPINA 5 EFECTIVOS, OFICINA</t>
  </si>
  <si>
    <t>MOV DE OFICINA A MUNICIPALIDAD DE LOS OLIVOS</t>
  </si>
  <si>
    <t xml:space="preserve">MOV DPTO CANTA CALLO - COMISARIA PRO </t>
  </si>
  <si>
    <t>DOS MENU</t>
  </si>
  <si>
    <t xml:space="preserve">PROPINA A 5 EFECTIVOS PNP QUE RESGUARDAN EL INMUEBLE INVADIDO </t>
  </si>
  <si>
    <t>MOVILIDAD CANTA CALLAO OFICINA</t>
  </si>
  <si>
    <t>GASTOS INVASIÓN CANTA CALLAO II</t>
  </si>
  <si>
    <t>NOCHE + VIATICOS</t>
  </si>
  <si>
    <t>B633/4Y21/P019904</t>
  </si>
  <si>
    <t>CANTA CALLAO NELLY DEPOSITÓ EN EFECTIVO</t>
  </si>
  <si>
    <t>GASTOS INVASIÓN CANTA CALLAO</t>
  </si>
  <si>
    <t>PAGO VIGILANTE POR NOCHE</t>
  </si>
  <si>
    <t>078663</t>
  </si>
  <si>
    <t>SANTA ANA MATERIALES DE CONSTRUCCIÓN</t>
  </si>
  <si>
    <t>VIGILANCIA</t>
  </si>
  <si>
    <t>DIA</t>
  </si>
  <si>
    <t>NOCHE</t>
  </si>
  <si>
    <t xml:space="preserve">EDWIN VASQUEZ TORRES VIGILANCIA Y SEGURIDAD DE LOS BLOCKS DE CANTA CALLAO </t>
  </si>
  <si>
    <t>B503/DI92/XP93871</t>
  </si>
  <si>
    <t>WILLIAM HUGO RAPREY AGUILAR TRASPASO A CUENTA</t>
  </si>
  <si>
    <t>FACT 001-019945</t>
  </si>
  <si>
    <t>019945</t>
  </si>
  <si>
    <t>MILLENIUM RESTAURANT &amp; CENTRO DE CONVENCIONES</t>
  </si>
  <si>
    <t>CASINO DE LA POLICIA</t>
  </si>
  <si>
    <t xml:space="preserve">#3 ALMUERZOS </t>
  </si>
  <si>
    <t>PATRULLERO</t>
  </si>
  <si>
    <t>GASTOS INVASION CANTA CALLAO II</t>
  </si>
  <si>
    <t>GASTOS INVASION CANTA CALLAO I</t>
  </si>
  <si>
    <t>NOCHE (GUSTAVO)</t>
  </si>
  <si>
    <t>NOCHE (MUÑOS)</t>
  </si>
  <si>
    <t>0672244</t>
  </si>
  <si>
    <t>BANCO DE LA NACIÓN  DEPÓSITO EN EFECTIVO CTA AHORROS MN/ME</t>
  </si>
  <si>
    <t>EDWIN VASQUEZ TORRES</t>
  </si>
  <si>
    <t>EDWIN VAZQUE TORRES VIGILANCIA Y SEGURIDAD DE LOS BLOKS DE CANTA CALLAO</t>
  </si>
  <si>
    <t>PRESUPUESTO TAPIADO DE PUERTAS WILLIAM RAPREY AGUILAR</t>
  </si>
  <si>
    <t>TAPEADO DE PUERTAS CON LADRILLO</t>
  </si>
  <si>
    <t>REPARACIÓN DE FILTRACIONES</t>
  </si>
  <si>
    <t>SR RAPREY</t>
  </si>
  <si>
    <t>LUNES (4 PERSONAS) + MARTES (5 PERSONAS) + MIERCOLES (1 PERSONA)</t>
  </si>
  <si>
    <t>SR EDWUIN</t>
  </si>
  <si>
    <t>LUNES (5 PERSONAS) + MARTES (4 PERSONAS) + MIERCOLES (1 PERSONA)</t>
  </si>
  <si>
    <t>MUÑOZ</t>
  </si>
  <si>
    <t>MOVILIDAD TAXI DEPLAZAVEA A OFICINA TRASLADO DE DIRECTIVA NELLY LUPA</t>
  </si>
  <si>
    <t>SUELDO</t>
  </si>
  <si>
    <t>EDWIN Vasquez torres ( trabajador tapiado)</t>
  </si>
  <si>
    <t>S-14907-2018</t>
  </si>
  <si>
    <t>FACT 001-0306965</t>
  </si>
  <si>
    <t>PARASOUND INVESTMENTS SAC</t>
  </si>
  <si>
    <t>FF0F008398</t>
  </si>
  <si>
    <t>BALTHAZAR PARASOUND INVESTMENTS S.A.C.</t>
  </si>
  <si>
    <t>MOVILIDAD OFICINA A JUZGADO CANTA Y REGRESO A OFICINA</t>
  </si>
  <si>
    <t>AREVALO</t>
  </si>
  <si>
    <t>DONGO</t>
  </si>
  <si>
    <t xml:space="preserve">GUSTAVO GASAFROY SANCHEZ VIGILANCIA Y SEGURIDAD DE LOS BLOCKS DE CANTA CALLAO </t>
  </si>
  <si>
    <t>RECIBO 214601775</t>
  </si>
  <si>
    <t>FACT F588-0021973</t>
  </si>
  <si>
    <t>F588-0021973</t>
  </si>
  <si>
    <t>TAI LOY - PAPEL FOTOC CHAMEX COPA 75GR A4 PQT</t>
  </si>
  <si>
    <t>FACT F516-0100011, F516-0099937</t>
  </si>
  <si>
    <t>F516-0100011</t>
  </si>
  <si>
    <t>TAY LOY -PAPEL FOTOCOPIA XEROX 75GR A4</t>
  </si>
  <si>
    <t>FF516-0099937</t>
  </si>
  <si>
    <t>TAY LOY - SOBRE MANILA A4 GRAPHOS PQX10</t>
  </si>
  <si>
    <t>TANIA TATIANA LUDEÑA FERNANDEZ</t>
  </si>
  <si>
    <t>EXP 18834-18, RECTIFICACION AUTOVALUO, PREDIAL Y ARBITRIOS 2017, MULTAS</t>
  </si>
  <si>
    <t>BAJA DE INMUEBLE, EXP 05653-17, 09174-17,MULTAS TRIBUTARIAS, EXP 18829-18 TRAMITE,INSCRIPCION,MULTAS TRIBUTARIAS,RECTIFICACION</t>
  </si>
  <si>
    <t>HERACLIA FALCON</t>
  </si>
  <si>
    <t>PAGO MULTAS TRIBUTARIAS, EXP 9170-17, 5631-17, 05333-17,19102-18</t>
  </si>
  <si>
    <t>COMPRA PAPEL BOND Y SOBRE MANILA F 588-0023198</t>
  </si>
  <si>
    <t>EXP 262-089-30096961</t>
  </si>
  <si>
    <t>MOVILIDAD DEL LOCAL DE WILLIAM</t>
  </si>
  <si>
    <t>ARREGLO DE LA CHAPA CAMBIANDO CON UNO NUEVO DE LOS SSHH DE LA OFICINA</t>
  </si>
  <si>
    <t>CAJA CHICA GASTOS MAURO CHUMBES</t>
  </si>
  <si>
    <t>FACT F141-00018473</t>
  </si>
  <si>
    <t>HIPERMERCADOS TOTTUS SA</t>
  </si>
  <si>
    <t>f141-00018473</t>
  </si>
  <si>
    <t>compra en tottus bolsas para tacho, detergente sapolio, esponja verde, jab prot avena, lejia sapolio, pan seca</t>
  </si>
  <si>
    <t>GASTOS INVASIÓN CANTA CALLAO I</t>
  </si>
  <si>
    <t>DEPÓSITO</t>
  </si>
  <si>
    <t>NIKKEI RESTAURANT RESTOBAR CAMACHO S.A.C.</t>
  </si>
  <si>
    <t>ANCHO DE VIA CANTA CALLAO</t>
  </si>
  <si>
    <t>ALBAÑIL</t>
  </si>
  <si>
    <t>FACT FB18-067264</t>
  </si>
  <si>
    <t>IMPORTACIONES HIRAOKA</t>
  </si>
  <si>
    <t>GUARDIAN 12 DIAS</t>
  </si>
  <si>
    <t>FB18-067265</t>
  </si>
  <si>
    <t>HIRAOKA, REPRODUCTOR BLURAY LG - BP250, Y BOLIGRAFO</t>
  </si>
  <si>
    <t>FB18-067267</t>
  </si>
  <si>
    <t>HIRAOKA, BOTELLA TINTA EPSON - T664120, T664320, T664220</t>
  </si>
  <si>
    <t>CHEQUE DE GERENCIA N°08184743-6 // N° 08189566-6</t>
  </si>
  <si>
    <t>FACT F211-06091775</t>
  </si>
  <si>
    <t>CENCOSUD RETAIL PERU SA</t>
  </si>
  <si>
    <t>FACT FB18-067265</t>
  </si>
  <si>
    <t>F211-06091775</t>
  </si>
  <si>
    <t>BIDON DE AGUA SAN LUIS 20LT</t>
  </si>
  <si>
    <t>E-31340-2018</t>
  </si>
  <si>
    <t>MOVILIDAD Y TRAMITE</t>
  </si>
  <si>
    <t>PAGO ZACARIAS ACERO VELASQUEZ CAMBIO DE SISTEMA Y CAMBIO DE PESTILLO CHAPA DEL SUB LOTE 1-1-4 CANTA CALLAO</t>
  </si>
  <si>
    <t>CAMBIO DE SISTEMA Y CAMBIO DE PESILLO CHAPA DEL SUB LOTE A-1-4 CANTA CALLAO</t>
  </si>
  <si>
    <t>GASTOS REGISTRALES</t>
  </si>
  <si>
    <t>GASTOS NOTARIALES</t>
  </si>
  <si>
    <t>VIGENCIA,DERECHO REGISTRAL,MOVILIDAD,DERECHO NOTARIAL,TRASLADO,REVOCATORIA</t>
  </si>
  <si>
    <t>MOVILIDAD JUAN GARCIA JUZGADO CIVIL LIMA NORTE, SUNAT LIMA NORTE, CASILLA, FISCALIA, SONREIR, OFICINA, DIARIO COMERCIO-CIBERGESTION, REGRESO A OFICINA</t>
  </si>
  <si>
    <t>MOVILIDAD JUAN GARCIA JUZGADO, JUZGADO PAZ, CASILLA, REGRESO A OFICINA</t>
  </si>
  <si>
    <t>MOVILIDAD JUAN GARCIA MUNICIPIO SAN JUAN DE MIRAFLORES, JUZGADO COMERCIAL, REGRESO A OFICINA, CASILLA-JUZGADO PENAL 35°, REGRESO A OFICINA</t>
  </si>
  <si>
    <t>MOVILIDAD JUAN GARCIA JUZGADO CIVIL-CASILLA PALACIO-OLVA COURIER, CENTRAL ASP CRIMEN, REGRESO A OFICINA</t>
  </si>
  <si>
    <t>MOVILIDAD JUAN GARCIA JUZGADO CIVIL LIMA NORTE, SERNOT, BBVA CONTINENTAL, CASILLA DE ABOGADOS, REGRESO A OFICINA</t>
  </si>
  <si>
    <t>MOVILIDAD JUAN GARCIA MUNICIPIO SAN JUAN DE MIRAFLORES, SONREIR, OFICINA, BBVA-CHACARILLA, NOTARIA FERNANDINI</t>
  </si>
  <si>
    <t>SAN JUAN DE MIRAFLORES</t>
  </si>
  <si>
    <t>CERITIDICADO DE PARAMETRO URBANI</t>
  </si>
  <si>
    <t>MOVILIDAD JUAN GARCIA REGISTRO VEHICULAR, CASILLA, OFICINA, SONREIR, OFICINA, CLINICA RICARO PALMA, MUNICIPIO DE LOS OLIVOS, REGRESO A OFICINA</t>
  </si>
  <si>
    <t>MOVILIDAD JUAN GARCIA MUNICIPIO DE MIRAFLORES, CASILLA, SONREIR, OFICINA, NOTARIA FERNANDINI</t>
  </si>
  <si>
    <t>MOVILIDAD JUAN GARCIA MUNICIPIO DE MIRAFLORES, CASILLA-FISCALIA, OFICINA, MUNICIPIO SAN JUAN DE MIRAFLORES, SURCO</t>
  </si>
  <si>
    <t>MOVILIDAD JUAN GARCIA, SRA CARMEN RODRIGUEZ, REGRESI A OFICINA</t>
  </si>
  <si>
    <t>MOVILIDAD JUAN GARCIA MUNICIPIO DE MIRAFLORES, OFICINA, MUNICIPIO DE LOS OLIVOS, REGRESO A OFICINA</t>
  </si>
  <si>
    <t>MOVILIDAD JUAN GARCIA MUNICIPOIO DE SAN JUAN DE MIRAFLORES, MUNI MIRAFLORES, CASILLA, REGISTRO PUBLICO, OFICINA</t>
  </si>
  <si>
    <t>MOVILIDAD JUAN GARCIA, NOTARIA FERNANDINI, EMBAJADA IRLANDA, REGRESO A OFICINA</t>
  </si>
  <si>
    <t>193026-8260-981134</t>
  </si>
  <si>
    <t>PATRULLERO POLICIA CANTA CALLAO INTENTO DE INVASION</t>
  </si>
  <si>
    <t>DEPOSITO CUENTA AHORROS</t>
  </si>
  <si>
    <t>PARA GASTOS VARIOS DEPOSTIO MUÑOZ SENISSE WALTER LEONARDO</t>
  </si>
  <si>
    <t>MOVILIDAD JUAN GARCIA JUZGADO COMERCIAL, CIVILES-CASILLA, OFICINA, MUNICIPIO DE MIRAFLORES, NOTARIA FERNANDINI, REGRESO A OFICINA</t>
  </si>
  <si>
    <t>MOVILIDAD JUAN GARCIA, JUZGADO PAZ SURCO, SONREIR MUNICIPIO MIRAFLORES, RIMAC, CASILLA, NOTARIA ALBERTI, CAL Y REGRESO A OFICINA</t>
  </si>
  <si>
    <t>DEPOSITO CORNEJO DUBERTY HAMILLTON</t>
  </si>
  <si>
    <t>MOVILIDAD JUAN GARCIA REGISTRO VEHICULAR, NOTARIA BANDA, REGISTRO VEHICULAR, OFICINA, JUZGADO CIVIL LIMA NORTE, RIMAC</t>
  </si>
  <si>
    <t>MARTIN CUENTA DEYSI INGENIEROS CANTA CALLAO</t>
  </si>
  <si>
    <t>SOLCITUD DE PUBLICIDAD REGISTRAL, MOVILDIAD JUAN GARCIA, FIRMA DE MINUTA LUIS RIOS RODRIGUEZ</t>
  </si>
  <si>
    <t>INSTALACIONES DE SANITARIOS</t>
  </si>
  <si>
    <t>JHON CABALLERO CONFECCION DE PLANO SUB LOTE A-1-3 FUNDO CHUQUITANTA AV CANTACALLAO LOS OLIVOS</t>
  </si>
  <si>
    <t>MOVILIDAD JUAN GARCIA, JUZGADO CIVIL-CASILLA, OFICINA, SAT</t>
  </si>
  <si>
    <t>MOVILIDAD JUAN GARCIA, JUZGADO CIVIL LIMA NORTE, COMISARIAPRO, CASILLA, OFICINA</t>
  </si>
  <si>
    <t>MOVILIDAD JUAN GARCIA, JUZGADO COMERCIAL, ABASOLO, CASILLA, JUZGADO CIVIL LIMA NORTE, OFICINA BCP</t>
  </si>
  <si>
    <t>CAJA CHICA OFICINA PARA DEPOSITAREN ELBANCO-VICTORIA NUÑOVER</t>
  </si>
  <si>
    <t>MOVILIDAD JUAN GARCIA COMISARIA PRO, CANTA CALLAO, COMISARIA PRO, ENEL-CASILLA-FISCALIA, MUNICIPIO DE MIRAFLORES-LUZ DEL SUR, SEDAPAL, BCP</t>
  </si>
  <si>
    <t>MOVILIDAD JUAN GARCIA, MODULO BASICO DE LOS OLIVOS, CANTA CALLAO, CASILLA Y OFICINA</t>
  </si>
  <si>
    <t xml:space="preserve">MOVILIDAD JUAN GARCIA CASILLA FISC PENAL-ENEL, REGRESO A OFICINA </t>
  </si>
  <si>
    <t>ESQUELA DE LIQUIDACIÓN  - RRPP</t>
  </si>
  <si>
    <t>MOVILIDAD JUAN GARCIA SERNOT LIMA NORTE, OFICINA, CASILLA, JUZGADO CIVIL LA MOLINA, REGRESO A OFICINA</t>
  </si>
  <si>
    <t>TRANSFERENCIA RAPREY AGUILAR WILLIAM</t>
  </si>
  <si>
    <t xml:space="preserve">DEPOSITO </t>
  </si>
  <si>
    <t>RAPREY AGUILAR WILLIAM</t>
  </si>
  <si>
    <t>MOVILIDAD TAXI DE AV. CIRCUNVALACION DE LA MOLINA A OVALO CONDORES</t>
  </si>
  <si>
    <t>LUIS FERNANDO RIOS RODRIGUEZ</t>
  </si>
  <si>
    <t>EXP 09172-17,05425-17,18825-18,20530-19</t>
  </si>
  <si>
    <t>MOVILIDAD DE OFICINA A OVALO CONDORES-TAXI</t>
  </si>
  <si>
    <t>MOVILIDAD JUAN GARCIA JUZGADO COMERCIAL, CASILLA FISCALIA, OFICINA, MUNICIPIO DE LOS OLIVOS, CANTA CALLAO, REGRESO A OFICINA</t>
  </si>
  <si>
    <t>2019-207-30289</t>
  </si>
  <si>
    <t>PARTIDA1890423</t>
  </si>
  <si>
    <t>VISUALIZACION DE PREDIOS</t>
  </si>
  <si>
    <t>2019-207-30284</t>
  </si>
  <si>
    <t>PARTIDA 49045777</t>
  </si>
  <si>
    <t>2019-207-00290</t>
  </si>
  <si>
    <t>PARTIDA 12227994</t>
  </si>
  <si>
    <t>2019-207-30291</t>
  </si>
  <si>
    <t>PARTIDA 11351667</t>
  </si>
  <si>
    <t>2019-207-30288</t>
  </si>
  <si>
    <t>PARTIDA 44164590</t>
  </si>
  <si>
    <t>2019-207-30287</t>
  </si>
  <si>
    <t>PARTIDA 43980246</t>
  </si>
  <si>
    <t>2019-207-30286</t>
  </si>
  <si>
    <t>PARTIDA 46243633</t>
  </si>
  <si>
    <t>2019-207-30292</t>
  </si>
  <si>
    <t>PARTIDA 70043054</t>
  </si>
  <si>
    <t>SOLICITUD DE PUBLICIDAD REGISTRAL- VISUALIZACIÓN DE PREDIOS - PUBLICIDAD N° 2019-6422771</t>
  </si>
  <si>
    <t>SOLICITUD DE PUBLICIDAD REGISTRAL- VISUALIZACIÓN DE PREDIOS - PUBLICIDAD N° 2019-642376…</t>
  </si>
  <si>
    <t>2019-207-30290</t>
  </si>
  <si>
    <t>SOLICITUD DE PUBLICIDAD REGISTRAL- VISUALIZACIÓN DE PREDIOS - PUBLICIDAD N° 2019-6422772</t>
  </si>
  <si>
    <t>SOLICITUD DE PUBLICIDAD REGISTRAL- VISUALIZACIÓN DE PREDIOS - PUBLICIDAD N° 2019-6422773</t>
  </si>
  <si>
    <t>SOLICITUD DE PUBLICIDAD REGISTRAL- VISUALIZACIÓN DE PREDIOS - PUBLICIDAD N° 2019-6422770</t>
  </si>
  <si>
    <t>SOLICITUD DE PUBLICIDAD REGISTRAL- VISUALIZACIÓN DE PREDIOS - PUBLICIDAD N° 2019-6422769</t>
  </si>
  <si>
    <t>SOLICITUD DE PUBLICIDAD REGISTRAL- VISUALIZACIÓN DE PREDIOS - PUBLICIDAD N° 2019-6422768</t>
  </si>
  <si>
    <t>SOLICITUD DE PUBLICIDAD REGISTRAL- VISUALIZACIÓN DE PREDIOS - PUBLICIDAD N° 2019-6422881</t>
  </si>
  <si>
    <t>RECIBO 2019-614-26737</t>
  </si>
  <si>
    <t>RECIBO 2019-614-26738</t>
  </si>
  <si>
    <t>RECIBO 2019-614-26736</t>
  </si>
  <si>
    <t>2019-614-26716</t>
  </si>
  <si>
    <t>TITULO 179243</t>
  </si>
  <si>
    <t>2019-614-26715</t>
  </si>
  <si>
    <t>TITULO 167316</t>
  </si>
  <si>
    <t>2019-614-26713</t>
  </si>
  <si>
    <t>TITULO 29821</t>
  </si>
  <si>
    <t>2019-614-26714</t>
  </si>
  <si>
    <t>TITULO 2007-331830</t>
  </si>
  <si>
    <t>2019-614-26718</t>
  </si>
  <si>
    <t>TITULO 217303</t>
  </si>
  <si>
    <t>2019-614-26737</t>
  </si>
  <si>
    <t>TIT. ARCH. 1988-00179243</t>
  </si>
  <si>
    <t>SOLICITUD DE PUBLICIDAD REGISTRAL LECTURA DE TITULO ARCHIVADO</t>
  </si>
  <si>
    <t>2019-614-26736</t>
  </si>
  <si>
    <t>TIT. ARCH. 1998-00167316</t>
  </si>
  <si>
    <t>SOLICITUD DE PUBLICIDAD REGISTRAL- VISUALIZACIÓN DE PREDIOS - TITULO 1998-179243</t>
  </si>
  <si>
    <t>SOLICITUD DE PUBLICIDAD REGISTRAL- VISUALIZACIÓN DE PREDIOS - TITULO 1998-167316</t>
  </si>
  <si>
    <t>SOLICITUD DE PUBLICIDAD REGISTRAL- VISUALIZACIÓN DE PREDIOS - TITULO 1984-29821</t>
  </si>
  <si>
    <t>SOLICITUD DE PUBLICIDAD REGISTRAL- VISUALIZACIÓN DE PREDIOS - TITULO 2007-331830</t>
  </si>
  <si>
    <t>SOLICITUD DE PUBLICIDAD REGISTRAL- VISUALIZACIÓN DE PREDIOS - TITULO 2005-217303</t>
  </si>
  <si>
    <t>SOLICITUD DE PUBLICIDAD REGISTRAL LECTURA DE TITULO ARCHIVADO                                                                           TIT. ARCH. 1988-00179243</t>
  </si>
  <si>
    <t>SOLICITUD DE PUBLICIDAD REGISTRAL LECTURA DE TITULO ARCHIVADO                                                                           TIT. ARCH. 1987-00095759</t>
  </si>
  <si>
    <t>SOLICITUD DE PUBLICIDAD REGISTRAL LECTURA DE TITULO ARCHIVADO                                                                            TIT. ARCH. 1998-00167316</t>
  </si>
  <si>
    <t>TITULO ARCHIVADO</t>
  </si>
  <si>
    <t>1997-00095769</t>
  </si>
  <si>
    <t>PORTAPAPEL ARTESCO A4</t>
  </si>
  <si>
    <t>RECIBO 2019-614-29009</t>
  </si>
  <si>
    <t>RECIBO 2019-614-28965</t>
  </si>
  <si>
    <t>2019-614-29009</t>
  </si>
  <si>
    <t>TIT. ARCH. 1981-00005066</t>
  </si>
  <si>
    <t>2019-614-28965</t>
  </si>
  <si>
    <t>TIT. ARCH. 1981-00050661</t>
  </si>
  <si>
    <t>SOLICITUD DE PUBLICIDAD REGISTRAL                                TIT. ARCH. 1981-00005066</t>
  </si>
  <si>
    <t>SOLICITUD DE PUBLICIDAD REGISTRAL LECTURA DE TITULO ARCHIVADO                                                                          TIT. ARCH. 1981-00050661</t>
  </si>
  <si>
    <t>LIQUIDACION DE GASTOS CANTA CALLAO AÑO 2019</t>
  </si>
  <si>
    <t>RECIBO 2019-234-19309</t>
  </si>
  <si>
    <t>RECIBO 2019-614-29386</t>
  </si>
  <si>
    <t>2019-234-19309</t>
  </si>
  <si>
    <t>PUBLIC. N° 2019-7049558</t>
  </si>
  <si>
    <t>PAGO LIQUIDACION PUBLICIDAD</t>
  </si>
  <si>
    <t>2019-614-29386</t>
  </si>
  <si>
    <t>PUBLIC. N° 2019-1981-00005066</t>
  </si>
  <si>
    <t>PAGO LIQUIDACION PUBLICIDAD                                          PUBLIC. N° 2019-7049558</t>
  </si>
  <si>
    <t>SOLICITUD DE PUBLICIDAD REGISTRAL                                 PUBLIC. N° 2019-7049558</t>
  </si>
  <si>
    <t>JOHN CABALLERO</t>
  </si>
  <si>
    <t>BUSQUEDA DE ANEXO DE VIA</t>
  </si>
  <si>
    <t xml:space="preserve">LEVANTAMIENTO TOPOGRÁFICO </t>
  </si>
  <si>
    <t xml:space="preserve">DISEÑO GEOMÉTRICO EN PLANO </t>
  </si>
  <si>
    <t>TASA REINTEGRO</t>
  </si>
  <si>
    <t>TRÁMITEA ADMINISTRATIVOS</t>
  </si>
  <si>
    <t>DESCUENTO</t>
  </si>
  <si>
    <t xml:space="preserve">RECIBO HONORARIOS </t>
  </si>
  <si>
    <t>EXP 3822-2019, 3717-2013</t>
  </si>
  <si>
    <t>LANZAMIENTO</t>
  </si>
  <si>
    <t>MOVILIDAD JUAN GARCIA PARA TRAMITAR COPIA LITERAL DE PODERES DE REYNALDO SSAVEDRA Y ISABEL LAGE PARA MARIA SAAVEDRA LAGE</t>
  </si>
  <si>
    <t>MOVILIDAD JUAN GARCIA PARA TRAMITAR COPIA DE TESTIMONIOS-PODER A MARIA SAAVEDRA DE REYNALDO SAAVEDRA E ISABEL LAGE</t>
  </si>
  <si>
    <t>MOVILIDAD JUAN GARCIA REGISTROPUBLICO CALLAO PAGO DE LIQUIDACION DE TITULO ARCHIVADO ESCRITURA PUBLICA SR SAAVEDRA</t>
  </si>
  <si>
    <t>MOVILIDAD TAXI OFICINA-LA MOLINA</t>
  </si>
  <si>
    <t>COMPRA ANTIVIRUS</t>
  </si>
  <si>
    <t>TITULO ARCHIVADO 23972</t>
  </si>
  <si>
    <t>MOVILIDAD JUAN GARCIA RECOJO TITULO ARCHIVADO REGISTRO PUBLICO CALLAO SAAVEDRA</t>
  </si>
  <si>
    <t>MOVILIDAD JUAN GARCIA ESCRITO EXP 922-14</t>
  </si>
  <si>
    <t>MOVILIDAD CASILLA DE ABOGADOS, REGISTRO PUBLICO, VIGENCIA DE PODER BIENES RAICES SANTA CLARA-TRAMITE ENEL</t>
  </si>
  <si>
    <t>MOVILIDAD JUAN GARCIA JUZGADO PAZ LIMA, JUZGADO CIVIL CASILLA BBVA, MUNICIPIO MAGDALENA, OPEN PLAZA ANGAMOS</t>
  </si>
  <si>
    <t>MOVILIDAD JUAN GARCIA JUZGADO CIVIL, PROGRARMAR PARTES, CASILLA, BBVA</t>
  </si>
  <si>
    <t>MOVILIDAD CASILLA-CIVILES-DIARIO COMERCIO, REGRESO A OFICINA</t>
  </si>
  <si>
    <t>MOVILIDAD JUAN GARCIA TRAMITE ESCRITO CONEXIÓN CONFORMIDAD OBRE-REGISTROS PUBLICOS</t>
  </si>
  <si>
    <t>MOVILIDAD JUAN GARCIA FISCALIA PENAL-CASILLA, OFICINA, MIGRACIONES, REGRESO A OFICINA</t>
  </si>
  <si>
    <t>MOVILIDAD JUAN GARCIA MUNICIPALIDAD DE MIRAFLORES, SONREIR, REGRESO A OFICINA</t>
  </si>
  <si>
    <t>MOVILIDAD JUAN GARCIA CASILLA, REGRESO A OFICINA</t>
  </si>
  <si>
    <t>MOVILIDAD JUAN GARCIA  DE DIVISION DE ESTAFAS PNP A AV COLONIAL MAYA DE LA TORRE, CASILLA, REGRESO A OFICINA</t>
  </si>
  <si>
    <t>MOVILIDAD JUAN GARCIA SEGUIMIENTO EXP COMERCIALES, CASILLA DE ABOGADOS, ESTUDIO DR CUEVA, BANCO DE LA NACION</t>
  </si>
  <si>
    <t>MOVILIDAD JUAN GARCIA DE OFICINA A CIVILES-CASILLA, MUNICIPIO DE BELLARIÑA, MUNICIPIO DE MAGDALENA, OFICINA,BBVA-BCP-SEDAPAL, OFICINA, DR CUEVA, REGRESO A OFICINA</t>
  </si>
  <si>
    <t>MOVILIDAD JUAN GARCIA JUZGADO CIVIL, PALACIO ESCRITO, DR LUIS RIOS SULLANA</t>
  </si>
  <si>
    <t>MOVILIDAD TRAMITE DE INDEPENDIZACION, CORRECION DE CONFORMIDAD DE OBRA-OBSERVACION REGISTRO PUBLICO</t>
  </si>
  <si>
    <t>MOVILIDAD JUAN GARCIA DE OFICINA A BANCO DE LA NACION-JUZGADO COMERCIAL, CIVILES-CASILLA, REGISTRO PUBLICO, OFICIO</t>
  </si>
  <si>
    <t>MOVILIDAD JUAN GARCIA JUZGADO CIVIL LIMA ESTE-SAN JUAN DE LURIGANCHO RECABAR INFORMACION</t>
  </si>
  <si>
    <t xml:space="preserve">MOVILIDAD JUAN GARCIA CASILLA ABOGADOS-SEDE SCOTIABANK, REGRESO OFICINA, </t>
  </si>
  <si>
    <t>MOVILIDAD JUAN GARCIA CASILLA ABOGADOS, FISCALIA PENAL N°46 Y 2° FISCALIA PENAL SUPERIOR</t>
  </si>
  <si>
    <t>MOVILIDAD JUAN GARCIA BANCO DE LA NACION GIRO PARA OLMOS GUARDIA PAGO Y CANASTA PARA GUARDIAN DE MAGDALENA</t>
  </si>
  <si>
    <t>MOVILIDAD JUAN GARCIA ESCRITOEN JUZGADO PAZ DE SURCO EXP 452-13-4. COMPRA DECEDULAR BANCO DE LA NACION, COPIAS</t>
  </si>
  <si>
    <t>MOVILIDAD JUAN GARCIA SCOTIABANK POR INDEPENDIZACION FIRMA Y ENTREGA DE RESOLUCION</t>
  </si>
  <si>
    <t>DERECHO DE NOTIFIACION JUDICIAL</t>
  </si>
  <si>
    <t>SOLICITU DE PUBLICIDAD REGISTRAL</t>
  </si>
  <si>
    <t>ASOCIATION COUNTRY CLUB EL BOSQUE</t>
  </si>
  <si>
    <t>CUOTAS DE MANTENIMIENTO DICIEMBRE 2019, ENERO-FEBRERO 2020</t>
  </si>
  <si>
    <t>SOLICITUDDE PUBLICIDAD REGISTRAL, CONSUMO, ESTACIONAMIENTO, ALCABALA</t>
  </si>
  <si>
    <t>SOLICITUD DE PUBLICIDAD REGISTRAL, COPIAS, DEVOLCUION DE DERECHOS REGISTRALES, SOLICITUD DE INSCRIPCION DE TITULO-TITULO ARCHIVADO A-1-4</t>
  </si>
  <si>
    <t>GASTOS CANTA CALLAO OFICINA,SOLCITUD DE PUBLICIDAD REGISTRAL, PAPELETA DE HABILITACION PROFESIONA CAL, CERTIFICADO MEDICO</t>
  </si>
  <si>
    <t>RECIBO 2020-183-4453</t>
  </si>
  <si>
    <t>RECIBO 2020-371-2160</t>
  </si>
  <si>
    <t>SOLICITUD DE INSCRIPCION DETITULO</t>
  </si>
  <si>
    <t>BANCO DELA NACION</t>
  </si>
  <si>
    <t>DERECHO DE NOTIFICACION JUDICIAL, APELACION DEAUTOS</t>
  </si>
  <si>
    <t>RENZO SANTIAGO ALBERTI SIERRA</t>
  </si>
  <si>
    <t>DERECGOS NOTARIALES KARDEX KX-81717</t>
  </si>
  <si>
    <t>A3 COLOR</t>
  </si>
  <si>
    <t>DEPOSITO</t>
  </si>
  <si>
    <t>LIQUIDACION</t>
  </si>
  <si>
    <t>DEPOSITO SAAVEDRA</t>
  </si>
  <si>
    <t>SERVICIO DEIMPRESIONES</t>
  </si>
  <si>
    <t>MOVILIDAD MUNICIPALIDAD DE LOSOLIVOS</t>
  </si>
  <si>
    <t>S-05205-2020</t>
  </si>
  <si>
    <t>DERECHO DE NOTIFICACION JUDICIAL, ARANCELES</t>
  </si>
  <si>
    <t xml:space="preserve">MOVILIDAD JUAN GARCIA MUNICIPIO SAN JUAN DE MIRAFLORES PARA GESTIONAR LA MEDICION DEL PREDIO </t>
  </si>
  <si>
    <t>MOVILIDAD A CASA SR ABASOLO RECOJO DE DOCUMENTOS</t>
  </si>
  <si>
    <t>MOVILIDAD JUAN GARCIA ESCRITO JUZGADO PAZ SURCO Y SAN BORJA</t>
  </si>
  <si>
    <t>MOVILIDAD JUAN GARCIA JUZGADO CIVIL LIMA ESTE EXP 1230-16</t>
  </si>
  <si>
    <t>MOVILIDAD JUAN GARCIA MUNICIPIO SAN JUAN DE MIRAFLORES</t>
  </si>
  <si>
    <t>MOVILIDAD JUAN GARCIA REGISTRO PUBLICO PARA LEVANTAMIENTO DE OBSERVACION DEL REGISTRO DE PROPIEDAD SR LUIS RIOS Y SRA NELLY LUPA</t>
  </si>
  <si>
    <t>RECIBO 2020-366-7736</t>
  </si>
  <si>
    <t>PRESENTACION POR LEGALIZACION  Y TITULO A RRPP</t>
  </si>
  <si>
    <t>TITULO CATASTRO JHON CABELLO</t>
  </si>
  <si>
    <t>GASTOS PERIODO 31-08-2020/10-09-2020, PASAJES  A LA MUNICIPALIDAD DE LOS OLIVOS, COPIA LITERAL DE CERTIFICADO CANTA CALLAO BLOCK 1 Y2, PASAJE PARA RECOGER RECTIFICACION CC</t>
  </si>
  <si>
    <t>DEPOSITO VASQUEZ TORRES EDWIN AURELIO ISRAEL</t>
  </si>
  <si>
    <t>1895-389</t>
  </si>
  <si>
    <t>TRANSF A EDWIN VASQUEZ/CHAPERO PARA TASACION</t>
  </si>
  <si>
    <t>EXP 10438</t>
  </si>
  <si>
    <t>FOTOCOPIAS, PASAJE A PODER JUDICIAL PARA ENTREGAR ESCRITO MAS COPIAS DE RESOLUCIONES</t>
  </si>
  <si>
    <t>EXP 10438-2020</t>
  </si>
  <si>
    <t>JHON CABALLERO</t>
  </si>
  <si>
    <t>MUNICIPALIDAD DE LOS OLIVOS - TANIA TATIANA LUDEÑA FERNANDEZ</t>
  </si>
  <si>
    <t>PREDIAL 2018-2019, ARBITRIOS Y SERENAZGO 2018-2019</t>
  </si>
  <si>
    <t>TAXI DESARCHIVADO EXP 887-2014, EXP 898, MOVILIDAD DR DUGLAS JUZGADO CIVL</t>
  </si>
  <si>
    <t>PARTIDA EXP 16775-18, MOVILIDAD RRPP, COPIA CERTIFICADO DE TITULO ARCHIVADO</t>
  </si>
  <si>
    <t>ILUMINACIONES Y DECORACIONES T Y K</t>
  </si>
  <si>
    <t>CERTIFICADO DE PARAMET CANTA CALLAO JHON CABALLO</t>
  </si>
  <si>
    <t>RECIBO 2020-302-19740</t>
  </si>
  <si>
    <t>RECIBO 2020-302-19739</t>
  </si>
  <si>
    <t>2020-302-19739</t>
  </si>
  <si>
    <t>TITULO ARCHIVADO CANTA CALLAO HABILITACIÓN URBANA</t>
  </si>
  <si>
    <t>2020-302-19740</t>
  </si>
  <si>
    <t>MOVILIDAD RRPP, TITULO ARCHIVADO BIENES RAICES 2015-00297143</t>
  </si>
  <si>
    <t>REGALOS NAVIDAD DEYSI- BIENES RAICES</t>
  </si>
  <si>
    <t>090750070006403</t>
  </si>
  <si>
    <t>REGALOS NAVIDAD EDWIN DEYSI</t>
  </si>
  <si>
    <t>090750070006404</t>
  </si>
  <si>
    <t>GUARDIANES CANTA CALLAO - NAVIDAD</t>
  </si>
  <si>
    <t>GASTOS CASILLA ANTONIO CUEVA ABOGADO OCTUBRE-DICIEMBRE</t>
  </si>
  <si>
    <t>CASILLA DOCTOR ANTONIO CUEVA (MES OCTUBRE Y NOVIEMBRE)</t>
  </si>
  <si>
    <t>PAGO MANTENIMIENTO MES NOV, DEPOSITO A NICOLAS ROMERO, 2 CEDULAS DE NOTIFICACION</t>
  </si>
  <si>
    <t>EXP 16775-2018</t>
  </si>
  <si>
    <t>FACT E001-6610</t>
  </si>
  <si>
    <t>GIGANTOGRAFIAS EXPRESS SAC</t>
  </si>
  <si>
    <t>GASTOS CALLAO-6 SERVICIO DE IMPRESIONES</t>
  </si>
  <si>
    <t>CONSTACIA DE PAGO DE SERVICIOS</t>
  </si>
  <si>
    <t>E001-6610</t>
  </si>
  <si>
    <t>6 SERVICOS DE IMPRESIONES</t>
  </si>
  <si>
    <t>GASTOS CASILLA ANTONIO CUEVA ABOGADO DICIEMBRE</t>
  </si>
  <si>
    <t xml:space="preserve">CASILLA DOCTOR ANTONIO CUEVA </t>
  </si>
  <si>
    <t>PAGO JHON CABELLO</t>
  </si>
  <si>
    <t>DR CUEVA CASILLA ENERO 2021, PAGO A CTA SCOTIABANK SALA KATTY GUTIERREZ, TAXI NOTARIA</t>
  </si>
  <si>
    <t>COPIA LITERAL DE PARTIDA 13157275-ESTACIONAMIENTO N°</t>
  </si>
  <si>
    <t>2021-549204</t>
  </si>
  <si>
    <t>COPIA LITERAL DE PARTIDA N°13157275 ESTACIONAMIENTO N°01 CANTA CALLAO</t>
  </si>
  <si>
    <t>DERECHOS PAGADOS</t>
  </si>
  <si>
    <t>VIGENCIA DE PODER CANTA CALLAO</t>
  </si>
  <si>
    <t>GASTOS PERIODO 31/8/2020 SL 09/02/2021</t>
  </si>
  <si>
    <t>NOTARIA ROSALES SEPULVEDA</t>
  </si>
  <si>
    <t>Legalizacion de carta notarial</t>
  </si>
  <si>
    <t>MOVILIDAD A UNILAB, EXAMEN MOLECULAR, HABICH-TUPAC, CARTA NOTARIAL-NOTARIA DEL POZO</t>
  </si>
  <si>
    <t>PUBLICIDAD CERTIFICADA EN LINEA-COPIA LITERAL DE PARTIDA 13157332, 13157348</t>
  </si>
  <si>
    <t>COPIA LITERAL DE PARTIDA N°13157332 BLOCK 3 DPTO 102 CANTA CALLAO</t>
  </si>
  <si>
    <t>COPIA LITERAL DE PARTIDA N°13157332 BLOCK 3 DPTO 201 CANTA CALLAO</t>
  </si>
  <si>
    <t>MOVILIDAD A LA OFICINA ANGAMOS, VENEZUELA, ALFONSO UGARTE, BELLAVISTA, REGRESIO A OFICINA</t>
  </si>
  <si>
    <t>VILLANUEVA RODRIGUEZ AMPARO DEL PILAR</t>
  </si>
  <si>
    <t>PAGO EN EFECTIVO A JHON CABALLERO A CUENTA PARA LIMPIEZA</t>
  </si>
  <si>
    <t xml:space="preserve">TRASFERENCIA </t>
  </si>
  <si>
    <t>ARREGLO CHAPA TERRENO JUNTO  A-1-5</t>
  </si>
  <si>
    <t>DESMONTE CANTA CALLAO</t>
  </si>
  <si>
    <t>LIMPIEZA TERRENO TRANSFERENCIA</t>
  </si>
  <si>
    <t>GASTOS CANTA CALLAO A-1-5. SE REALIZO ESTE TRABAJO POR TODA LA BASURA ACUMULADA Y DESMONTE</t>
  </si>
  <si>
    <t>CANCELACION TRANQUERA CANTA CALLAO PARA EVITAR QUE BOTEN BASURA</t>
  </si>
  <si>
    <t>TRANSFERENCIA A JHON CABALLERO LIMPIEZA/DESMONTE CANTA CALLAO</t>
  </si>
  <si>
    <t xml:space="preserve">LIMPIEZA </t>
  </si>
  <si>
    <t>CANTA CALLAO A-1-5RESERVA VIAL SE REALIZO TRABAJO POR BASURA ACUMULADA Y DESMONTE</t>
  </si>
  <si>
    <t>ZANJAS</t>
  </si>
  <si>
    <t>TRANQUERAS</t>
  </si>
  <si>
    <t>CANTA CALLAO LIMPIEZA TORRES A-1-5</t>
  </si>
  <si>
    <t>DECLARANTE DE FABRICA</t>
  </si>
  <si>
    <t>DECLARATORIO DE FABRICA COLEGIO,MOVILIDAD</t>
  </si>
  <si>
    <t>GENERAL SERVICES GREEN PEGASUS EIRL</t>
  </si>
  <si>
    <t>DEPOSITO BCP A PEGASO VERDE PAGO DE CASILLA N°314</t>
  </si>
  <si>
    <t>BC13-00009544</t>
  </si>
  <si>
    <t>COMPRA EN LP HOTELES S.A. 1 KEKE ARANDANOS Y 2 BAGUATIA</t>
  </si>
  <si>
    <t>DECLARANTE DE FABRICA JHON CABALLERO</t>
  </si>
  <si>
    <t>F011-0004755</t>
  </si>
  <si>
    <t>COMPRA EN GIANFRANCO CAFFE</t>
  </si>
  <si>
    <t>B011-00034059</t>
  </si>
  <si>
    <t>COMPRA EN INVERSIONES TERRA MADRE S.A.C.EL PAN DE LA CHOLA - PAN &amp; CAFÉ</t>
  </si>
  <si>
    <t>B034-00216664</t>
  </si>
  <si>
    <t xml:space="preserve">COMPRA DE CAPUCCINO EN CINCO MILLAS S.A.C. </t>
  </si>
  <si>
    <t>NEGOCIACIONES EN LOS DPT.</t>
  </si>
  <si>
    <t>F008 - N°101707</t>
  </si>
  <si>
    <t>LEGALIZACION DE FIRMA PARA DECLARATORIA DE FABRICA</t>
  </si>
  <si>
    <t>FACT/101707</t>
  </si>
  <si>
    <t xml:space="preserve">LEGALIZACION DE FIRMAS BIENES RAICES </t>
  </si>
  <si>
    <t>2021-159-3061</t>
  </si>
  <si>
    <t>PAGO MINIMO EN RRPP INGRESO DE DECLARATORIA DE FABRICA (TACHADO)</t>
  </si>
  <si>
    <t>PUBLICIDAD CERTIFICADA EN LINEA-COPIA LITERAL DE PARTIDA 12997926</t>
  </si>
  <si>
    <t>COPIA LITERAL DE PARTIDA  SUB LOTE A-1-2 (ULTIMA PAGINA)</t>
  </si>
  <si>
    <t>COPIA LITERAL DE PARTIDA  SUB LOTE A-1-2 (PENULTIMA Y ANTEPENULTIMA  PAGINA)</t>
  </si>
  <si>
    <t>BOCA TARUPO, BANNER Y LILO NYPA BELLAVISTA, MOVILIDAD  DSN JUAN</t>
  </si>
  <si>
    <t>GASTOS VARIOS ABRIL 2021</t>
  </si>
  <si>
    <t>PUBLICIDAD CERTIFICADA EN LINEA-PARTIDA 12010832</t>
  </si>
  <si>
    <t>COPIA LITERAL DE PARTIDA - RRPP</t>
  </si>
  <si>
    <t>TITULO 2021-00802949  AMPLIACIONES DE TESTAMENTO PARTIDA 70268158</t>
  </si>
  <si>
    <t>GASTOS ASUMIDOS POR NELLY LUPA</t>
  </si>
  <si>
    <t>CERTIFICACION LIBRO DE ACTAS BS. RS. STA CLARA S.A.C. (GASTOS ASUMIDOS POR NELLY</t>
  </si>
  <si>
    <t>FAC F001-048888</t>
  </si>
  <si>
    <t>HONORARIOS PODER KARDEX K28441- PODER CONSUELO A LUIS</t>
  </si>
  <si>
    <t>FACT F001-048930</t>
  </si>
  <si>
    <t>BIOMETRICO-HONORARIO</t>
  </si>
  <si>
    <t>f001-048910</t>
  </si>
  <si>
    <t>CERTIFICACIÓN DE FIRMAS</t>
  </si>
  <si>
    <t>FACT F001-048921</t>
  </si>
  <si>
    <t>FACT F001-049303</t>
  </si>
  <si>
    <t>8 BIOMETRICO-8 HONORARIOS</t>
  </si>
  <si>
    <t>F001-049303</t>
  </si>
  <si>
    <t>LEGALIZACION DE FIRMAS (8)</t>
  </si>
  <si>
    <t>TITULO 2021-00964156  AMPLIACIONES DE TESTAMENTO PARTIDA 70268158</t>
  </si>
  <si>
    <t>WONG- CENCOSUD RETAIL PERUSA</t>
  </si>
  <si>
    <t>AGUA SAN MATEO</t>
  </si>
  <si>
    <t>F231-00025769</t>
  </si>
  <si>
    <t>WONG - AGUA SAN MATEO</t>
  </si>
  <si>
    <t>F001-7885</t>
  </si>
  <si>
    <t>LEÑA Y CARBON NEGOCIACIONES SANTA CRUZ S.A.C.  MOLLEJAS, MANZANILLA, TAZA DE ANIS, FILETE DE PIERNA</t>
  </si>
  <si>
    <t>GASTOS DE TRAMITE DE TESTAMENTO</t>
  </si>
  <si>
    <t>PASAJES A NOTARIA HOPKING DE LOS DIAS 19/3, 7/4, 9/4, 13/4, 27/4 PARA EL TRAMITE DE TESTAMENTO DEL SR RODOLFO RIOS</t>
  </si>
  <si>
    <t>PREDIAL 2018, TARMITES ADMINISTRATIVOS</t>
  </si>
  <si>
    <t>PAGO IMPUESTO PREDIAL 2018</t>
  </si>
  <si>
    <t>LUIS RIOS</t>
  </si>
  <si>
    <t>CERTIFICACION LIBRO DE ACTAS-NOTARIA SEPULVEDA</t>
  </si>
  <si>
    <t>HONORARIOS</t>
  </si>
  <si>
    <t>F001-049815</t>
  </si>
  <si>
    <t xml:space="preserve">CERTIFICACIÓN DE FIRMAS </t>
  </si>
  <si>
    <t>CERTIFICACION LIBRO DE ACTAS BS. RS. STA CLARA S.A.C. (GASTOS ASUMIDOS POR LUIS RIOS)</t>
  </si>
  <si>
    <t>BENEFICIO POR COLEGIO MEDICO</t>
  </si>
  <si>
    <t>SUBSIDIO FONDO DE SEGURIDAD DEL MEDICO, PARTIDA MATRIMONIO, MOVILIDAD, GASTOS VARIOS</t>
  </si>
  <si>
    <t xml:space="preserve">ACTA DE INSPECCION REALIZADA </t>
  </si>
  <si>
    <t>SOLICITAR RECTIFICAR VALOR ARANCELERO</t>
  </si>
  <si>
    <t>ANOTACION DE TACHA</t>
  </si>
  <si>
    <t>INSPECCION MUEBLES FLORIDA DE PRO FISCALIZACION (TRAMITE)</t>
  </si>
  <si>
    <t>2021-2032802</t>
  </si>
  <si>
    <t>PARTIDA REGISTRAL 13157328 BLOCK 1 DPTO 102 - SECCIÓN 50 (PRIMER PISO)</t>
  </si>
  <si>
    <t>PUBLICIDAD CERTIFICADA EN LINEA-COPIA LITERAL DE PARTIDA 13157395</t>
  </si>
  <si>
    <t>PUBLICIDAD CERTIFICADA EN LINEA-COPIA LITERAL DE PARTIDA 13157403</t>
  </si>
  <si>
    <t>PUBLICIDAD CERTIFICADA EN LINEA-COPIA LITERAL DE PARTIDA 13157344</t>
  </si>
  <si>
    <t>PUBLICIDAD CERTIFICADA EN LINEA-COPIA LITERAL DE PARTIDA 13157379</t>
  </si>
  <si>
    <t>PUBLICIDAD CERTIFICADA EN LINEA-COPIA LITERAL DE PARTIDA 13157388</t>
  </si>
  <si>
    <t>PUBLICIDAD CERTIFICADA EN LINEA-COPIA LITERAL DE PARTIDA 13157340</t>
  </si>
  <si>
    <t>PUBLICIDAD CERTIFICADA EN LINEA-COPIA LITERAL DE PARTIDA 13157375</t>
  </si>
  <si>
    <t>PUBLICIDAD CERTIFICADA EN LINEA-COPIA LITERAL DE PARTIDA 13157342</t>
  </si>
  <si>
    <t>PUBLICIDAD CERTIFICADA EN LINEA-COPIA LITERAL DE PARTIDA 13157351</t>
  </si>
  <si>
    <t>PUBLICIDAD CERTIFICADA EN LINEA-COPIA LITERAL DE PARTIDA 13157359</t>
  </si>
  <si>
    <t>PUBLICIDAD CERTIFICADA EN LINEA-COPIA LITERAL DE PARTIDA 13157368</t>
  </si>
  <si>
    <t>PUBLICIDAD CERTIFICADA EN LINEA-COPIA LITERAL DE PARTIDA 13157394</t>
  </si>
  <si>
    <t>PUBLICIDAD CERTIFICADA EN LINEA-COPIA LITERAL DE PARTIDA 13157402</t>
  </si>
  <si>
    <t>PUBLICIDAD CERTIFICADA EN LINEA-COPIA LITERAL DE PARTIDA 13157334</t>
  </si>
  <si>
    <t>PUBLICIDAD CERTIFICADA EN LINEA-COPIA LITERAL DE PARTIDA 13157343</t>
  </si>
  <si>
    <t>PUBLICIDAD CERTIFICADA EN LINEA-COPIA LITERAL DE PARTIDA 13157361</t>
  </si>
  <si>
    <t>PUBLICIDAD CERTIFICADA EN  LINEA-COPIA LITERAL DE PARTIDA 13157378</t>
  </si>
  <si>
    <t>PUBLICIDAD CERTIFICADA EN LINEA-COPIA LITERAL DE PARTIDA 13157391</t>
  </si>
  <si>
    <t>PUBLICIDAD CERTIFICADA EN LINEA-COPIA LITERAL DE PARTIDA 13157408</t>
  </si>
  <si>
    <t>PUBLICIDAD CERTIFICADA EN LINEA-COPIA LITERAL DE PARTIDA 13157331</t>
  </si>
  <si>
    <t>PUBLICIDAD CERTIFICADA EN LINEA-COPIA LITERAL DE PARTIDA 13157349</t>
  </si>
  <si>
    <t>PUBLICIDAD CERTIFICADA EN LINEA-COPIA LITERAL DE PARTIDA 13157357</t>
  </si>
  <si>
    <t>PUBLICIDAD CERTIFICADA EN LINEA-COPIA LITERAL DE PARTIDA 13157383</t>
  </si>
  <si>
    <t>PUBLICIDAD CERTIFICADA EN LINEA-COPIA LITERAL DE PARTIDA 13157392</t>
  </si>
  <si>
    <t>PUBLICIDAD CERTIFICADA EN LINEA-COPIA LITERAL DE PARTIDA 13157409</t>
  </si>
  <si>
    <t>PUBLICIDAD CERTIFICADA EN LINEA-COPIA LITERAL DE PARTIDA 13157364</t>
  </si>
  <si>
    <t>PUBLICIDAD CERTIFICADA EN LINEA-COPIA LITERAL DE PARTIDA 13157372</t>
  </si>
  <si>
    <t>PUBLICIDAD CERTIFICADA EN LINEA-COPIA LITERAL DE PARTIDA 13157381</t>
  </si>
  <si>
    <t>PUBLICIDAD CERTIFIC ADA EN LINEA-COPIA LITERAL DE PARTIDA 13157390</t>
  </si>
  <si>
    <t>PUBLICIDAD CERTIFICADA EN LINEA-COPIA LITERAL DE PARTIDA 13157398</t>
  </si>
  <si>
    <t>PUBLICIDAD CERTIFICADA EN LINEA-COPIA LITERAL DE PARTIDA 13157407</t>
  </si>
  <si>
    <t>PUBLICIDAD CERTIFICADA EN LINEA-COPIA LITERAL DE PARTIDA 13157338</t>
  </si>
  <si>
    <t>PUBLICIDAD CERTIFICADA EN LINEA-COPIA LITERAL DE PARTIDA 13157373</t>
  </si>
  <si>
    <t>PUBLICIDAD CERTIFICADA EN LINEA-COPIA LITERAL DE PARTIDA 13157328</t>
  </si>
  <si>
    <t>PUBLICIDAD CERTIFICADA EN LINEA-COPIA LITERAL DE PARTIDA 13157345</t>
  </si>
  <si>
    <t>PUBLICIDAD CERTIFICADA EN LINEA-COPIA LITERAL DE PARTIDA 13157354</t>
  </si>
  <si>
    <t>PUBLICIDAD CERTIFICADA EN LINEA-COPIA LITERAL DE PARTIDA 13157389</t>
  </si>
  <si>
    <t>PUBLICIDAD CERTIFICADA EN LINEA-COPIA LITERAL DE PARTIDA 13157405</t>
  </si>
  <si>
    <t>PUBLICIDAD CERTIFICADA EN LINEA-COPIA LITERAL DE PARTIDA 13157329</t>
  </si>
  <si>
    <t>PUBLICIDAD CERTIFICADA EN LINEA-COPIA LITERAL DE PARTIDA 13157337</t>
  </si>
  <si>
    <t>PUBLICIDAD CERTIFICADA EN LINEA-COPIA LITERAL DE PARTIDA 13157346</t>
  </si>
  <si>
    <t>PUBLICIDAD CERTIFICADA EN LINEA</t>
  </si>
  <si>
    <t>GASTOS CANTA CALLAO 2021</t>
  </si>
  <si>
    <t>PUBLICIDAD CERTIFICADA EN LINEA-COPIA LITERAL DE PARTIDA 13157362</t>
  </si>
  <si>
    <t>PARTIDA REGISTRAL 13157345 BLOCK 1 DPTO 202 - SECCIÓN 66 (SEGUNDO PISO)</t>
  </si>
  <si>
    <t>2021-2040535</t>
  </si>
  <si>
    <t>PARTIDA REGISTRAL 13157354 BLOCK 6 DPTO 201 - SECCIÓN 75 (SEGUNDO PISO)</t>
  </si>
  <si>
    <t>2021-2040839</t>
  </si>
  <si>
    <t>PARTIDA REGISTRAL 13157389 BLOCK 6 DPTO 402 - SECCIÓN 108 (CUARTO PISO)</t>
  </si>
  <si>
    <t>2021-2041059</t>
  </si>
  <si>
    <t>PARTIDA REGISTRAL 13157405 BLOCK 6 DPTO 502 - SECCIÓN 124 (QUINTO PISO)</t>
  </si>
  <si>
    <t>2021-2041404</t>
  </si>
  <si>
    <t>PARTIDA REGISTRAL 13157329 BLOCK 2 DPTO 101 - SECCIÓN 51 (PRIMER PISO)</t>
  </si>
  <si>
    <t>2021-2041610</t>
  </si>
  <si>
    <t>PARTIDA REGISTRAL 13157337 BLOCK 6 DPTO 101 - SECCIÓN 59 (PRIMER PISO)</t>
  </si>
  <si>
    <t>2021-2042158</t>
  </si>
  <si>
    <t>PARTIDA REGISTRAL 13157346 BLOCK 2 DPTO 201 - SECCIÓN 67 (SEGUNDO PISO)</t>
  </si>
  <si>
    <t>2021-2042402</t>
  </si>
  <si>
    <t>PARTIDA REGISTRAL 13157364 BLOCK 2 DPTO 302 - SECCIÓN 84 (TERCER PISO)</t>
  </si>
  <si>
    <t>2021-2042602</t>
  </si>
  <si>
    <t>PARTIDA REGISTRAL 13157372 BLOCK 6 DPTO 302 - SECCIÓN 92 (TERCER PISO)</t>
  </si>
  <si>
    <t>2021-2042843</t>
  </si>
  <si>
    <t>PARTIDA REGISTRAL 13157381 BLOCK 2 DPTO 402 - SECCIÓN 100 (CUARTO PISO)</t>
  </si>
  <si>
    <t>2021-2042919</t>
  </si>
  <si>
    <t>PARTIDA REGISTRAL 13157390 BLOCK 7 DPTO 401 - SECCIÓN 109 (CUARTO PISO)</t>
  </si>
  <si>
    <t>2021-2043023</t>
  </si>
  <si>
    <t>PARTIDA REGISTRAL 13157398 BLOCK 3 DPTO 501 SECCIÓN 117 (QUINTO PISO)</t>
  </si>
  <si>
    <t>2021-2043121</t>
  </si>
  <si>
    <t>PARTIDA REGISTRAL 13157407 BLOCK 7 DPTO 501 - SECCIÓN 125 (QUINTO PISO)</t>
  </si>
  <si>
    <t>2021-2043258</t>
  </si>
  <si>
    <t>PARTIDA REGISTRAL 13157338 BLOCK 6 DPTO 102 - SECCIÓN 60 (PRIMER PISO)</t>
  </si>
  <si>
    <t>2021-2043335</t>
  </si>
  <si>
    <t>PARTIDA REGISTRAL 13157373 BLOCK 7 DPTO 301 SECCIÓN 93 (TERCER PISO)</t>
  </si>
  <si>
    <t>2021-2043662</t>
  </si>
  <si>
    <t>PARIDA REGISTRAL 13157391 BLOCK 7 DPTO 402 - SECCIÓN 110 (CUARTO PISO)</t>
  </si>
  <si>
    <t>2021-2044055</t>
  </si>
  <si>
    <t>PARTIDA REGISTRAL 13157408 BLOCK 7 DPTO 502 - SECCIÓN 126 (QUINTO PISO)</t>
  </si>
  <si>
    <t>2021-2044171</t>
  </si>
  <si>
    <t>PARTIDA REGISTRAL 13157331 BLOCK 3 DPTO 101 - SECCIÓN 53 (PRIMER PISO)</t>
  </si>
  <si>
    <t>2021-2044237</t>
  </si>
  <si>
    <t>PARTIDA REGISTRAL 13157349 BLOCK 3 DPTO 202 - SECCIÓN 70 (SEGUNDO PISO)</t>
  </si>
  <si>
    <t>2021-2044317</t>
  </si>
  <si>
    <t>PARTIDA REGISTRAL 13157357 BLOCK 7 DPTO 202 - SECCIÓN 78 (SEGUNDO PISO )</t>
  </si>
  <si>
    <t>2021-2044407</t>
  </si>
  <si>
    <t>PARTIDA REGISTRAL 13157383 BLOCK 3 DPTO 402 - SECCIÓN 102 (CUARTO PISO)</t>
  </si>
  <si>
    <t>2021-2044978</t>
  </si>
  <si>
    <t>PARTIDA REGISTRAL 13157392 BLOCK 8 DPTO 401 - SECCIÓN 111 (CUARTO PISO)</t>
  </si>
  <si>
    <t>2021-2048323</t>
  </si>
  <si>
    <t>PARITIDA REGISTRAL 13157409 BLOCK 8 DPTO 501 - SECCIÓN 127 (QUINTO PISO)</t>
  </si>
  <si>
    <t>2021-2048401</t>
  </si>
  <si>
    <t>PARTIDA REGISTRAL 13157340 BLOCK 7 DPTO 102 - SECCIÓN 62 (PRIMER PISO)</t>
  </si>
  <si>
    <t>2021-2048704</t>
  </si>
  <si>
    <t>PARTIDA REGISTRAL 13157375 BLOCK 8 DPTO 301 - SECCIÓN 95 (TERCER PISO)</t>
  </si>
  <si>
    <t>2021-2048808</t>
  </si>
  <si>
    <t>PARTIDA REGISTRAL 13157342 BLOCK 8 DPTO 101 - SECCIÓN 63 (PRIMER PISO)</t>
  </si>
  <si>
    <t>2021-2048917</t>
  </si>
  <si>
    <t>PARTIDA REGISTRAL 13157351 BLOCK 4 DPTO 202 - SECCIÓN 72 (SEGUNDO PISO)</t>
  </si>
  <si>
    <t>2021-2048953</t>
  </si>
  <si>
    <t>PARTIDA REGISTRAL 13157359 BLOCK 8 DPTO 202 - SECCIÓN 80 (SEGUNDO PISO)</t>
  </si>
  <si>
    <t>2021-2048978</t>
  </si>
  <si>
    <t>PARTIDA REGISTRAL 13157368 BLOCK 4 DPTO 302 - SECCIÓN 88 (TERCER PISO)</t>
  </si>
  <si>
    <t>2021-2049028</t>
  </si>
  <si>
    <t>PARTIDA REGISTRAL 13157394 BLOCK 1 DPTO 501 - SECCIÓN 113 (QUINTO PISO)</t>
  </si>
  <si>
    <t>2021-2049086</t>
  </si>
  <si>
    <t>PARTIDA REGISTRAL 13157402 BLOCK 5 DPTO 501 - SECCIÓN 121 (QUINTO PISO)</t>
  </si>
  <si>
    <t>2021-2049131</t>
  </si>
  <si>
    <t>PARTIDA REGISTRAL 13157334 BLOCK 4 DPTO 4 - SECCIÓN 56 (PRIMER PISO)</t>
  </si>
  <si>
    <t>2021-2049160</t>
  </si>
  <si>
    <t>PARTIDA REGISTRAL 13157343 BLOCK 8 DPTO 102 - SECCIÓN 64 (PRIMER PISO)</t>
  </si>
  <si>
    <t>2021-2049241</t>
  </si>
  <si>
    <t>PARTIDA REGISTRAL 13157361 BLOCK 1 DPTO 301 - SECCIÓN 81 (TERCER PISO)</t>
  </si>
  <si>
    <t>2021-2049281</t>
  </si>
  <si>
    <t>PARTIDA REGISTRAL 13157378 BLOCK 1 DPTO 401 - SECCIÓN 97 (CUARTO PISO)</t>
  </si>
  <si>
    <t>2021-2049310</t>
  </si>
  <si>
    <t>PARTIDA REGISTRAL 13157395 BLOCK 1 DPTO 502 - SECCIÓN 114 (QUINTO PISO)</t>
  </si>
  <si>
    <t>2021-2049348</t>
  </si>
  <si>
    <t>PARTIDA REGISTRAL 13157403 BLOCK 5 DPTO 502 - SECCIÓN 122 (QUINTO PISO)</t>
  </si>
  <si>
    <t>2021-2049377</t>
  </si>
  <si>
    <t>PARTIDA REGISTRAL 13157344 BLOCK 1 DPTO 201 - SECCIÓN 65 (SEGUNDO PISO)</t>
  </si>
  <si>
    <t>2021-2049420</t>
  </si>
  <si>
    <t>PARTIDA REGISTRAL 13157362 BLOCK 1 DPTO 302 - SECCIÓN 82 (TERCER PISO)</t>
  </si>
  <si>
    <t>2021-2049462</t>
  </si>
  <si>
    <t>PARTIDA REGISTRAL 13157379 BLOCK 1 DPTO 402 - SECCIÓN 98 (CUARTO PISO)</t>
  </si>
  <si>
    <t>2021-2049486</t>
  </si>
  <si>
    <t>PARTIDA REGISTRAL 13157388 BLOCK 6 DPTO 401 - SECCIÓN 107 (CUARTO PISO)</t>
  </si>
  <si>
    <t>TRAMITE JARDINES DE LA PAZ</t>
  </si>
  <si>
    <t>MOVILIDAD, ACTA DEFUNSION, PARTIDA DE NACIMIENTO, COPIA DE DNI TITULAR, MOVILIDADA MIRAFLORES Y A DEJAR DOCUMENTOS</t>
  </si>
  <si>
    <t>917711</t>
  </si>
  <si>
    <t>SOLICUTUD DE 2 COPIAS LIETRAL PARTIDA 14637812</t>
  </si>
  <si>
    <t>PARTIDA DE NACIMIENTO LUIS RIOS</t>
  </si>
  <si>
    <t>MOVILIDAD MUNICIPIOS, PAGO LEGALIZACION, DR CUEVA</t>
  </si>
  <si>
    <t>DEPOSITO ALONSO ANAYA AVILA, NOTARIA SEPULVEDA, PASAJE Y MOVILIDAD</t>
  </si>
  <si>
    <t>PENSION JUBILACION CONSUELO</t>
  </si>
  <si>
    <t>MOVILIDAD A ESTUDIO DR CUEVA, 6 CEDULAS DE NOTIFICACION, ESTACION IZAGUIRRE, MUNICIPIO LOS OLIVOS, ESTACION IZAGUIRRE, FOTOCOPIAS, OFICINA</t>
  </si>
  <si>
    <t>COMPRA UTILES, ENVIO OLVA COURIER, REINSCRIPCION MARTILLERO, MOVILIDAD, PAGO DE AVISO 1.6X1.6</t>
  </si>
  <si>
    <t>COMPRA AZUCAR OFICINA, DEPOSITO, COMPRA MATERIALES, PAGO MANTENIMIENTO, PASAJE SONREIR</t>
  </si>
  <si>
    <t>A CUENTA DE DERECHOS NOTARIALES, PAGO DERECHOS NOTARIALES, DERECHOS REGISTRALES DEL PODER ESPECIAL DE RODOLFO A LUIS +D1998:D2024RIOS KARDEX 29559</t>
  </si>
  <si>
    <t>PAGO DERECHOS NOTARIALES, LEGALZIACION, TASA JUDICIAL, MANTENIMIENTO, MOVILIDAD</t>
  </si>
  <si>
    <t>PAGO CONSTANCIA PARTIDA, MOVILDIAD, CERTIFICACIION FIRMAS, A CUENTA DE DERECHOS NOTARIALES</t>
  </si>
  <si>
    <t>PASAJE RRPP, COPIA REDUCIDA DE PLANO, HABILITACION URBANA, PLANO A-1-1 CC, REGIMEN PATRIMONIAL</t>
  </si>
  <si>
    <t>PASAJE UGEL, CERTIFICADO MEDICO, MOVILIDAD, GASTOS VARIOS, COMPRA OFICINA</t>
  </si>
  <si>
    <t>KARDEX N° 27231</t>
  </si>
  <si>
    <t>GASTOS NOTARIALES, HONORARIOS NOTARIA, GASTOS REGISTRALES, RENIEC, ALCABALA, PREDIAL</t>
  </si>
  <si>
    <t>PAGO COURIER, DERECHOS REGISTRALES K-27155, 27231, 29506, PAGO TARJETA, ARCHIVADORES</t>
  </si>
  <si>
    <t>PAGO CAMBIO SISTEMA CHAPA, TAXI, MOVILIDAD, PAGO TITULO ARCHIVADO, PASAJES RRPP</t>
  </si>
  <si>
    <t>RRPP EXP 2021-1594820</t>
  </si>
  <si>
    <t>2021-302-12134 DECLARATORIA, LIQUIDACION TITULO ARCHIVADO 2021-2648430, PASAJES</t>
  </si>
  <si>
    <t>2021-48570749, TITULO,PARTIDA 159820, MOVILIDAD, PAGO ASCENSOR,PASAJS, RRPP PAGO COPIA LITERAL</t>
  </si>
  <si>
    <t>PAGO LIQUIDACION TITULO DECLARADO, PASAJE TRAMITE DECLARATORIA, PAGO RECONOCIMIENTO, MOVILIDAD</t>
  </si>
  <si>
    <t>TITULO 2021-00999589-21 PODERES Y DIRECTORIOS</t>
  </si>
  <si>
    <t>ASESORIA PROFESIONAL EN ARQUITECTURA Y URBANISMOS</t>
  </si>
  <si>
    <t xml:space="preserve">ARQUITECTA PATRICIA CUBAS </t>
  </si>
  <si>
    <t>CERTIFICADO PARAMETRO 17/7/2021</t>
  </si>
  <si>
    <t>CANCELACIÓN DE CERTIFICADO DE PARÁMETROS PATRICIA CUBAS CAP 7600</t>
  </si>
  <si>
    <t>MOVILIDAD METROPOLITANO, AVISO, PASAJE RRPP, COPIAS LITERALES, PASAJES CORREDOR</t>
  </si>
  <si>
    <t>MOVILIDAD SR CARLOS DEL CARPIO SEGOVIA</t>
  </si>
  <si>
    <t>MOVILIDAD NOTARIA ROSALIA MEJIA</t>
  </si>
  <si>
    <t>MOVILIDAD CORREDOR AREQUIPA, FOUCETT, VARIOS</t>
  </si>
  <si>
    <t>MOVILIDAD IDA Y VUELTA METROPOLITANO, COPIA DE PLANOS</t>
  </si>
  <si>
    <t>INSCRIPCION DE INMUEBLES DE LOS OLIVOS, MOVILIDAD, SR CABALLAERO</t>
  </si>
  <si>
    <t>COPIA LITERAL DE PARTIDA 12997926 A-1-2</t>
  </si>
  <si>
    <t>COPIA LITERAL DE LA PARTIDA 12997926 SUNARP 14 PÁGINAS</t>
  </si>
  <si>
    <t>CASILLA DR DUGLAS, SELLOS, SUNARP</t>
  </si>
  <si>
    <t>PARTIDA HIPOTECA 70248370, P 129997926 A-1-2, PASAJES, DERECHOS COMERCIALES Y MOVILIDAD</t>
  </si>
  <si>
    <t>CASILLA, SUNARP, NOTARIA</t>
  </si>
  <si>
    <t>GASTOS SUNARP DUGLAS PARTIDA 14482515, COPIAS PLANOS, GASTOS VARIOS, TITULO ARCHIVADO, DR CUEVA</t>
  </si>
  <si>
    <t>RECIBO 2021-364-8216</t>
  </si>
  <si>
    <t>SOLICITUD DE INSCRIPCION DE TITULO EN OFICINA RECEPTORA</t>
  </si>
  <si>
    <t>DEPOSITOS, PARTIDA 13040986, PARTIDA DUGLAS, MOVILIDAD, TAXI RRPP</t>
  </si>
  <si>
    <t>FACT E001-18518</t>
  </si>
  <si>
    <t>11  PLANOSXEROX</t>
  </si>
  <si>
    <t>E001-18518</t>
  </si>
  <si>
    <t>11 PLANOS XEROX</t>
  </si>
  <si>
    <t>VIGILANCIA CANTA CALLAO MAYO, JUNIO, JULIO, AGOSTO</t>
  </si>
  <si>
    <t>MOVILIDAD MUNICIPALIDAD DE LOS OLIVOS, AV CANTA CALLAO N°1143 BLOCK 8 DPTO 102</t>
  </si>
  <si>
    <t>PARTIDA 13157348 DPTO 201 FUNDO CHUQUITANTA LOS OLIVOS</t>
  </si>
  <si>
    <t>PARTIDA 13157332 DPTO 102 BK 03 FUNDO CHUQUITANTA LOS OLIVOS</t>
  </si>
  <si>
    <t>COPIA LITERAL DE LA PARTIDA 13157332 SUNARP 2 PÁGINAS</t>
  </si>
  <si>
    <t>COPIA LITERAL DE LA PARTIDA 13157348 SUNARP 2 PÁGINAS</t>
  </si>
  <si>
    <t>GUARDIAN (12 DIAS X S/.60.00)</t>
  </si>
  <si>
    <t>NELLY LUPA NAVARRO</t>
  </si>
  <si>
    <t>EXP 16345-21, INSCRIPCION DE PREDIO A NOMBRE DE NELLY LUPA</t>
  </si>
  <si>
    <t>PAGOS CANTA CALLAO</t>
  </si>
  <si>
    <t>TITULO 2021-02721549 PARTIDA 14805015 PODER GLORIA BEATRIZ RIOS RODRIGUEZ Y JORGE EDUARDO RIOS RODRIGUEZ A LUIS FERNANDO RIOS RODRIGUEZ</t>
  </si>
  <si>
    <t>TITULO ARCHIVADO DE PLANOS DE CANAT CALLAO Y VISUALIZACION DE PLANOS</t>
  </si>
  <si>
    <t>COPIA SIMPLE DE PLANO CANTA CALLAO 2013-01008112, PASAJES, GASTOS SUNARP, GASTOS VARIOS</t>
  </si>
  <si>
    <t>COPIA CERTIFICADO REGISTRADOS DPTO 101-BLOCK 01</t>
  </si>
  <si>
    <t>TITULO ARCHIVADO 1008112-2013</t>
  </si>
  <si>
    <t>E001-21302</t>
  </si>
  <si>
    <t>COPIA DE PLANOS CANTA CALLAO EN A3 BLANCO Y NEGRO (16 HOJAS)</t>
  </si>
  <si>
    <t>COPIA CERTIFICADO REGISTALES INMUEBLE DPTO 101 BLOCK 01</t>
  </si>
  <si>
    <t>MOVILIDAD RENIEC, PAGOS VARIOS, TASAS JUDICIALES, SOLICITUD DE PLANOS, GASTOS SUNARP, MOVILIDAD</t>
  </si>
  <si>
    <t>TITULO ARCHIVADO 133879-2013</t>
  </si>
  <si>
    <t>FACT E001-21753</t>
  </si>
  <si>
    <t>80 COPIAS EN A3</t>
  </si>
  <si>
    <t>E001-21753</t>
  </si>
  <si>
    <t>COPÍA DE PLANOS CANTA CALLAO EN A3 (80 HOJAS) PLANOS DE FABRICA E INDEPENDIZACIÓN</t>
  </si>
  <si>
    <t>OLVA COURIER, PLANOS DE FABRICA, PASAJES, PRELIQUIDACIONES, MOVILIDAD VARIOS, PAGOS SUNARP</t>
  </si>
  <si>
    <t>EXP 11124-2017-0-1801-JR-CI-11-11 JUZGADO CONSTITUCIONAL TEMAS TRIBUTARIOS-LIMA</t>
  </si>
  <si>
    <t>FACT E001-22239</t>
  </si>
  <si>
    <t>12 PLANOS XEROX</t>
  </si>
  <si>
    <t>E001-22239</t>
  </si>
  <si>
    <t>PASAJES VARIOS, COMPRA MENU,. DEVOLUCION PRESTAMO, GASTOS VARIOS</t>
  </si>
  <si>
    <t>RECIBO 2021-220-5578</t>
  </si>
  <si>
    <t>TRAMITE ADMINISTRATIVO SULLANA</t>
  </si>
  <si>
    <t>PREDIAL 2020, ARBITRIOS Y SERENAZGO 2020</t>
  </si>
  <si>
    <t>SERENAZGO 1 A 4 CUOTAS 2022</t>
  </si>
  <si>
    <t>ARBITRIOS,SERENAZGO (2018-2019)</t>
  </si>
  <si>
    <t>SERENAZGO 1 A 4 CUOTAS 2020</t>
  </si>
  <si>
    <t>IMPUESTO PREDIAL Y ARBITRIOS 2018-2019</t>
  </si>
  <si>
    <t>PASAJE CLINICA SONREIR, INDECOPI, SUNARP, OLTURSA, TINTA IMPRESORA, CONSTANCIA DE PAGO, LIQUI GIOANNY</t>
  </si>
  <si>
    <t>COPIA DE DOCUMENTOS, TITULO 2021-3049320, COSTO DE ENVIA DEL DOCUMENTOS Y PASAJES VARIOS</t>
  </si>
  <si>
    <t>MOVILIDAD, PASAJES, CAMBIO DE BOMBA IMPRESORA</t>
  </si>
  <si>
    <t>BOLETA 001-009644</t>
  </si>
  <si>
    <t>WILSONTEC</t>
  </si>
  <si>
    <t>ITEM 3 CANTA CALLAO</t>
  </si>
  <si>
    <t>ARCHIVADOR, PASAJE OLTURSA, RETIRO DE CAJA, AGUA, TAXI, MOVILIDAD CASILLA DR DUGLAS, ABONO BCP, DEPOSITO</t>
  </si>
  <si>
    <t>2021-18-040914</t>
  </si>
  <si>
    <t>CERTIFICADO DE VIGENCIA DE PODER NELLY LUPA (PRESENTANTE RICHAR LUPA)</t>
  </si>
  <si>
    <t>B 001-009644</t>
  </si>
  <si>
    <t>WILSON LETRAS TECLADO</t>
  </si>
  <si>
    <t>GIOVANY, MOVILIDAD, CASILLA DR DUGLAS, PODER JUDICIAL, CAFÉ, LIMPIEZA, TRANSFERENCIA, OLTURSA, DR DUGLAS</t>
  </si>
  <si>
    <t>RECIBO POR HONORARIO E001-190</t>
  </si>
  <si>
    <t>CUBAS SILVA PATRICIA CAROLINA</t>
  </si>
  <si>
    <t>LEVANTAMIENTO EVALUACION Y REPLANTEO DE PLANOS EDIFICIO DEL SUBLOTE A13 CANTA CALLAO LOS OLIVOS</t>
  </si>
  <si>
    <t>E001-190</t>
  </si>
  <si>
    <t>REPLANTEO DE PLANOS CANTA CALLAO - PATRICIA CUBAS</t>
  </si>
  <si>
    <t>RECIBO 2021-854-15945</t>
  </si>
  <si>
    <t>SOLICITUD DE DUPLICADO DE FORMULARIO DE ISNCRIPCION DE TITULO</t>
  </si>
  <si>
    <t>RECIBO 2021-928-12158</t>
  </si>
  <si>
    <t>DUPLICADO FORMULARIO SOLICITUD INSCRIPCION</t>
  </si>
  <si>
    <t>KARDEX N° 27155</t>
  </si>
  <si>
    <t>TRAMITE EN NOTARIA ROSALES SEPULVEDA ATENDIDO POR ABOGADA VICTOR CHAVEZ</t>
  </si>
  <si>
    <t>MOVILIDAD GERENCIA DE ADMINISTRACION TRIBUTARIA Y RENTAS</t>
  </si>
  <si>
    <t xml:space="preserve">COPIAS DE PLANOS CANTA CALLAO LOS OLIVOS </t>
  </si>
  <si>
    <t>N° 5899611</t>
  </si>
  <si>
    <t>CERTIFICADO DE VIGENCIA DE PODER PERS. JURIDICA - PARTIDA 12010832 OFICINA LIMA</t>
  </si>
  <si>
    <t>N° 5904380</t>
  </si>
  <si>
    <t>COPIA LITERAL DE PARTIDA 12997926</t>
  </si>
  <si>
    <t>TRAMITE</t>
  </si>
  <si>
    <t>PAGO CON NIUBIZ</t>
  </si>
  <si>
    <t>SCOTIABANK</t>
  </si>
  <si>
    <t>4° e. Impuesto PREDIAL</t>
  </si>
  <si>
    <t>PAGO PREDIAL 2021</t>
  </si>
  <si>
    <t>020005705-2021</t>
  </si>
  <si>
    <t>GASTOS CANTA CALLAO-PAGO PREDIAL 2021, PAGO ALCABALA A12, PAGO NOTARIA ROSALES, MUNICIPIO LOS OLIVOS, 4° LUPTO PREDIAL</t>
  </si>
  <si>
    <t>PAGO ALCABALA A-1-2</t>
  </si>
  <si>
    <t>PAGO DE NOTARIA ROSALES SEPULVEDA</t>
  </si>
  <si>
    <t>2022-00015606</t>
  </si>
  <si>
    <t>Registro de predios SUB LOTE A-1-2</t>
  </si>
  <si>
    <t>LIQUIDACION A-1-2 LOS OLIVOS CANTA CALLLAO, SUNARP CERTIFICADO LITERAL PARTIDA 12997930 REGISTRO DE PREDIOS SUBLOTE A-1-4</t>
  </si>
  <si>
    <t>SUNAT</t>
  </si>
  <si>
    <t>HONORARIOS SUNAT AUDITORIA-BIENES RAICES SANTA CLARA ITURRY RUIZ VICTOR GONZALO</t>
  </si>
  <si>
    <t xml:space="preserve">TRIBUTARISTA BIENES RAICES SANTA CLARA SAC HONORARIOS SUNAT AUDITORIA </t>
  </si>
  <si>
    <t>RECIBO 2022-164-1392</t>
  </si>
  <si>
    <t>2022-164-1392</t>
  </si>
  <si>
    <t>SUNARP - NELLY LUPA RECTIFICACIÓN POR ERROR MATERIAL</t>
  </si>
  <si>
    <t>SUNARP - BIENES RAICES RECTIFICACIÓN DE OFICIO</t>
  </si>
  <si>
    <t>TRAMITE Y GESTION</t>
  </si>
  <si>
    <t>1 SOLICITUD DE CERTIFICACION DE NUMERACION A-1-4</t>
  </si>
  <si>
    <t>CARTA LEGALIZADA PARA ALMENDRA (CERTIFICACIÓN DE FIRMA)</t>
  </si>
  <si>
    <t>GASTOS CANTA CALLAO, TASA POR NUMERACION, PASAJES METROPOLITANO, CARRO, COPIAS, REFRIGERIO, CERTIFICACION FIRMAR,NOTARIA SEPULVEDA</t>
  </si>
  <si>
    <t xml:space="preserve">ALMENDRA  ABARCA </t>
  </si>
  <si>
    <t>TASA PARA NUMERACIÓN</t>
  </si>
  <si>
    <t xml:space="preserve">PASAJES METROPOLITANO </t>
  </si>
  <si>
    <t>PASAJES CARRO|</t>
  </si>
  <si>
    <t xml:space="preserve">SERVICIO DE FOTOCOPIAS </t>
  </si>
  <si>
    <t>REFRIGERIO</t>
  </si>
  <si>
    <t>COPIA LITERAL DE PARTIDA 12997930 A-1-4, 12997929 A-1-3</t>
  </si>
  <si>
    <t>Movilidad SEDAPAL</t>
  </si>
  <si>
    <t>ALMUERZO ALMENDRA</t>
  </si>
  <si>
    <t>BOLETA B001-041564</t>
  </si>
  <si>
    <t>BOV B372-0011368</t>
  </si>
  <si>
    <t xml:space="preserve">Envio de Sobres OLTURSA </t>
  </si>
  <si>
    <t>Movilidad ALZAMORA</t>
  </si>
  <si>
    <t>OLTURSA pasajes (2)</t>
  </si>
  <si>
    <t>Pasajes</t>
  </si>
  <si>
    <t>Copias</t>
  </si>
  <si>
    <t>Pasajes MUNICIPALIDAD LOS OLIVOS</t>
  </si>
  <si>
    <t>Copias DOCUMENTOS</t>
  </si>
  <si>
    <t>Envio de Sobres OLTURSA</t>
  </si>
  <si>
    <t>MOVILIDAD,TASA Y OTURSA, PASAJES, ALMUERZO, MUNICIPALIDAD LOS OLIVOS, COPIAS Y MOVILIDADA</t>
  </si>
  <si>
    <t>001-003868</t>
  </si>
  <si>
    <t>KCS Asociados - Copias e impresiones</t>
  </si>
  <si>
    <t xml:space="preserve">COPIAS </t>
  </si>
  <si>
    <t xml:space="preserve">LIQUIDACION CANTA CALLAO  </t>
  </si>
  <si>
    <t>TRAMITE DERECHOS REGISTRALES</t>
  </si>
  <si>
    <t>GASTOS CANTA CALLLAO AIRE A CONDICIONADO</t>
  </si>
  <si>
    <t>GASTOS CANTA CALLAO CERTIFICADO DE PARAMETRO A-1</t>
  </si>
  <si>
    <t>TRAMITE CREDITO HIPOTECARIO</t>
  </si>
  <si>
    <t>1651-000651778</t>
  </si>
  <si>
    <t>MEDIDOR</t>
  </si>
  <si>
    <t>TITULO 2022-01449115 AMPLIACION DE PODER PARTIDA 12010832</t>
  </si>
  <si>
    <t>PAGO PEGAZO CASILLA BCP, CASILLA314</t>
  </si>
  <si>
    <t>3 SOLICITUD CERTIFICACION DE NUMERACION A-1-2, A-1-3, A-1-4</t>
  </si>
  <si>
    <t>HONORARIOS Y GASTOS MATERIALES</t>
  </si>
  <si>
    <t>BRUNO ARMANDO VASQUEZ VILLANUEVA MATERIALES DE LIMPIEZA</t>
  </si>
  <si>
    <t>GASTOS DE MANTENIMIENTO Y LIMPIEZA</t>
  </si>
  <si>
    <t>FACT E001-1</t>
  </si>
  <si>
    <t>ARBILDO ARCE CONSUELO</t>
  </si>
  <si>
    <t>EDWIN PARA LIMPIEZA BLOQUES 5, 6, 7 Y 8</t>
  </si>
  <si>
    <t>FACT F002-00558031</t>
  </si>
  <si>
    <t>SANITAS PERU SA EPS</t>
  </si>
  <si>
    <t>CONTRATO SCTR SALUD N° 444913 EDWIN AURELIO ISRAEL VASQUEZ TORRES</t>
  </si>
  <si>
    <t>BOLETA 001-020657</t>
  </si>
  <si>
    <t>1 BOLSA DE YESO Y FLETE</t>
  </si>
  <si>
    <t>LOS OLIVOS</t>
  </si>
  <si>
    <t>RECLAMO Y PAGO DEARBITRIOS PREDIAL 2018 Y 2021, MOVILIDAD</t>
  </si>
  <si>
    <t>BOLETA EB01-41689</t>
  </si>
  <si>
    <t>PLANOS DE LA RED DE AGUA Y DESAGUE DE CANTA CALLAO</t>
  </si>
  <si>
    <t>RUIZ ORTEGA TANIA SOLEDAD MANTENIMIENTO</t>
  </si>
  <si>
    <t>CERRAJERIA PORTON AZUL A JUAN CARLOS LOPEZ MARQUEZ</t>
  </si>
  <si>
    <t>HERRAMIENTAS Y PASAJE CANTA CALLAO A EDWIN VASQUEZ TORRES</t>
  </si>
  <si>
    <t>SANTIAGO SALAS TORRES</t>
  </si>
  <si>
    <t>RECIBO POR HONORARIOS E001-39 SERVICIO DE DIRECCION DE PROYECTO</t>
  </si>
  <si>
    <t>SERVICIO DE DIRECCION DE PROYECTO</t>
  </si>
  <si>
    <t>SALAS TORRES SANTIGO FRANCISCO</t>
  </si>
  <si>
    <t>INFORME VISITA CANTA CALLAO</t>
  </si>
  <si>
    <t>GATOS CANTA CALLAO</t>
  </si>
  <si>
    <t>SANTIAGO SALAS INGENIERO Y EDWIN VASQUEZ REF 187</t>
  </si>
  <si>
    <t xml:space="preserve">COPIA LITERAL PARTIDA 13157334 DPTO 101 </t>
  </si>
  <si>
    <t>LUIS EDWIN LIMPIEZA</t>
  </si>
  <si>
    <t>PAGO A CUENTA DE LA VENTA DE INMUEBLE CANTA CALLAO</t>
  </si>
  <si>
    <t>AMPLIACION DE PODER MAURO CHUMBES ASIENTO C00006</t>
  </si>
  <si>
    <t>PARTIDA 12010832 ASIENTO C0007 APODERADO SRA NELLY</t>
  </si>
  <si>
    <t>LIQUIDACION CANTA CALLAO HR Y PU 2022, COPIA TITULO ARCHIVADO</t>
  </si>
  <si>
    <t>COPIA LITERAL PARTIDA 12010832 POR ERROR DE GIOVANNI</t>
  </si>
  <si>
    <t>COPIA LITERAL PARTIDA 12010832 A PEDIDO SRA NELLY</t>
  </si>
  <si>
    <t>SOLICITUD DE VIGENCIA DE PODER LUIS RIOS PARTIDA 12010832</t>
  </si>
  <si>
    <t>MOVILIDAD Y GASTOS SUNARP</t>
  </si>
  <si>
    <t>COPIA LITERAL PARTIDA 13157275 A PEDIDO SRA NELLY</t>
  </si>
  <si>
    <t>COPIA LITERAL PARTIDA 13157411 A PEDIDO SRA NELLY</t>
  </si>
  <si>
    <t>MOVILDIAD, CARTA, RRPP, COPIAS</t>
  </si>
  <si>
    <t>MOVILIDAD,CARTA,RRPP,COPIAS</t>
  </si>
  <si>
    <t>EXP 067-2016</t>
  </si>
  <si>
    <t>GASTOS POR DENUNCIA EN CONTRA DE MIGUEL ROMERO BUENO</t>
  </si>
  <si>
    <t>TITULO ARCHIVADO CANTA CALLAO 23970</t>
  </si>
  <si>
    <t>REPOSICION DE FILTRO Y TANQUE DE AGUA BLOCK 05</t>
  </si>
  <si>
    <t>EDWIN VASQUEZ REF 189</t>
  </si>
  <si>
    <t>EDWIN VASQUEZ ARREGLO BLOCKS EDIFICIOS</t>
  </si>
  <si>
    <t>1 SOLICITUD CERTIFICACION DE NUMERACION A-1-2, MOVILIDAD</t>
  </si>
  <si>
    <t>RECIBO POR HONORARIOS E001-42 SERVICIOS DE LIMPIEZA</t>
  </si>
  <si>
    <t>SERVICIO DE LIMPIEZA</t>
  </si>
  <si>
    <t>VASQUEZ TORRES EDWIN AURELIO ISRAEL</t>
  </si>
  <si>
    <t>LEVANTAMIENTO DE HIPOTECA</t>
  </si>
  <si>
    <t>PRESENTACION DE ESCRITOS PARA ASIGNACION DE NUMEROS, MOVILIDAD</t>
  </si>
  <si>
    <t>SUNARP Y PODER JUDICIAL</t>
  </si>
  <si>
    <t>CERTIFICADO DE NUMERACION 235-2022, RECOGER CASILLA Y MOVILIDAD</t>
  </si>
  <si>
    <t>CERTIFICADO DE NUMERACION 2035-2022, MOVILIDAD</t>
  </si>
  <si>
    <t>REPSOL</t>
  </si>
  <si>
    <t>CERTIFICADO DE SALUD MENTAL</t>
  </si>
  <si>
    <t>COPIA LITERAL DE PARTIDA 13157413 POR SOLICITUD DE NELLY</t>
  </si>
  <si>
    <t>COPIA LITERAL DE PARTIDA 13157275-ESTACIONAMIENTO N° 01</t>
  </si>
  <si>
    <t>ANDREE REF 191</t>
  </si>
  <si>
    <t>CERTIFICADO DE VIGENCIA DE PODER PERSONA JURIDICA POR VENTA DE INMUEBLES</t>
  </si>
  <si>
    <t>DESAYUNO COORDINACION, INGENIEROS VERIFICADOS Y MOVILIDAD</t>
  </si>
  <si>
    <t>VIGENCIA DE PODER NELLY COMPLETA PARTIDA 12010832</t>
  </si>
  <si>
    <t>REGISTRO DE PERSONAS JURIDICAS</t>
  </si>
  <si>
    <t xml:space="preserve">TOTAL COMISION EMPRESA </t>
  </si>
  <si>
    <t>GENERAL SERVICES GREEN PEGASUS</t>
  </si>
  <si>
    <t>CASILLA 314</t>
  </si>
  <si>
    <t>1 ESCANEO Y PLANO CANTA CALLAO A 1 3</t>
  </si>
  <si>
    <t>ESCANEO Y PLANO</t>
  </si>
  <si>
    <t>MOVILIDAD VERIFICAR DPT 2DO PISO</t>
  </si>
  <si>
    <t>ESCANEO DE PLANOS DE CANTA CALLAO</t>
  </si>
  <si>
    <t xml:space="preserve">SUNARP </t>
  </si>
  <si>
    <t>SOLICITUD DE CRI PARTIDA N°13157291</t>
  </si>
  <si>
    <t>PRESTAMO NELLY</t>
  </si>
  <si>
    <t>PREDIAL 2019, 2022, 2021</t>
  </si>
  <si>
    <t>PAGO IMPUESTO PREDIAL 2019-2021</t>
  </si>
  <si>
    <t>IMPUESTO PREDIAL(PAGADO POR LUIS RIOS)</t>
  </si>
  <si>
    <t>MOVILIDAD,ESCANEO,FOTOCOPIAS DE DOC. RECIBO N°170002203-2022</t>
  </si>
  <si>
    <t>ESCRITO REFACCION, GESTION Y MOVILIDAD</t>
  </si>
  <si>
    <t>TRAMITE FINANCIAMIENTO LUIS Y NELLY, ALMUERZO</t>
  </si>
  <si>
    <t>FRACCIONAMIENTO BIENES RAICES</t>
  </si>
  <si>
    <t>FRACCIONAMIENTO BIENES RAICES-PAGO A/C DEUDA LUIS RIOS PARA ACOJERSE AL FRACCIONAMIENTO</t>
  </si>
  <si>
    <t>SERENAZO,ARBITRIOS,IMPUESTO PREDIAL 1 A 4 CUOTAS 2021-2022</t>
  </si>
  <si>
    <t>CONSOLIDADO DE TRIBUTOS</t>
  </si>
  <si>
    <t xml:space="preserve">PAGO,TRÁMITE FINANCIAMIENTO DEUDA PREDIAL Y ARBITRIO(LUIS Y NELLY)-ALUMERZO DUGLAS Y NELLY EN REUNIÓN </t>
  </si>
  <si>
    <t>INSCRIPCION DE PREDIO A NOMBRE NELLY LUPA NAVARRO</t>
  </si>
  <si>
    <t>GASTOS 7-14-15/11/2022</t>
  </si>
  <si>
    <t xml:space="preserve">JAVIER GONZALO MANRIQUE </t>
  </si>
  <si>
    <t>CERTIFICADO MEDICO HERACLIA FALCON</t>
  </si>
  <si>
    <t>COPIA LITERAL DE PARTIDA</t>
  </si>
  <si>
    <t>ANTONIO DEL POZO VALDEZ</t>
  </si>
  <si>
    <t>PAGO ROCIO CARRION PARA NOTIFICACION DE LEVANTAMIENTO DE HIPOTECA</t>
  </si>
  <si>
    <t>MUNICIPALIDAD DE OLIVOS</t>
  </si>
  <si>
    <t>DUPLICADO DE HRYPU</t>
  </si>
  <si>
    <t xml:space="preserve">ESCRITOS Y PLANOS </t>
  </si>
  <si>
    <t>INSCRIPCION ELECCION  NUEVA JUNTA DE PROPIETARIOS</t>
  </si>
  <si>
    <t xml:space="preserve">PAGO DE ___ POR SERVICIO EXTERIOR ASESORIA </t>
  </si>
  <si>
    <t>MOVILIDAD,RECOJO</t>
  </si>
  <si>
    <t>DESAYUNO Y OTROS</t>
  </si>
  <si>
    <t>Instituto Catastral de Lima</t>
  </si>
  <si>
    <t>Movilidad,derecho certificado,movilidad recojo.</t>
  </si>
  <si>
    <t>EDWIN/AMPARO</t>
  </si>
  <si>
    <t>LIQUIDACION DE GASTOS DESDE 2015-2017</t>
  </si>
  <si>
    <t>LIQUIDACION DE GASTOS DESDE 2012-2015</t>
  </si>
  <si>
    <t>LIQUIDACION DE GASTOS DESDE 2014-2016</t>
  </si>
  <si>
    <t>LIQUIDACION DE GASTOS  DESDE 2015-2017</t>
  </si>
  <si>
    <t>LIQUIDACION DE GASTOS DESDE 2013-2019</t>
  </si>
  <si>
    <t>MOVILIDAD,CONSTANCIA DE NO ADEUDADO</t>
  </si>
  <si>
    <t>IMPUESTO PREDIAL 2017-2022</t>
  </si>
  <si>
    <t>ARBITRIOS  1 A 4 CUOTAS 2018-2022</t>
  </si>
  <si>
    <t>SERENAZGO 1 A 4 CUOTAS 2018-2022</t>
  </si>
  <si>
    <t>Multa tributaria</t>
  </si>
  <si>
    <t xml:space="preserve">LEGALIZACION DE FOTOCOPIA DE CARTAS NO NOTARIALES PARA LA DEMANDA DE BSRS CONTRA REBECA </t>
  </si>
  <si>
    <t>VIGENCIA,DERECHOS, MOVILIDAD BEATRIZ MARCELA MALAGA</t>
  </si>
  <si>
    <t>INFORME+REPARACION</t>
  </si>
  <si>
    <t xml:space="preserve">SOLICITUD, DERECHO DE INSCRIPCION LEGALIZACION DE FIRMA </t>
  </si>
  <si>
    <t>ARREGLO CANTA CALLAO</t>
  </si>
  <si>
    <t>ARREGLO FUGA AZOTEA CANTA CALLAO</t>
  </si>
  <si>
    <t>AMPARO DEL PILAR VILLANUEVA RODIGUEZ</t>
  </si>
  <si>
    <t>NOMINA TAMY NOGUCHI TOYOFUKO</t>
  </si>
  <si>
    <t>Sunarp</t>
  </si>
  <si>
    <t>Movilidad,partida 12010832 asiento 5,6,7 y 8.</t>
  </si>
  <si>
    <t>MIGUEL BLASKOVIC</t>
  </si>
  <si>
    <t>Pago de liquidacion,Titulo 2022-03840999,Lima,Zevallo Lupa,Levantamiento de hipoteca</t>
  </si>
  <si>
    <t>sunarp</t>
  </si>
  <si>
    <t>Derechos Notariales y Derechos legales</t>
  </si>
  <si>
    <t>CENA PROPUESTA VENTA</t>
  </si>
  <si>
    <t xml:space="preserve">LEGALIZAR FIRMA PARA SEDAPAL </t>
  </si>
  <si>
    <t xml:space="preserve">MUNICIPALIDAD LOS OLIVOS </t>
  </si>
  <si>
    <t>GASTOS POR ACCIDENTE</t>
  </si>
  <si>
    <t>LEVANTAMIENTO HIPOTECA</t>
  </si>
  <si>
    <t>DESAYUNO CON INVERSIONISTAS</t>
  </si>
  <si>
    <t>GASTOS INVERSIONISTAS</t>
  </si>
  <si>
    <t>PLANOS Y COPIAS PARA ELIAS ARQUELLAS</t>
  </si>
  <si>
    <t>DESAYUNO CANTA CALLAO</t>
  </si>
  <si>
    <t>GASTOS REUNION CON INVERSIONISTAS</t>
  </si>
  <si>
    <t>MANTENIMIENTO A-1-5</t>
  </si>
  <si>
    <t>ALMUERZO CON INVERSIONISTAS</t>
  </si>
  <si>
    <t>VIGILANTE EDWIN VASQUEZ</t>
  </si>
  <si>
    <t>IMPUESTO PREDIAL I</t>
  </si>
  <si>
    <t>IMPUESTO PREDIAL II</t>
  </si>
  <si>
    <t>GASTOS ADMINISTRATIVOS</t>
  </si>
  <si>
    <t>LUIS RIOS PAGO</t>
  </si>
  <si>
    <t>USB PARA CONTRATO DE INVERSIONISTAS</t>
  </si>
  <si>
    <t>REUNION CON INVERSIONISTAS</t>
  </si>
  <si>
    <t>INFORME DE TASACION INMUEBLE</t>
  </si>
  <si>
    <t>MUNICIPALIDAD LOS OLIVOS CERTIFICADO PARAMETROS MOVILIDAD RECOJO</t>
  </si>
  <si>
    <t>CINCO MILLAS S.A.C REUNION INVERSIONISTAS</t>
  </si>
  <si>
    <t>GRUPO ONCE SAC REUNION INVERSIONISTAS</t>
  </si>
  <si>
    <t>ALIMENTANDO SAC</t>
  </si>
  <si>
    <t>INDUALIMENTARIA SAC</t>
  </si>
  <si>
    <t>Derechos Notariales,Derechos REGISTRALES Y ANTICIPO DE LEGITIMA</t>
  </si>
  <si>
    <t>LIQUIDACION ANTICIPO DE LEGITIMA, GESTION CERTIFICADO NO ADEUDADO, RECOGO, DERECHOS REGISTRALES, DERECHOS NOTARIALES Y MOVILIDAD</t>
  </si>
  <si>
    <t>PLANOS COPIAS Y ESCANEOS</t>
  </si>
  <si>
    <t>CERTIFICADO SOLES SONIA ELENA ALVAREZ</t>
  </si>
  <si>
    <t>B200-00359163</t>
  </si>
  <si>
    <t xml:space="preserve">VIGILANCIA -EDWIN AURELIO </t>
  </si>
  <si>
    <t>F-001-00076749</t>
  </si>
  <si>
    <t>RENZO ALBERTI SIERRA NOTARIO DERECHOS KARDEX 95839</t>
  </si>
  <si>
    <r>
      <t>N</t>
    </r>
    <r>
      <rPr>
        <sz val="14"/>
        <color theme="1"/>
        <rFont val="Calibri"/>
        <family val="2"/>
      </rPr>
      <t>°2023-2476736</t>
    </r>
  </si>
  <si>
    <t>INSC. PROP. INMUEBLE</t>
  </si>
  <si>
    <t>02513696</t>
  </si>
  <si>
    <t>HERACLIA FALCON RODRIGUEZ - BIENES RAICES SANTA CLARA REVOCATORIA DE PODER, DERECHOS REGISTRALES Y NOTARIALES</t>
  </si>
  <si>
    <t>2023-5419513</t>
  </si>
  <si>
    <t>PODER HERACLIA FALCON -BIENES RACICES SANTA CLARA PARTIDA 13157327 PODER REGISTRAL BLOCK 01 DPTO 101</t>
  </si>
  <si>
    <t>RET CJ BANCO GASTOS ADMINISTRATIVOS</t>
  </si>
  <si>
    <t>BT01-1402</t>
  </si>
  <si>
    <t>LA ROCCA SAC REUNION CON INVERSIONISTAS</t>
  </si>
  <si>
    <t>B034-00423740</t>
  </si>
  <si>
    <t>CINCO MILLAS S.A.C REUNION Y VENTA DE PROYECTO CANTA CALLAO</t>
  </si>
  <si>
    <t>COPIA LITERAL DE PARTIDA PARA PROPUESTA</t>
  </si>
  <si>
    <t>2023-194-3841</t>
  </si>
  <si>
    <t>SOLICITUD DE PUBLICIDAD REGISTRAL INMOBILIARIO</t>
  </si>
  <si>
    <t>MIGUEL BLASKOVIC FIRMAS TOPOGRAFIA</t>
  </si>
  <si>
    <t>B200-00383310</t>
  </si>
  <si>
    <t xml:space="preserve">JOSE EDILBERTO REYES BLOCK 7 REPARACION </t>
  </si>
  <si>
    <t>B011-0316336</t>
  </si>
  <si>
    <t>DOGIA SAC</t>
  </si>
  <si>
    <t>BC17-00008822</t>
  </si>
  <si>
    <t>LP HOTELES S.A NEGOCIACIONES</t>
  </si>
  <si>
    <t>BC17-00008888</t>
  </si>
  <si>
    <t>B001-127335</t>
  </si>
  <si>
    <t>INVERSIONES CHARRUA SAC ARCHIVO DE VIA</t>
  </si>
  <si>
    <t>BC16-00017899</t>
  </si>
  <si>
    <t>B002-00111279</t>
  </si>
  <si>
    <t>CAFEINA PERU SAC REUNION CON INVERSIONISTAS</t>
  </si>
  <si>
    <t>BC17-0009204</t>
  </si>
  <si>
    <t>LP HOTELES S.A NEGOCIACIONES PEDRO MENDE</t>
  </si>
  <si>
    <t>228199-4</t>
  </si>
  <si>
    <t>B.N. / DERECHO DE NOTIFICACION JUDICIAL/JUZG. COMERCIAL DISTR. LIMA</t>
  </si>
  <si>
    <t>N°201500502257</t>
  </si>
  <si>
    <t>DEPOSITO JUDICIAL / ADMISTRATIVO/DEMANDADO VALDIVIEZO/SANTA CLARA</t>
  </si>
  <si>
    <t>N°201500502258</t>
  </si>
  <si>
    <t>CAJA MARTIN GARCIA GUAYLUPO</t>
  </si>
  <si>
    <t>FAC 131-0065713</t>
  </si>
  <si>
    <t>SERVICIO REGULAR 20292428 RIJ/CRUZ SANCHEZ ENVIO</t>
  </si>
  <si>
    <t>RECIBO/MOVILIDAD PALACIO DE JUSTICIA,NOTARIA…</t>
  </si>
  <si>
    <t>574845-1</t>
  </si>
  <si>
    <t xml:space="preserve">DERECHO DE NOTIFICACION JUDICIAL/JUZGADO CIVIL LIMA </t>
  </si>
  <si>
    <t>FAC 002-N°000113</t>
  </si>
  <si>
    <t>MUSUQ360 SAC/FORMATEO/INSTALACION SISTEMAS</t>
  </si>
  <si>
    <t>RECIBO/INGRESO A CAJA/JUAN MARTIN GARCIA</t>
  </si>
  <si>
    <t>RECIBO (HECHO A MANO)/GARCIA GUAYLUPO RENDIR CAJA</t>
  </si>
  <si>
    <t>FAC 121-0080697</t>
  </si>
  <si>
    <t>OLVA COURIER / DE LA SOTTA CHAVEZ/JUZGADOS CIVILES</t>
  </si>
  <si>
    <t xml:space="preserve">RECIBO / JUAN GARCIA GUAYLUPO/INGRESO A CAJA N°30 </t>
  </si>
  <si>
    <t>RECIBO / JUAN GARCIA GUAYLUPO /INGRESO A CAJA NELLY LUPA</t>
  </si>
  <si>
    <t>RECIBO / JUAN GARCIA GUAYLUPO / INGRESO A CAJA</t>
  </si>
  <si>
    <t>RECIBO / JUAN GARCIA GUAYLUPO / INGRESO A CAJA N°27</t>
  </si>
  <si>
    <t>RECIBO / JUAN GARCIA GUAYLUPO / TASA POR MEDIDA CAUTELAR 385.00 Y 2 CEDULAS</t>
  </si>
  <si>
    <t>931242-1</t>
  </si>
  <si>
    <t>B.N. / DERECHO DE NOTIFICACION JUDICIAL / DERECHO DE NOTIFICACION JUDICIAL  / JUZGADO CIVIL DIST. JUD. LIMA NORTE / EXP 1551-15</t>
  </si>
  <si>
    <t>RECIBO / JUAN GARCIA GUAYLUPO / INGRESO A CAJA N°29</t>
  </si>
  <si>
    <t xml:space="preserve">RECIBO / JUAN GARCIA GUAYLUPO / INGRESO A CAJA </t>
  </si>
  <si>
    <t>RECIBO /JUAN GARCIA GUAYLUPO / INGRESO A CAJA - PUERTA CANTA CALLAO</t>
  </si>
  <si>
    <t>RECIBO / JUAN GARCIA GUAYLUPO /INGRESO A CAJA DESALOJO CANTA CALLAO</t>
  </si>
  <si>
    <t>RECIBO- PROVICIONAL / JUAN GARCIA GUAYLUPO / EFECTUAR EL LANZAMIENTO EN AV. CANTA CALLAO 1133 / FDO  MUQUITANTA BLOCK 08 DPTO 401</t>
  </si>
  <si>
    <t xml:space="preserve">BLOCK 04 DPTO 106 / 10 CARGADORES / APOYO POLICIAL / CAMIONETA / </t>
  </si>
  <si>
    <t xml:space="preserve">GASTOS CANTA CALLAO / DESAJOLO </t>
  </si>
  <si>
    <t xml:space="preserve">DESALOJO BLOCK 07 DPTO 201(213) / 10 EFECT POLICIAL A 50 C/U / 4 CARGADORES A 80C/U /COMANDNATE / PUERTA / CERRAJERO </t>
  </si>
  <si>
    <t>10 EFECT. POLICIAL A 50C/U /  5 CARGADORES A 50 C/U / COMANDANTE / PAGO A CTA PUERTA</t>
  </si>
  <si>
    <t>RECIBO N°1 / HERNAN SAAVEDRA LAGO / INST. DE 02 MARCOS DE VENTANA / 01 PLANCHA DE FIERRO Y SOLDADA BLOCK 2 DPTO 201 /COLOCACION DE PUERTA DE FIERRO BLOCK 8 DPTO 401</t>
  </si>
  <si>
    <t>PROFORMA</t>
  </si>
  <si>
    <t>1 PUERTA DE FIERRO MED. 238x0.95 / MATERIALES  ANGULO 1"X4x8  1/2X1/2  / PINTADO / CHAPA CANTOL DE 3GOLPES</t>
  </si>
  <si>
    <t>AV. CANTA CALLAO BLOCK 07 DPTO 201(213) / 2DO JUZ. CIVIL LIMA NORTE / 10 EFECT. POLICIALES  A 50 C/U / 05 CARGADORES A 50 C/U / COMANDANTE / PAGO A CUENTA DE REJA - PUERTA</t>
  </si>
  <si>
    <t>1 PUERTA DE FIERRO MED. 238x0.95 / MATERIALES  ANGULO 1" 1X4x8  1/2X1/2  / PINTADO ESMALTADO/ CHAPA CANTOL DE 3GOLPES</t>
  </si>
  <si>
    <t xml:space="preserve">01 PUERTA DE FIERRO MED. 238x0.95 FORRADO DE PUERTA CON PLANCHA / 02 PROTECTOR DE VENTANA MED. 0.95x 160 x 1.60x1.60 / MATERIALES  ANGULO 1" 1/4x1/8 1/2x 1/2 PINTADO ESMALTADO/ CHAPA CANTOL 3 GOLPES </t>
  </si>
  <si>
    <t>PEDRO CORTEZ TINEO / 02 PUERTAS (REJAS DE PROTECCION DE FIERRO) CHAPA E INSTALACION</t>
  </si>
  <si>
    <t>1 PUERTA DE FIERRO  MED. 238x 0.95 / MATERIALES ANGULO 1" 1/2x 1/8  1/2x1/2/ PINTADI ESMALTADO / CHAPA CANTOL 3 GOLPES</t>
  </si>
  <si>
    <t>EXP. 4554-14 MBO BLOCK 08 CANTA CALLAO 1133 DPTO 401 /10 CARGADORES /31 EFECTIVOS POLICIALES / COMANDANTE</t>
  </si>
  <si>
    <t xml:space="preserve">RECIBI - MANUAL </t>
  </si>
  <si>
    <t>HUAMAN SAAVEDRA LAGO / 02 PUESTAS DE METAL -FIERRO EN EL BLOCK 7 DPTO 201 Y BLOCK 8 DPTO 301 / MARTIN  PARA LA ELAVORACION DE PUESTAS FIJO CORTIJO LE TRANSFIERE ALA CTA DE HERMAN 500</t>
  </si>
  <si>
    <t xml:space="preserve">JUAN M. GARCIA GUAYLUPO / INGRESO A CAJA Y  PAGO  RESTANTE DE PUESTA PARA AV. CANTA CALLAO </t>
  </si>
  <si>
    <t xml:space="preserve">JUAN M. GARCIA GUAYLUPO / INGRESO A CAJA Y  PAGO   DE PUESTA Y VENTANA PARA AV. CANTA CALLAO </t>
  </si>
  <si>
    <t>28/09/2015 MOV. PTE. NUEVO -CHACLACAYO Y PTE SANTA ANITA / 30/09/2015 MOV. ESTACION CAQUETA - CANTA CALLAO + CARPINTERO  / CANTA CALLAO - PLAZA NORTTE + CARPINTERO / PLAZA NORTE - CANTA CALLAO Y VICIVERSA. / 02/10/2015 MOV. PTE NUEVO - CHACLACAYO Y PTE SANTA ANITA. / 04/10/2015 MOV. CANTO GRNADE- PTE NUEVO, CHACLACAYO Y OFICINA</t>
  </si>
  <si>
    <t>POR OCACIONAR : PAGO  AGUA POTABLE CASA CHACLACAYO APROX: JUNIO,JULIO,AGOSTO Y SETIEMBRE / MANT. DE PISCINA CHACLACAYO: CLARO GRANULADO EN BALDE, CLORO PASTILLA BALDE  Y SULFATO ALUMINIO 2KG / TERMINAR DE INSTALAR PUERTA DE METAL EN CANTA CALLAO</t>
  </si>
  <si>
    <t xml:space="preserve">RECIBO MANUAL </t>
  </si>
  <si>
    <t xml:space="preserve">PEDRO ORTIZ / 02 PROTECTORES DE VENTANA METALICA  INSTALADAS / FORRADO DE PUERTA METALICAS </t>
  </si>
  <si>
    <t>10 CARGADORES 80 A/U / 20 POLICIAS 50C/U  / COMANDANTE</t>
  </si>
  <si>
    <t>01 PUERTA DE FIERRO MED. 238x 0.95 / MAT. ANGULO 1" 1/4 x 1/8  1/2x 1/2 /PINTADO ESMALTADO / CHAPA CONTOL 3 GOLPES</t>
  </si>
  <si>
    <t>01 PUERTA MED. 9.5x 2.50 / MATERIA  ANGULO 1" 1/4 x 1/8  1/2x 1/2 /PINTADO ESMALTADO COLOR NEGRO / CHAPA CONTOL 3 GOLPES</t>
  </si>
  <si>
    <t>DESALOJO BLOCK 08 DPTO 301FUNDO CHUQUITANTA - LOS OLIVOS / 10 EFECT POLICIAL A 50C/U / 4 CARGADORES A 80C/U /COMANDNATE</t>
  </si>
  <si>
    <t xml:space="preserve">JUAN M. VARGAS GUAYLUPO / INGRESO A CAJA </t>
  </si>
  <si>
    <t>BOLETA DE VENTA</t>
  </si>
  <si>
    <t>CDs + COPIA</t>
  </si>
  <si>
    <t>FAC-319 N°0024341</t>
  </si>
  <si>
    <t>SOBRE DE DOCUMENTOS</t>
  </si>
  <si>
    <t>418724-1</t>
  </si>
  <si>
    <t>B.N. / DERECHO DE NOTIFICACION JUDICIAL / JUZGADO DE PAZ LETRADO DIST. JUD. LIMA / EXP 537-14 4TO JUZGADO DE PAZ LINCE  PAUL HEBERT L.</t>
  </si>
  <si>
    <t>JUAN M. VARGAS GUAYLUPO / MOV., MUNICIPALIDAD VILLA EL SALVADOR, OFICINA, LOS OLIVOS Y OFICINA</t>
  </si>
  <si>
    <t>JUAN M. VARGAS GUAYLUPO / MOV., SR.ALVA -RIMAC (EL BOSQUE ) POLVOS AZULES, MUN.DE LIMA Y OFICINA.</t>
  </si>
  <si>
    <t>JUAN M. VARGAS GUAYLUPO / TRAMITES DE CARTAS NOTARIALES  SR. ALVA (RIMAC)</t>
  </si>
  <si>
    <t>FAC-0002-N°054975</t>
  </si>
  <si>
    <t>COPIAS EXPRESS COPEX DIGITAL SAC / SERVICIO DE COPIAS B/N</t>
  </si>
  <si>
    <t>FAC-0002-N°054971</t>
  </si>
  <si>
    <t>COMPROBANTE DE PAGO</t>
  </si>
  <si>
    <t>MULTAS ADMINISTRATIVAS 2015 (GERENCIA DE FISCALIZA )</t>
  </si>
  <si>
    <t>BOLETA DE VENTA 454 N°1353010</t>
  </si>
  <si>
    <t>CRUZ DEL SUR CARGO / HERMES ALFREDO ALVA LUJAN / TUMBES</t>
  </si>
  <si>
    <t xml:space="preserve">JUAN MARTIN GARCIA G. /OP-0493 </t>
  </si>
  <si>
    <t>BOLETA DE VENTA 008-0301813</t>
  </si>
  <si>
    <t xml:space="preserve">REBALIATI / LIMA NORTE / COPIA LITERAL </t>
  </si>
  <si>
    <t>RECIBO 2015-03-034151</t>
  </si>
  <si>
    <t>SUNARP - SOLICITUD DE PUBLICIDAD REGISTRAL / VIGENCIA -PJ</t>
  </si>
  <si>
    <t>JUAN MARTIN GARCIA G. /INGRESO A CAJA  (MUNI. VILA EL SALVADOR)</t>
  </si>
  <si>
    <t>415934-1</t>
  </si>
  <si>
    <t>B.N. / DERECHO DE NOTIFICACION JUDICIAL / JUZGADO DE PAZ LETRADO DIST. JUD. LIMA / EXP 452-13  4TO JUZGADO DE PAZ SURCO  JUAN J. ABASOLO FALCON</t>
  </si>
  <si>
    <t>FAC 001-N°0367279</t>
  </si>
  <si>
    <t>JAIME A. MURGUIA CAVERO NOTARIO- ABOGADO / CARTAS NOTARIALES (TRAMITE 4 DIAS UTILES ) SAN ISIDRO</t>
  </si>
  <si>
    <t>FAC 008-0379874</t>
  </si>
  <si>
    <t>JULIO ANTONIO DEL POZO VALDEZ ABOGADO-NOTARIO / 1 LEGALIZACION DE FIRMA</t>
  </si>
  <si>
    <t>2016-17534</t>
  </si>
  <si>
    <t>ZONA REGISTRAL N° IX OFICINA REGISTRAL DE LIMA / ORD. No. 2016-17534</t>
  </si>
  <si>
    <t>2015-199081</t>
  </si>
  <si>
    <t xml:space="preserve">GASTAS CANTA CALLAO </t>
  </si>
  <si>
    <t>ZONA REGISTRAL N° IX OFICINA REGISTRAL DE LIMA / ORD. No. 2015-199081</t>
  </si>
  <si>
    <t>RECIBO - 0552972</t>
  </si>
  <si>
    <t>MUNI. DE VILLA EL SALVADOR /REINPRESION DE DJ.H RHIA Y HL IMPUESTO P1</t>
  </si>
  <si>
    <t>BOLETA DE VENTA - 001-N° 6176</t>
  </si>
  <si>
    <t>02 CDs / 5 COPIAS</t>
  </si>
  <si>
    <t>COPIA LITERAL /UNIDAD INMOBILIARIA N° 02 66.00 SOLES EN COPIAS/ UNIDAD INMOBILIARIA N° 01 48.00 SOLES EN COPIAS / UNIDAD INMOBILIARIA N° 03 54.00 SOLES EN COPIAS / BLOCK 01 DPTO 201 2DO PISO AV. CANTA CALLAO 1163 FUNDO CHUQUITANTA - LOS OLIVOS  24.00 SOLES EN COPIAS / PIURA- AV. CHURICHICO SUB N° A-2 URB. EL CHIPE -PIURA 78.00 SOLES EN COPIAS / FRANCISCO VALDIVIESO CUEVA  10.00 SOLES EN COPIAS /PIURA SUB LOTE A-1 ZONA PASAJE CALIXTO-  PIURA ÑUIS RIOS RODRIGUEZ  48.00 SOLES EN COPIAS / FRANCISCO VALDIVIESO CUEVA CALLE N°150-154 SAN BORJA 3ERA ETAPA  12.00 SOLES EN COPIAS</t>
  </si>
  <si>
    <t xml:space="preserve"> B.N. - 044552</t>
  </si>
  <si>
    <t>COMPROBANTE DE PAGO TASAS TUPA - MINISTERIO PUBLICO / COPIA DE ACTUALIZACIONES / EXPEDICION/RESOL</t>
  </si>
  <si>
    <t>B.N. - 036266</t>
  </si>
  <si>
    <t>RECIBO UNICO DE CAJA - 0552485</t>
  </si>
  <si>
    <t>MUNI. DE VILLA EL SALVADOR / PARQUES Y JARDINES</t>
  </si>
  <si>
    <t>RECIBO UNICO DE CAJA -0552486</t>
  </si>
  <si>
    <t>MUNI. DE VILLA EL SALVADOR / SERENAZGO</t>
  </si>
  <si>
    <t>RECIBO UNICO DE CAJA -0552483</t>
  </si>
  <si>
    <t>MUNI. DE VILLA EL SALVADOR /IMPUESTO PREDIAL</t>
  </si>
  <si>
    <t>RECIBO UNICO DE CAJA -0552484</t>
  </si>
  <si>
    <t>MUNI. DE VILLA EL SALVADOR / LIMPIEZA PUBLICA</t>
  </si>
  <si>
    <t>B.N. - 520090-1</t>
  </si>
  <si>
    <t>COMPROBANTE DE PAGO PODER JUDICIAL / DERECHO DE NOTIFICACION JUDICIAL / EXP. 1604-14 2DO JUEZ CIVIL DE WAYWAS CONSUELO RODRIGUEZ RIOS</t>
  </si>
  <si>
    <t>EXP, N° 2015 - 8511</t>
  </si>
  <si>
    <t>ZONA REGISTRAL N° IX OFICINA REGISTRAL DE LIMA / OF. DESTINO MOYOBAMBA</t>
  </si>
  <si>
    <t>B.N. - 516803-0</t>
  </si>
  <si>
    <t>COMPROBANTE DE PAGO PODER JUDICIAL / DERECHO DE NOTIFICACION JUDICIAL / EXP. N° 3544-2012 8VO JUEZ COMERCIAL</t>
  </si>
  <si>
    <t>B.N. - 515483-4</t>
  </si>
  <si>
    <t>B.N. - 517704-0</t>
  </si>
  <si>
    <t>COMPROBANTE DE PAGO PODER JUDICIAL / DERECHO DE NOTIFICACION JUDICIAL / EXP. N° 3544-2012 8VO JUEZ COMERCIAL NELLY SACCO TOYOTUCO</t>
  </si>
  <si>
    <t>FAC- 106-0153287</t>
  </si>
  <si>
    <t>OLVA COURIER SAC / REMITO DST PESO BASE EXCMONTO / MIGUEL GARCIA PAIVA</t>
  </si>
  <si>
    <t>FAC- 131-0025649</t>
  </si>
  <si>
    <t>OLVA COURIER SAC / REMITO DST PESO BASE EXCMONTO / 2DO JUEZ CIVIL - MAYMAS EXP.1604-14 CONSUEL RODRIGURZ</t>
  </si>
  <si>
    <t>FAC- 106-0153874</t>
  </si>
  <si>
    <t>OLVA COURIER SAC / REMITO DST PESO BASE EX CMONTO / SALA CIVIL DEL SANTA EXP. 4092-99 VIDESA CONTRATISTA GENERALES</t>
  </si>
  <si>
    <t>BOLETA DE VENTA 001-N° 0326244</t>
  </si>
  <si>
    <t>JAIME A. MURGUIA CAVERO - NOTARIO ABOGADO / CARTAS NOTARILAES (TRAMITE 4 DIAS UTILES)SANTIAGO DE SURCO</t>
  </si>
  <si>
    <t>B.N. - 304575-0</t>
  </si>
  <si>
    <t>COMPROBANTE DE PAGO PODER JUDICIAL / JUZGADO COMERCIAL DIST. JUD. LIMA / EXP. N°9599-2011 2DO JUEZ COMERCIAL</t>
  </si>
  <si>
    <t>B.N. - 305425-1</t>
  </si>
  <si>
    <t>COMPROBANTE DE PAGO PODER JUDICIAL / JUZGADO COMERCIAL DIST. JUD. LIMA /EXP. N°3544-12 FALCON RDRIGUEZ / 8VO JUEZ COMERCIAL</t>
  </si>
  <si>
    <t>B.N. - 048439-2</t>
  </si>
  <si>
    <t>COMPROBANTE DE PAGO PODER JUDICIAL / JUZGADO COMERCIAL DIST. JUD. LIMA / JEFE REGISTRO DE PERI  LOS JUDICIALES(REPES) CONSTACIA DE INACTIVIDAD DE MARTILLERO PUBLICO JOSE ANGELO CANALES GALLEGO</t>
  </si>
  <si>
    <t>B.N. - 425657-3</t>
  </si>
  <si>
    <t xml:space="preserve">COMPROBANTE DE PAGO PODER JUDICIAL / JUZGADO COMERCIAL DIST. JUD. LIMA / </t>
  </si>
  <si>
    <t>B.N. - 759705-0</t>
  </si>
  <si>
    <t xml:space="preserve">COMPROBANTE DE PAGO PODER JUDICIAL / JUZGADO COMERCIAL DIST. JUD. LIMA / EXP MC 9976-15 / 14 JUAZ FAMILA JORGE E. RIOS RODRIGUEZ </t>
  </si>
  <si>
    <t>B.N. - 984586-3</t>
  </si>
  <si>
    <t>COMPROBANTE DE PAGO PODER JUDICIAL / JUZGADO COMERCIAL DIST. JUD. LIMA NORTE / EXP.4552-14 SALA CIVILLIMA NORTE TANIA DELGADO TRAUJO</t>
  </si>
  <si>
    <t>B.N. -305412-9</t>
  </si>
  <si>
    <t xml:space="preserve">COMPROBANTE DE PAGO PODER JUDICIAL / SALA CIVIL DIST. JUD. SANTA / EXP. 4092-99 1RA SALA CIVIL DEL SANTA VIDESA CONTRATISTAS GENERALES S.R.L. </t>
  </si>
  <si>
    <t>B.N. -225405-0</t>
  </si>
  <si>
    <t xml:space="preserve">COMPROBANTE DE PAGO PODER JUDICIAL / JUZGADO COMERCIAL DIST. JUD. LIMA </t>
  </si>
  <si>
    <t>B.N. -224869-0</t>
  </si>
  <si>
    <t>COMPROBANTE DE PAGO PODER JUDICIAL / JUZGADO COMERCIAL DIST. JUD. LIMA /EXP. N°8355-09 / 13 JUEZ COMERCIAL FRANCISCO VALDIVIESO CUEVA</t>
  </si>
  <si>
    <t>B.N. -955507-0</t>
  </si>
  <si>
    <t xml:space="preserve">COMPROBANTE DE PAGO PODER JUDICIAL / JUZGADO COMERCIAL DIST. JUD. LIMA / EXP N° B544-12 </t>
  </si>
  <si>
    <t>B.N. -829830-1</t>
  </si>
  <si>
    <t>COMPROBANTE DE PAGO PODER JUDICIAL / JUZGADO COMERCIAL DIST. JUD. LIMA / EXP. N°3544-12</t>
  </si>
  <si>
    <t>B.N. -721419-1</t>
  </si>
  <si>
    <t>COMPROBANTE DE PAGO PODER JUDICIAL / JUZGADO COMERCIAL DIST. JUD. LIMA / EXP. 3544-12 / 8VO COMERCIAL  NELLY TOYOTUCO TOYOTUCO</t>
  </si>
  <si>
    <t>B.N. -722588-6</t>
  </si>
  <si>
    <t>COMPROBANTE DE PAGO PODER JUDICIAL / JUZGADO COMERCIAL DIST. JUD. LIMA / EXP. 3544-12 / 8 COMERCIAL ROCIO DEL P. CARMEN HIGA</t>
  </si>
  <si>
    <t>B.N. -723832-0</t>
  </si>
  <si>
    <t>COMPROBANTE DE PAGO PODER JUDICIAL / JUZGADO COMERCIAL DIST. JUD. LIMA / EXP. 3544-12 / 8° COMERCIAL JUEZ E. RIOS RODRIGUEZ</t>
  </si>
  <si>
    <t>RECIBI - PROVICIONAL</t>
  </si>
  <si>
    <t>JUAN MARTIN GARCIA GUAYLUPO / REGISTROS PUBLICOS</t>
  </si>
  <si>
    <t>BBVA-CHEQUE</t>
  </si>
  <si>
    <t>JUAN MARTIN GARCIA GAYLUPO /N°05771076</t>
  </si>
  <si>
    <t>BOLETA DE VENTA 005-N°098527</t>
  </si>
  <si>
    <t>CAMBIO AL DIA S.A.C.</t>
  </si>
  <si>
    <t>JUAN MARTIN GARCIA GUAYLUPO / RECARGA A TELEFONO CLARO POR LLAMADA DE COORDINACION</t>
  </si>
  <si>
    <t>PAGO DE CELULAR / RENOVACION / VISITA AL CALCENTER</t>
  </si>
  <si>
    <t>B001-00312523</t>
  </si>
  <si>
    <t>CAFETERIA RIPA S.A. / ALMUERZO</t>
  </si>
  <si>
    <t>B201-00017926</t>
  </si>
  <si>
    <t>SAN ANTONIO DE FERRERO SAC / ALMUERZO</t>
  </si>
  <si>
    <t>B202-00969596</t>
  </si>
  <si>
    <t>CINCO MILLAS SAC / ALMUERZO</t>
  </si>
  <si>
    <t>B034-00450956</t>
  </si>
  <si>
    <t>SEDAPAL / 13 TRANSSACCCION EXTRA JUDICIAL SIMUNISTRO-532461</t>
  </si>
  <si>
    <t>SEDAPAL / 13 TRANSSACCCION EXTRA JUDICIAL SIMUNISTRO-5324640</t>
  </si>
  <si>
    <t>RECIBO S104-0019000461</t>
  </si>
  <si>
    <t>SEDAPAL BLOCK02  / SUMINISTRO 5324610</t>
  </si>
  <si>
    <t>RECIBO S104-0019093868</t>
  </si>
  <si>
    <t>SEDAPAL BLOCK03 / SUMINISTRO  5324616 BLOCK 03</t>
  </si>
  <si>
    <t>RECIBO S104-0013164569</t>
  </si>
  <si>
    <t>SEDAPAL BLOCK 03 / SUMINISTRO 5324616 /</t>
  </si>
  <si>
    <t>RCIBO S104-0019209958</t>
  </si>
  <si>
    <t>SEDAPAL BLOCK04 / SUMINISTRO 532625 / NO RECIBO</t>
  </si>
  <si>
    <t>RECIBO S104-0019209959</t>
  </si>
  <si>
    <t>SEDAPAL BLOCK 05 /SUMINISTRO 5324629</t>
  </si>
  <si>
    <t>RECIBO S104-0019093601</t>
  </si>
  <si>
    <t>SEDAPAL BLOCK 06 / SUMINISTRO 5324634</t>
  </si>
  <si>
    <t>RECIBO S104-0016357227</t>
  </si>
  <si>
    <t>SEDAPAL BLOCK 07 /SUMINISTRO 5324640</t>
  </si>
  <si>
    <t>RECIBO S104-0015674604</t>
  </si>
  <si>
    <t>SEDAPAL BLOCK 8 / SUMINISTRO  5324646  s/648.60 / RECIBO S104-0014028756 s/460</t>
  </si>
  <si>
    <t>RECIBO S104-9437344</t>
  </si>
  <si>
    <t>SEDAPAL  / SUMINISTRO S104-94373444</t>
  </si>
  <si>
    <t xml:space="preserve">GASTOS DIC-2023 </t>
  </si>
  <si>
    <t>OP-4991</t>
  </si>
  <si>
    <t>CASILLA ELECTRONICA DICIEMBRE 2023</t>
  </si>
  <si>
    <t>BERTHA CARLOTA BORDA MONTERO / ALQUILER DE DIC- 2023</t>
  </si>
  <si>
    <t>B008-N°089281</t>
  </si>
  <si>
    <t>PARTIDA REGISTRAL 13157332 /1315733 / 14141745</t>
  </si>
  <si>
    <t>VARIOS</t>
  </si>
  <si>
    <t xml:space="preserve">RESGISTRO DE PROPIEDAD INMUEBLE PARTIDAD 13157386 / COMPRA VENTA (PROPIEDAD) LEVANTAMIENTO DE HIPOTECA / JULIO ANTONIO DEL POZO VALDEZ / RECIBO 001-N° 092707 / JULIO ANTONIO DEL POZO VALDEZ / F011-N°006293 / JULIO ANTONIO DEL POZO VALDEZ / F011-N°006261 </t>
  </si>
  <si>
    <t>HLA - N° 0060347</t>
  </si>
  <si>
    <t xml:space="preserve">HLA- CRONOGRAMA DE PAGOS ARBITRIOS MUNICIPALES 2023/ LIMPIEZA PUBLICA / PARQUES Y JARDINES / SERENAZGO   261.03                                                                    HLA- CRONOGRAMA DE PAGOS ARBITRIOS MUNICIPALES 2023/ LIMPIEZA PUBLICA / PARQUES Y JARDINES / SERENAZGO   261.03                                                                    HLA- CRONOGRAMA DE PAGOS DE IMPUESTO PREDIAL  2023/   61.86   </t>
  </si>
  <si>
    <t>COD-0476073 - NELLY LUPA  MUNICIPALIDAD DE LOS OLIVOS</t>
  </si>
  <si>
    <t>FRACCIONAMIENTO CUOTA 01  TOTAL 1000        CANCELADO                                                          FRACCIONAMIENTO CUOTA 02  TOTAL 759.31      CANCELADO                                                    FRACCIONAMIENTO CUOTA 03  TOTAL 759.31                                                        FRACCIONAMIENTO CUOTA 04  TOTAL 759.31                                                      FRACCIONAMIENTO CUOTA 05  TOTAL 759.31                                                      FRACCIONAMIENTO CUOTA 06  TOTAL 759.31                                                        FRACCIONAMIENTO CUOTA 07  TOTAL 759.31                                                       FRACCIONAMIENTO CUOTA 08  TOTAL 759.31                                                         FRACCIONAMIENTO CUOTA 09  TOTAL 759.31                                                        FRACCIONAMIENTO CUOTA 10  TOTAL 759.31                                                        FRACCIONAMIENTO CUOTA 11  TOTAL 759.31                                                       FRACCIONAMIENTO CUOTA 12  TOTAL 759.31</t>
  </si>
  <si>
    <t>10.111.72</t>
  </si>
  <si>
    <t>RECIBO 600000321-2024</t>
  </si>
  <si>
    <t xml:space="preserve">  TRIB.       PAGO     ANEXO        TOTAL                                                                       SE                 1                1-3              17.93                                                                      SE                 2               1-3              17.93                                                                      SE                 1                2-3              17.93                                                                      SE                 2               2-3              17.93                                                                      SE                 1                3-3              51.34                                                                       SE                 12              3-3              51.34                                                                      TRIB.       PAGO     ANEXO        TOTAL                                                                       AR                 1                1-3              52.15                                                                        AR                 2                1-3              52.17                                                                      AR                 1                2-3              52.06                                                                      AR                 2               2-3              52.09                                                                      AR                 1                3-3              323.43                                                                      AR                 12               3-3              323.43                                                                                                                                               </t>
  </si>
  <si>
    <t>CONCEPTO</t>
  </si>
  <si>
    <t>REFERENCIA</t>
  </si>
  <si>
    <t>TOTAL 2013</t>
  </si>
  <si>
    <t>TOTAL 2014</t>
  </si>
  <si>
    <t>TOTAL 2015</t>
  </si>
  <si>
    <t>TOTAL 2016</t>
  </si>
  <si>
    <t>TOTAL 2017</t>
  </si>
  <si>
    <t>TOTAL 2018</t>
  </si>
  <si>
    <t>TOTAL 2019</t>
  </si>
  <si>
    <t>TOTAL 2020</t>
  </si>
  <si>
    <t>TOTAL 2021</t>
  </si>
  <si>
    <t>TOTAL 2022</t>
  </si>
  <si>
    <t>TOTAL 2023</t>
  </si>
  <si>
    <t>TOTAL 2024</t>
  </si>
  <si>
    <t>AÑO</t>
  </si>
  <si>
    <t>RESUMEN</t>
  </si>
  <si>
    <t>TOTAL</t>
  </si>
  <si>
    <t>TOTAL 2010</t>
  </si>
  <si>
    <t>TOTAL 2011</t>
  </si>
  <si>
    <t>TOTAL 2012</t>
  </si>
  <si>
    <t>$</t>
  </si>
  <si>
    <t>REDACCION DE ESCRITO, PASAJE MUNICIPIO DE LOS OLIVOS</t>
  </si>
  <si>
    <t>2011-00020691</t>
  </si>
  <si>
    <t xml:space="preserve">ANOTACION DE INSCRIPCION TITULO </t>
  </si>
  <si>
    <t>2011-19698</t>
  </si>
  <si>
    <t xml:space="preserve">SOLICITUD DE INSCRIPCION DE TITULO </t>
  </si>
  <si>
    <t>METRO</t>
  </si>
  <si>
    <t>COPIAS A-4</t>
  </si>
  <si>
    <t>MULTA TRIBUTARIA + MOVILIDAD</t>
  </si>
  <si>
    <t>CERTIFICADO DE JURISDICCION + TRÁMITE</t>
  </si>
  <si>
    <t>INSPEC. OCULAR-LEVANT.F.C. + TRÁMITE</t>
  </si>
  <si>
    <t xml:space="preserve">ALMUERZO INSPECCION OCULAR </t>
  </si>
  <si>
    <t xml:space="preserve">CERTIFICADO DE PARAMETROS + TRÁMITE </t>
  </si>
  <si>
    <t xml:space="preserve">GASTOS DE GESTIÓN </t>
  </si>
  <si>
    <t>DEMANDA GARCIA CAMPOS, HONORARIO OSCAR</t>
  </si>
  <si>
    <t>2013-13-00006021</t>
  </si>
  <si>
    <t>ING. PERNIA</t>
  </si>
  <si>
    <t>ANTONIO CUEVA  A/C HONORARIOS</t>
  </si>
  <si>
    <t>LOSA DEPORTIVA CANTA CALLAO</t>
  </si>
  <si>
    <t>MOVILIDAD DE OFICINA A JUZGADO CIVIL LIMA NORTE, MUNICIPIO KIMA, RRPP, MUNICIPIO DE LIMA, OFICINA, POR CONSUMO BOLETA 002341</t>
  </si>
  <si>
    <t>MOVILIDAD DE OFICINA A ESTUDIODR CUEVAA RECOGER CERTIFICACIONES</t>
  </si>
  <si>
    <t>MOVILIDAD A ESTUDIO DR CUEVA, 6 CEDULAS DE NOTIFICACION, FOTOCOPIAS</t>
  </si>
  <si>
    <t>MOVILIDAD A ESTUDIO DR CUEVA, 8 CEDULAS DE NOTIFICACION, MOVILIDAD REGRESO</t>
  </si>
  <si>
    <t>HONORARIOS DUGLAS Y CELULAR</t>
  </si>
  <si>
    <t>JAIME A MURGUIA CAVERO</t>
  </si>
  <si>
    <t>ACTA DE 11 SOLICITUDES DE CONCILIACION</t>
  </si>
  <si>
    <t>MOVILIDAD IDA Y REGRESO DEL ESTUDIO DR CUEVA</t>
  </si>
  <si>
    <t>4 DERECHOS DE NOTIFICACION JUDICIAL</t>
  </si>
  <si>
    <t>RENDICION DE CAJA CHICA N° 01</t>
  </si>
  <si>
    <t>CHEQUE GERENCIA 011-192-0900000036 (Intem 67)</t>
  </si>
  <si>
    <t>190-1</t>
  </si>
  <si>
    <t xml:space="preserve">SRA. ALEYDA </t>
  </si>
  <si>
    <t>MOVILIDAD JUAN GARCIA MUNICIPALIDAD DE COMAS, JUZGADO CIVIL LIMA NORTE, REGISTROS PUBLICOS Y OFICINA + 20 SOLES</t>
  </si>
  <si>
    <t xml:space="preserve">SOLICITUR DE PUBLICIDAD REGISTRAL + GESTIÓN DE TRÁMITE </t>
  </si>
  <si>
    <t>MOVILIDAD JUZGADO CIVIL LIMA NORTE, CANTA CALLAO, DR CUEVA, COMISARIA PNP PRO, ESTACION IZAGUIRRE, OFICINA + TRÁMITE DE GESTIÓN (S/ 20.00)</t>
  </si>
  <si>
    <t>MOVILIDAD A JUZGADO LIMANORTE,COMISARIAPRO, TAXI CANTA CALLAO, PARADERO NARANJAL, OFICINA + TRÁMITE DE GESTIÓN (S/ 20.00)</t>
  </si>
  <si>
    <t>MOVILIDAD JUZGADO LIMA NORTE, CEDULAS DE NOTIFICACION, TASA JUDICIAL POR DILIGENCIA FUERA DEL JUZGADO EXP 3738-2023 + TRÁMITE DE GESTIÓN (S/ 20.00)</t>
  </si>
  <si>
    <t>MOVILIDAD OFICINA CUADRA 43, NOTARIA ALBERTI, TAXI, OFICINA, 11 CEDULAS DE NOTIFICACION JUDICIAL + TRÁMITE DE GESTIÓN (S/ 20.00)</t>
  </si>
  <si>
    <t>MOVILIDAD SUNARP, OFICINA, CLINICA RICARDOPALMA, SUNARP, OFICINA + TRÁMITE DE GESTIÓN (S/ 20.00)</t>
  </si>
  <si>
    <t>SOLICITUD DE PUBLICIDAD REGISTRAL + TRÁMITE DE GESTIÓN (S/ 20.00)</t>
  </si>
  <si>
    <t>MOVILIDAD JUAN GARCIA CANTA CALLAO, JUZGADO PAZ DE BREÑA, RENIECY OFICINA + TRÁMITE DE GESTIÓN (S/ 20.00)</t>
  </si>
  <si>
    <t>TITULO ARCHIVADO 9461106-13 PLANOS Y RESOLUCIONES + TRÁMITE DE GESTIÓN (S/ 20.00)</t>
  </si>
  <si>
    <t>MOVILIDAD JUAN GARCIA REGISTROS PUBLICOS, LIMA NORTE, LOS OLIVOS, INDECOPI Y OFICINA + TRÁMITE DE GESTIÓN (S/ 20.00)</t>
  </si>
  <si>
    <t>LEGALIZACION DE 1 FIRMA, MOVILIDAD Y ENVIO DE CARTA NOTARIAL + TRÁMITE DE GESTIÓN (S/ 20.00)</t>
  </si>
  <si>
    <t>FT 008-0351229,FT 001-0356504</t>
  </si>
  <si>
    <t>MOVILIDAD JUAN GARCIA OFICINA, REGISTROSPUBLICOS, OFICINA DE CUEVA, RESGISTROS PUBLICOS + TRÁMITE DE GESTIÓN (S/ 20.00)</t>
  </si>
  <si>
    <t>MESA DE PARTES CERTIFICADOS SERVICIOS REGISTRALES</t>
  </si>
  <si>
    <t>MOVILIDAD JUAN GARCIA REGISTROS PUBLICOS, CENTRAL DE NOTIFICACIONES, NOTARIA ALBERTI, CHACARILLA + TRÁMITE DE GESTIÓN (S/ 20.00)</t>
  </si>
  <si>
    <t>2 TASAS JUDICIALES, 9 CEDULAS DE NOTIFICACION, 3 LEGALIZACIONES DE FOTOCOPIA</t>
  </si>
  <si>
    <t>LEGALIACION DE 4 FOTOCOPIA Y FIRMAS DE LIBRO DE ACTAS + TRÁMITE DE GESTIÓN (S/ 20.00)</t>
  </si>
  <si>
    <t>MOVILIDAD JUAN GARCIA CENTRO CIVIO DE LA MUNICIPALIDAD DE COMAS, MODULO BASICO DE LOS OLIVOS Y OFICINA + TRÁMITE DE GESTIÓN (S/ 20.00)</t>
  </si>
  <si>
    <t>COPIAS B/N Y 4 CEDULAS DE NOTIFICACION</t>
  </si>
  <si>
    <t>MOVILIDAD JUAN GARCIA A CENTRO CIVICO DE COMAS, OFICINA, REGISTROS PUBLICOS, COIMPLEJO PNP ARAMBURU</t>
  </si>
  <si>
    <t>MOVILIDAD JUAN GARCIA A REGISTROS PUBLICOS, OFICINA, 28 DE JULIO, DR DUDLAS VALDIVIEZO, OFICINA</t>
  </si>
  <si>
    <t>MOVILIDAD JUAN GARCIA CENTRO CIVICO DE CORUAS, INDECOPI, NOTARIA ALBERTI, PLACIO DE JUSTICIA</t>
  </si>
  <si>
    <t>VICTOR AVILA</t>
  </si>
  <si>
    <t>TRAMITES DE CONEXIONES DE AGUA Y ALCANTARILLADO</t>
  </si>
  <si>
    <t>MOVILIDAD JUZGADO LIMA NORTE, OFICINA, PNP LOS OLIVOS, PARADERO NARANJAL, OFICINA + TRÁMITE DE GESTIÓN (S/ 20.00)</t>
  </si>
  <si>
    <t>MOVILIDAD SEDAPAL + TRÁMITE DE GESTIÓN (S/ 20.00)</t>
  </si>
  <si>
    <t>MOVILIDAD JUZGADO CIVIL LIMA NORTE Y 12 CEDULAS DE NOTIFICACION JUDICIAL</t>
  </si>
  <si>
    <t>MOVILIDAD A NARANJAL, AV CANTACALLAO, COMISARIA DE PRO,PARADERO NARANJAL, OFICINA + TRÁMITE DE GESTIÓN (S/ 20.00)</t>
  </si>
  <si>
    <t>5 DERECHOS DE NOTIFICACION JUDICIAL</t>
  </si>
  <si>
    <t>DEMANDAS EXP 895-14, 910-14, 894-14, 915-14, 912-14. S/ 500 C/U</t>
  </si>
  <si>
    <t>MOVILIDAD JUZGADO LIMA NORTE, MBILO, AV ESPAÑA, OFICINA, FOTOCOPIAS + TRÁMITE DE GESTIÓN (S/ 20.00)</t>
  </si>
  <si>
    <t>MOVILIDAD JUZGADO CIVIL LIMA NORTE, ESTUDIO DR CUEVA, OFICINA</t>
  </si>
  <si>
    <t>13 CEDULAS DE NOTIFICACION, MOVILIDAD A COMISARIA PRO + TRÁMITE DE GESTIÓN (S/ 20.00)</t>
  </si>
  <si>
    <t>MOVILIDAD DE OFICINA A JUZGADO COMERCIAL LIMA NORTE, OFICINA, COPIAS A4</t>
  </si>
  <si>
    <t>MOVILIDAD  DE OFICINA A JUZGADO CIVIL LIMA, RECJO DE ANEXOS, ESTUDIO DR CUEVA, OFICINA, FOTOCOPIAS + TRÁMITE DE GESTIÓN (S/ 20.00)</t>
  </si>
  <si>
    <t>MOVILIDAD JUAN GARCIA DE PALACIO DE JUSTICIA, BANCO MI VIVIENDA, OFICINA, DR CUEVA + TRÁMITE DE GESTIÓN (S/ 20.00)</t>
  </si>
  <si>
    <t>MOVILIDAD JUAN GARCIA MODULO BASICO LOS OLIVOS, NOTARIA VEGA VEGA , DR VALDIVIESO, OFICINA + TRÁMITE DE GESTIÓN (S/ 20.00)</t>
  </si>
  <si>
    <t>MOVILIDAD AL JUZGADO LIMA NORTE, OFICINA, FOTOCOPIAS, CEDULAS DE NOTIFICACION + TRÁMITE DE GESTIÓN (S/ 20.00)</t>
  </si>
  <si>
    <t>LEGALIZACION DE FOTOCOPIA Y 2 CEDULAS DE NOTIFICACION</t>
  </si>
  <si>
    <t>13 CEDULAS DE NOTIFICACION</t>
  </si>
  <si>
    <t>PARTIDA 131577385 + TRÁMITE DE GESTIÓN (S/ 20.00)</t>
  </si>
  <si>
    <t>MODULO DE 4*3 TECHO DE PLASTICO, ARMADO EXTRA Y MOVILIDAD</t>
  </si>
  <si>
    <t xml:space="preserve">MOVILIDAD JUZGADO LIMA NORTE, FOTOCOPIA, XII REGION PNP, OFICINA, COMPRA CAPUCCINO </t>
  </si>
  <si>
    <t>ARREGLOS A PUERTA Y SOBRE PUERTA DEL DPTO 402 BLOCK 04</t>
  </si>
  <si>
    <t>GASTOS NOTARIALES CESION DE DERECHOS ROCIO Y BETTY</t>
  </si>
  <si>
    <t>CARTAS NOTARIALES 4 DIAS UTILES LOS OLIVOS Y 22 LEGALIZACIONES</t>
  </si>
  <si>
    <t>GASTOS EFECTUADOS POR LOS GUARDIANES</t>
  </si>
  <si>
    <t>EXP 890-2014-AUDIENCIA MOVILIDAD A JUZGADO CIVILLIMA NORTE, OFICINA</t>
  </si>
  <si>
    <t>PAGO SR CORTIJO AVALOS</t>
  </si>
  <si>
    <t>CASETA</t>
  </si>
  <si>
    <t>DUGLAS VALDIVIEZO</t>
  </si>
  <si>
    <t>MOVILIDAD JUZGADO LIMA NORTE,LOS OLIVOS Y 2 CEDULAS DE NOTIFICACION</t>
  </si>
  <si>
    <t>BOLETA 001643 Y COMISION, MOVILIDAD</t>
  </si>
  <si>
    <t>LIQUIDACION DE CAJA N° 01</t>
  </si>
  <si>
    <t>MOVILIDAD JUZG. LIMA NORTE, FOTOCOPIAS Y DERECHOS</t>
  </si>
  <si>
    <t>SERVICIOS LEGALES DEL MES DE AGOSTO 2015</t>
  </si>
  <si>
    <t>HONORARIOS VIGILANCIA</t>
  </si>
  <si>
    <t>LIQUIDACION DE TIEMPO DE SERVICIOS</t>
  </si>
  <si>
    <t>LIQUIDACION CAJA N° 2</t>
  </si>
  <si>
    <t>LIQUIDACION CAJA CHICA FRANCHESCA PAULINI</t>
  </si>
  <si>
    <t>PLANILLA DE ASISTENCIA HERNAN SAAVEDRA LAGE MES DE SETIEMBRE  DE 2015</t>
  </si>
  <si>
    <t>HONORARIOS BEATRIZ MALAGA CORNEJO</t>
  </si>
  <si>
    <t>E001-35</t>
  </si>
  <si>
    <t>E001-34</t>
  </si>
  <si>
    <t>RECARGAS TELEFONICAS SERVICIOS CLARO</t>
  </si>
  <si>
    <t>GASOLINA</t>
  </si>
  <si>
    <t>HONORARIOS SAAVEDRA LAGE</t>
  </si>
  <si>
    <t>REFRIGERIO 27/11/15</t>
  </si>
  <si>
    <t>MOVILIDAD JUAN GARCIA JUZGADO CIVIL, MODULO BASICO LOS OLIVOS, COMAS, REGION PNP LIMA, OFICINA</t>
  </si>
  <si>
    <t>Alexander</t>
  </si>
  <si>
    <t>LIQUIDACION DE INMUEBLE</t>
  </si>
  <si>
    <t>LEGALIZACION FIRMA</t>
  </si>
  <si>
    <t>2016-1776360</t>
  </si>
  <si>
    <t>Gastos Canta Callao</t>
  </si>
  <si>
    <t>INFORME Y Reparacion</t>
  </si>
  <si>
    <t>Amparo Villanueva Rodriguez</t>
  </si>
  <si>
    <t>Antonio Cueva</t>
  </si>
  <si>
    <t>Julio Antonio Del Pozo Valdez</t>
  </si>
  <si>
    <t>Pago de liquidacion,Titulo 2022-03840999,Lima,Levantamiento de hipoteca</t>
  </si>
  <si>
    <t>DERECHOS REGISTRALES Y DERECHOS NOTARIALES</t>
  </si>
  <si>
    <r>
      <t>N</t>
    </r>
    <r>
      <rPr>
        <sz val="11"/>
        <color theme="1"/>
        <rFont val="Calibri"/>
        <family val="2"/>
      </rPr>
      <t>°2023-2476736</t>
    </r>
  </si>
  <si>
    <t>DERECHOS NOTARIALES Y REGISTRALES, VIGENCIA DE PODER</t>
  </si>
  <si>
    <t>ALMUERO</t>
  </si>
  <si>
    <t>MOVILIDAD CHUMBES</t>
  </si>
  <si>
    <t>GASTOS MINDY</t>
  </si>
  <si>
    <t>GASTOS CHUMBES</t>
  </si>
  <si>
    <t>AMPARO DEL PILAR VILLANUEVA RODRIGUEZ</t>
  </si>
  <si>
    <t>GASTOS REUNION LUIS, PEDRO Y NELLY</t>
  </si>
  <si>
    <t>GASTOS ALMUERZO</t>
  </si>
  <si>
    <t>Rita Zamudio Torres</t>
  </si>
  <si>
    <t>BALDES DE PINTURA Y 4 CINTAS</t>
  </si>
  <si>
    <t>MAESTRO</t>
  </si>
  <si>
    <t>FT F175-00075172</t>
  </si>
  <si>
    <t>FT F178-00056099</t>
  </si>
  <si>
    <t>DEPOSITO EN CTA</t>
  </si>
  <si>
    <t>HERRAMIENTAS Y MATERIALES DE TRAGALUZ</t>
  </si>
  <si>
    <t>FT F173-57896</t>
  </si>
  <si>
    <t>BV B173-00139023</t>
  </si>
  <si>
    <t xml:space="preserve">TRIBUTARISTA BIENES RAICES  SAC HONORARIOS SUNAT AUDITORIA </t>
  </si>
  <si>
    <t>FT F169-0005414</t>
  </si>
  <si>
    <t>GASTOS DESAGUE, TECHO DPTO, PLANCHAS, ARREGLO COLUMNA,ETC</t>
  </si>
  <si>
    <t>MATERIALES</t>
  </si>
  <si>
    <t>F189-00005858</t>
  </si>
  <si>
    <t>INSCRIPCION DE BSRS DPTOS BLOCK 05-101,4-201</t>
  </si>
  <si>
    <t>SUNARP - BIENES RAICES RECTIFICACIÓN DE OFICIO 2022-00459265</t>
  </si>
  <si>
    <t>Ferreteria Los Diamantes</t>
  </si>
  <si>
    <t>BV 0001-067489</t>
  </si>
  <si>
    <t>PINTADO DEL TEJADO Y PARTE DEL TECHO, FACHADA</t>
  </si>
  <si>
    <t>Municipalidad de los Olivos</t>
  </si>
  <si>
    <t>Notaria Rosales Sepulveda</t>
  </si>
  <si>
    <t>MOVILIDAD,TASA Y OTURSA, PASAJES, ALMUERZO, COPIAS Y MOVILIDAD</t>
  </si>
  <si>
    <t>FT F040-16898</t>
  </si>
  <si>
    <t>FT F040-16899</t>
  </si>
  <si>
    <t>CERTIFICADO DE PARAMETROS A-1</t>
  </si>
  <si>
    <t>MEDIDOR, MOVILIDAD, ESTACIONAMIENTO</t>
  </si>
  <si>
    <t>FT F178-00058134</t>
  </si>
  <si>
    <t>FT F178-00058133</t>
  </si>
  <si>
    <t>BV BX01-58 Y REEMBOLSO MAESTRO</t>
  </si>
  <si>
    <t>RITA ZAMUDIO TORRES</t>
  </si>
  <si>
    <t xml:space="preserve">EDWIN AURELIO VASQUEZ TORRES </t>
  </si>
  <si>
    <t>1RA COMPRA</t>
  </si>
  <si>
    <t>BV B177-159438 Y BV B177-159439</t>
  </si>
  <si>
    <t>Sanitas Peru SA EPS</t>
  </si>
  <si>
    <t>CONTRATO SCTR SALUD N° 444913 EDWIN AURELIO VASQUEZ TORRES</t>
  </si>
  <si>
    <t>Arbildo Arce Consuelo</t>
  </si>
  <si>
    <t>RECLAMO Y PAGO DE ARBITRIOS PREDIAL 2018 Y 2021, MOVILIDAD</t>
  </si>
  <si>
    <t>Santiago Salas Torres</t>
  </si>
  <si>
    <t>RH E001-39 SERVICIO DE DIRECCION DE PROYECTO</t>
  </si>
  <si>
    <t>MOVILIDAD, CARTA, RRPP, COPIAS</t>
  </si>
  <si>
    <t>EDWIN VASQUEZ ARREGLO BLOCKS EDIFICIOS RH E001-41</t>
  </si>
  <si>
    <t>Edwin Vasquez Torres</t>
  </si>
  <si>
    <t>SUNARP  y Poder Judicial</t>
  </si>
  <si>
    <t>REPSOL BV B531-539887</t>
  </si>
  <si>
    <t>Heraclia Falcon</t>
  </si>
  <si>
    <t>Andrea Eduardo Pareja</t>
  </si>
  <si>
    <t>MOVILIDAD SAN MIGUEL</t>
  </si>
  <si>
    <t>DESAYUNO COORDINACION, INGENIEROS VERIFICADORES, MOVILIDAD</t>
  </si>
  <si>
    <t>VIGENCIA DE PODER PERSONA JURIDICA POR VENTA DE INMUEBLES</t>
  </si>
  <si>
    <t>TOTAL COMISION EMPRESA APORTE LUIS RIOS</t>
  </si>
  <si>
    <t>General Services Green Pegasus</t>
  </si>
  <si>
    <t>IMPUESTO PREDIAL (PAGADO POR LUIS RIOS)</t>
  </si>
  <si>
    <t>PAGO IMPUESTO PREDIAL 2019-2020-2021</t>
  </si>
  <si>
    <t>MOVILIDAD, ESCANEO, FOTOCOPIAS RECIBO N°170002203-2022</t>
  </si>
  <si>
    <t>FRACC. BIENES RAICES PAGO DEUDA LUIS RIOS PARA ACOJERSE AL FRACC.</t>
  </si>
  <si>
    <t>TANIA LUDEÑA</t>
  </si>
  <si>
    <t xml:space="preserve">TRÁMITE FINANCIAMIENTO DEUDA PREDIAL Y ARBITRIO (LUIS Y NELLY)-ALMUERZO DUGLAS Y NELLY EN REUNIÓN </t>
  </si>
  <si>
    <t>Javier Gonzalo Manrique</t>
  </si>
  <si>
    <t>Certificado Medico Heraclia Falcon</t>
  </si>
  <si>
    <t>Juan Antonio de Pozo Valdez</t>
  </si>
  <si>
    <t>Duplicado de  HR Y PU</t>
  </si>
  <si>
    <t>Copia Literal de Partida 12997926</t>
  </si>
  <si>
    <t>8707744</t>
  </si>
  <si>
    <t>8707770</t>
  </si>
  <si>
    <t>8707837</t>
  </si>
  <si>
    <t>Escritos y Planos</t>
  </si>
  <si>
    <t>Carta Notarial</t>
  </si>
  <si>
    <t>Inscripción Elección  Nueva Junta de Propietarios</t>
  </si>
  <si>
    <t>Pago por Servicio Exterior Asesoría</t>
  </si>
  <si>
    <t>Desayuno y otros</t>
  </si>
  <si>
    <t>Movilidad, recojo</t>
  </si>
  <si>
    <t>Movilidad, derecho certificado, movilidad recojo.</t>
  </si>
  <si>
    <t>Liquidación de Gastos desde 2012-2015 EXP 3544-2012</t>
  </si>
  <si>
    <t>Liquidación de Gastos desde 2015-2017 EXP 3544-2012</t>
  </si>
  <si>
    <t>Liquidación de Gastos desde 2014-2016 EXP 3544-2012</t>
  </si>
  <si>
    <t>Liquidación de Gastos desde 2013-2019 EXP 3544-2012</t>
  </si>
  <si>
    <t>Edwin / Amparo</t>
  </si>
  <si>
    <t>Legalización de Firma</t>
  </si>
  <si>
    <t>Legalización De Fotocopia De Cartas Notariales Para La Demanda DE BSRS contra Rebecsa</t>
  </si>
  <si>
    <t>Movilidad, Constancia de No Adeudo</t>
  </si>
  <si>
    <t>Recibo 1254-2022</t>
  </si>
  <si>
    <t>Recibo 1255-2022</t>
  </si>
  <si>
    <t>SERENAZGO</t>
  </si>
  <si>
    <t>IP</t>
  </si>
  <si>
    <t>AR</t>
  </si>
  <si>
    <t>2017</t>
  </si>
  <si>
    <t>2018</t>
  </si>
  <si>
    <t>2019</t>
  </si>
  <si>
    <t>2020</t>
  </si>
  <si>
    <t>2021</t>
  </si>
  <si>
    <t>SOLICITUDDE PUBLICIDAD REGISTRAL, CONSUMO, ESTAC. Y ALCABALA</t>
  </si>
  <si>
    <t>TRANSF A EDWIN VASQUEZ</t>
  </si>
  <si>
    <t>CHAPERO PARA TASACION</t>
  </si>
  <si>
    <t>CERTIFICADO DE PARAMETRO JHON CABALLO</t>
  </si>
  <si>
    <t>OCTUBRE Y NOVIEMBRE</t>
  </si>
  <si>
    <t>ASOCIACION COUNTRY CLUB EL BOSQUE</t>
  </si>
  <si>
    <t>F001-048910</t>
  </si>
  <si>
    <t>2021-2039586</t>
  </si>
  <si>
    <t>917711-917727</t>
  </si>
  <si>
    <t>PAGOS SUIB LOTE A-1-1</t>
  </si>
  <si>
    <t>CUOTA 1 IMPUESTO PREDIAL 2017</t>
  </si>
  <si>
    <t>CUOTA 2 A 4 IMPUESTO PREDIAL 2017</t>
  </si>
  <si>
    <t>MOVILIDAD DE OFICINA, MUNICIPALIDAD DE LOS OLIVOS, COMISARIA PRO, MENU, PROPINA 5 EFECTIVOS, OFICINA</t>
  </si>
  <si>
    <t>Intento de Invasion de los Departamentos</t>
  </si>
  <si>
    <t>TANIA LUDEÑA FERNANDEZ</t>
  </si>
  <si>
    <t>FT F141-00018473</t>
  </si>
  <si>
    <t>MOVILIDAD Y TRAMITE CONSTANCIA DE NO ADEUDO</t>
  </si>
  <si>
    <t>CERITIDICADO DE PARAMETRO URBANIS</t>
  </si>
  <si>
    <t>MOVILIDAD JUAN GARCIA PARA TRAMITAR COPIA LITERAL DE PODERES DE REYNALDO SAAVEDRA Y ISABEL LAGE PARA MARIA SAAVEDRA LAGE</t>
  </si>
  <si>
    <t>MOVILIDAD JUAN GARCIA CASILLA ABOGADOS, FISCALIA PENAL N° 46 Y 2° FISCALIA PENAL SUPERIOR</t>
  </si>
  <si>
    <t>TASA REINTEGRO, MARTIN</t>
  </si>
  <si>
    <t>BV 0003-10394</t>
  </si>
  <si>
    <t>GASTOS REQ 222 - BIENES RAICES</t>
  </si>
  <si>
    <t>SERENAZO, ARBITRIOS, IMPUESTO PREDIAL 1 A 4 CUOTAS 2021-2022</t>
  </si>
  <si>
    <t>GASTOS EXP 3717-2013-0-1901-JR-CI-02</t>
  </si>
  <si>
    <t>GASTOS EXO 1682-2016-0-0903-JR-PE-01</t>
  </si>
  <si>
    <t>GASTOS EXO 75-2019-0-1801-JR-DC-02</t>
  </si>
  <si>
    <t>ya registrado</t>
  </si>
  <si>
    <t>DERECHOS NOTARIALES Y REGISTRALES PARTIDA 13157386</t>
  </si>
  <si>
    <t xml:space="preserve">TRANSFERENCIA </t>
  </si>
  <si>
    <t>LIMPIEZA PAGO EN EFECTIVO</t>
  </si>
  <si>
    <t>REGISTRADO</t>
  </si>
  <si>
    <t>TRÁMITES</t>
  </si>
  <si>
    <t>IMPUESTO PREDIAL COUTA 1 - IP-21</t>
  </si>
  <si>
    <t>IMPUESTO PREDIAL COUTA 2 - IP-21</t>
  </si>
  <si>
    <t>IMPUESTO PREDIAL COUTA 3 - IP-21</t>
  </si>
  <si>
    <t>IMPUESTO PREDIAL COUTA 4 - IP-21</t>
  </si>
  <si>
    <t>SUB LOTE A-1-2</t>
  </si>
  <si>
    <t>HR PU CANTA CALLAO</t>
  </si>
  <si>
    <t>SUNARP HOJA 10 Y 11</t>
  </si>
  <si>
    <t>SUNARP VIGENCIA DE PODER - CONSUELO A LUIS RIOS</t>
  </si>
  <si>
    <t>SOLICITUD 4237982</t>
  </si>
  <si>
    <t>SOLICITUD 2021 - 4707829</t>
  </si>
  <si>
    <t>Copia Literal de Partida 12997930 Sub Lote A-1-4</t>
  </si>
  <si>
    <t>Copia Literal de Partida 12997929 Sub Lote A-1-3</t>
  </si>
  <si>
    <t>Copia Literal de Partida 13157335  BLOCK 5 DPTO 101</t>
  </si>
  <si>
    <t>Copia Literal de Partida 13157334  BLOCK 4 DPTO 102</t>
  </si>
  <si>
    <t>Copia Literal de Partida 12997929  SUB LOTE A-1-3</t>
  </si>
  <si>
    <t>Copia Literal de Partida 13568822 VIGENCIA DE PODER</t>
  </si>
  <si>
    <t>2021-4897939</t>
  </si>
  <si>
    <t>Copia Literal de Partida 12997930  SUB LOTE A-1-4</t>
  </si>
  <si>
    <t>Copia Literal de Partida 14659095 VIGENCIA DE PODER CONSUELO A LUIS R.</t>
  </si>
  <si>
    <t>Copia Literal de Partida 13157334 BLOCK 4 DPTO 102 - AV.CANTA CALLAO 1133</t>
  </si>
  <si>
    <t>Copia Literal de Partida 12010832 VIGENCIA DE PODER BRSC A NELLY L.</t>
  </si>
  <si>
    <t>Copia Literal de Partida 12010832 VIGENCIA DE PODER BRSC A NELLY L, COMPLETA</t>
  </si>
  <si>
    <t>Solicitud de CRI PARTIDA N°13157291 Estacionamiento N°15</t>
  </si>
  <si>
    <t>SOLICITUD DE PUBLICIDAD REGISTRAL INMOBILIARIO  2023-6057116</t>
  </si>
  <si>
    <t>Gastos Canta Callao (Fernando Alonso Soto Llerena)</t>
  </si>
  <si>
    <t>Gastos Canta Callao (Valeria Erika Sandoval Velez)</t>
  </si>
  <si>
    <t>Gastos Canta Callao (Yadira Susana Arboleda Calderon)</t>
  </si>
  <si>
    <t>Gastos Canta Callao (Munc. Pago de impuestos)</t>
  </si>
  <si>
    <t>Trámite desafectación y otros (Sub Loter A-1-1 y Sub Lote A-1-5)</t>
  </si>
  <si>
    <t>SOLICUTUD DE 2 COPIAS LIETRAL PARTIDA 14637812 - Registrado en centro de costos Luis R.</t>
  </si>
  <si>
    <t>Registrado</t>
  </si>
  <si>
    <t>PAGO DE CELULAR / RENOVACION / VISITA A CANTA CALLAO</t>
  </si>
  <si>
    <t>ARBITRIOS CANTA CALLAO 2023 - TANIA LUDEÑA</t>
  </si>
  <si>
    <t>IMPUESTO PREDIAL 2023 - TANIA LUDEÑA</t>
  </si>
  <si>
    <t>CUOTA 1 Y 2 ARBITRIOS Y SERENAZGO 2023 - NELLY LUPA NAVARRO</t>
  </si>
  <si>
    <t>GESTION MUNICIPALIDAD DE LOS OLIVOS</t>
  </si>
  <si>
    <t>REUNION JORGE RIOS CANTA CALLAO</t>
  </si>
  <si>
    <t>LIQUIDACION CAJA 02</t>
  </si>
  <si>
    <t>SILVIA ELENA</t>
  </si>
  <si>
    <t>ROGER ANTONIO TUESTA LOPEZ</t>
  </si>
  <si>
    <t xml:space="preserve">PAGO A DIEGO PARA ENSAMBLE DE PC </t>
  </si>
  <si>
    <t>MOVILIDAD A TRABAJOS DE TRANQUERA</t>
  </si>
  <si>
    <t>OLIVAS MENDOZA RONALD ADRIAN MARZO 2024</t>
  </si>
  <si>
    <t>ZANJA PARA IMPEDIR QUE LOS CARROS PASEN POR EL CONDOMINIO</t>
  </si>
  <si>
    <t>DESAGUE 6,7 Y 8</t>
  </si>
  <si>
    <t>VIGENCIA DE PODER A FAVOR DE NELLY LUPA</t>
  </si>
  <si>
    <t>CUOTA 4 IP 2023, CUOTA 4 ARB Y SERENAZGO 2023 - ROCIO DEL PILAR CARRION HIGA</t>
  </si>
  <si>
    <t>IP 2023, ARB Y SERE 2023 - TANIA LUDEÑA FERNANDEZ</t>
  </si>
  <si>
    <t>SERENAZGO 2024 - HERACLIA FALCON RODRIGUEZ</t>
  </si>
  <si>
    <t>IMPUESTO PREDIAL 2024 CUOTA 1 Y 2 - BIENES RAICES</t>
  </si>
  <si>
    <t>ARBITRIOS Y SERENAZGO 2024 CUOTA 2 - BIENES RAICES</t>
  </si>
  <si>
    <t>IMPUESTO PREDIAL 2024 CUOTA 1 Y 2 - NELLY LUPA</t>
  </si>
  <si>
    <t>ARBITRIOS Y SERENAZGO 2024 CUOTA 3 Y 4  - NELLY LUPA</t>
  </si>
  <si>
    <t>FACTIBILIDAD DE AGUA Y ALCANTARILLA RH E001-51 CLARA MENDOZA HUAMAN</t>
  </si>
  <si>
    <t>FACTIBILIDAD DE AGUA Y ALCANTARILLA RH E001-53 CLARA MENDOZA HUAMAN</t>
  </si>
  <si>
    <t>CONCILIACION SEDAPAL COMAS SUMINISTRO 5324640, 5324605</t>
  </si>
  <si>
    <t>IMPUESTO PREDIAL 2024 Y ARBITRIOS 2024 - PAMELA ZEVALLOS LUPA</t>
  </si>
  <si>
    <t>TAXI CORREDOR BLANCA/ PEPE</t>
  </si>
  <si>
    <t>EJECUCION COACTIVA MUNICIPALIDAD LOS OLIVOS, HONORARIOS</t>
  </si>
  <si>
    <t>PODER CONSUELO DEL CARMEN A LUIS FERNANDO RIOS PARTIDA 14659095</t>
  </si>
  <si>
    <t>COPIA LITERAL DE PARTIDA 12997930 LOTE A-1-4, LOS OLIVOS</t>
  </si>
  <si>
    <t>COPIA LITERAL DE PARTIDA 13157334 BLOCK 04 DPTO 102</t>
  </si>
  <si>
    <t>VIGENCIA DE PODER PARTIDA 14761551 GRECIA ZEVALLOS A NELLY LUPA</t>
  </si>
  <si>
    <t>COORDINACION VENTA TERRENO A-1-4</t>
  </si>
  <si>
    <t xml:space="preserve">CERTIFICACION PARAMETRO A-1-2, A-1-3, A-1-4 Y MOVILIDAD </t>
  </si>
  <si>
    <t>CAMBIO SISTEMA CHAPA OFICINA 302, 3 LLAVES</t>
  </si>
  <si>
    <t>REUNION DE CONCILIACION 3/7/24 Y PAGOS DE FRACCIONAMIENTO</t>
  </si>
  <si>
    <t>S/</t>
  </si>
  <si>
    <t>VISITA AL INMUEBLE, LLAVE INGENIERO + TRASLADO (s/ 100 Soles)</t>
  </si>
  <si>
    <t>VIGENCIA DE PODER LUIS RIOS PARTIDA N° 12010833</t>
  </si>
  <si>
    <t>COPIA LITERAL PARTIDA N° 12010832 (20 PAG)</t>
  </si>
  <si>
    <t>Rebecsa Excepcion, Honorarios y otros</t>
  </si>
  <si>
    <t>Copia Literal de Partida 12997929</t>
  </si>
  <si>
    <t>COPIA LITERAL DE PARTIDA 13157291 ESTAC 15</t>
  </si>
  <si>
    <t>COPIA LITERAL DE PARTIDA 12010832</t>
  </si>
  <si>
    <t>VIGENCIA DE PODER PARTIDA 14659095 CONSUELO A LUIS RIOS</t>
  </si>
  <si>
    <t xml:space="preserve">COPIA LITERAL DE PARTIDA </t>
  </si>
  <si>
    <t>VIGENCIA DE PODER GERENTE LUIS FERNANDO RIOS RODRIGUEZ</t>
  </si>
  <si>
    <t>COPIA LITERAL DE PARTIDA 12997931 SUB LOTE A-1-5</t>
  </si>
  <si>
    <t>COPIA LITERAL DE PARTIDA INSCRIPCION DE REGISTRO DE PREDIOS</t>
  </si>
  <si>
    <t>VIGENCIA DE PODER CONSUELO A LUIS RIOS PARTIDA 14659095, CONCILIACION</t>
  </si>
  <si>
    <t>COPIA LITERAL DE PARTIDA 12997930 SUBLOTE A-1-4</t>
  </si>
  <si>
    <t>VIGENCIA DE PODER BIENES RAICES A NELLY LUPA</t>
  </si>
  <si>
    <t>VIGENCIA DE PODER CHUMBES CHARAPAQUI</t>
  </si>
  <si>
    <t>FACTIBILIDAD SEDAPAL A-1-4</t>
  </si>
  <si>
    <t>GASTOS DE VIGILANCIA</t>
  </si>
  <si>
    <t>GUARDIANIA</t>
  </si>
  <si>
    <t>JUAN DURAND B.</t>
  </si>
  <si>
    <t>Sub Lote A-1-4 - Movilidades  propuesta 1</t>
  </si>
  <si>
    <t>Sub Lote A-1-4 - Movilidades  propuesta 2</t>
  </si>
  <si>
    <t xml:space="preserve">Partida N° 12997930 Sub Lote A-1-4 </t>
  </si>
  <si>
    <t>Titulo archivado 2013-01008112</t>
  </si>
  <si>
    <t>PREDIAL, MULTA, TRÁMITES , DEV.</t>
  </si>
  <si>
    <t>NELLY TOYOFUKO BLOCK 3 DPTO. 102 Y 201</t>
  </si>
  <si>
    <t>NELLY TOYOFUKO BLOCK 3 DPTO. 102 Y 202</t>
  </si>
  <si>
    <t>NELLY TOYOFUKO BLOCK 3 DPTO. 102 Y 203</t>
  </si>
  <si>
    <t>ARBITRIOS</t>
  </si>
  <si>
    <t>PREDIAL</t>
  </si>
  <si>
    <t>PERIODO 2018</t>
  </si>
  <si>
    <t>PERIODO 2019</t>
  </si>
  <si>
    <t>PERIODO 2020</t>
  </si>
  <si>
    <t>TÍTULO 2011-348060 (PRESENTANTE JESUS NAVARRO OSCCO)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</si>
</sst>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7" formatCode="&quot;S/&quot;\ #,##0.00;\-&quot;S/&quot;\ #,##0.00"/>
    <numFmt numFmtId="44" formatCode="_-&quot;S/&quot;\ * #,##0.00_-;\-&quot;S/&quot;\ * #,##0.00_-;_-&quot;S/&quot;\ * &quot;-&quot;??_-;_-@_-"/>
    <numFmt numFmtId="43" formatCode="_-* #,##0.00_-;\-* #,##0.00_-;_-* &quot;-&quot;??_-;_-@_-"/>
    <numFmt numFmtId="164" formatCode="_ * #,##0.00_ ;_ * \-#,##0.00_ ;_ * &quot;-&quot;??_ ;_ @_ "/>
    <numFmt numFmtId="165" formatCode="_-[$S/-280A]\ * #,##0.00_-;\-[$S/-280A]\ * #,##0.00_-;_-[$S/-280A]\ * &quot;-&quot;??_-;_-@_-"/>
    <numFmt numFmtId="166" formatCode="_-[$$-540A]* #,##0.00_ ;_-[$$-540A]* \-#,##0.00\ ;_-[$$-540A]* &quot;-&quot;??_ ;_-@_ "/>
    <numFmt numFmtId="167" formatCode="d/m/yyyy"/>
    <numFmt numFmtId="168" formatCode="dd/mm/yyyy;@"/>
    <numFmt numFmtId="169" formatCode="_-[$$-409]* #,##0.00_ ;_-[$$-409]* \-#,##0.00\ ;_-[$$-409]* &quot;-&quot;??_ ;_-@_ "/>
    <numFmt numFmtId="170" formatCode="[$$-540A]#,##0.00"/>
    <numFmt numFmtId="171" formatCode="[$$-540A]#,##0.00_ ;\-[$$-540A]#,##0.00\ "/>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u/>
      <sz val="22"/>
      <color theme="0"/>
      <name val="Calibri"/>
      <family val="2"/>
      <scheme val="minor"/>
    </font>
    <font>
      <b/>
      <sz val="20"/>
      <color theme="1"/>
      <name val="Calibri"/>
      <family val="2"/>
      <scheme val="minor"/>
    </font>
    <font>
      <b/>
      <sz val="18"/>
      <color theme="1"/>
      <name val="Calibri"/>
      <family val="2"/>
      <scheme val="minor"/>
    </font>
    <font>
      <sz val="20"/>
      <color theme="1"/>
      <name val="Calibri"/>
      <family val="2"/>
      <scheme val="minor"/>
    </font>
    <font>
      <sz val="14"/>
      <color theme="1"/>
      <name val="Calibri"/>
      <family val="2"/>
      <scheme val="minor"/>
    </font>
    <font>
      <sz val="14"/>
      <color theme="1"/>
      <name val="Calibri"/>
      <family val="2"/>
    </font>
    <font>
      <b/>
      <sz val="12"/>
      <color theme="1"/>
      <name val="Calibri"/>
      <family val="2"/>
      <scheme val="minor"/>
    </font>
    <font>
      <sz val="12"/>
      <color theme="1"/>
      <name val="Calibri"/>
      <family val="2"/>
      <scheme val="minor"/>
    </font>
    <font>
      <sz val="11.5"/>
      <color theme="1"/>
      <name val="Calibri"/>
      <family val="2"/>
      <scheme val="minor"/>
    </font>
    <font>
      <b/>
      <sz val="11.5"/>
      <color theme="1"/>
      <name val="Calibri"/>
      <family val="2"/>
      <scheme val="minor"/>
    </font>
    <font>
      <sz val="11"/>
      <color theme="1"/>
      <name val="Calibri"/>
      <family val="2"/>
    </font>
    <font>
      <b/>
      <sz val="12"/>
      <color theme="1"/>
      <name val="Calibri Light"/>
      <family val="2"/>
      <scheme val="major"/>
    </font>
    <font>
      <sz val="8"/>
      <name val="Calibri"/>
      <family val="2"/>
      <scheme val="minor"/>
    </font>
    <font>
      <sz val="10.5"/>
      <color theme="1"/>
      <name val="Calibri"/>
      <family val="2"/>
      <scheme val="minor"/>
    </font>
    <font>
      <sz val="9"/>
      <color theme="1"/>
      <name val="Calibri"/>
      <family val="2"/>
      <scheme val="minor"/>
    </font>
  </fonts>
  <fills count="13">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rgb="FF00B050"/>
        <bgColor indexed="64"/>
      </patternFill>
    </fill>
    <fill>
      <patternFill patternType="solid">
        <fgColor theme="0"/>
        <bgColor rgb="FF95B3D7"/>
      </patternFill>
    </fill>
    <fill>
      <patternFill patternType="solid">
        <fgColor rgb="FF92D050"/>
        <bgColor indexed="64"/>
      </patternFill>
    </fill>
    <fill>
      <patternFill patternType="solid">
        <fgColor theme="0"/>
        <bgColor rgb="FFB8CCE4"/>
      </patternFill>
    </fill>
    <fill>
      <patternFill patternType="solid">
        <fgColor theme="0"/>
        <bgColor rgb="FFFFFFFF"/>
      </patternFill>
    </fill>
    <fill>
      <patternFill patternType="solid">
        <fgColor theme="7" tint="0.59999389629810485"/>
        <bgColor indexed="64"/>
      </patternFill>
    </fill>
    <fill>
      <patternFill patternType="solid">
        <fgColor theme="7"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164"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336">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0" fontId="4" fillId="0" borderId="0" xfId="0" applyFont="1"/>
    <xf numFmtId="0" fontId="2" fillId="0" borderId="0" xfId="0" applyFont="1"/>
    <xf numFmtId="0" fontId="6" fillId="3" borderId="0" xfId="0" applyFont="1" applyFill="1" applyAlignment="1">
      <alignment horizontal="center" vertical="center" wrapText="1"/>
    </xf>
    <xf numFmtId="165" fontId="7" fillId="4" borderId="1" xfId="0" applyNumberFormat="1" applyFont="1" applyFill="1" applyBorder="1" applyAlignment="1">
      <alignment vertical="center"/>
    </xf>
    <xf numFmtId="166" fontId="7" fillId="4" borderId="1" xfId="0" applyNumberFormat="1" applyFont="1" applyFill="1" applyBorder="1" applyAlignment="1">
      <alignment vertical="center"/>
    </xf>
    <xf numFmtId="166" fontId="7" fillId="4" borderId="0" xfId="0" applyNumberFormat="1" applyFont="1" applyFill="1" applyAlignment="1">
      <alignment vertical="center"/>
    </xf>
    <xf numFmtId="49" fontId="8" fillId="0" borderId="1" xfId="0" applyNumberFormat="1" applyFont="1" applyBorder="1" applyAlignment="1">
      <alignment horizontal="center" vertical="center" wrapText="1"/>
    </xf>
    <xf numFmtId="167" fontId="4" fillId="5" borderId="2" xfId="0" applyNumberFormat="1" applyFont="1" applyFill="1" applyBorder="1" applyAlignment="1">
      <alignment horizontal="center" vertical="center" wrapText="1"/>
    </xf>
    <xf numFmtId="167" fontId="9" fillId="5" borderId="2" xfId="0" applyNumberFormat="1" applyFont="1" applyFill="1" applyBorder="1" applyAlignment="1">
      <alignment horizontal="center" vertical="center" wrapText="1"/>
    </xf>
    <xf numFmtId="49" fontId="4" fillId="0" borderId="2" xfId="0" applyNumberFormat="1" applyFont="1" applyBorder="1" applyAlignment="1">
      <alignment horizontal="center" vertical="center" wrapText="1"/>
    </xf>
    <xf numFmtId="44" fontId="4" fillId="0" borderId="2" xfId="0" applyNumberFormat="1" applyFont="1" applyBorder="1" applyAlignment="1">
      <alignment horizontal="center" vertical="center" wrapText="1"/>
    </xf>
    <xf numFmtId="44" fontId="4" fillId="0" borderId="3" xfId="0" applyNumberFormat="1" applyFont="1" applyBorder="1" applyAlignment="1">
      <alignment horizontal="center" vertical="center" wrapText="1"/>
    </xf>
    <xf numFmtId="44" fontId="9" fillId="0" borderId="1" xfId="0" applyNumberFormat="1" applyFont="1" applyBorder="1" applyAlignment="1">
      <alignment horizontal="center" vertical="center" wrapText="1"/>
    </xf>
    <xf numFmtId="0" fontId="4" fillId="0" borderId="2" xfId="0" applyFont="1" applyBorder="1" applyAlignment="1">
      <alignment horizontal="center"/>
    </xf>
    <xf numFmtId="168" fontId="9" fillId="0" borderId="2" xfId="0" applyNumberFormat="1" applyFont="1" applyBorder="1" applyAlignment="1">
      <alignment horizontal="center" vertical="center"/>
    </xf>
    <xf numFmtId="0" fontId="9" fillId="0" borderId="2" xfId="0" applyFont="1" applyBorder="1" applyAlignment="1">
      <alignment horizontal="left" vertical="center" wrapText="1"/>
    </xf>
    <xf numFmtId="165" fontId="4" fillId="0" borderId="2" xfId="3" applyNumberFormat="1" applyFont="1" applyBorder="1" applyAlignment="1">
      <alignment horizontal="center" vertical="center"/>
    </xf>
    <xf numFmtId="166" fontId="4" fillId="0" borderId="3" xfId="0" applyNumberFormat="1" applyFont="1" applyBorder="1"/>
    <xf numFmtId="166" fontId="9" fillId="0" borderId="1" xfId="0" applyNumberFormat="1" applyFont="1" applyBorder="1"/>
    <xf numFmtId="168" fontId="9" fillId="5" borderId="2" xfId="0" applyNumberFormat="1" applyFont="1" applyFill="1" applyBorder="1" applyAlignment="1">
      <alignment horizontal="center" vertical="center" wrapText="1"/>
    </xf>
    <xf numFmtId="44" fontId="4" fillId="0" borderId="2" xfId="0" applyNumberFormat="1" applyFont="1" applyBorder="1" applyAlignment="1">
      <alignment horizontal="center" vertical="center"/>
    </xf>
    <xf numFmtId="168" fontId="9" fillId="6" borderId="2" xfId="0" applyNumberFormat="1" applyFont="1" applyFill="1" applyBorder="1" applyAlignment="1">
      <alignment horizontal="center" vertical="center" wrapText="1"/>
    </xf>
    <xf numFmtId="14" fontId="9" fillId="5" borderId="2" xfId="0" applyNumberFormat="1" applyFont="1" applyFill="1" applyBorder="1" applyAlignment="1">
      <alignment horizontal="center" vertical="center" wrapText="1"/>
    </xf>
    <xf numFmtId="14" fontId="9" fillId="5" borderId="2" xfId="0" applyNumberFormat="1" applyFont="1" applyFill="1" applyBorder="1" applyAlignment="1">
      <alignment horizontal="left" vertical="center" wrapText="1"/>
    </xf>
    <xf numFmtId="166" fontId="4" fillId="5" borderId="3" xfId="0" applyNumberFormat="1" applyFont="1" applyFill="1" applyBorder="1" applyAlignment="1">
      <alignment horizontal="center" vertical="center" wrapText="1"/>
    </xf>
    <xf numFmtId="166" fontId="9" fillId="5" borderId="1" xfId="0" applyNumberFormat="1" applyFont="1" applyFill="1" applyBorder="1" applyAlignment="1">
      <alignment horizontal="center" vertical="center" wrapText="1"/>
    </xf>
    <xf numFmtId="168" fontId="9" fillId="7" borderId="2" xfId="0" applyNumberFormat="1" applyFont="1" applyFill="1" applyBorder="1" applyAlignment="1">
      <alignment horizontal="center" vertical="center" wrapText="1"/>
    </xf>
    <xf numFmtId="0" fontId="9" fillId="5" borderId="2" xfId="0" applyFont="1" applyFill="1" applyBorder="1" applyAlignment="1">
      <alignment horizontal="left" vertical="center" wrapText="1"/>
    </xf>
    <xf numFmtId="0" fontId="0" fillId="5" borderId="0" xfId="0" applyFill="1"/>
    <xf numFmtId="166" fontId="4" fillId="5" borderId="3" xfId="0" applyNumberFormat="1" applyFont="1" applyFill="1" applyBorder="1"/>
    <xf numFmtId="166" fontId="4" fillId="5" borderId="1" xfId="0" applyNumberFormat="1" applyFont="1" applyFill="1" applyBorder="1"/>
    <xf numFmtId="166" fontId="4" fillId="0" borderId="1" xfId="0" applyNumberFormat="1" applyFont="1" applyBorder="1"/>
    <xf numFmtId="44" fontId="4" fillId="0" borderId="2" xfId="4" applyFont="1" applyBorder="1" applyAlignment="1">
      <alignment horizontal="center" vertical="center"/>
    </xf>
    <xf numFmtId="166" fontId="4" fillId="0" borderId="2" xfId="4" applyNumberFormat="1" applyFont="1" applyBorder="1" applyAlignment="1">
      <alignment horizontal="center" vertical="center"/>
    </xf>
    <xf numFmtId="44" fontId="4" fillId="0" borderId="2" xfId="4" applyFont="1" applyBorder="1" applyAlignment="1">
      <alignment vertical="center"/>
    </xf>
    <xf numFmtId="166" fontId="4" fillId="0" borderId="2" xfId="0" applyNumberFormat="1" applyFont="1" applyBorder="1" applyAlignment="1">
      <alignment horizontal="center" vertical="center"/>
    </xf>
    <xf numFmtId="166" fontId="4" fillId="0" borderId="2" xfId="0" applyNumberFormat="1" applyFont="1" applyBorder="1"/>
    <xf numFmtId="166" fontId="4" fillId="0" borderId="0" xfId="0" applyNumberFormat="1" applyFont="1"/>
    <xf numFmtId="166" fontId="4" fillId="5" borderId="2" xfId="0" applyNumberFormat="1" applyFont="1" applyFill="1" applyBorder="1" applyAlignment="1">
      <alignment horizontal="center" vertical="center" wrapText="1"/>
    </xf>
    <xf numFmtId="166" fontId="4" fillId="5" borderId="0" xfId="0" applyNumberFormat="1" applyFont="1" applyFill="1" applyAlignment="1">
      <alignment horizontal="center" vertical="center" wrapText="1"/>
    </xf>
    <xf numFmtId="168" fontId="9" fillId="0" borderId="2" xfId="4" applyNumberFormat="1" applyFont="1" applyBorder="1" applyAlignment="1">
      <alignment horizontal="center" vertical="center"/>
    </xf>
    <xf numFmtId="0" fontId="9" fillId="0" borderId="2" xfId="4" applyNumberFormat="1" applyFont="1" applyBorder="1" applyAlignment="1">
      <alignment horizontal="left" vertical="center" wrapText="1"/>
    </xf>
    <xf numFmtId="168" fontId="9" fillId="3" borderId="2" xfId="0" applyNumberFormat="1" applyFont="1" applyFill="1" applyBorder="1" applyAlignment="1">
      <alignment horizontal="center" vertical="center"/>
    </xf>
    <xf numFmtId="0" fontId="9" fillId="3" borderId="2" xfId="0" applyFont="1" applyFill="1" applyBorder="1" applyAlignment="1">
      <alignment horizontal="left" vertical="center" wrapText="1"/>
    </xf>
    <xf numFmtId="44" fontId="4" fillId="3" borderId="2" xfId="4" applyFont="1" applyFill="1" applyBorder="1" applyAlignment="1">
      <alignment horizontal="center" vertical="center"/>
    </xf>
    <xf numFmtId="166" fontId="4" fillId="3" borderId="2" xfId="0" applyNumberFormat="1" applyFont="1" applyFill="1" applyBorder="1"/>
    <xf numFmtId="166" fontId="4" fillId="3" borderId="0" xfId="0" applyNumberFormat="1" applyFont="1" applyFill="1"/>
    <xf numFmtId="168" fontId="9" fillId="5" borderId="2" xfId="0" applyNumberFormat="1" applyFont="1" applyFill="1" applyBorder="1" applyAlignment="1">
      <alignment horizontal="center" vertical="center"/>
    </xf>
    <xf numFmtId="44" fontId="4" fillId="5" borderId="2" xfId="0" applyNumberFormat="1" applyFont="1" applyFill="1" applyBorder="1" applyAlignment="1">
      <alignment horizontal="center" vertical="center"/>
    </xf>
    <xf numFmtId="166" fontId="4" fillId="0" borderId="0" xfId="0" applyNumberFormat="1" applyFont="1" applyAlignment="1">
      <alignment horizontal="center" vertical="center"/>
    </xf>
    <xf numFmtId="14" fontId="9" fillId="0" borderId="2" xfId="0" applyNumberFormat="1" applyFont="1" applyBorder="1" applyAlignment="1">
      <alignment horizontal="center" vertical="center" wrapText="1"/>
    </xf>
    <xf numFmtId="14" fontId="9" fillId="0" borderId="2" xfId="0" applyNumberFormat="1" applyFont="1" applyBorder="1" applyAlignment="1">
      <alignment horizontal="left" vertical="center" wrapText="1"/>
    </xf>
    <xf numFmtId="166" fontId="4" fillId="0" borderId="2" xfId="0" applyNumberFormat="1" applyFont="1" applyBorder="1" applyAlignment="1">
      <alignment horizontal="center" vertical="center" wrapText="1"/>
    </xf>
    <xf numFmtId="166" fontId="4" fillId="0" borderId="0" xfId="0" applyNumberFormat="1" applyFont="1" applyAlignment="1">
      <alignment horizontal="center" vertical="center" wrapText="1"/>
    </xf>
    <xf numFmtId="168" fontId="9" fillId="0" borderId="2" xfId="0" applyNumberFormat="1" applyFont="1" applyBorder="1" applyAlignment="1">
      <alignment horizontal="center" vertical="center" wrapText="1"/>
    </xf>
    <xf numFmtId="168" fontId="9" fillId="8" borderId="2" xfId="0" applyNumberFormat="1" applyFont="1" applyFill="1" applyBorder="1" applyAlignment="1">
      <alignment horizontal="center" vertical="center"/>
    </xf>
    <xf numFmtId="168" fontId="9" fillId="6" borderId="2" xfId="0" applyNumberFormat="1" applyFont="1" applyFill="1" applyBorder="1" applyAlignment="1">
      <alignment horizontal="center" vertical="center"/>
    </xf>
    <xf numFmtId="166" fontId="4" fillId="0" borderId="2" xfId="0" applyNumberFormat="1" applyFont="1" applyBorder="1" applyAlignment="1">
      <alignment vertical="center"/>
    </xf>
    <xf numFmtId="166" fontId="4" fillId="0" borderId="0" xfId="0" applyNumberFormat="1" applyFont="1" applyAlignment="1">
      <alignment vertical="center"/>
    </xf>
    <xf numFmtId="14" fontId="4" fillId="5" borderId="2" xfId="0" applyNumberFormat="1" applyFont="1" applyFill="1" applyBorder="1" applyAlignment="1">
      <alignment horizontal="center" vertical="center" wrapText="1"/>
    </xf>
    <xf numFmtId="0" fontId="9" fillId="5" borderId="2" xfId="0" applyFont="1" applyFill="1" applyBorder="1" applyAlignment="1">
      <alignment horizontal="left" vertical="center"/>
    </xf>
    <xf numFmtId="168" fontId="9" fillId="9" borderId="2" xfId="0" applyNumberFormat="1" applyFont="1" applyFill="1" applyBorder="1" applyAlignment="1">
      <alignment horizontal="center" vertical="center" wrapText="1"/>
    </xf>
    <xf numFmtId="0" fontId="0" fillId="0" borderId="0" xfId="0" applyAlignment="1">
      <alignment vertical="center"/>
    </xf>
    <xf numFmtId="168" fontId="9" fillId="10" borderId="2" xfId="0" applyNumberFormat="1" applyFont="1" applyFill="1" applyBorder="1" applyAlignment="1">
      <alignment horizontal="center" vertical="center" wrapText="1"/>
    </xf>
    <xf numFmtId="1" fontId="9" fillId="5" borderId="2" xfId="0" applyNumberFormat="1" applyFont="1" applyFill="1" applyBorder="1" applyAlignment="1">
      <alignment horizontal="left" vertical="center" wrapText="1"/>
    </xf>
    <xf numFmtId="168" fontId="9" fillId="7" borderId="0" xfId="0" applyNumberFormat="1" applyFont="1" applyFill="1" applyAlignment="1">
      <alignment horizontal="center" vertical="center" wrapText="1"/>
    </xf>
    <xf numFmtId="14" fontId="9" fillId="4" borderId="2" xfId="0" applyNumberFormat="1" applyFont="1" applyFill="1" applyBorder="1" applyAlignment="1">
      <alignment horizontal="center" vertical="center" wrapText="1"/>
    </xf>
    <xf numFmtId="168" fontId="9" fillId="0" borderId="2" xfId="0" applyNumberFormat="1" applyFont="1" applyBorder="1" applyAlignment="1">
      <alignment horizontal="center"/>
    </xf>
    <xf numFmtId="14" fontId="9" fillId="5" borderId="2" xfId="0" applyNumberFormat="1" applyFont="1" applyFill="1" applyBorder="1" applyAlignment="1">
      <alignment horizontal="left" vertical="center"/>
    </xf>
    <xf numFmtId="49" fontId="9" fillId="5" borderId="2" xfId="0" applyNumberFormat="1" applyFont="1" applyFill="1" applyBorder="1" applyAlignment="1">
      <alignment horizontal="center" vertical="center" wrapText="1"/>
    </xf>
    <xf numFmtId="0" fontId="9" fillId="5" borderId="2" xfId="0" applyFont="1" applyFill="1" applyBorder="1" applyAlignment="1">
      <alignment horizontal="center" vertical="center" wrapText="1"/>
    </xf>
    <xf numFmtId="1" fontId="9" fillId="5" borderId="2" xfId="0" applyNumberFormat="1" applyFont="1" applyFill="1" applyBorder="1" applyAlignment="1">
      <alignment horizontal="center" vertical="center" wrapText="1"/>
    </xf>
    <xf numFmtId="14" fontId="9" fillId="5" borderId="4" xfId="0" applyNumberFormat="1" applyFont="1" applyFill="1" applyBorder="1" applyAlignment="1">
      <alignment vertical="center" wrapText="1"/>
    </xf>
    <xf numFmtId="14" fontId="0" fillId="0" borderId="0" xfId="0" applyNumberFormat="1" applyAlignment="1">
      <alignment horizontal="center"/>
    </xf>
    <xf numFmtId="168" fontId="0" fillId="0" borderId="1" xfId="0" applyNumberFormat="1" applyBorder="1" applyAlignment="1">
      <alignment horizontal="center" vertical="center"/>
    </xf>
    <xf numFmtId="49" fontId="0" fillId="0" borderId="1" xfId="0" applyNumberFormat="1" applyBorder="1" applyAlignment="1">
      <alignment horizontal="center" vertical="center"/>
    </xf>
    <xf numFmtId="49" fontId="0" fillId="0" borderId="1" xfId="0" applyNumberFormat="1" applyBorder="1" applyAlignment="1">
      <alignment horizontal="left" vertical="center" wrapText="1"/>
    </xf>
    <xf numFmtId="166" fontId="2" fillId="0" borderId="0" xfId="0" applyNumberFormat="1" applyFont="1"/>
    <xf numFmtId="0" fontId="11" fillId="0" borderId="0" xfId="0" applyFont="1" applyAlignment="1">
      <alignment horizontal="center"/>
    </xf>
    <xf numFmtId="0" fontId="12" fillId="0" borderId="0" xfId="0" applyFont="1" applyAlignment="1">
      <alignment horizontal="center"/>
    </xf>
    <xf numFmtId="0" fontId="12" fillId="0" borderId="0" xfId="0" applyFont="1" applyAlignment="1">
      <alignment horizontal="left" wrapText="1"/>
    </xf>
    <xf numFmtId="0" fontId="11" fillId="0" borderId="0" xfId="0" applyFont="1"/>
    <xf numFmtId="0" fontId="12" fillId="0" borderId="0" xfId="0" applyFont="1"/>
    <xf numFmtId="165" fontId="11" fillId="4" borderId="1" xfId="0" applyNumberFormat="1" applyFont="1" applyFill="1" applyBorder="1" applyAlignment="1">
      <alignment vertical="center"/>
    </xf>
    <xf numFmtId="166" fontId="11" fillId="4" borderId="1" xfId="0" applyNumberFormat="1" applyFont="1" applyFill="1" applyBorder="1" applyAlignment="1">
      <alignment vertical="center"/>
    </xf>
    <xf numFmtId="0" fontId="0" fillId="0" borderId="1" xfId="0" applyBorder="1"/>
    <xf numFmtId="44" fontId="11" fillId="0" borderId="1" xfId="0" applyNumberFormat="1" applyFont="1" applyBorder="1" applyAlignment="1">
      <alignment horizontal="center" vertical="center" wrapText="1"/>
    </xf>
    <xf numFmtId="0" fontId="11" fillId="0" borderId="1" xfId="0" applyFont="1" applyBorder="1" applyAlignment="1">
      <alignment horizontal="center"/>
    </xf>
    <xf numFmtId="14" fontId="0" fillId="0" borderId="1" xfId="0" applyNumberFormat="1" applyBorder="1"/>
    <xf numFmtId="14" fontId="0" fillId="0" borderId="0" xfId="0" applyNumberFormat="1"/>
    <xf numFmtId="0" fontId="0" fillId="0" borderId="1" xfId="0" applyBorder="1" applyAlignment="1">
      <alignment horizontal="center"/>
    </xf>
    <xf numFmtId="0" fontId="2" fillId="0" borderId="1" xfId="0" applyFont="1" applyBorder="1" applyAlignment="1">
      <alignment horizontal="center"/>
    </xf>
    <xf numFmtId="164" fontId="2" fillId="0" borderId="1" xfId="1" applyFont="1" applyBorder="1" applyAlignment="1">
      <alignment horizontal="center"/>
    </xf>
    <xf numFmtId="0" fontId="4" fillId="3" borderId="1" xfId="0" applyFont="1" applyFill="1" applyBorder="1" applyAlignment="1">
      <alignment horizontal="center" vertical="center" wrapText="1"/>
    </xf>
    <xf numFmtId="0" fontId="0" fillId="0" borderId="9" xfId="0" applyBorder="1"/>
    <xf numFmtId="44" fontId="11" fillId="0" borderId="10" xfId="0" applyNumberFormat="1" applyFont="1" applyBorder="1" applyAlignment="1">
      <alignment horizontal="center" vertical="center" wrapText="1"/>
    </xf>
    <xf numFmtId="165" fontId="0" fillId="0" borderId="1" xfId="1" applyNumberFormat="1" applyFont="1" applyFill="1" applyBorder="1"/>
    <xf numFmtId="0" fontId="0" fillId="0" borderId="7" xfId="0" applyBorder="1"/>
    <xf numFmtId="0" fontId="0" fillId="0" borderId="8" xfId="0" applyBorder="1"/>
    <xf numFmtId="0" fontId="0" fillId="0" borderId="1" xfId="0" applyBorder="1" applyAlignment="1">
      <alignment horizontal="left"/>
    </xf>
    <xf numFmtId="169" fontId="0" fillId="0" borderId="1" xfId="0" applyNumberFormat="1" applyBorder="1"/>
    <xf numFmtId="0" fontId="0" fillId="5" borderId="1" xfId="0" applyFill="1" applyBorder="1" applyAlignment="1">
      <alignment horizontal="center"/>
    </xf>
    <xf numFmtId="14" fontId="0" fillId="5" borderId="1" xfId="0" applyNumberFormat="1" applyFill="1" applyBorder="1"/>
    <xf numFmtId="0" fontId="0" fillId="5" borderId="1" xfId="0" applyFill="1" applyBorder="1"/>
    <xf numFmtId="0" fontId="0" fillId="5" borderId="1" xfId="0" applyFill="1" applyBorder="1" applyAlignment="1">
      <alignment horizontal="left"/>
    </xf>
    <xf numFmtId="14" fontId="0" fillId="0" borderId="1" xfId="0" applyNumberFormat="1" applyBorder="1" applyAlignment="1">
      <alignment horizontal="center"/>
    </xf>
    <xf numFmtId="2" fontId="0" fillId="0" borderId="1" xfId="0" applyNumberFormat="1" applyBorder="1"/>
    <xf numFmtId="0" fontId="0" fillId="0" borderId="11" xfId="0" applyBorder="1"/>
    <xf numFmtId="0" fontId="13" fillId="0" borderId="1" xfId="0" applyFont="1" applyBorder="1" applyAlignment="1">
      <alignment horizontal="center" vertical="center"/>
    </xf>
    <xf numFmtId="168" fontId="13" fillId="0" borderId="1" xfId="0" applyNumberFormat="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xf>
    <xf numFmtId="0" fontId="13" fillId="0" borderId="0" xfId="0" applyFont="1"/>
    <xf numFmtId="168" fontId="13" fillId="0" borderId="1" xfId="0" applyNumberFormat="1" applyFont="1" applyBorder="1" applyAlignment="1">
      <alignment horizontal="center" vertical="center" wrapText="1"/>
    </xf>
    <xf numFmtId="14" fontId="13" fillId="0" borderId="1" xfId="0" applyNumberFormat="1" applyFont="1" applyBorder="1" applyAlignment="1">
      <alignment horizontal="left" vertical="center" wrapText="1"/>
    </xf>
    <xf numFmtId="14" fontId="13" fillId="0" borderId="1" xfId="0" applyNumberFormat="1" applyFont="1" applyBorder="1" applyAlignment="1">
      <alignment horizontal="center" vertical="center" wrapText="1"/>
    </xf>
    <xf numFmtId="0" fontId="13" fillId="0" borderId="1" xfId="0" applyFont="1" applyBorder="1" applyAlignment="1">
      <alignment horizontal="center"/>
    </xf>
    <xf numFmtId="14" fontId="13" fillId="0" borderId="1" xfId="0" applyNumberFormat="1" applyFont="1" applyBorder="1"/>
    <xf numFmtId="0" fontId="13" fillId="0" borderId="1" xfId="0" applyFont="1" applyBorder="1"/>
    <xf numFmtId="0" fontId="13" fillId="5" borderId="1" xfId="0" applyFont="1" applyFill="1" applyBorder="1" applyAlignment="1">
      <alignment horizontal="center" vertical="center"/>
    </xf>
    <xf numFmtId="168" fontId="13" fillId="5" borderId="1" xfId="0" applyNumberFormat="1" applyFont="1" applyFill="1" applyBorder="1" applyAlignment="1">
      <alignment horizontal="center" vertical="center"/>
    </xf>
    <xf numFmtId="0" fontId="13" fillId="5" borderId="1" xfId="0" applyFont="1" applyFill="1" applyBorder="1" applyAlignment="1">
      <alignment horizontal="left" vertical="center" wrapText="1"/>
    </xf>
    <xf numFmtId="168" fontId="13" fillId="5" borderId="1" xfId="0" applyNumberFormat="1" applyFont="1" applyFill="1" applyBorder="1" applyAlignment="1">
      <alignment horizontal="center" vertical="center" wrapText="1"/>
    </xf>
    <xf numFmtId="14" fontId="13" fillId="5" borderId="1" xfId="0" applyNumberFormat="1" applyFont="1" applyFill="1" applyBorder="1" applyAlignment="1">
      <alignment horizontal="left" vertical="center" wrapText="1"/>
    </xf>
    <xf numFmtId="14" fontId="13" fillId="5" borderId="1" xfId="0" applyNumberFormat="1" applyFont="1" applyFill="1" applyBorder="1" applyAlignment="1">
      <alignment horizontal="center" vertical="center" wrapText="1"/>
    </xf>
    <xf numFmtId="0" fontId="11" fillId="3"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14" fontId="0" fillId="0" borderId="1" xfId="0" applyNumberFormat="1" applyBorder="1" applyAlignment="1">
      <alignment vertical="center"/>
    </xf>
    <xf numFmtId="0" fontId="0" fillId="0" borderId="1" xfId="0" applyBorder="1" applyAlignment="1">
      <alignment vertical="center"/>
    </xf>
    <xf numFmtId="165" fontId="0" fillId="0" borderId="1" xfId="1" applyNumberFormat="1" applyFont="1" applyFill="1" applyBorder="1" applyAlignment="1">
      <alignment vertical="center"/>
    </xf>
    <xf numFmtId="0" fontId="0" fillId="0" borderId="9" xfId="0" applyBorder="1" applyAlignment="1">
      <alignment horizontal="center"/>
    </xf>
    <xf numFmtId="14" fontId="0" fillId="0" borderId="9" xfId="0" applyNumberFormat="1" applyBorder="1"/>
    <xf numFmtId="2" fontId="0" fillId="11" borderId="1" xfId="0" applyNumberFormat="1" applyFill="1" applyBorder="1"/>
    <xf numFmtId="0" fontId="14" fillId="0" borderId="0" xfId="0" applyFont="1" applyAlignment="1">
      <alignment horizontal="center"/>
    </xf>
    <xf numFmtId="0" fontId="13" fillId="0" borderId="0" xfId="0" applyFont="1" applyAlignment="1">
      <alignment horizontal="center"/>
    </xf>
    <xf numFmtId="0" fontId="13" fillId="0" borderId="0" xfId="0" applyFont="1" applyAlignment="1">
      <alignment horizontal="left" wrapText="1"/>
    </xf>
    <xf numFmtId="0" fontId="14" fillId="0" borderId="0" xfId="0" applyFont="1"/>
    <xf numFmtId="0" fontId="14" fillId="3" borderId="1" xfId="0" applyFont="1" applyFill="1" applyBorder="1" applyAlignment="1">
      <alignment horizontal="center" vertical="center" wrapText="1"/>
    </xf>
    <xf numFmtId="165" fontId="14" fillId="4" borderId="1" xfId="0" applyNumberFormat="1" applyFont="1" applyFill="1" applyBorder="1" applyAlignment="1">
      <alignment vertical="center"/>
    </xf>
    <xf numFmtId="166" fontId="14" fillId="4" borderId="1" xfId="0" applyNumberFormat="1" applyFont="1" applyFill="1" applyBorder="1" applyAlignment="1">
      <alignment vertical="center"/>
    </xf>
    <xf numFmtId="0" fontId="14" fillId="0" borderId="1" xfId="0" applyFont="1" applyBorder="1" applyAlignment="1">
      <alignment horizontal="center"/>
    </xf>
    <xf numFmtId="0" fontId="14" fillId="0" borderId="10" xfId="0" applyFont="1" applyBorder="1" applyAlignment="1">
      <alignment horizontal="center"/>
    </xf>
    <xf numFmtId="44" fontId="14" fillId="0" borderId="10" xfId="0" applyNumberFormat="1" applyFont="1" applyBorder="1" applyAlignment="1">
      <alignment horizontal="center" vertical="center" wrapText="1"/>
    </xf>
    <xf numFmtId="44" fontId="14" fillId="0" borderId="1" xfId="0" applyNumberFormat="1" applyFont="1" applyBorder="1" applyAlignment="1">
      <alignment horizontal="center" vertical="center" wrapText="1"/>
    </xf>
    <xf numFmtId="0" fontId="13" fillId="0" borderId="7" xfId="0" applyFont="1" applyBorder="1" applyAlignment="1">
      <alignment horizontal="center"/>
    </xf>
    <xf numFmtId="0" fontId="13" fillId="0" borderId="8" xfId="0" applyFont="1" applyBorder="1"/>
    <xf numFmtId="0" fontId="13" fillId="0" borderId="7" xfId="0" applyFont="1" applyBorder="1"/>
    <xf numFmtId="168" fontId="13" fillId="6" borderId="1" xfId="0" applyNumberFormat="1" applyFont="1" applyFill="1" applyBorder="1" applyAlignment="1">
      <alignment horizontal="center" vertical="center" wrapText="1"/>
    </xf>
    <xf numFmtId="14" fontId="13" fillId="0" borderId="0" xfId="0" applyNumberFormat="1" applyFont="1"/>
    <xf numFmtId="0" fontId="13" fillId="0" borderId="8" xfId="0" applyFont="1" applyBorder="1" applyAlignment="1">
      <alignment horizontal="left" vertical="center" wrapText="1"/>
    </xf>
    <xf numFmtId="0" fontId="13" fillId="0" borderId="7" xfId="0" applyFont="1" applyBorder="1" applyAlignment="1">
      <alignment horizontal="center" vertical="center"/>
    </xf>
    <xf numFmtId="0" fontId="13" fillId="0" borderId="1" xfId="0" applyFont="1" applyBorder="1" applyAlignment="1">
      <alignment vertical="center" wrapText="1"/>
    </xf>
    <xf numFmtId="0" fontId="13" fillId="0" borderId="7" xfId="0" applyFont="1" applyBorder="1" applyAlignment="1">
      <alignment vertical="center"/>
    </xf>
    <xf numFmtId="0" fontId="13" fillId="0" borderId="8" xfId="0" applyFont="1" applyBorder="1" applyAlignment="1">
      <alignment vertical="center"/>
    </xf>
    <xf numFmtId="0" fontId="13" fillId="0" borderId="0" xfId="0" applyFont="1" applyAlignment="1">
      <alignment vertical="center"/>
    </xf>
    <xf numFmtId="0" fontId="13" fillId="0" borderId="8" xfId="0" applyFont="1" applyBorder="1" applyAlignment="1">
      <alignment vertical="center" wrapText="1"/>
    </xf>
    <xf numFmtId="168" fontId="0" fillId="0" borderId="1" xfId="0" applyNumberFormat="1" applyBorder="1" applyAlignment="1">
      <alignment horizontal="center" vertical="center" wrapText="1"/>
    </xf>
    <xf numFmtId="14" fontId="0" fillId="0" borderId="1" xfId="0" applyNumberFormat="1" applyBorder="1" applyAlignment="1">
      <alignment horizontal="left" vertical="center" wrapText="1"/>
    </xf>
    <xf numFmtId="14" fontId="0" fillId="0" borderId="1" xfId="0" applyNumberFormat="1" applyBorder="1" applyAlignment="1">
      <alignment horizontal="center" vertical="center" wrapText="1"/>
    </xf>
    <xf numFmtId="14" fontId="0" fillId="0" borderId="1" xfId="0" applyNumberFormat="1" applyBorder="1" applyAlignment="1">
      <alignment horizontal="left" vertical="center"/>
    </xf>
    <xf numFmtId="49" fontId="0" fillId="0" borderId="1" xfId="0" applyNumberFormat="1" applyBorder="1" applyAlignment="1">
      <alignment horizontal="center" vertical="center" wrapText="1"/>
    </xf>
    <xf numFmtId="0" fontId="0" fillId="0" borderId="1" xfId="0" applyBorder="1" applyAlignment="1">
      <alignment horizontal="center" vertical="center" wrapText="1"/>
    </xf>
    <xf numFmtId="14" fontId="0" fillId="5" borderId="1" xfId="0" applyNumberFormat="1" applyFill="1" applyBorder="1" applyAlignment="1">
      <alignment vertical="center"/>
    </xf>
    <xf numFmtId="164" fontId="0" fillId="0" borderId="1" xfId="1" applyFont="1" applyBorder="1" applyAlignment="1">
      <alignment vertical="center"/>
    </xf>
    <xf numFmtId="17" fontId="0" fillId="0" borderId="0" xfId="0" applyNumberFormat="1"/>
    <xf numFmtId="49" fontId="0" fillId="0" borderId="0" xfId="0" applyNumberFormat="1"/>
    <xf numFmtId="0" fontId="0" fillId="5" borderId="1" xfId="0" applyFill="1" applyBorder="1" applyAlignment="1">
      <alignment horizontal="center" vertical="center"/>
    </xf>
    <xf numFmtId="168" fontId="0" fillId="5" borderId="1" xfId="0" applyNumberFormat="1" applyFill="1" applyBorder="1" applyAlignment="1">
      <alignment horizontal="center" vertical="center"/>
    </xf>
    <xf numFmtId="14" fontId="0" fillId="5" borderId="1" xfId="0" applyNumberFormat="1" applyFill="1" applyBorder="1" applyAlignment="1">
      <alignment horizontal="left" vertical="center" wrapText="1"/>
    </xf>
    <xf numFmtId="0" fontId="0" fillId="5" borderId="1" xfId="0" applyFill="1" applyBorder="1" applyAlignment="1">
      <alignment horizontal="left" vertical="center" wrapText="1"/>
    </xf>
    <xf numFmtId="0" fontId="0" fillId="5" borderId="0" xfId="0" applyFill="1" applyAlignment="1">
      <alignment vertical="center"/>
    </xf>
    <xf numFmtId="168" fontId="0" fillId="5" borderId="1" xfId="0" applyNumberFormat="1" applyFill="1" applyBorder="1" applyAlignment="1">
      <alignment horizontal="center" vertical="center" wrapText="1"/>
    </xf>
    <xf numFmtId="1" fontId="0" fillId="5" borderId="1" xfId="0" applyNumberFormat="1" applyFill="1" applyBorder="1" applyAlignment="1">
      <alignment horizontal="left" vertical="center" wrapText="1"/>
    </xf>
    <xf numFmtId="168" fontId="0" fillId="7" borderId="1" xfId="0" applyNumberFormat="1" applyFill="1" applyBorder="1" applyAlignment="1">
      <alignment horizontal="center" vertical="center" wrapText="1"/>
    </xf>
    <xf numFmtId="44" fontId="2" fillId="11" borderId="1" xfId="0" applyNumberFormat="1" applyFont="1" applyFill="1" applyBorder="1" applyAlignment="1">
      <alignment horizontal="center" vertical="center"/>
    </xf>
    <xf numFmtId="166" fontId="2" fillId="11" borderId="1" xfId="0" applyNumberFormat="1" applyFont="1" applyFill="1" applyBorder="1" applyAlignment="1">
      <alignment horizontal="center" vertical="center" wrapText="1"/>
    </xf>
    <xf numFmtId="164" fontId="2" fillId="0" borderId="1" xfId="1" applyFont="1" applyBorder="1"/>
    <xf numFmtId="14" fontId="0" fillId="5" borderId="1" xfId="0" applyNumberFormat="1" applyFill="1" applyBorder="1" applyAlignment="1">
      <alignment horizontal="center" vertical="center" wrapText="1"/>
    </xf>
    <xf numFmtId="166" fontId="2" fillId="5" borderId="1" xfId="0" applyNumberFormat="1" applyFont="1" applyFill="1" applyBorder="1" applyAlignment="1">
      <alignment horizontal="center" vertical="center" wrapText="1"/>
    </xf>
    <xf numFmtId="44" fontId="2" fillId="0" borderId="1" xfId="0" applyNumberFormat="1" applyFont="1" applyBorder="1" applyAlignment="1">
      <alignment horizontal="center" vertical="center"/>
    </xf>
    <xf numFmtId="166" fontId="2" fillId="0" borderId="1" xfId="0" applyNumberFormat="1" applyFont="1" applyBorder="1" applyAlignment="1">
      <alignment vertical="center"/>
    </xf>
    <xf numFmtId="0" fontId="0" fillId="3" borderId="0" xfId="0" applyFill="1"/>
    <xf numFmtId="43" fontId="0" fillId="0" borderId="0" xfId="0" applyNumberFormat="1"/>
    <xf numFmtId="0" fontId="4" fillId="0" borderId="1" xfId="0" applyFont="1" applyBorder="1" applyAlignment="1">
      <alignment horizontal="center" vertical="center"/>
    </xf>
    <xf numFmtId="0" fontId="9" fillId="0" borderId="0" xfId="0" applyFont="1" applyAlignment="1">
      <alignment vertical="center"/>
    </xf>
    <xf numFmtId="170" fontId="0" fillId="0" borderId="0" xfId="0" applyNumberFormat="1"/>
    <xf numFmtId="171" fontId="4" fillId="0" borderId="1" xfId="1" applyNumberFormat="1" applyFont="1" applyBorder="1" applyAlignment="1">
      <alignment vertical="center"/>
    </xf>
    <xf numFmtId="44" fontId="4" fillId="0" borderId="1" xfId="1" applyNumberFormat="1" applyFont="1" applyBorder="1" applyAlignment="1">
      <alignment vertical="center"/>
    </xf>
    <xf numFmtId="170" fontId="16" fillId="0" borderId="0" xfId="0" applyNumberFormat="1" applyFont="1"/>
    <xf numFmtId="0" fontId="0" fillId="5" borderId="1" xfId="0" applyFill="1" applyBorder="1" applyAlignment="1">
      <alignment horizontal="center" vertical="center" wrapText="1"/>
    </xf>
    <xf numFmtId="49" fontId="0" fillId="5" borderId="1" xfId="1" applyNumberFormat="1" applyFont="1" applyFill="1" applyBorder="1" applyAlignment="1">
      <alignment horizontal="center" vertical="center" wrapText="1"/>
    </xf>
    <xf numFmtId="164" fontId="2" fillId="12" borderId="1" xfId="1" applyFont="1" applyFill="1" applyBorder="1" applyAlignment="1">
      <alignment vertical="center"/>
    </xf>
    <xf numFmtId="164" fontId="2" fillId="12" borderId="1" xfId="1" applyFont="1" applyFill="1" applyBorder="1" applyAlignment="1">
      <alignment horizontal="center" vertical="center" wrapText="1"/>
    </xf>
    <xf numFmtId="44" fontId="2" fillId="12" borderId="1" xfId="1" applyNumberFormat="1" applyFont="1" applyFill="1" applyBorder="1" applyAlignment="1">
      <alignment horizontal="center" vertical="center"/>
    </xf>
    <xf numFmtId="44" fontId="14" fillId="11" borderId="1" xfId="0" applyNumberFormat="1" applyFont="1" applyFill="1" applyBorder="1" applyAlignment="1">
      <alignment horizontal="center" vertical="center"/>
    </xf>
    <xf numFmtId="44" fontId="14" fillId="0" borderId="1" xfId="0" applyNumberFormat="1" applyFont="1" applyBorder="1" applyAlignment="1">
      <alignment horizontal="center" vertical="center"/>
    </xf>
    <xf numFmtId="44" fontId="2" fillId="11" borderId="1" xfId="0" applyNumberFormat="1" applyFont="1" applyFill="1" applyBorder="1"/>
    <xf numFmtId="166" fontId="2" fillId="11" borderId="1" xfId="0" applyNumberFormat="1" applyFont="1" applyFill="1" applyBorder="1"/>
    <xf numFmtId="165" fontId="2" fillId="11" borderId="1" xfId="3" applyNumberFormat="1" applyFont="1" applyFill="1" applyBorder="1" applyAlignment="1">
      <alignment horizontal="center" vertical="center"/>
    </xf>
    <xf numFmtId="165" fontId="2" fillId="11" borderId="1" xfId="1" applyNumberFormat="1" applyFont="1" applyFill="1" applyBorder="1"/>
    <xf numFmtId="165" fontId="2" fillId="11" borderId="1" xfId="1" applyNumberFormat="1" applyFont="1" applyFill="1" applyBorder="1" applyAlignment="1">
      <alignment vertical="center"/>
    </xf>
    <xf numFmtId="165" fontId="2" fillId="0" borderId="1" xfId="1" applyNumberFormat="1" applyFont="1" applyFill="1" applyBorder="1"/>
    <xf numFmtId="169" fontId="2" fillId="11" borderId="1" xfId="1" applyNumberFormat="1" applyFont="1" applyFill="1" applyBorder="1"/>
    <xf numFmtId="169" fontId="2" fillId="11" borderId="1" xfId="0" applyNumberFormat="1" applyFont="1" applyFill="1" applyBorder="1"/>
    <xf numFmtId="169" fontId="2" fillId="5" borderId="1" xfId="0" applyNumberFormat="1" applyFont="1" applyFill="1" applyBorder="1"/>
    <xf numFmtId="169" fontId="2" fillId="0" borderId="1" xfId="0" applyNumberFormat="1" applyFont="1" applyBorder="1"/>
    <xf numFmtId="165" fontId="2" fillId="5" borderId="1" xfId="1" applyNumberFormat="1" applyFont="1" applyFill="1" applyBorder="1"/>
    <xf numFmtId="166" fontId="2" fillId="0" borderId="1" xfId="0" applyNumberFormat="1" applyFont="1" applyBorder="1"/>
    <xf numFmtId="166" fontId="2" fillId="11" borderId="1" xfId="1" applyNumberFormat="1" applyFont="1" applyFill="1" applyBorder="1" applyAlignment="1">
      <alignment horizontal="center" vertical="center"/>
    </xf>
    <xf numFmtId="166" fontId="2" fillId="0" borderId="1" xfId="1" applyNumberFormat="1" applyFont="1" applyFill="1" applyBorder="1" applyAlignment="1">
      <alignment horizontal="center" vertical="center"/>
    </xf>
    <xf numFmtId="166" fontId="2" fillId="11" borderId="1" xfId="0" applyNumberFormat="1" applyFont="1" applyFill="1" applyBorder="1" applyAlignment="1">
      <alignment vertical="center"/>
    </xf>
    <xf numFmtId="44" fontId="2" fillId="11" borderId="1" xfId="1" applyNumberFormat="1" applyFont="1" applyFill="1" applyBorder="1" applyAlignment="1">
      <alignment horizontal="center" vertical="center"/>
    </xf>
    <xf numFmtId="44" fontId="2" fillId="0" borderId="1" xfId="1" applyNumberFormat="1" applyFont="1" applyFill="1" applyBorder="1" applyAlignment="1">
      <alignment horizontal="center" vertical="center"/>
    </xf>
    <xf numFmtId="166" fontId="2" fillId="5" borderId="1" xfId="1" applyNumberFormat="1" applyFont="1" applyFill="1" applyBorder="1" applyAlignment="1">
      <alignment vertical="center"/>
    </xf>
    <xf numFmtId="166" fontId="2" fillId="5" borderId="1" xfId="1" applyNumberFormat="1" applyFont="1" applyFill="1" applyBorder="1" applyAlignment="1">
      <alignment horizontal="center" vertical="center" wrapText="1"/>
    </xf>
    <xf numFmtId="166" fontId="2" fillId="0" borderId="1" xfId="1" applyNumberFormat="1" applyFont="1" applyFill="1" applyBorder="1" applyAlignment="1">
      <alignment vertical="center"/>
    </xf>
    <xf numFmtId="166" fontId="2" fillId="0" borderId="1" xfId="1" applyNumberFormat="1" applyFont="1" applyFill="1" applyBorder="1" applyAlignment="1">
      <alignment horizontal="center" vertical="center" wrapText="1"/>
    </xf>
    <xf numFmtId="166" fontId="2" fillId="11" borderId="1" xfId="1" applyNumberFormat="1" applyFont="1" applyFill="1" applyBorder="1" applyAlignment="1">
      <alignment vertical="center"/>
    </xf>
    <xf numFmtId="49" fontId="0" fillId="5" borderId="1" xfId="0" applyNumberFormat="1" applyFill="1" applyBorder="1" applyAlignment="1">
      <alignment horizontal="left" vertical="center" wrapText="1"/>
    </xf>
    <xf numFmtId="49" fontId="0" fillId="5" borderId="1" xfId="0" applyNumberFormat="1" applyFill="1" applyBorder="1" applyAlignment="1">
      <alignment horizontal="center" vertical="center"/>
    </xf>
    <xf numFmtId="166" fontId="2" fillId="12" borderId="1" xfId="1" applyNumberFormat="1" applyFont="1" applyFill="1" applyBorder="1" applyAlignment="1">
      <alignment vertical="center"/>
    </xf>
    <xf numFmtId="166" fontId="2" fillId="12" borderId="1" xfId="1" applyNumberFormat="1" applyFont="1" applyFill="1" applyBorder="1" applyAlignment="1">
      <alignment horizontal="center" vertical="center" wrapText="1"/>
    </xf>
    <xf numFmtId="0" fontId="0" fillId="5" borderId="1" xfId="0" applyFill="1" applyBorder="1" applyAlignment="1">
      <alignment vertical="center"/>
    </xf>
    <xf numFmtId="14" fontId="0" fillId="5" borderId="1" xfId="0" applyNumberFormat="1" applyFill="1" applyBorder="1" applyAlignment="1">
      <alignment horizontal="center" vertical="center"/>
    </xf>
    <xf numFmtId="0" fontId="0" fillId="5" borderId="1" xfId="0" applyFill="1" applyBorder="1" applyAlignment="1">
      <alignment horizontal="left" vertical="center"/>
    </xf>
    <xf numFmtId="44" fontId="2" fillId="12" borderId="1" xfId="0" applyNumberFormat="1" applyFont="1" applyFill="1" applyBorder="1" applyAlignment="1">
      <alignment horizontal="center" vertical="center"/>
    </xf>
    <xf numFmtId="166" fontId="2" fillId="12" borderId="1" xfId="0" applyNumberFormat="1" applyFont="1" applyFill="1" applyBorder="1" applyAlignment="1">
      <alignment vertical="center"/>
    </xf>
    <xf numFmtId="166" fontId="2" fillId="12" borderId="1" xfId="0" applyNumberFormat="1" applyFont="1" applyFill="1" applyBorder="1" applyAlignment="1">
      <alignment horizontal="center" vertical="center" wrapText="1"/>
    </xf>
    <xf numFmtId="0" fontId="0" fillId="12" borderId="1" xfId="0" applyFill="1" applyBorder="1" applyAlignment="1">
      <alignment vertical="center"/>
    </xf>
    <xf numFmtId="165" fontId="2" fillId="12" borderId="1" xfId="3" applyNumberFormat="1" applyFont="1" applyFill="1" applyBorder="1" applyAlignment="1">
      <alignment horizontal="center" vertical="center"/>
    </xf>
    <xf numFmtId="165" fontId="0" fillId="12" borderId="1" xfId="1" applyNumberFormat="1" applyFont="1" applyFill="1" applyBorder="1"/>
    <xf numFmtId="164" fontId="0" fillId="12" borderId="1" xfId="1" applyFont="1" applyFill="1" applyBorder="1"/>
    <xf numFmtId="0" fontId="0" fillId="12" borderId="1" xfId="0" applyFill="1" applyBorder="1"/>
    <xf numFmtId="14" fontId="0" fillId="0" borderId="1" xfId="0" applyNumberFormat="1" applyBorder="1" applyAlignment="1">
      <alignment horizontal="center" vertical="center"/>
    </xf>
    <xf numFmtId="14" fontId="18" fillId="5" borderId="1" xfId="0" applyNumberFormat="1" applyFont="1" applyFill="1" applyBorder="1" applyAlignment="1">
      <alignment horizontal="left" vertical="center" wrapText="1"/>
    </xf>
    <xf numFmtId="7" fontId="2" fillId="12" borderId="1" xfId="1" applyNumberFormat="1" applyFont="1" applyFill="1" applyBorder="1" applyAlignment="1">
      <alignment vertical="center"/>
    </xf>
    <xf numFmtId="0" fontId="12" fillId="0" borderId="0" xfId="0" applyFont="1" applyAlignment="1">
      <alignment horizontal="center" vertical="center"/>
    </xf>
    <xf numFmtId="0" fontId="12" fillId="0" borderId="0" xfId="0" applyFont="1" applyAlignment="1">
      <alignment horizontal="center" vertical="center" wrapText="1"/>
    </xf>
    <xf numFmtId="0" fontId="11" fillId="0" borderId="1" xfId="0" applyFont="1" applyBorder="1" applyAlignment="1">
      <alignment horizontal="center" vertical="center"/>
    </xf>
    <xf numFmtId="14" fontId="0" fillId="0" borderId="0" xfId="0" applyNumberFormat="1" applyAlignment="1">
      <alignment horizontal="center" vertical="center"/>
    </xf>
    <xf numFmtId="170" fontId="2" fillId="11" borderId="1" xfId="0" applyNumberFormat="1" applyFont="1" applyFill="1" applyBorder="1"/>
    <xf numFmtId="44" fontId="2" fillId="5" borderId="1" xfId="0" applyNumberFormat="1" applyFont="1" applyFill="1" applyBorder="1" applyAlignment="1">
      <alignment horizontal="center" vertical="center"/>
    </xf>
    <xf numFmtId="14" fontId="0" fillId="5" borderId="1" xfId="0" applyNumberFormat="1" applyFill="1" applyBorder="1" applyAlignment="1">
      <alignment horizontal="center"/>
    </xf>
    <xf numFmtId="14" fontId="19" fillId="5" borderId="1" xfId="0" applyNumberFormat="1" applyFont="1" applyFill="1" applyBorder="1" applyAlignment="1">
      <alignment horizontal="center" vertical="center" wrapText="1"/>
    </xf>
    <xf numFmtId="0" fontId="0" fillId="11" borderId="1" xfId="0" applyFill="1" applyBorder="1"/>
    <xf numFmtId="14" fontId="13" fillId="0" borderId="1" xfId="0" applyNumberFormat="1" applyFont="1" applyBorder="1" applyAlignment="1">
      <alignment horizontal="center" vertical="center"/>
    </xf>
    <xf numFmtId="166" fontId="4" fillId="5" borderId="4" xfId="0" applyNumberFormat="1" applyFont="1" applyFill="1" applyBorder="1" applyAlignment="1">
      <alignment horizontal="center" vertical="center" wrapText="1"/>
    </xf>
    <xf numFmtId="166" fontId="4" fillId="5" borderId="5" xfId="0" applyNumberFormat="1" applyFont="1" applyFill="1" applyBorder="1" applyAlignment="1">
      <alignment horizontal="center"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168" fontId="9" fillId="5" borderId="4" xfId="0" applyNumberFormat="1" applyFont="1" applyFill="1" applyBorder="1" applyAlignment="1">
      <alignment horizontal="center" vertical="center" wrapText="1"/>
    </xf>
    <xf numFmtId="168" fontId="9" fillId="5" borderId="5" xfId="0" applyNumberFormat="1" applyFont="1" applyFill="1" applyBorder="1" applyAlignment="1">
      <alignment horizontal="center" vertical="center" wrapText="1"/>
    </xf>
    <xf numFmtId="14" fontId="9" fillId="5" borderId="4" xfId="0" applyNumberFormat="1" applyFont="1" applyFill="1" applyBorder="1" applyAlignment="1">
      <alignment horizontal="center" vertical="center" wrapText="1"/>
    </xf>
    <xf numFmtId="14" fontId="9" fillId="5" borderId="5" xfId="0" applyNumberFormat="1" applyFont="1" applyFill="1" applyBorder="1" applyAlignment="1">
      <alignment horizontal="center" vertical="center" wrapText="1"/>
    </xf>
    <xf numFmtId="0" fontId="4" fillId="0" borderId="6" xfId="0" applyFont="1" applyBorder="1" applyAlignment="1">
      <alignment horizontal="center" vertical="center"/>
    </xf>
    <xf numFmtId="168" fontId="9" fillId="5" borderId="6" xfId="0" applyNumberFormat="1" applyFont="1" applyFill="1" applyBorder="1" applyAlignment="1">
      <alignment horizontal="center" vertical="center" wrapText="1"/>
    </xf>
    <xf numFmtId="44" fontId="4" fillId="0" borderId="4" xfId="0" applyNumberFormat="1" applyFont="1" applyBorder="1" applyAlignment="1">
      <alignment horizontal="center" vertical="center"/>
    </xf>
    <xf numFmtId="44" fontId="4" fillId="0" borderId="6" xfId="0" applyNumberFormat="1" applyFont="1" applyBorder="1" applyAlignment="1">
      <alignment horizontal="center" vertical="center"/>
    </xf>
    <xf numFmtId="44" fontId="4" fillId="0" borderId="5" xfId="0" applyNumberFormat="1" applyFont="1" applyBorder="1" applyAlignment="1">
      <alignment horizontal="center" vertical="center"/>
    </xf>
    <xf numFmtId="0" fontId="4" fillId="0" borderId="4" xfId="0" applyFont="1" applyBorder="1" applyAlignment="1">
      <alignment horizontal="center"/>
    </xf>
    <xf numFmtId="0" fontId="4" fillId="0" borderId="5" xfId="0" applyFont="1" applyBorder="1" applyAlignment="1">
      <alignment horizontal="center"/>
    </xf>
    <xf numFmtId="0" fontId="5" fillId="2" borderId="0" xfId="2" applyFont="1" applyFill="1" applyAlignment="1">
      <alignment horizontal="center" vertical="center"/>
    </xf>
    <xf numFmtId="49" fontId="6" fillId="0" borderId="2" xfId="0" applyNumberFormat="1" applyFont="1" applyBorder="1" applyAlignment="1">
      <alignment horizontal="center" vertical="center" wrapText="1"/>
    </xf>
    <xf numFmtId="49" fontId="6" fillId="0" borderId="3" xfId="0" applyNumberFormat="1" applyFont="1" applyBorder="1" applyAlignment="1">
      <alignment horizontal="center" vertical="center" wrapText="1"/>
    </xf>
    <xf numFmtId="1" fontId="9" fillId="5" borderId="4" xfId="0" applyNumberFormat="1" applyFont="1" applyFill="1" applyBorder="1" applyAlignment="1">
      <alignment horizontal="center" vertical="center" wrapText="1"/>
    </xf>
    <xf numFmtId="1" fontId="9" fillId="5" borderId="5" xfId="0"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49" fontId="14" fillId="0" borderId="1" xfId="0" applyNumberFormat="1" applyFont="1" applyBorder="1" applyAlignment="1">
      <alignment horizontal="center" vertical="center" wrapText="1"/>
    </xf>
    <xf numFmtId="0" fontId="2" fillId="0" borderId="0" xfId="0" applyFont="1" applyAlignment="1">
      <alignment horizontal="center"/>
    </xf>
    <xf numFmtId="0" fontId="0" fillId="3" borderId="1" xfId="0" applyFill="1" applyBorder="1" applyAlignment="1">
      <alignment horizontal="center"/>
    </xf>
    <xf numFmtId="14" fontId="0" fillId="3" borderId="1" xfId="0" applyNumberFormat="1" applyFill="1" applyBorder="1" applyAlignment="1">
      <alignment horizontal="center" vertical="center"/>
    </xf>
    <xf numFmtId="0" fontId="0" fillId="3" borderId="1" xfId="0" applyFill="1" applyBorder="1"/>
    <xf numFmtId="0" fontId="13" fillId="3" borderId="1" xfId="0" applyFont="1" applyFill="1" applyBorder="1" applyAlignment="1">
      <alignment vertical="center" wrapText="1"/>
    </xf>
    <xf numFmtId="44" fontId="2" fillId="3" borderId="1" xfId="0" applyNumberFormat="1" applyFont="1" applyFill="1" applyBorder="1" applyAlignment="1">
      <alignment horizontal="center" vertical="center"/>
    </xf>
    <xf numFmtId="0" fontId="0" fillId="3" borderId="1" xfId="0" applyFill="1" applyBorder="1" applyAlignment="1">
      <alignment vertical="center"/>
    </xf>
    <xf numFmtId="14" fontId="0" fillId="3" borderId="1" xfId="0" applyNumberFormat="1" applyFill="1" applyBorder="1"/>
    <xf numFmtId="166" fontId="2" fillId="3" borderId="1" xfId="0" applyNumberFormat="1" applyFont="1" applyFill="1" applyBorder="1" applyAlignment="1">
      <alignment vertical="center"/>
    </xf>
    <xf numFmtId="0" fontId="0" fillId="0" borderId="8" xfId="0" applyBorder="1" applyAlignment="1">
      <alignment horizontal="center"/>
    </xf>
    <xf numFmtId="0" fontId="0" fillId="0" borderId="8" xfId="0" applyBorder="1" applyAlignment="1">
      <alignment horizontal="center" vertical="center"/>
    </xf>
    <xf numFmtId="0" fontId="0" fillId="5" borderId="8" xfId="0" applyFill="1" applyBorder="1" applyAlignment="1">
      <alignment horizontal="center"/>
    </xf>
    <xf numFmtId="0" fontId="13" fillId="0" borderId="8" xfId="0" applyFont="1" applyBorder="1" applyAlignment="1">
      <alignment horizontal="center" vertical="center"/>
    </xf>
    <xf numFmtId="0" fontId="13" fillId="5" borderId="8" xfId="0" applyFont="1" applyFill="1" applyBorder="1" applyAlignment="1">
      <alignment horizontal="center" vertical="center"/>
    </xf>
    <xf numFmtId="0" fontId="13" fillId="0" borderId="12" xfId="0" applyFont="1" applyBorder="1" applyAlignment="1">
      <alignment horizontal="center"/>
    </xf>
    <xf numFmtId="0" fontId="13" fillId="0" borderId="12" xfId="0" applyFont="1" applyBorder="1" applyAlignment="1">
      <alignment horizontal="center" vertical="center"/>
    </xf>
    <xf numFmtId="0" fontId="13" fillId="0" borderId="8" xfId="0" applyFont="1" applyBorder="1" applyAlignment="1">
      <alignment horizontal="center"/>
    </xf>
    <xf numFmtId="0" fontId="0" fillId="5" borderId="8" xfId="0" applyFill="1" applyBorder="1" applyAlignment="1">
      <alignment horizontal="center" vertical="center"/>
    </xf>
    <xf numFmtId="0" fontId="0" fillId="3" borderId="8" xfId="0" applyFill="1" applyBorder="1" applyAlignment="1">
      <alignment horizontal="center"/>
    </xf>
    <xf numFmtId="0" fontId="0" fillId="0" borderId="12" xfId="0" applyBorder="1"/>
    <xf numFmtId="165" fontId="0" fillId="0" borderId="7" xfId="1" applyNumberFormat="1" applyFont="1" applyFill="1" applyBorder="1"/>
    <xf numFmtId="165" fontId="0" fillId="0" borderId="7" xfId="1" applyNumberFormat="1" applyFont="1" applyFill="1" applyBorder="1" applyAlignment="1">
      <alignment vertical="center"/>
    </xf>
    <xf numFmtId="169" fontId="2" fillId="11" borderId="7" xfId="1" applyNumberFormat="1" applyFont="1" applyFill="1" applyBorder="1"/>
    <xf numFmtId="169" fontId="0" fillId="0" borderId="7" xfId="0" applyNumberFormat="1" applyBorder="1"/>
    <xf numFmtId="169" fontId="2" fillId="11" borderId="7" xfId="0" applyNumberFormat="1" applyFont="1" applyFill="1" applyBorder="1"/>
    <xf numFmtId="169" fontId="2" fillId="5" borderId="7" xfId="0" applyNumberFormat="1" applyFont="1" applyFill="1" applyBorder="1"/>
    <xf numFmtId="169" fontId="2" fillId="0" borderId="7" xfId="0" applyNumberFormat="1" applyFont="1" applyBorder="1"/>
    <xf numFmtId="166" fontId="2" fillId="0" borderId="7" xfId="0" applyNumberFormat="1" applyFont="1" applyBorder="1" applyAlignment="1">
      <alignment vertical="center"/>
    </xf>
    <xf numFmtId="166" fontId="2" fillId="11" borderId="7" xfId="1" applyNumberFormat="1" applyFont="1" applyFill="1" applyBorder="1" applyAlignment="1">
      <alignment horizontal="center" vertical="center"/>
    </xf>
    <xf numFmtId="166" fontId="2" fillId="0" borderId="7" xfId="1" applyNumberFormat="1" applyFont="1" applyFill="1" applyBorder="1" applyAlignment="1">
      <alignment horizontal="center" vertical="center"/>
    </xf>
    <xf numFmtId="166" fontId="2" fillId="11" borderId="7" xfId="0" applyNumberFormat="1" applyFont="1" applyFill="1" applyBorder="1" applyAlignment="1">
      <alignment vertical="center"/>
    </xf>
    <xf numFmtId="166" fontId="2" fillId="5" borderId="7" xfId="1" applyNumberFormat="1" applyFont="1" applyFill="1" applyBorder="1" applyAlignment="1">
      <alignment vertical="center"/>
    </xf>
    <xf numFmtId="166" fontId="2" fillId="5" borderId="7" xfId="1" applyNumberFormat="1" applyFont="1" applyFill="1" applyBorder="1" applyAlignment="1">
      <alignment horizontal="center" vertical="center" wrapText="1"/>
    </xf>
    <xf numFmtId="166" fontId="2" fillId="0" borderId="7" xfId="1" applyNumberFormat="1" applyFont="1" applyFill="1" applyBorder="1" applyAlignment="1">
      <alignment vertical="center"/>
    </xf>
    <xf numFmtId="166" fontId="2" fillId="0" borderId="7" xfId="1" applyNumberFormat="1" applyFont="1" applyFill="1" applyBorder="1" applyAlignment="1">
      <alignment horizontal="center" vertical="center" wrapText="1"/>
    </xf>
    <xf numFmtId="166" fontId="2" fillId="11" borderId="7" xfId="1" applyNumberFormat="1" applyFont="1" applyFill="1" applyBorder="1" applyAlignment="1">
      <alignment vertical="center"/>
    </xf>
    <xf numFmtId="170" fontId="2" fillId="11" borderId="7" xfId="0" applyNumberFormat="1" applyFont="1" applyFill="1" applyBorder="1"/>
    <xf numFmtId="166" fontId="2" fillId="11" borderId="7" xfId="0" applyNumberFormat="1" applyFont="1" applyFill="1" applyBorder="1"/>
    <xf numFmtId="0" fontId="13" fillId="0" borderId="12" xfId="0" applyFont="1" applyBorder="1"/>
    <xf numFmtId="0" fontId="13" fillId="0" borderId="12" xfId="0" applyFont="1" applyBorder="1" applyAlignment="1">
      <alignment vertical="center"/>
    </xf>
    <xf numFmtId="166" fontId="2" fillId="12" borderId="7" xfId="1" applyNumberFormat="1" applyFont="1" applyFill="1" applyBorder="1" applyAlignment="1">
      <alignment vertical="center"/>
    </xf>
    <xf numFmtId="166" fontId="2" fillId="12" borderId="7" xfId="1" applyNumberFormat="1" applyFont="1" applyFill="1" applyBorder="1" applyAlignment="1">
      <alignment horizontal="center" vertical="center" wrapText="1"/>
    </xf>
    <xf numFmtId="166" fontId="2" fillId="12" borderId="7" xfId="0" applyNumberFormat="1" applyFont="1" applyFill="1" applyBorder="1" applyAlignment="1">
      <alignment vertical="center"/>
    </xf>
    <xf numFmtId="166" fontId="2" fillId="12" borderId="7" xfId="0" applyNumberFormat="1" applyFont="1" applyFill="1" applyBorder="1" applyAlignment="1">
      <alignment horizontal="center" vertical="center" wrapText="1"/>
    </xf>
    <xf numFmtId="0" fontId="0" fillId="12" borderId="7" xfId="0" applyFill="1" applyBorder="1" applyAlignment="1">
      <alignment vertical="center"/>
    </xf>
    <xf numFmtId="0" fontId="0" fillId="3" borderId="7" xfId="0" applyFill="1" applyBorder="1" applyAlignment="1">
      <alignment vertical="center"/>
    </xf>
    <xf numFmtId="166" fontId="2" fillId="3" borderId="7" xfId="0" applyNumberFormat="1" applyFont="1" applyFill="1" applyBorder="1" applyAlignment="1">
      <alignment vertical="center"/>
    </xf>
    <xf numFmtId="164" fontId="0" fillId="12" borderId="7" xfId="1" applyFont="1" applyFill="1" applyBorder="1"/>
    <xf numFmtId="0" fontId="0" fillId="12" borderId="7" xfId="0" applyFill="1" applyBorder="1"/>
    <xf numFmtId="164" fontId="2" fillId="12" borderId="7" xfId="1" applyFont="1" applyFill="1" applyBorder="1" applyAlignment="1">
      <alignment vertical="center"/>
    </xf>
    <xf numFmtId="164" fontId="2" fillId="12" borderId="7" xfId="1" applyFont="1" applyFill="1" applyBorder="1" applyAlignment="1">
      <alignment horizontal="center" vertical="center" wrapText="1"/>
    </xf>
    <xf numFmtId="166" fontId="2" fillId="11" borderId="7" xfId="0" applyNumberFormat="1" applyFont="1" applyFill="1" applyBorder="1" applyAlignment="1">
      <alignment horizontal="center" vertical="center" wrapText="1"/>
    </xf>
    <xf numFmtId="0" fontId="0" fillId="11" borderId="7" xfId="0" applyFill="1" applyBorder="1"/>
    <xf numFmtId="0" fontId="11" fillId="0" borderId="13" xfId="0" applyFont="1" applyBorder="1" applyAlignment="1">
      <alignment horizontal="center"/>
    </xf>
    <xf numFmtId="0" fontId="11" fillId="0" borderId="9" xfId="0" applyFont="1" applyBorder="1" applyAlignment="1">
      <alignment horizontal="center"/>
    </xf>
    <xf numFmtId="44" fontId="11" fillId="0" borderId="14" xfId="0" applyNumberFormat="1" applyFont="1" applyBorder="1" applyAlignment="1">
      <alignment horizontal="center" vertical="center" wrapText="1"/>
    </xf>
    <xf numFmtId="44" fontId="11" fillId="0" borderId="15" xfId="0" applyNumberFormat="1" applyFont="1" applyBorder="1" applyAlignment="1">
      <alignment horizontal="center" vertical="center" wrapText="1"/>
    </xf>
    <xf numFmtId="0" fontId="0" fillId="0" borderId="16" xfId="0" applyBorder="1" applyAlignment="1">
      <alignment horizontal="center"/>
    </xf>
    <xf numFmtId="14" fontId="0" fillId="0" borderId="10" xfId="0" applyNumberFormat="1" applyBorder="1" applyAlignment="1">
      <alignment horizontal="center"/>
    </xf>
    <xf numFmtId="14" fontId="19" fillId="5" borderId="10" xfId="0" applyNumberFormat="1" applyFont="1" applyFill="1" applyBorder="1" applyAlignment="1">
      <alignment horizontal="center" vertical="center" wrapText="1"/>
    </xf>
    <xf numFmtId="0" fontId="0" fillId="0" borderId="10" xfId="0" applyBorder="1" applyAlignment="1">
      <alignment horizontal="left"/>
    </xf>
    <xf numFmtId="44" fontId="2" fillId="11" borderId="10" xfId="0" applyNumberFormat="1" applyFont="1" applyFill="1" applyBorder="1" applyAlignment="1">
      <alignment horizontal="center" vertical="center"/>
    </xf>
    <xf numFmtId="0" fontId="0" fillId="11" borderId="17" xfId="0" applyFill="1" applyBorder="1"/>
  </cellXfs>
  <cellStyles count="5">
    <cellStyle name="Hipervínculo" xfId="2" builtinId="8"/>
    <cellStyle name="Millares" xfId="1" builtinId="3"/>
    <cellStyle name="Millares 2" xfId="3" xr:uid="{80D138B0-A25B-42B9-9A8A-45BB097AD85C}"/>
    <cellStyle name="Moneda 2" xfId="4" xr:uid="{CFEEA764-2FEB-429A-B1F6-C19245C8AACD}"/>
    <cellStyle name="Normal" xfId="0" builtinId="0"/>
  </cellStyles>
  <dxfs count="9">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7" tint="0.59999389629810485"/>
        </patternFill>
      </fill>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numFmt numFmtId="34" formatCode="_-&quot;S/&quot;\ * #,##0.00_-;\-&quot;S/&quot;\ * #,##0.00_-;_-&quot;S/&quot;\ * &quot;-&quot;??_-;_-@_-"/>
      <fill>
        <patternFill patternType="solid">
          <fgColor indexed="64"/>
          <bgColor theme="7"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numFmt numFmtId="19" formatCode="d/mm/yyyy"/>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E3A1AC-AB89-468F-B290-161AD4E595BC}" name="Tabla1" displayName="Tabla1" ref="A1:G1872" totalsRowShown="0" headerRowDxfId="0" tableBorderDxfId="8">
  <autoFilter ref="A1:G1872" xr:uid="{76E3A1AC-AB89-468F-B290-161AD4E595BC}"/>
  <tableColumns count="7">
    <tableColumn id="1" xr3:uid="{05F55B95-52B8-4B82-A2F1-76CDA3FBAB48}" name="ITEM" dataDxfId="7">
      <calculatedColumnFormula>+A1+1</calculatedColumnFormula>
    </tableColumn>
    <tableColumn id="2" xr3:uid="{A8B4B2D0-A283-408E-A6CB-3C01C12219D8}" name="FECHA" dataDxfId="6"/>
    <tableColumn id="3" xr3:uid="{646009A0-DF0C-4D2F-917A-BCC4223CCFA3}" name="CONCEPTO" dataDxfId="5"/>
    <tableColumn id="4" xr3:uid="{2281C392-034E-4F5D-9402-E5A7706456D1}" name="DETALLE" dataDxfId="4"/>
    <tableColumn id="5" xr3:uid="{402747D9-F27C-4D7D-A32B-8D013DD0159C}" name="REFERENCIA" dataDxfId="3"/>
    <tableColumn id="6" xr3:uid="{839B17EA-6F0A-4C50-A7FE-98CEAB95AF9C}" name="MONTO S/" dataDxfId="2"/>
    <tableColumn id="7" xr3:uid="{B18267D5-09E1-4898-B2E3-7F7AC8DEDB51}" name="MONTO $" dataDxfId="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A1E60-E6C6-427B-80AA-E94B23E6C8B9}">
  <sheetPr codeName="Hoja1">
    <tabColor rgb="FFFF0000"/>
  </sheetPr>
  <dimension ref="A1:N6005"/>
  <sheetViews>
    <sheetView zoomScale="76" zoomScaleNormal="76" zoomScalePageLayoutView="80" workbookViewId="0">
      <pane ySplit="5" topLeftCell="A2076" activePane="bottomLeft" state="frozen"/>
      <selection pane="bottomLeft" activeCell="E2295" sqref="E2295"/>
    </sheetView>
  </sheetViews>
  <sheetFormatPr baseColWidth="10" defaultRowHeight="18.75" x14ac:dyDescent="0.3"/>
  <cols>
    <col min="1" max="1" width="9.42578125" style="1" customWidth="1"/>
    <col min="2" max="2" width="21.5703125" style="2" customWidth="1"/>
    <col min="3" max="3" width="32.42578125" style="3" bestFit="1" customWidth="1"/>
    <col min="4" max="4" width="50.5703125" style="3" customWidth="1"/>
    <col min="5" max="5" width="93.42578125" style="3" customWidth="1"/>
    <col min="6" max="6" width="27.28515625" style="4" bestFit="1" customWidth="1"/>
    <col min="7" max="8" width="21" style="81" customWidth="1"/>
  </cols>
  <sheetData>
    <row r="1" spans="1:8" x14ac:dyDescent="0.3">
      <c r="G1" s="5"/>
      <c r="H1" s="5"/>
    </row>
    <row r="2" spans="1:8" ht="41.25" customHeight="1" x14ac:dyDescent="0.25">
      <c r="B2" s="266" t="s">
        <v>0</v>
      </c>
      <c r="C2" s="266"/>
      <c r="E2" s="6" t="s">
        <v>1</v>
      </c>
      <c r="F2" s="7">
        <f>SUM(F6:F6033)</f>
        <v>1723028.3920000002</v>
      </c>
      <c r="G2" s="8">
        <f>SUM(G6:G6035)</f>
        <v>42270</v>
      </c>
      <c r="H2" s="9"/>
    </row>
    <row r="3" spans="1:8" ht="19.5" thickBot="1" x14ac:dyDescent="0.35">
      <c r="G3" s="5"/>
      <c r="H3" s="5"/>
    </row>
    <row r="4" spans="1:8" ht="24" customHeight="1" thickBot="1" x14ac:dyDescent="0.3">
      <c r="A4" s="267" t="s">
        <v>2</v>
      </c>
      <c r="B4" s="267"/>
      <c r="C4" s="267"/>
      <c r="D4" s="267"/>
      <c r="E4" s="267"/>
      <c r="F4" s="267"/>
      <c r="G4" s="268"/>
      <c r="H4" s="10"/>
    </row>
    <row r="5" spans="1:8" ht="19.5" thickBot="1" x14ac:dyDescent="0.3">
      <c r="A5" s="11" t="s">
        <v>3</v>
      </c>
      <c r="B5" s="12" t="s">
        <v>4</v>
      </c>
      <c r="C5" s="13" t="s">
        <v>5</v>
      </c>
      <c r="D5" s="13" t="s">
        <v>6</v>
      </c>
      <c r="E5" s="13" t="s">
        <v>7</v>
      </c>
      <c r="F5" s="14" t="s">
        <v>8</v>
      </c>
      <c r="G5" s="15" t="s">
        <v>9</v>
      </c>
      <c r="H5" s="16"/>
    </row>
    <row r="6" spans="1:8" ht="19.5" thickBot="1" x14ac:dyDescent="0.35">
      <c r="A6" s="17">
        <v>1</v>
      </c>
      <c r="B6" s="18">
        <v>40505</v>
      </c>
      <c r="C6" s="19" t="s">
        <v>10</v>
      </c>
      <c r="D6" s="19" t="s">
        <v>11</v>
      </c>
      <c r="E6" s="19" t="s">
        <v>12</v>
      </c>
      <c r="F6" s="20">
        <v>22</v>
      </c>
      <c r="G6" s="21"/>
      <c r="H6" s="22"/>
    </row>
    <row r="7" spans="1:8" ht="19.5" thickBot="1" x14ac:dyDescent="0.35">
      <c r="A7" s="17">
        <v>2</v>
      </c>
      <c r="B7" s="23">
        <v>40506</v>
      </c>
      <c r="C7" s="19"/>
      <c r="D7" s="19" t="s">
        <v>13</v>
      </c>
      <c r="E7" s="19" t="s">
        <v>14</v>
      </c>
      <c r="F7" s="24">
        <v>80</v>
      </c>
      <c r="G7" s="21"/>
      <c r="H7" s="22"/>
    </row>
    <row r="8" spans="1:8" ht="19.5" thickBot="1" x14ac:dyDescent="0.35">
      <c r="A8" s="17">
        <v>3</v>
      </c>
      <c r="B8" s="25">
        <v>40611</v>
      </c>
      <c r="C8" s="26"/>
      <c r="D8" s="27" t="s">
        <v>15</v>
      </c>
      <c r="E8" s="27" t="s">
        <v>16</v>
      </c>
      <c r="F8" s="24">
        <v>1262</v>
      </c>
      <c r="G8" s="28"/>
      <c r="H8" s="29"/>
    </row>
    <row r="9" spans="1:8" ht="19.5" thickBot="1" x14ac:dyDescent="0.35">
      <c r="A9" s="17">
        <v>4</v>
      </c>
      <c r="B9" s="25">
        <v>40614</v>
      </c>
      <c r="C9" s="26"/>
      <c r="D9" s="27" t="s">
        <v>15</v>
      </c>
      <c r="E9" s="27" t="s">
        <v>17</v>
      </c>
      <c r="F9" s="24">
        <v>1350</v>
      </c>
      <c r="G9" s="28"/>
      <c r="H9" s="29"/>
    </row>
    <row r="10" spans="1:8" ht="38.25" thickBot="1" x14ac:dyDescent="0.35">
      <c r="A10" s="17">
        <v>5</v>
      </c>
      <c r="B10" s="30">
        <v>40658</v>
      </c>
      <c r="C10" s="31" t="s">
        <v>18</v>
      </c>
      <c r="D10" s="31" t="s">
        <v>19</v>
      </c>
      <c r="E10" s="31"/>
      <c r="F10" s="20">
        <v>24</v>
      </c>
      <c r="G10" s="21"/>
      <c r="H10" s="22"/>
    </row>
    <row r="11" spans="1:8" ht="19.5" thickBot="1" x14ac:dyDescent="0.35">
      <c r="A11" s="17">
        <v>6</v>
      </c>
      <c r="B11" s="30">
        <v>40659</v>
      </c>
      <c r="C11" s="31" t="s">
        <v>20</v>
      </c>
      <c r="D11" s="31" t="s">
        <v>11</v>
      </c>
      <c r="E11" s="31" t="s">
        <v>21</v>
      </c>
      <c r="F11" s="20">
        <v>18</v>
      </c>
      <c r="G11" s="21"/>
      <c r="H11" s="22"/>
    </row>
    <row r="12" spans="1:8" ht="19.5" thickBot="1" x14ac:dyDescent="0.35">
      <c r="A12" s="17">
        <v>7</v>
      </c>
      <c r="B12" s="23">
        <v>40664</v>
      </c>
      <c r="C12" s="19"/>
      <c r="D12" s="19" t="s">
        <v>15</v>
      </c>
      <c r="E12" s="19" t="s">
        <v>22</v>
      </c>
      <c r="F12" s="24">
        <v>50</v>
      </c>
      <c r="G12" s="21"/>
      <c r="H12" s="22"/>
    </row>
    <row r="13" spans="1:8" ht="38.25" thickBot="1" x14ac:dyDescent="0.35">
      <c r="A13" s="17">
        <v>8</v>
      </c>
      <c r="B13" s="23">
        <v>40714</v>
      </c>
      <c r="C13" s="19"/>
      <c r="D13" s="19" t="s">
        <v>15</v>
      </c>
      <c r="E13" s="19" t="s">
        <v>23</v>
      </c>
      <c r="F13" s="24">
        <f>10+100</f>
        <v>110</v>
      </c>
      <c r="G13" s="21"/>
      <c r="H13" s="22"/>
    </row>
    <row r="14" spans="1:8" ht="19.5" thickBot="1" x14ac:dyDescent="0.35">
      <c r="A14" s="17">
        <v>9</v>
      </c>
      <c r="B14" s="23">
        <v>40786</v>
      </c>
      <c r="C14" s="19"/>
      <c r="D14" s="19" t="s">
        <v>11</v>
      </c>
      <c r="E14" s="19" t="s">
        <v>24</v>
      </c>
      <c r="F14" s="24">
        <v>18</v>
      </c>
      <c r="G14" s="21"/>
      <c r="H14" s="22"/>
    </row>
    <row r="15" spans="1:8" ht="19.5" thickBot="1" x14ac:dyDescent="0.35">
      <c r="A15" s="17">
        <v>10</v>
      </c>
      <c r="B15" s="23">
        <v>40795</v>
      </c>
      <c r="C15" s="19"/>
      <c r="D15" s="19" t="s">
        <v>11</v>
      </c>
      <c r="E15" s="19" t="s">
        <v>25</v>
      </c>
      <c r="F15" s="24">
        <v>18</v>
      </c>
      <c r="G15" s="21"/>
      <c r="H15" s="22"/>
    </row>
    <row r="16" spans="1:8" ht="19.5" thickBot="1" x14ac:dyDescent="0.35">
      <c r="A16" s="17">
        <v>11</v>
      </c>
      <c r="B16" s="18">
        <v>40849</v>
      </c>
      <c r="C16" s="19"/>
      <c r="D16" s="19" t="s">
        <v>26</v>
      </c>
      <c r="E16" s="19" t="s">
        <v>27</v>
      </c>
      <c r="F16" s="20">
        <v>6</v>
      </c>
      <c r="G16" s="21"/>
      <c r="H16" s="22"/>
    </row>
    <row r="17" spans="1:8" ht="19.5" thickBot="1" x14ac:dyDescent="0.35">
      <c r="A17" s="17">
        <v>12</v>
      </c>
      <c r="B17" s="18">
        <v>40849</v>
      </c>
      <c r="C17" s="19"/>
      <c r="D17" s="19" t="s">
        <v>26</v>
      </c>
      <c r="E17" s="19" t="s">
        <v>28</v>
      </c>
      <c r="F17" s="20">
        <v>4.5</v>
      </c>
      <c r="G17" s="21"/>
      <c r="H17" s="22"/>
    </row>
    <row r="18" spans="1:8" ht="19.5" thickBot="1" x14ac:dyDescent="0.35">
      <c r="A18" s="17">
        <v>13</v>
      </c>
      <c r="B18" s="18">
        <v>40849</v>
      </c>
      <c r="C18" s="19"/>
      <c r="D18" s="19" t="s">
        <v>26</v>
      </c>
      <c r="E18" s="19" t="s">
        <v>29</v>
      </c>
      <c r="F18" s="20">
        <v>3</v>
      </c>
      <c r="G18" s="21"/>
      <c r="H18" s="22"/>
    </row>
    <row r="19" spans="1:8" ht="19.5" thickBot="1" x14ac:dyDescent="0.35">
      <c r="A19" s="17">
        <v>14</v>
      </c>
      <c r="B19" s="18">
        <v>40849</v>
      </c>
      <c r="C19" s="19"/>
      <c r="D19" s="19" t="s">
        <v>26</v>
      </c>
      <c r="E19" s="19" t="s">
        <v>28</v>
      </c>
      <c r="F19" s="20">
        <v>3</v>
      </c>
      <c r="G19" s="21"/>
      <c r="H19" s="22"/>
    </row>
    <row r="20" spans="1:8" ht="19.5" thickBot="1" x14ac:dyDescent="0.35">
      <c r="A20" s="17">
        <v>15</v>
      </c>
      <c r="B20" s="18">
        <v>40850</v>
      </c>
      <c r="C20" s="19"/>
      <c r="D20" s="19" t="s">
        <v>26</v>
      </c>
      <c r="E20" s="19" t="s">
        <v>30</v>
      </c>
      <c r="F20" s="20">
        <v>3</v>
      </c>
      <c r="G20" s="21"/>
      <c r="H20" s="22"/>
    </row>
    <row r="21" spans="1:8" ht="19.5" thickBot="1" x14ac:dyDescent="0.35">
      <c r="A21" s="17">
        <v>16</v>
      </c>
      <c r="B21" s="18">
        <v>40850</v>
      </c>
      <c r="C21" s="19"/>
      <c r="D21" s="19" t="s">
        <v>26</v>
      </c>
      <c r="E21" s="19" t="s">
        <v>31</v>
      </c>
      <c r="F21" s="20">
        <v>3</v>
      </c>
      <c r="G21" s="21"/>
      <c r="H21" s="22"/>
    </row>
    <row r="22" spans="1:8" ht="19.5" thickBot="1" x14ac:dyDescent="0.35">
      <c r="A22" s="17">
        <v>17</v>
      </c>
      <c r="B22" s="18">
        <v>40850</v>
      </c>
      <c r="C22" s="19"/>
      <c r="D22" s="19" t="s">
        <v>26</v>
      </c>
      <c r="E22" s="19" t="s">
        <v>28</v>
      </c>
      <c r="F22" s="20">
        <v>3</v>
      </c>
      <c r="G22" s="21"/>
      <c r="H22" s="22"/>
    </row>
    <row r="23" spans="1:8" ht="19.5" thickBot="1" x14ac:dyDescent="0.35">
      <c r="A23" s="17">
        <v>18</v>
      </c>
      <c r="B23" s="23">
        <v>40850</v>
      </c>
      <c r="C23" s="19"/>
      <c r="D23" s="19" t="s">
        <v>26</v>
      </c>
      <c r="E23" s="19" t="s">
        <v>32</v>
      </c>
      <c r="F23" s="20">
        <v>6</v>
      </c>
      <c r="G23" s="21"/>
      <c r="H23" s="22"/>
    </row>
    <row r="24" spans="1:8" ht="19.5" thickBot="1" x14ac:dyDescent="0.35">
      <c r="A24" s="17">
        <v>19</v>
      </c>
      <c r="B24" s="18">
        <v>40851</v>
      </c>
      <c r="C24" s="19"/>
      <c r="D24" s="19" t="s">
        <v>26</v>
      </c>
      <c r="E24" s="19" t="s">
        <v>33</v>
      </c>
      <c r="F24" s="20">
        <v>3</v>
      </c>
      <c r="G24" s="21"/>
      <c r="H24" s="22"/>
    </row>
    <row r="25" spans="1:8" ht="19.5" thickBot="1" x14ac:dyDescent="0.35">
      <c r="A25" s="17">
        <v>20</v>
      </c>
      <c r="B25" s="18">
        <v>40851</v>
      </c>
      <c r="C25" s="19"/>
      <c r="D25" s="19" t="s">
        <v>26</v>
      </c>
      <c r="E25" s="19" t="s">
        <v>31</v>
      </c>
      <c r="F25" s="20">
        <v>3</v>
      </c>
      <c r="G25" s="21"/>
      <c r="H25" s="22"/>
    </row>
    <row r="26" spans="1:8" ht="19.5" thickBot="1" x14ac:dyDescent="0.35">
      <c r="A26" s="17">
        <v>21</v>
      </c>
      <c r="B26" s="18">
        <v>40851</v>
      </c>
      <c r="C26" s="19"/>
      <c r="D26" s="19" t="s">
        <v>26</v>
      </c>
      <c r="E26" s="19" t="s">
        <v>34</v>
      </c>
      <c r="F26" s="20">
        <v>3</v>
      </c>
      <c r="G26" s="21"/>
      <c r="H26" s="22"/>
    </row>
    <row r="27" spans="1:8" ht="19.5" thickBot="1" x14ac:dyDescent="0.35">
      <c r="A27" s="17">
        <v>22</v>
      </c>
      <c r="B27" s="18">
        <v>40851</v>
      </c>
      <c r="C27" s="19"/>
      <c r="D27" s="19" t="s">
        <v>26</v>
      </c>
      <c r="E27" s="19" t="s">
        <v>28</v>
      </c>
      <c r="F27" s="20">
        <v>3</v>
      </c>
      <c r="G27" s="21"/>
      <c r="H27" s="22"/>
    </row>
    <row r="28" spans="1:8" ht="19.5" thickBot="1" x14ac:dyDescent="0.35">
      <c r="A28" s="17">
        <v>23</v>
      </c>
      <c r="B28" s="18">
        <v>40854</v>
      </c>
      <c r="C28" s="19"/>
      <c r="D28" s="19" t="s">
        <v>26</v>
      </c>
      <c r="E28" s="19" t="s">
        <v>33</v>
      </c>
      <c r="F28" s="20">
        <v>3</v>
      </c>
      <c r="G28" s="21"/>
      <c r="H28" s="22"/>
    </row>
    <row r="29" spans="1:8" ht="19.5" thickBot="1" x14ac:dyDescent="0.35">
      <c r="A29" s="17">
        <v>24</v>
      </c>
      <c r="B29" s="18">
        <v>40854</v>
      </c>
      <c r="C29" s="19"/>
      <c r="D29" s="19" t="s">
        <v>26</v>
      </c>
      <c r="E29" s="19" t="s">
        <v>35</v>
      </c>
      <c r="F29" s="20">
        <v>3</v>
      </c>
      <c r="G29" s="21"/>
      <c r="H29" s="22"/>
    </row>
    <row r="30" spans="1:8" ht="19.5" thickBot="1" x14ac:dyDescent="0.35">
      <c r="A30" s="17">
        <v>25</v>
      </c>
      <c r="B30" s="18">
        <v>40854</v>
      </c>
      <c r="C30" s="19"/>
      <c r="D30" s="19" t="s">
        <v>26</v>
      </c>
      <c r="E30" s="19" t="s">
        <v>28</v>
      </c>
      <c r="F30" s="20">
        <v>3</v>
      </c>
      <c r="G30" s="21"/>
      <c r="H30" s="22"/>
    </row>
    <row r="31" spans="1:8" ht="19.5" thickBot="1" x14ac:dyDescent="0.35">
      <c r="A31" s="17">
        <v>26</v>
      </c>
      <c r="B31" s="18">
        <v>40854</v>
      </c>
      <c r="C31" s="19"/>
      <c r="D31" s="19" t="s">
        <v>26</v>
      </c>
      <c r="E31" s="19" t="s">
        <v>36</v>
      </c>
      <c r="F31" s="20">
        <v>1.5</v>
      </c>
      <c r="G31" s="21"/>
      <c r="H31" s="22"/>
    </row>
    <row r="32" spans="1:8" ht="19.5" thickBot="1" x14ac:dyDescent="0.35">
      <c r="A32" s="17">
        <v>27</v>
      </c>
      <c r="B32" s="18">
        <v>40855</v>
      </c>
      <c r="C32" s="19"/>
      <c r="D32" s="19" t="s">
        <v>26</v>
      </c>
      <c r="E32" s="19" t="s">
        <v>37</v>
      </c>
      <c r="F32" s="20">
        <v>1.5</v>
      </c>
      <c r="G32" s="21"/>
      <c r="H32" s="22"/>
    </row>
    <row r="33" spans="1:8" ht="19.5" thickBot="1" x14ac:dyDescent="0.35">
      <c r="A33" s="17">
        <v>28</v>
      </c>
      <c r="B33" s="18">
        <v>40855</v>
      </c>
      <c r="C33" s="19"/>
      <c r="D33" s="19" t="s">
        <v>26</v>
      </c>
      <c r="E33" s="19" t="s">
        <v>28</v>
      </c>
      <c r="F33" s="20">
        <v>1.5</v>
      </c>
      <c r="G33" s="21"/>
      <c r="H33" s="22"/>
    </row>
    <row r="34" spans="1:8" ht="19.5" thickBot="1" x14ac:dyDescent="0.35">
      <c r="A34" s="17">
        <v>29</v>
      </c>
      <c r="B34" s="23">
        <v>40875</v>
      </c>
      <c r="C34" s="19"/>
      <c r="D34" s="19" t="s">
        <v>15</v>
      </c>
      <c r="E34" s="19" t="s">
        <v>38</v>
      </c>
      <c r="F34" s="24">
        <v>0</v>
      </c>
      <c r="G34" s="21">
        <v>2750</v>
      </c>
      <c r="H34" s="22"/>
    </row>
    <row r="35" spans="1:8" s="32" customFormat="1" ht="19.5" thickBot="1" x14ac:dyDescent="0.35">
      <c r="A35" s="17">
        <v>30</v>
      </c>
      <c r="B35" s="18">
        <v>40896</v>
      </c>
      <c r="C35" s="19"/>
      <c r="D35" s="19" t="s">
        <v>26</v>
      </c>
      <c r="E35" s="19" t="s">
        <v>39</v>
      </c>
      <c r="F35" s="20">
        <v>1.5</v>
      </c>
      <c r="G35" s="21"/>
      <c r="H35" s="22"/>
    </row>
    <row r="36" spans="1:8" s="32" customFormat="1" ht="19.5" thickBot="1" x14ac:dyDescent="0.35">
      <c r="A36" s="17">
        <v>31</v>
      </c>
      <c r="B36" s="18">
        <v>40896</v>
      </c>
      <c r="C36" s="19"/>
      <c r="D36" s="19" t="s">
        <v>26</v>
      </c>
      <c r="E36" s="19" t="s">
        <v>40</v>
      </c>
      <c r="F36" s="20">
        <v>2</v>
      </c>
      <c r="G36" s="21"/>
      <c r="H36" s="22"/>
    </row>
    <row r="37" spans="1:8" ht="19.5" thickBot="1" x14ac:dyDescent="0.35">
      <c r="A37" s="17">
        <v>32</v>
      </c>
      <c r="B37" s="18">
        <v>40896</v>
      </c>
      <c r="C37" s="19"/>
      <c r="D37" s="19" t="s">
        <v>26</v>
      </c>
      <c r="E37" s="19" t="s">
        <v>41</v>
      </c>
      <c r="F37" s="20">
        <v>1.5</v>
      </c>
      <c r="G37" s="21"/>
      <c r="H37" s="22"/>
    </row>
    <row r="38" spans="1:8" ht="19.5" thickBot="1" x14ac:dyDescent="0.35">
      <c r="A38" s="17">
        <v>33</v>
      </c>
      <c r="B38" s="18">
        <v>40896</v>
      </c>
      <c r="C38" s="19"/>
      <c r="D38" s="19" t="s">
        <v>26</v>
      </c>
      <c r="E38" s="19" t="s">
        <v>42</v>
      </c>
      <c r="F38" s="20">
        <v>1</v>
      </c>
      <c r="G38" s="21"/>
      <c r="H38" s="22"/>
    </row>
    <row r="39" spans="1:8" ht="19.5" thickBot="1" x14ac:dyDescent="0.35">
      <c r="A39" s="17">
        <v>34</v>
      </c>
      <c r="B39" s="18">
        <v>40896</v>
      </c>
      <c r="C39" s="19" t="s">
        <v>43</v>
      </c>
      <c r="D39" s="19" t="s">
        <v>26</v>
      </c>
      <c r="E39" s="19" t="s">
        <v>44</v>
      </c>
      <c r="F39" s="20">
        <v>29</v>
      </c>
      <c r="G39" s="21"/>
      <c r="H39" s="22"/>
    </row>
    <row r="40" spans="1:8" ht="19.5" thickBot="1" x14ac:dyDescent="0.35">
      <c r="A40" s="17">
        <v>35</v>
      </c>
      <c r="B40" s="18">
        <v>40896</v>
      </c>
      <c r="C40" s="19"/>
      <c r="D40" s="19" t="s">
        <v>26</v>
      </c>
      <c r="E40" s="19" t="s">
        <v>45</v>
      </c>
      <c r="F40" s="20">
        <v>6</v>
      </c>
      <c r="G40" s="33"/>
      <c r="H40" s="34"/>
    </row>
    <row r="41" spans="1:8" ht="19.5" thickBot="1" x14ac:dyDescent="0.35">
      <c r="A41" s="17">
        <v>36</v>
      </c>
      <c r="B41" s="18">
        <v>40896</v>
      </c>
      <c r="C41" s="19"/>
      <c r="D41" s="19" t="s">
        <v>26</v>
      </c>
      <c r="E41" s="19" t="s">
        <v>46</v>
      </c>
      <c r="F41" s="20">
        <v>6</v>
      </c>
      <c r="G41" s="33"/>
      <c r="H41" s="34"/>
    </row>
    <row r="42" spans="1:8" ht="19.5" thickBot="1" x14ac:dyDescent="0.35">
      <c r="A42" s="17">
        <v>37</v>
      </c>
      <c r="B42" s="18">
        <v>40896</v>
      </c>
      <c r="C42" s="19"/>
      <c r="D42" s="19" t="s">
        <v>26</v>
      </c>
      <c r="E42" s="19" t="s">
        <v>47</v>
      </c>
      <c r="F42" s="20">
        <v>150</v>
      </c>
      <c r="G42" s="21"/>
      <c r="H42" s="35"/>
    </row>
    <row r="43" spans="1:8" ht="19.5" thickBot="1" x14ac:dyDescent="0.35">
      <c r="A43" s="17">
        <v>38</v>
      </c>
      <c r="B43" s="18">
        <v>40896</v>
      </c>
      <c r="C43" s="19"/>
      <c r="D43" s="19" t="s">
        <v>26</v>
      </c>
      <c r="E43" s="19" t="s">
        <v>48</v>
      </c>
      <c r="F43" s="20">
        <v>3</v>
      </c>
      <c r="G43" s="21"/>
      <c r="H43" s="35"/>
    </row>
    <row r="44" spans="1:8" ht="19.5" thickBot="1" x14ac:dyDescent="0.35">
      <c r="A44" s="17">
        <v>39</v>
      </c>
      <c r="B44" s="18">
        <v>40990</v>
      </c>
      <c r="C44" s="19"/>
      <c r="D44" s="19" t="s">
        <v>49</v>
      </c>
      <c r="E44" s="19" t="s">
        <v>2920</v>
      </c>
      <c r="F44" s="20">
        <v>8.9</v>
      </c>
      <c r="G44" s="21"/>
      <c r="H44" s="35"/>
    </row>
    <row r="45" spans="1:8" ht="19.5" thickBot="1" x14ac:dyDescent="0.35">
      <c r="A45" s="17">
        <v>40</v>
      </c>
      <c r="B45" s="18">
        <v>40990</v>
      </c>
      <c r="C45" s="19"/>
      <c r="D45" s="19" t="s">
        <v>49</v>
      </c>
      <c r="E45" s="19" t="s">
        <v>51</v>
      </c>
      <c r="F45" s="20">
        <v>12</v>
      </c>
      <c r="G45" s="21"/>
      <c r="H45" s="35"/>
    </row>
    <row r="46" spans="1:8" ht="19.5" thickBot="1" x14ac:dyDescent="0.35">
      <c r="A46" s="17">
        <v>41</v>
      </c>
      <c r="B46" s="18">
        <v>40990</v>
      </c>
      <c r="C46" s="19"/>
      <c r="D46" s="19" t="s">
        <v>49</v>
      </c>
      <c r="E46" s="19" t="s">
        <v>52</v>
      </c>
      <c r="F46" s="20">
        <v>1.5</v>
      </c>
      <c r="G46" s="21"/>
      <c r="H46" s="35"/>
    </row>
    <row r="47" spans="1:8" ht="19.5" thickBot="1" x14ac:dyDescent="0.35">
      <c r="A47" s="17">
        <v>42</v>
      </c>
      <c r="B47" s="18">
        <v>40990</v>
      </c>
      <c r="C47" s="19"/>
      <c r="D47" s="19" t="s">
        <v>49</v>
      </c>
      <c r="E47" s="19" t="s">
        <v>53</v>
      </c>
      <c r="F47" s="20">
        <v>1.5</v>
      </c>
      <c r="G47" s="21"/>
      <c r="H47" s="35"/>
    </row>
    <row r="48" spans="1:8" ht="19.5" thickBot="1" x14ac:dyDescent="0.35">
      <c r="A48" s="17">
        <v>43</v>
      </c>
      <c r="B48" s="18">
        <v>40990</v>
      </c>
      <c r="C48" s="19"/>
      <c r="D48" s="19" t="s">
        <v>49</v>
      </c>
      <c r="E48" s="19" t="s">
        <v>54</v>
      </c>
      <c r="F48" s="20">
        <v>1</v>
      </c>
      <c r="G48" s="21"/>
      <c r="H48" s="35"/>
    </row>
    <row r="49" spans="1:8" ht="19.5" thickBot="1" x14ac:dyDescent="0.35">
      <c r="A49" s="17">
        <v>44</v>
      </c>
      <c r="B49" s="18">
        <v>40990</v>
      </c>
      <c r="C49" s="19"/>
      <c r="D49" s="19" t="s">
        <v>49</v>
      </c>
      <c r="E49" s="19" t="s">
        <v>55</v>
      </c>
      <c r="F49" s="20">
        <v>3</v>
      </c>
      <c r="G49" s="21"/>
      <c r="H49" s="35"/>
    </row>
    <row r="50" spans="1:8" ht="19.5" thickBot="1" x14ac:dyDescent="0.35">
      <c r="A50" s="17">
        <v>45</v>
      </c>
      <c r="B50" s="18">
        <v>40990</v>
      </c>
      <c r="C50" s="19"/>
      <c r="D50" s="19" t="s">
        <v>49</v>
      </c>
      <c r="E50" s="19" t="s">
        <v>56</v>
      </c>
      <c r="F50" s="20">
        <v>5.5</v>
      </c>
      <c r="G50" s="21"/>
      <c r="H50" s="35"/>
    </row>
    <row r="51" spans="1:8" ht="19.5" thickBot="1" x14ac:dyDescent="0.35">
      <c r="A51" s="17">
        <v>46</v>
      </c>
      <c r="B51" s="18">
        <v>40993</v>
      </c>
      <c r="C51" s="19"/>
      <c r="D51" s="19" t="s">
        <v>49</v>
      </c>
      <c r="E51" s="19" t="s">
        <v>57</v>
      </c>
      <c r="F51" s="20">
        <v>3.5</v>
      </c>
      <c r="G51" s="21"/>
      <c r="H51" s="35"/>
    </row>
    <row r="52" spans="1:8" ht="19.5" thickBot="1" x14ac:dyDescent="0.35">
      <c r="A52" s="17">
        <v>47</v>
      </c>
      <c r="B52" s="18">
        <v>40993</v>
      </c>
      <c r="C52" s="19"/>
      <c r="D52" s="19" t="s">
        <v>49</v>
      </c>
      <c r="E52" s="19" t="s">
        <v>58</v>
      </c>
      <c r="F52" s="20">
        <v>10</v>
      </c>
      <c r="G52" s="21"/>
      <c r="H52" s="35"/>
    </row>
    <row r="53" spans="1:8" ht="19.5" thickBot="1" x14ac:dyDescent="0.35">
      <c r="A53" s="17">
        <v>48</v>
      </c>
      <c r="B53" s="18">
        <v>40993</v>
      </c>
      <c r="C53" s="19"/>
      <c r="D53" s="19" t="s">
        <v>49</v>
      </c>
      <c r="E53" s="19" t="s">
        <v>59</v>
      </c>
      <c r="F53" s="20">
        <v>20</v>
      </c>
      <c r="G53" s="21"/>
      <c r="H53" s="35"/>
    </row>
    <row r="54" spans="1:8" ht="19.5" thickBot="1" x14ac:dyDescent="0.35">
      <c r="A54" s="17">
        <v>49</v>
      </c>
      <c r="B54" s="18">
        <v>40996</v>
      </c>
      <c r="C54" s="19"/>
      <c r="D54" s="19" t="s">
        <v>49</v>
      </c>
      <c r="E54" s="19" t="s">
        <v>50</v>
      </c>
      <c r="F54" s="20">
        <v>4.8</v>
      </c>
      <c r="G54" s="21"/>
      <c r="H54" s="35"/>
    </row>
    <row r="55" spans="1:8" ht="19.5" thickBot="1" x14ac:dyDescent="0.35">
      <c r="A55" s="17">
        <v>50</v>
      </c>
      <c r="B55" s="18">
        <v>40996</v>
      </c>
      <c r="C55" s="19"/>
      <c r="D55" s="19" t="s">
        <v>49</v>
      </c>
      <c r="E55" s="19" t="s">
        <v>60</v>
      </c>
      <c r="F55" s="20">
        <v>2.5</v>
      </c>
      <c r="G55" s="21"/>
      <c r="H55" s="35"/>
    </row>
    <row r="56" spans="1:8" ht="19.5" thickBot="1" x14ac:dyDescent="0.35">
      <c r="A56" s="17">
        <v>51</v>
      </c>
      <c r="B56" s="18">
        <v>40996</v>
      </c>
      <c r="C56" s="19"/>
      <c r="D56" s="19" t="s">
        <v>49</v>
      </c>
      <c r="E56" s="19" t="s">
        <v>61</v>
      </c>
      <c r="F56" s="20">
        <v>2.2000000000000002</v>
      </c>
      <c r="G56" s="21"/>
      <c r="H56" s="35"/>
    </row>
    <row r="57" spans="1:8" ht="19.5" thickBot="1" x14ac:dyDescent="0.35">
      <c r="A57" s="17">
        <v>52</v>
      </c>
      <c r="B57" s="18">
        <v>40996</v>
      </c>
      <c r="C57" s="19"/>
      <c r="D57" s="19" t="s">
        <v>49</v>
      </c>
      <c r="E57" s="19" t="s">
        <v>55</v>
      </c>
      <c r="F57" s="20">
        <v>3</v>
      </c>
      <c r="G57" s="21"/>
      <c r="H57" s="35"/>
    </row>
    <row r="58" spans="1:8" ht="19.5" thickBot="1" x14ac:dyDescent="0.35">
      <c r="A58" s="17">
        <v>53</v>
      </c>
      <c r="B58" s="18">
        <v>41002</v>
      </c>
      <c r="C58" s="19"/>
      <c r="D58" s="19" t="s">
        <v>49</v>
      </c>
      <c r="E58" s="19" t="s">
        <v>62</v>
      </c>
      <c r="F58" s="20">
        <v>3</v>
      </c>
      <c r="G58" s="21"/>
      <c r="H58" s="35"/>
    </row>
    <row r="59" spans="1:8" ht="19.5" thickBot="1" x14ac:dyDescent="0.35">
      <c r="A59" s="17">
        <v>54</v>
      </c>
      <c r="B59" s="18">
        <v>41008</v>
      </c>
      <c r="C59" s="19"/>
      <c r="D59" s="19" t="s">
        <v>49</v>
      </c>
      <c r="E59" s="19" t="s">
        <v>63</v>
      </c>
      <c r="F59" s="20">
        <v>5</v>
      </c>
      <c r="G59" s="21"/>
      <c r="H59" s="35"/>
    </row>
    <row r="60" spans="1:8" ht="19.5" thickBot="1" x14ac:dyDescent="0.35">
      <c r="A60" s="17">
        <v>55</v>
      </c>
      <c r="B60" s="18">
        <v>41009</v>
      </c>
      <c r="C60" s="19"/>
      <c r="D60" s="19" t="s">
        <v>49</v>
      </c>
      <c r="E60" s="19" t="s">
        <v>64</v>
      </c>
      <c r="F60" s="20">
        <v>1.5</v>
      </c>
      <c r="G60" s="21"/>
      <c r="H60" s="35"/>
    </row>
    <row r="61" spans="1:8" ht="19.5" thickBot="1" x14ac:dyDescent="0.35">
      <c r="A61" s="17">
        <v>56</v>
      </c>
      <c r="B61" s="18">
        <v>41024</v>
      </c>
      <c r="C61" s="19" t="s">
        <v>65</v>
      </c>
      <c r="D61" s="19" t="s">
        <v>66</v>
      </c>
      <c r="E61" s="19" t="s">
        <v>67</v>
      </c>
      <c r="F61" s="20">
        <v>182.5</v>
      </c>
      <c r="G61" s="21"/>
      <c r="H61" s="35"/>
    </row>
    <row r="62" spans="1:8" ht="19.5" thickBot="1" x14ac:dyDescent="0.35">
      <c r="A62" s="17">
        <v>57</v>
      </c>
      <c r="B62" s="18">
        <v>41039</v>
      </c>
      <c r="C62" s="19" t="s">
        <v>68</v>
      </c>
      <c r="D62" s="19" t="s">
        <v>66</v>
      </c>
      <c r="E62" s="19" t="s">
        <v>69</v>
      </c>
      <c r="F62" s="20">
        <v>79.94</v>
      </c>
      <c r="G62" s="21"/>
      <c r="H62" s="35"/>
    </row>
    <row r="63" spans="1:8" ht="19.5" thickBot="1" x14ac:dyDescent="0.35">
      <c r="A63" s="17">
        <v>58</v>
      </c>
      <c r="B63" s="18">
        <v>41047</v>
      </c>
      <c r="C63" s="19" t="s">
        <v>70</v>
      </c>
      <c r="D63" s="19" t="s">
        <v>66</v>
      </c>
      <c r="E63" s="19" t="s">
        <v>71</v>
      </c>
      <c r="F63" s="20">
        <v>283.61200000000002</v>
      </c>
      <c r="G63" s="21"/>
      <c r="H63" s="35"/>
    </row>
    <row r="64" spans="1:8" ht="19.5" thickBot="1" x14ac:dyDescent="0.35">
      <c r="A64" s="17">
        <v>59</v>
      </c>
      <c r="B64" s="18">
        <v>41122</v>
      </c>
      <c r="C64" s="19" t="s">
        <v>72</v>
      </c>
      <c r="D64" s="19" t="s">
        <v>73</v>
      </c>
      <c r="E64" s="19" t="s">
        <v>74</v>
      </c>
      <c r="F64" s="20">
        <v>700</v>
      </c>
      <c r="G64" s="21"/>
      <c r="H64" s="35"/>
    </row>
    <row r="65" spans="1:8" ht="19.5" thickBot="1" x14ac:dyDescent="0.35">
      <c r="A65" s="17">
        <v>60</v>
      </c>
      <c r="B65" s="18">
        <v>41122</v>
      </c>
      <c r="C65" s="19" t="s">
        <v>75</v>
      </c>
      <c r="D65" s="19" t="s">
        <v>76</v>
      </c>
      <c r="E65" s="19" t="s">
        <v>77</v>
      </c>
      <c r="F65" s="36">
        <v>190</v>
      </c>
      <c r="G65" s="21"/>
      <c r="H65" s="35"/>
    </row>
    <row r="66" spans="1:8" s="32" customFormat="1" ht="19.5" thickBot="1" x14ac:dyDescent="0.35">
      <c r="A66" s="17">
        <v>61</v>
      </c>
      <c r="B66" s="18">
        <v>41129</v>
      </c>
      <c r="C66" s="19" t="s">
        <v>78</v>
      </c>
      <c r="D66" s="19" t="s">
        <v>79</v>
      </c>
      <c r="E66" s="19" t="s">
        <v>80</v>
      </c>
      <c r="F66" s="36">
        <v>35.5</v>
      </c>
      <c r="G66" s="21"/>
      <c r="H66" s="35"/>
    </row>
    <row r="67" spans="1:8" s="32" customFormat="1" ht="19.5" thickBot="1" x14ac:dyDescent="0.35">
      <c r="A67" s="17">
        <v>62</v>
      </c>
      <c r="B67" s="18">
        <v>41129</v>
      </c>
      <c r="C67" s="19"/>
      <c r="D67" s="19" t="s">
        <v>81</v>
      </c>
      <c r="E67" s="19" t="s">
        <v>82</v>
      </c>
      <c r="F67" s="36">
        <v>6</v>
      </c>
      <c r="G67" s="21"/>
      <c r="H67" s="35"/>
    </row>
    <row r="68" spans="1:8" ht="19.5" thickBot="1" x14ac:dyDescent="0.35">
      <c r="A68" s="17">
        <v>63</v>
      </c>
      <c r="B68" s="18">
        <v>41130</v>
      </c>
      <c r="C68" s="19">
        <v>380736</v>
      </c>
      <c r="D68" s="19" t="s">
        <v>83</v>
      </c>
      <c r="E68" s="19" t="s">
        <v>82</v>
      </c>
      <c r="F68" s="36">
        <v>3.5</v>
      </c>
      <c r="G68" s="21"/>
      <c r="H68" s="35"/>
    </row>
    <row r="69" spans="1:8" ht="19.5" thickBot="1" x14ac:dyDescent="0.35">
      <c r="A69" s="17">
        <v>64</v>
      </c>
      <c r="B69" s="18">
        <v>41131</v>
      </c>
      <c r="C69" s="19">
        <v>12673</v>
      </c>
      <c r="D69" s="19" t="s">
        <v>84</v>
      </c>
      <c r="E69" s="19" t="s">
        <v>85</v>
      </c>
      <c r="F69" s="36">
        <v>15</v>
      </c>
      <c r="G69" s="21"/>
      <c r="H69" s="35"/>
    </row>
    <row r="70" spans="1:8" ht="19.5" thickBot="1" x14ac:dyDescent="0.35">
      <c r="A70" s="17">
        <v>65</v>
      </c>
      <c r="B70" s="18">
        <v>41131</v>
      </c>
      <c r="C70" s="19">
        <v>30922</v>
      </c>
      <c r="D70" s="19" t="s">
        <v>86</v>
      </c>
      <c r="E70" s="19" t="s">
        <v>87</v>
      </c>
      <c r="F70" s="36">
        <v>521</v>
      </c>
      <c r="G70" s="21"/>
      <c r="H70" s="35"/>
    </row>
    <row r="71" spans="1:8" ht="19.5" thickBot="1" x14ac:dyDescent="0.35">
      <c r="A71" s="17">
        <v>66</v>
      </c>
      <c r="B71" s="18">
        <v>41133</v>
      </c>
      <c r="C71" s="19">
        <v>153138</v>
      </c>
      <c r="D71" s="19" t="s">
        <v>88</v>
      </c>
      <c r="E71" s="19" t="s">
        <v>82</v>
      </c>
      <c r="F71" s="36"/>
      <c r="G71" s="33"/>
      <c r="H71" s="34"/>
    </row>
    <row r="72" spans="1:8" ht="19.5" thickBot="1" x14ac:dyDescent="0.35">
      <c r="A72" s="17">
        <v>67</v>
      </c>
      <c r="B72" s="18">
        <v>41133</v>
      </c>
      <c r="C72" s="19">
        <v>153139</v>
      </c>
      <c r="D72" s="19" t="s">
        <v>88</v>
      </c>
      <c r="E72" s="19" t="s">
        <v>82</v>
      </c>
      <c r="F72" s="36"/>
      <c r="G72" s="33"/>
      <c r="H72" s="34"/>
    </row>
    <row r="73" spans="1:8" ht="19.5" thickBot="1" x14ac:dyDescent="0.35">
      <c r="A73" s="17">
        <v>68</v>
      </c>
      <c r="B73" s="18">
        <v>41138</v>
      </c>
      <c r="C73" s="19">
        <v>286</v>
      </c>
      <c r="D73" s="19" t="s">
        <v>89</v>
      </c>
      <c r="E73" s="19" t="s">
        <v>90</v>
      </c>
      <c r="F73" s="36">
        <v>4</v>
      </c>
      <c r="G73" s="21"/>
      <c r="H73" s="35"/>
    </row>
    <row r="74" spans="1:8" ht="19.5" thickBot="1" x14ac:dyDescent="0.35">
      <c r="A74" s="17">
        <v>69</v>
      </c>
      <c r="B74" s="18">
        <v>41138</v>
      </c>
      <c r="C74" s="19" t="s">
        <v>91</v>
      </c>
      <c r="D74" s="19" t="s">
        <v>92</v>
      </c>
      <c r="E74" s="19" t="s">
        <v>93</v>
      </c>
      <c r="F74" s="36">
        <v>9.15</v>
      </c>
      <c r="G74" s="21"/>
      <c r="H74" s="35"/>
    </row>
    <row r="75" spans="1:8" ht="19.5" thickBot="1" x14ac:dyDescent="0.35">
      <c r="A75" s="17">
        <v>70</v>
      </c>
      <c r="B75" s="18">
        <v>41138</v>
      </c>
      <c r="C75" s="19">
        <v>40016561</v>
      </c>
      <c r="D75" s="19" t="s">
        <v>94</v>
      </c>
      <c r="E75" s="19" t="s">
        <v>95</v>
      </c>
      <c r="F75" s="36">
        <v>8.9</v>
      </c>
      <c r="G75" s="21"/>
      <c r="H75" s="35"/>
    </row>
    <row r="76" spans="1:8" ht="19.5" thickBot="1" x14ac:dyDescent="0.35">
      <c r="A76" s="17">
        <v>71</v>
      </c>
      <c r="B76" s="18">
        <v>41140</v>
      </c>
      <c r="C76" s="19"/>
      <c r="D76" s="19" t="s">
        <v>50</v>
      </c>
      <c r="E76" s="19"/>
      <c r="F76" s="36">
        <v>161.1</v>
      </c>
      <c r="G76" s="21"/>
      <c r="H76" s="35"/>
    </row>
    <row r="77" spans="1:8" ht="19.5" thickBot="1" x14ac:dyDescent="0.35">
      <c r="A77" s="17">
        <v>72</v>
      </c>
      <c r="B77" s="18">
        <v>41140</v>
      </c>
      <c r="C77" s="19" t="s">
        <v>96</v>
      </c>
      <c r="D77" s="19" t="s">
        <v>97</v>
      </c>
      <c r="E77" s="19"/>
      <c r="F77" s="36">
        <v>103.5</v>
      </c>
      <c r="G77" s="21"/>
      <c r="H77" s="35"/>
    </row>
    <row r="78" spans="1:8" ht="19.5" thickBot="1" x14ac:dyDescent="0.35">
      <c r="A78" s="17">
        <v>73</v>
      </c>
      <c r="B78" s="18">
        <v>41140</v>
      </c>
      <c r="C78" s="19">
        <v>155762</v>
      </c>
      <c r="D78" s="19" t="s">
        <v>98</v>
      </c>
      <c r="E78" s="19" t="s">
        <v>99</v>
      </c>
      <c r="F78" s="36">
        <v>1</v>
      </c>
      <c r="G78" s="21"/>
      <c r="H78" s="35"/>
    </row>
    <row r="79" spans="1:8" ht="19.5" thickBot="1" x14ac:dyDescent="0.35">
      <c r="A79" s="17">
        <v>74</v>
      </c>
      <c r="B79" s="18">
        <v>41140</v>
      </c>
      <c r="C79" s="19"/>
      <c r="D79" s="19" t="s">
        <v>100</v>
      </c>
      <c r="E79" s="19" t="s">
        <v>101</v>
      </c>
      <c r="F79" s="37">
        <v>578.03</v>
      </c>
      <c r="G79" s="21"/>
      <c r="H79" s="35"/>
    </row>
    <row r="80" spans="1:8" ht="19.5" thickBot="1" x14ac:dyDescent="0.35">
      <c r="A80" s="17">
        <v>75</v>
      </c>
      <c r="B80" s="18">
        <v>41141</v>
      </c>
      <c r="C80" s="19">
        <v>5337</v>
      </c>
      <c r="D80" s="19" t="s">
        <v>102</v>
      </c>
      <c r="E80" s="19" t="s">
        <v>42</v>
      </c>
      <c r="F80" s="36">
        <v>9.5</v>
      </c>
      <c r="G80" s="21"/>
      <c r="H80" s="35"/>
    </row>
    <row r="81" spans="1:8" ht="19.5" thickBot="1" x14ac:dyDescent="0.35">
      <c r="A81" s="17">
        <v>76</v>
      </c>
      <c r="B81" s="23">
        <v>41141</v>
      </c>
      <c r="C81" s="19">
        <v>10024336</v>
      </c>
      <c r="D81" s="19" t="s">
        <v>88</v>
      </c>
      <c r="E81" s="19" t="s">
        <v>103</v>
      </c>
      <c r="F81" s="24">
        <v>36</v>
      </c>
      <c r="G81" s="21"/>
      <c r="H81" s="35"/>
    </row>
    <row r="82" spans="1:8" ht="19.5" thickBot="1" x14ac:dyDescent="0.35">
      <c r="A82" s="17">
        <v>77</v>
      </c>
      <c r="B82" s="18">
        <v>41142</v>
      </c>
      <c r="C82" s="19" t="s">
        <v>104</v>
      </c>
      <c r="D82" s="19" t="s">
        <v>105</v>
      </c>
      <c r="E82" s="19"/>
      <c r="F82" s="36">
        <v>10.6</v>
      </c>
      <c r="G82" s="21"/>
      <c r="H82" s="35"/>
    </row>
    <row r="83" spans="1:8" ht="19.5" thickBot="1" x14ac:dyDescent="0.35">
      <c r="A83" s="17">
        <v>78</v>
      </c>
      <c r="B83" s="18">
        <v>41142</v>
      </c>
      <c r="C83" s="19" t="s">
        <v>106</v>
      </c>
      <c r="D83" s="19" t="s">
        <v>107</v>
      </c>
      <c r="E83" s="19"/>
      <c r="F83" s="36">
        <v>7</v>
      </c>
      <c r="G83" s="21"/>
      <c r="H83" s="35"/>
    </row>
    <row r="84" spans="1:8" ht="19.5" thickBot="1" x14ac:dyDescent="0.35">
      <c r="A84" s="17">
        <v>79</v>
      </c>
      <c r="B84" s="18">
        <v>41142</v>
      </c>
      <c r="C84" s="19" t="s">
        <v>108</v>
      </c>
      <c r="D84" s="19" t="s">
        <v>109</v>
      </c>
      <c r="E84" s="19"/>
      <c r="F84" s="36">
        <v>5.3</v>
      </c>
      <c r="G84" s="21"/>
      <c r="H84" s="35"/>
    </row>
    <row r="85" spans="1:8" ht="19.5" thickBot="1" x14ac:dyDescent="0.35">
      <c r="A85" s="17">
        <v>80</v>
      </c>
      <c r="B85" s="23">
        <v>41142</v>
      </c>
      <c r="C85" s="19" t="s">
        <v>110</v>
      </c>
      <c r="D85" s="19" t="s">
        <v>111</v>
      </c>
      <c r="E85" s="19" t="s">
        <v>82</v>
      </c>
      <c r="F85" s="36">
        <v>2</v>
      </c>
      <c r="G85" s="21"/>
      <c r="H85" s="35"/>
    </row>
    <row r="86" spans="1:8" ht="19.5" thickBot="1" x14ac:dyDescent="0.35">
      <c r="A86" s="17">
        <v>81</v>
      </c>
      <c r="B86" s="18">
        <v>41143</v>
      </c>
      <c r="C86" s="19">
        <v>8833</v>
      </c>
      <c r="D86" s="19" t="s">
        <v>112</v>
      </c>
      <c r="E86" s="19" t="s">
        <v>113</v>
      </c>
      <c r="F86" s="36">
        <v>3</v>
      </c>
      <c r="G86" s="21"/>
      <c r="H86" s="35"/>
    </row>
    <row r="87" spans="1:8" ht="19.5" thickBot="1" x14ac:dyDescent="0.35">
      <c r="A87" s="17">
        <v>82</v>
      </c>
      <c r="B87" s="18">
        <v>41145</v>
      </c>
      <c r="C87" s="19" t="s">
        <v>114</v>
      </c>
      <c r="D87" s="19" t="s">
        <v>105</v>
      </c>
      <c r="E87" s="19"/>
      <c r="F87" s="36">
        <v>9.1</v>
      </c>
      <c r="G87" s="21"/>
      <c r="H87" s="35"/>
    </row>
    <row r="88" spans="1:8" ht="19.5" thickBot="1" x14ac:dyDescent="0.35">
      <c r="A88" s="17">
        <v>83</v>
      </c>
      <c r="B88" s="18">
        <v>41146</v>
      </c>
      <c r="C88" s="19">
        <v>7905</v>
      </c>
      <c r="D88" s="19" t="s">
        <v>115</v>
      </c>
      <c r="E88" s="19"/>
      <c r="F88" s="36">
        <v>10</v>
      </c>
      <c r="G88" s="21"/>
      <c r="H88" s="35"/>
    </row>
    <row r="89" spans="1:8" ht="19.5" thickBot="1" x14ac:dyDescent="0.35">
      <c r="A89" s="17">
        <v>84</v>
      </c>
      <c r="B89" s="18">
        <v>41148</v>
      </c>
      <c r="C89" s="19"/>
      <c r="D89" s="19" t="s">
        <v>100</v>
      </c>
      <c r="E89" s="19" t="s">
        <v>101</v>
      </c>
      <c r="F89" s="38">
        <v>82.73</v>
      </c>
      <c r="G89" s="21"/>
      <c r="H89" s="35"/>
    </row>
    <row r="90" spans="1:8" ht="19.5" thickBot="1" x14ac:dyDescent="0.35">
      <c r="A90" s="17">
        <v>85</v>
      </c>
      <c r="B90" s="18">
        <v>41149</v>
      </c>
      <c r="C90" s="19"/>
      <c r="D90" s="19" t="s">
        <v>100</v>
      </c>
      <c r="E90" s="19" t="s">
        <v>101</v>
      </c>
      <c r="F90" s="37">
        <v>698.96</v>
      </c>
      <c r="G90" s="21"/>
      <c r="H90" s="35"/>
    </row>
    <row r="91" spans="1:8" ht="19.5" thickBot="1" x14ac:dyDescent="0.35">
      <c r="A91" s="17">
        <v>86</v>
      </c>
      <c r="B91" s="18">
        <v>41153</v>
      </c>
      <c r="C91" s="19"/>
      <c r="D91" s="19" t="s">
        <v>100</v>
      </c>
      <c r="E91" s="19" t="s">
        <v>101</v>
      </c>
      <c r="F91" s="36">
        <v>144.65</v>
      </c>
      <c r="G91" s="21"/>
      <c r="H91" s="35"/>
    </row>
    <row r="92" spans="1:8" ht="19.5" thickBot="1" x14ac:dyDescent="0.35">
      <c r="A92" s="17">
        <v>87</v>
      </c>
      <c r="B92" s="18">
        <v>41158</v>
      </c>
      <c r="C92" s="19">
        <v>3696</v>
      </c>
      <c r="D92" s="19" t="s">
        <v>116</v>
      </c>
      <c r="E92" s="19" t="s">
        <v>42</v>
      </c>
      <c r="F92" s="36">
        <v>3.9</v>
      </c>
      <c r="G92" s="21"/>
      <c r="H92" s="35"/>
    </row>
    <row r="93" spans="1:8" ht="19.5" thickBot="1" x14ac:dyDescent="0.35">
      <c r="A93" s="17">
        <v>88</v>
      </c>
      <c r="B93" s="18">
        <v>41158</v>
      </c>
      <c r="C93" s="19"/>
      <c r="D93" s="19" t="s">
        <v>117</v>
      </c>
      <c r="E93" s="19" t="s">
        <v>118</v>
      </c>
      <c r="F93" s="36">
        <v>9</v>
      </c>
      <c r="G93" s="21"/>
      <c r="H93" s="35"/>
    </row>
    <row r="94" spans="1:8" ht="19.5" thickBot="1" x14ac:dyDescent="0.35">
      <c r="A94" s="17">
        <v>89</v>
      </c>
      <c r="B94" s="18">
        <v>41158</v>
      </c>
      <c r="C94" s="19"/>
      <c r="D94" s="19" t="s">
        <v>100</v>
      </c>
      <c r="E94" s="19" t="s">
        <v>101</v>
      </c>
      <c r="F94" s="36">
        <v>18.5</v>
      </c>
      <c r="G94" s="21"/>
      <c r="H94" s="35"/>
    </row>
    <row r="95" spans="1:8" ht="19.5" thickBot="1" x14ac:dyDescent="0.35">
      <c r="A95" s="17">
        <v>90</v>
      </c>
      <c r="B95" s="18">
        <v>41159</v>
      </c>
      <c r="C95" s="19"/>
      <c r="D95" s="19" t="s">
        <v>100</v>
      </c>
      <c r="E95" s="19" t="s">
        <v>101</v>
      </c>
      <c r="F95" s="36">
        <v>34.200000000000003</v>
      </c>
      <c r="G95" s="21"/>
      <c r="H95" s="35"/>
    </row>
    <row r="96" spans="1:8" ht="19.5" thickBot="1" x14ac:dyDescent="0.35">
      <c r="A96" s="17">
        <v>91</v>
      </c>
      <c r="B96" s="18">
        <v>41160</v>
      </c>
      <c r="C96" s="19"/>
      <c r="D96" s="19" t="s">
        <v>100</v>
      </c>
      <c r="E96" s="19" t="s">
        <v>101</v>
      </c>
      <c r="F96" s="36">
        <v>16.5</v>
      </c>
      <c r="G96" s="21"/>
      <c r="H96" s="35"/>
    </row>
    <row r="97" spans="1:8" ht="19.5" thickBot="1" x14ac:dyDescent="0.35">
      <c r="A97" s="17">
        <v>92</v>
      </c>
      <c r="B97" s="18">
        <v>41162</v>
      </c>
      <c r="C97" s="19"/>
      <c r="D97" s="19" t="s">
        <v>100</v>
      </c>
      <c r="E97" s="19" t="s">
        <v>101</v>
      </c>
      <c r="F97" s="36">
        <v>62</v>
      </c>
      <c r="G97" s="21"/>
      <c r="H97" s="35"/>
    </row>
    <row r="98" spans="1:8" ht="19.5" thickBot="1" x14ac:dyDescent="0.35">
      <c r="A98" s="17">
        <v>93</v>
      </c>
      <c r="B98" s="18">
        <v>41163</v>
      </c>
      <c r="C98" s="19"/>
      <c r="D98" s="19" t="s">
        <v>100</v>
      </c>
      <c r="E98" s="19" t="s">
        <v>101</v>
      </c>
      <c r="F98" s="36">
        <v>25</v>
      </c>
      <c r="G98" s="21"/>
      <c r="H98" s="35"/>
    </row>
    <row r="99" spans="1:8" ht="19.5" thickBot="1" x14ac:dyDescent="0.35">
      <c r="A99" s="17">
        <v>94</v>
      </c>
      <c r="B99" s="18">
        <v>41165</v>
      </c>
      <c r="C99" s="19"/>
      <c r="D99" s="19" t="s">
        <v>100</v>
      </c>
      <c r="E99" s="19" t="s">
        <v>101</v>
      </c>
      <c r="F99" s="36">
        <v>68.3</v>
      </c>
      <c r="G99" s="21"/>
      <c r="H99" s="35"/>
    </row>
    <row r="100" spans="1:8" ht="19.5" thickBot="1" x14ac:dyDescent="0.35">
      <c r="A100" s="17">
        <v>95</v>
      </c>
      <c r="B100" s="18">
        <v>41166</v>
      </c>
      <c r="C100" s="19"/>
      <c r="D100" s="19" t="s">
        <v>100</v>
      </c>
      <c r="E100" s="19" t="s">
        <v>101</v>
      </c>
      <c r="F100" s="36">
        <v>96.5</v>
      </c>
      <c r="G100" s="21"/>
      <c r="H100" s="35"/>
    </row>
    <row r="101" spans="1:8" ht="19.5" thickBot="1" x14ac:dyDescent="0.35">
      <c r="A101" s="17">
        <v>96</v>
      </c>
      <c r="B101" s="18">
        <v>41167</v>
      </c>
      <c r="C101" s="19"/>
      <c r="D101" s="19" t="s">
        <v>100</v>
      </c>
      <c r="E101" s="19" t="s">
        <v>101</v>
      </c>
      <c r="F101" s="36">
        <v>2.5</v>
      </c>
      <c r="G101" s="21"/>
      <c r="H101" s="35"/>
    </row>
    <row r="102" spans="1:8" ht="19.5" thickBot="1" x14ac:dyDescent="0.35">
      <c r="A102" s="17">
        <v>97</v>
      </c>
      <c r="B102" s="18">
        <v>41168</v>
      </c>
      <c r="C102" s="19"/>
      <c r="D102" s="19" t="s">
        <v>100</v>
      </c>
      <c r="E102" s="19" t="s">
        <v>101</v>
      </c>
      <c r="F102" s="36">
        <v>3.5</v>
      </c>
      <c r="G102" s="21"/>
      <c r="H102" s="35"/>
    </row>
    <row r="103" spans="1:8" ht="19.5" thickBot="1" x14ac:dyDescent="0.35">
      <c r="A103" s="17">
        <v>98</v>
      </c>
      <c r="B103" s="18">
        <v>41169</v>
      </c>
      <c r="C103" s="19"/>
      <c r="D103" s="19" t="s">
        <v>100</v>
      </c>
      <c r="E103" s="19" t="s">
        <v>101</v>
      </c>
      <c r="F103" s="36">
        <v>5</v>
      </c>
      <c r="G103" s="21"/>
      <c r="H103" s="35"/>
    </row>
    <row r="104" spans="1:8" ht="19.5" thickBot="1" x14ac:dyDescent="0.35">
      <c r="A104" s="17">
        <v>98</v>
      </c>
      <c r="B104" s="18">
        <v>41170</v>
      </c>
      <c r="C104" s="19"/>
      <c r="D104" s="19" t="s">
        <v>100</v>
      </c>
      <c r="E104" s="19" t="s">
        <v>101</v>
      </c>
      <c r="F104" s="36">
        <v>26.5</v>
      </c>
      <c r="G104" s="21"/>
      <c r="H104" s="35"/>
    </row>
    <row r="105" spans="1:8" ht="19.5" thickBot="1" x14ac:dyDescent="0.35">
      <c r="A105" s="17">
        <v>99</v>
      </c>
      <c r="B105" s="18">
        <v>41171</v>
      </c>
      <c r="C105" s="19"/>
      <c r="D105" s="19" t="s">
        <v>100</v>
      </c>
      <c r="E105" s="19" t="s">
        <v>101</v>
      </c>
      <c r="F105" s="36">
        <v>32.299999999999997</v>
      </c>
      <c r="G105" s="21"/>
      <c r="H105" s="35"/>
    </row>
    <row r="106" spans="1:8" ht="19.5" thickBot="1" x14ac:dyDescent="0.35">
      <c r="A106" s="17">
        <v>100</v>
      </c>
      <c r="B106" s="18">
        <v>41178</v>
      </c>
      <c r="C106" s="19"/>
      <c r="D106" s="19" t="s">
        <v>100</v>
      </c>
      <c r="E106" s="19" t="s">
        <v>101</v>
      </c>
      <c r="F106" s="36">
        <v>12</v>
      </c>
      <c r="G106" s="21"/>
      <c r="H106" s="35"/>
    </row>
    <row r="107" spans="1:8" ht="19.5" thickBot="1" x14ac:dyDescent="0.35">
      <c r="A107" s="17">
        <v>101</v>
      </c>
      <c r="B107" s="18">
        <v>41200</v>
      </c>
      <c r="C107" s="19"/>
      <c r="D107" s="19" t="s">
        <v>100</v>
      </c>
      <c r="E107" s="19" t="s">
        <v>119</v>
      </c>
      <c r="F107" s="39">
        <v>18000</v>
      </c>
      <c r="G107" s="21"/>
      <c r="H107" s="35"/>
    </row>
    <row r="108" spans="1:8" ht="19.5" thickBot="1" x14ac:dyDescent="0.35">
      <c r="A108" s="17">
        <v>102</v>
      </c>
      <c r="B108" s="18">
        <v>41204</v>
      </c>
      <c r="C108" s="19">
        <v>9383</v>
      </c>
      <c r="D108" s="19" t="s">
        <v>120</v>
      </c>
      <c r="E108" s="19" t="s">
        <v>101</v>
      </c>
      <c r="F108" s="36">
        <v>18</v>
      </c>
      <c r="G108" s="21"/>
      <c r="H108" s="35"/>
    </row>
    <row r="109" spans="1:8" ht="19.5" thickBot="1" x14ac:dyDescent="0.35">
      <c r="A109" s="17">
        <v>103</v>
      </c>
      <c r="B109" s="18">
        <v>41215</v>
      </c>
      <c r="C109" s="19" t="s">
        <v>121</v>
      </c>
      <c r="D109" s="19" t="s">
        <v>122</v>
      </c>
      <c r="E109" s="19" t="s">
        <v>123</v>
      </c>
      <c r="F109" s="36">
        <v>32</v>
      </c>
      <c r="G109" s="21"/>
      <c r="H109" s="35"/>
    </row>
    <row r="110" spans="1:8" ht="38.25" thickBot="1" x14ac:dyDescent="0.35">
      <c r="A110" s="17">
        <v>104</v>
      </c>
      <c r="B110" s="23">
        <v>41215</v>
      </c>
      <c r="C110" s="19"/>
      <c r="D110" s="19" t="s">
        <v>124</v>
      </c>
      <c r="E110" s="19" t="s">
        <v>125</v>
      </c>
      <c r="F110" s="24">
        <f>3.6+10+10+50+1+15+50+100+65+60+13.65+60+11.46+1500</f>
        <v>1949.71</v>
      </c>
      <c r="G110" s="21">
        <v>5300</v>
      </c>
      <c r="H110" s="35"/>
    </row>
    <row r="111" spans="1:8" ht="19.5" thickBot="1" x14ac:dyDescent="0.35">
      <c r="A111" s="17">
        <v>105</v>
      </c>
      <c r="B111" s="18">
        <v>41221</v>
      </c>
      <c r="C111" s="19"/>
      <c r="D111" s="19" t="s">
        <v>126</v>
      </c>
      <c r="E111" s="19" t="s">
        <v>101</v>
      </c>
      <c r="F111" s="36">
        <v>18</v>
      </c>
      <c r="G111" s="21"/>
      <c r="H111" s="35"/>
    </row>
    <row r="112" spans="1:8" ht="19.5" thickBot="1" x14ac:dyDescent="0.35">
      <c r="A112" s="17">
        <v>106</v>
      </c>
      <c r="B112" s="18">
        <v>41221</v>
      </c>
      <c r="C112" s="19"/>
      <c r="D112" s="19" t="s">
        <v>127</v>
      </c>
      <c r="E112" s="19" t="s">
        <v>101</v>
      </c>
      <c r="F112" s="36">
        <v>35</v>
      </c>
      <c r="G112" s="21"/>
      <c r="H112" s="35"/>
    </row>
    <row r="113" spans="1:8" ht="19.5" thickBot="1" x14ac:dyDescent="0.35">
      <c r="A113" s="17">
        <v>107</v>
      </c>
      <c r="B113" s="18">
        <v>41226</v>
      </c>
      <c r="C113" s="19"/>
      <c r="D113" s="19" t="s">
        <v>100</v>
      </c>
      <c r="E113" s="19" t="s">
        <v>101</v>
      </c>
      <c r="F113" s="36">
        <v>9</v>
      </c>
      <c r="G113" s="21"/>
      <c r="H113" s="35"/>
    </row>
    <row r="114" spans="1:8" ht="19.5" thickBot="1" x14ac:dyDescent="0.35">
      <c r="A114" s="17">
        <v>108</v>
      </c>
      <c r="B114" s="18">
        <v>41226</v>
      </c>
      <c r="C114" s="19" t="s">
        <v>128</v>
      </c>
      <c r="D114" s="19" t="s">
        <v>129</v>
      </c>
      <c r="E114" s="19" t="s">
        <v>130</v>
      </c>
      <c r="F114" s="36">
        <v>8</v>
      </c>
      <c r="G114" s="21"/>
      <c r="H114" s="35"/>
    </row>
    <row r="115" spans="1:8" ht="19.5" thickBot="1" x14ac:dyDescent="0.35">
      <c r="A115" s="17">
        <v>109</v>
      </c>
      <c r="B115" s="23">
        <v>41227</v>
      </c>
      <c r="C115" s="19"/>
      <c r="D115" s="19" t="s">
        <v>100</v>
      </c>
      <c r="E115" s="19" t="s">
        <v>101</v>
      </c>
      <c r="F115" s="36">
        <v>10.5</v>
      </c>
      <c r="G115" s="21"/>
      <c r="H115" s="35"/>
    </row>
    <row r="116" spans="1:8" ht="19.5" thickBot="1" x14ac:dyDescent="0.35">
      <c r="A116" s="17">
        <v>110</v>
      </c>
      <c r="B116" s="18">
        <v>41234</v>
      </c>
      <c r="C116" s="19"/>
      <c r="D116" s="19" t="s">
        <v>131</v>
      </c>
      <c r="E116" s="19" t="s">
        <v>132</v>
      </c>
      <c r="F116" s="36">
        <v>39</v>
      </c>
      <c r="G116" s="21"/>
      <c r="H116" s="35"/>
    </row>
    <row r="117" spans="1:8" ht="19.5" thickBot="1" x14ac:dyDescent="0.35">
      <c r="A117" s="17">
        <v>111</v>
      </c>
      <c r="B117" s="18">
        <v>41239</v>
      </c>
      <c r="C117" s="19"/>
      <c r="D117" s="19" t="s">
        <v>133</v>
      </c>
      <c r="E117" s="19"/>
      <c r="F117" s="36">
        <v>32</v>
      </c>
      <c r="G117" s="21"/>
      <c r="H117" s="35"/>
    </row>
    <row r="118" spans="1:8" ht="19.5" thickBot="1" x14ac:dyDescent="0.35">
      <c r="A118" s="17">
        <v>112</v>
      </c>
      <c r="B118" s="18">
        <v>41249</v>
      </c>
      <c r="C118" s="19" t="s">
        <v>134</v>
      </c>
      <c r="D118" s="19" t="s">
        <v>88</v>
      </c>
      <c r="E118" s="19" t="s">
        <v>135</v>
      </c>
      <c r="F118" s="36">
        <v>436</v>
      </c>
      <c r="G118" s="21"/>
      <c r="H118" s="35"/>
    </row>
    <row r="119" spans="1:8" ht="19.5" thickBot="1" x14ac:dyDescent="0.35">
      <c r="A119" s="17">
        <v>113</v>
      </c>
      <c r="B119" s="18">
        <v>41253</v>
      </c>
      <c r="C119" s="19" t="s">
        <v>136</v>
      </c>
      <c r="D119" s="19" t="s">
        <v>137</v>
      </c>
      <c r="E119" s="19"/>
      <c r="F119" s="36">
        <v>26</v>
      </c>
      <c r="G119" s="21"/>
      <c r="H119" s="35"/>
    </row>
    <row r="120" spans="1:8" ht="19.5" thickBot="1" x14ac:dyDescent="0.35">
      <c r="A120" s="17">
        <v>114</v>
      </c>
      <c r="B120" s="18">
        <v>41254</v>
      </c>
      <c r="C120" s="19"/>
      <c r="D120" s="19" t="s">
        <v>100</v>
      </c>
      <c r="E120" s="19" t="s">
        <v>101</v>
      </c>
      <c r="F120" s="36">
        <v>194.11</v>
      </c>
      <c r="G120" s="21"/>
      <c r="H120" s="35"/>
    </row>
    <row r="121" spans="1:8" ht="19.5" thickBot="1" x14ac:dyDescent="0.35">
      <c r="A121" s="17">
        <v>115</v>
      </c>
      <c r="B121" s="18">
        <v>41255</v>
      </c>
      <c r="C121" s="19" t="s">
        <v>138</v>
      </c>
      <c r="D121" s="19" t="s">
        <v>88</v>
      </c>
      <c r="E121" s="19" t="s">
        <v>139</v>
      </c>
      <c r="F121" s="36">
        <v>78.11</v>
      </c>
      <c r="G121" s="21"/>
      <c r="H121" s="35"/>
    </row>
    <row r="122" spans="1:8" ht="19.5" thickBot="1" x14ac:dyDescent="0.35">
      <c r="A122" s="17">
        <v>116</v>
      </c>
      <c r="B122" s="18">
        <v>41284</v>
      </c>
      <c r="C122" s="19"/>
      <c r="D122" s="19" t="s">
        <v>100</v>
      </c>
      <c r="E122" s="19" t="s">
        <v>101</v>
      </c>
      <c r="F122" s="36">
        <v>18.5</v>
      </c>
      <c r="G122" s="21"/>
      <c r="H122" s="35"/>
    </row>
    <row r="123" spans="1:8" ht="19.5" thickBot="1" x14ac:dyDescent="0.35">
      <c r="A123" s="17">
        <v>117</v>
      </c>
      <c r="B123" s="18">
        <v>41289</v>
      </c>
      <c r="C123" s="19"/>
      <c r="D123" s="19" t="s">
        <v>140</v>
      </c>
      <c r="E123" s="19" t="s">
        <v>141</v>
      </c>
      <c r="F123" s="36">
        <v>1593.5</v>
      </c>
      <c r="G123" s="21"/>
      <c r="H123" s="35"/>
    </row>
    <row r="124" spans="1:8" ht="19.5" thickBot="1" x14ac:dyDescent="0.35">
      <c r="A124" s="17">
        <v>118</v>
      </c>
      <c r="B124" s="18">
        <v>41289</v>
      </c>
      <c r="C124" s="19"/>
      <c r="D124" s="19" t="s">
        <v>100</v>
      </c>
      <c r="E124" s="19" t="s">
        <v>101</v>
      </c>
      <c r="F124" s="36">
        <v>141</v>
      </c>
      <c r="G124" s="21"/>
      <c r="H124" s="35"/>
    </row>
    <row r="125" spans="1:8" ht="19.5" thickBot="1" x14ac:dyDescent="0.35">
      <c r="A125" s="17">
        <v>119</v>
      </c>
      <c r="B125" s="18">
        <v>41289</v>
      </c>
      <c r="C125" s="19"/>
      <c r="D125" s="19" t="s">
        <v>100</v>
      </c>
      <c r="E125" s="19" t="s">
        <v>101</v>
      </c>
      <c r="F125" s="36">
        <v>19.600000000000001</v>
      </c>
      <c r="G125" s="21"/>
      <c r="H125" s="35"/>
    </row>
    <row r="126" spans="1:8" ht="19.5" thickBot="1" x14ac:dyDescent="0.35">
      <c r="A126" s="17">
        <v>120</v>
      </c>
      <c r="B126" s="18">
        <v>41290</v>
      </c>
      <c r="C126" s="19"/>
      <c r="D126" s="19" t="s">
        <v>100</v>
      </c>
      <c r="E126" s="19" t="s">
        <v>101</v>
      </c>
      <c r="F126" s="36">
        <v>128.6</v>
      </c>
      <c r="G126" s="40"/>
      <c r="H126" s="41"/>
    </row>
    <row r="127" spans="1:8" ht="19.5" thickBot="1" x14ac:dyDescent="0.35">
      <c r="A127" s="17">
        <v>121</v>
      </c>
      <c r="B127" s="18">
        <v>41291</v>
      </c>
      <c r="C127" s="19"/>
      <c r="D127" s="19" t="s">
        <v>100</v>
      </c>
      <c r="E127" s="19" t="s">
        <v>101</v>
      </c>
      <c r="F127" s="36">
        <v>875.3</v>
      </c>
      <c r="G127" s="40"/>
      <c r="H127" s="41"/>
    </row>
    <row r="128" spans="1:8" ht="19.5" thickBot="1" x14ac:dyDescent="0.35">
      <c r="A128" s="17">
        <v>122</v>
      </c>
      <c r="B128" s="18">
        <v>41291</v>
      </c>
      <c r="C128" s="19"/>
      <c r="D128" s="19" t="s">
        <v>100</v>
      </c>
      <c r="E128" s="19" t="s">
        <v>101</v>
      </c>
      <c r="F128" s="36">
        <v>50.9</v>
      </c>
      <c r="G128" s="40"/>
      <c r="H128" s="41"/>
    </row>
    <row r="129" spans="1:8" ht="19.5" thickBot="1" x14ac:dyDescent="0.35">
      <c r="A129" s="17">
        <v>123</v>
      </c>
      <c r="B129" s="18">
        <v>41292</v>
      </c>
      <c r="C129" s="19"/>
      <c r="D129" s="19" t="s">
        <v>100</v>
      </c>
      <c r="E129" s="19" t="s">
        <v>101</v>
      </c>
      <c r="F129" s="36">
        <v>64.5</v>
      </c>
      <c r="G129" s="40"/>
      <c r="H129" s="41"/>
    </row>
    <row r="130" spans="1:8" ht="19.5" thickBot="1" x14ac:dyDescent="0.35">
      <c r="A130" s="17">
        <v>124</v>
      </c>
      <c r="B130" s="18">
        <v>41295</v>
      </c>
      <c r="C130" s="19"/>
      <c r="D130" s="19" t="s">
        <v>100</v>
      </c>
      <c r="E130" s="19" t="s">
        <v>101</v>
      </c>
      <c r="F130" s="36">
        <v>9.3000000000000007</v>
      </c>
      <c r="G130" s="40"/>
      <c r="H130" s="41"/>
    </row>
    <row r="131" spans="1:8" ht="19.5" thickBot="1" x14ac:dyDescent="0.35">
      <c r="A131" s="17">
        <v>125</v>
      </c>
      <c r="B131" s="18">
        <v>41338</v>
      </c>
      <c r="C131" s="19" t="s">
        <v>142</v>
      </c>
      <c r="D131" s="19" t="s">
        <v>143</v>
      </c>
      <c r="E131" s="19" t="s">
        <v>144</v>
      </c>
      <c r="F131" s="36">
        <v>120</v>
      </c>
      <c r="G131" s="40"/>
      <c r="H131" s="41"/>
    </row>
    <row r="132" spans="1:8" ht="19.5" thickBot="1" x14ac:dyDescent="0.35">
      <c r="A132" s="17">
        <v>126</v>
      </c>
      <c r="B132" s="18">
        <v>41340</v>
      </c>
      <c r="C132" s="19"/>
      <c r="D132" s="19" t="s">
        <v>145</v>
      </c>
      <c r="E132" s="19" t="s">
        <v>146</v>
      </c>
      <c r="F132" s="36">
        <v>41</v>
      </c>
      <c r="G132" s="40"/>
      <c r="H132" s="41"/>
    </row>
    <row r="133" spans="1:8" ht="19.5" thickBot="1" x14ac:dyDescent="0.35">
      <c r="A133" s="17">
        <v>127</v>
      </c>
      <c r="B133" s="18">
        <v>41352</v>
      </c>
      <c r="C133" s="19"/>
      <c r="D133" s="19" t="s">
        <v>100</v>
      </c>
      <c r="E133" s="19" t="s">
        <v>147</v>
      </c>
      <c r="F133" s="37"/>
      <c r="G133" s="37">
        <v>7500</v>
      </c>
      <c r="H133" s="41"/>
    </row>
    <row r="134" spans="1:8" ht="19.5" thickBot="1" x14ac:dyDescent="0.35">
      <c r="A134" s="17">
        <v>128</v>
      </c>
      <c r="B134" s="18">
        <v>41353</v>
      </c>
      <c r="C134" s="19"/>
      <c r="D134" s="19" t="s">
        <v>100</v>
      </c>
      <c r="E134" s="19" t="s">
        <v>101</v>
      </c>
      <c r="F134" s="38">
        <v>28.5</v>
      </c>
      <c r="G134" s="40"/>
      <c r="H134" s="41"/>
    </row>
    <row r="135" spans="1:8" ht="19.5" thickBot="1" x14ac:dyDescent="0.35">
      <c r="A135" s="17">
        <v>129</v>
      </c>
      <c r="B135" s="18">
        <v>41354</v>
      </c>
      <c r="C135" s="19" t="s">
        <v>148</v>
      </c>
      <c r="D135" s="19" t="s">
        <v>100</v>
      </c>
      <c r="E135" s="19" t="s">
        <v>149</v>
      </c>
      <c r="F135" s="36">
        <v>1500</v>
      </c>
      <c r="G135" s="40"/>
      <c r="H135" s="41"/>
    </row>
    <row r="136" spans="1:8" ht="19.5" thickBot="1" x14ac:dyDescent="0.35">
      <c r="A136" s="17">
        <v>130</v>
      </c>
      <c r="B136" s="18">
        <v>41355</v>
      </c>
      <c r="C136" s="19"/>
      <c r="D136" s="19" t="s">
        <v>100</v>
      </c>
      <c r="E136" s="19" t="s">
        <v>101</v>
      </c>
      <c r="F136" s="36">
        <v>154.5</v>
      </c>
      <c r="G136" s="40"/>
      <c r="H136" s="41"/>
    </row>
    <row r="137" spans="1:8" ht="19.5" thickBot="1" x14ac:dyDescent="0.35">
      <c r="A137" s="17">
        <v>131</v>
      </c>
      <c r="B137" s="18">
        <v>41356</v>
      </c>
      <c r="C137" s="19" t="s">
        <v>150</v>
      </c>
      <c r="D137" s="19" t="s">
        <v>151</v>
      </c>
      <c r="E137" s="19" t="s">
        <v>42</v>
      </c>
      <c r="F137" s="36">
        <v>40</v>
      </c>
      <c r="G137" s="40"/>
      <c r="H137" s="41"/>
    </row>
    <row r="138" spans="1:8" ht="19.5" thickBot="1" x14ac:dyDescent="0.35">
      <c r="A138" s="17">
        <v>132</v>
      </c>
      <c r="B138" s="18">
        <v>41356</v>
      </c>
      <c r="C138" s="19"/>
      <c r="D138" s="19" t="s">
        <v>100</v>
      </c>
      <c r="E138" s="19" t="s">
        <v>101</v>
      </c>
      <c r="F138" s="38">
        <v>66</v>
      </c>
      <c r="G138" s="40"/>
      <c r="H138" s="41"/>
    </row>
    <row r="139" spans="1:8" ht="19.5" thickBot="1" x14ac:dyDescent="0.35">
      <c r="A139" s="17">
        <v>133</v>
      </c>
      <c r="B139" s="18">
        <v>41358</v>
      </c>
      <c r="C139" s="19" t="s">
        <v>152</v>
      </c>
      <c r="D139" s="19" t="s">
        <v>153</v>
      </c>
      <c r="E139" s="19" t="s">
        <v>42</v>
      </c>
      <c r="F139" s="36">
        <v>3</v>
      </c>
      <c r="G139" s="40"/>
      <c r="H139" s="41"/>
    </row>
    <row r="140" spans="1:8" ht="19.5" thickBot="1" x14ac:dyDescent="0.35">
      <c r="A140" s="17">
        <v>134</v>
      </c>
      <c r="B140" s="18">
        <v>41358</v>
      </c>
      <c r="C140" s="19" t="s">
        <v>154</v>
      </c>
      <c r="D140" s="19" t="s">
        <v>11</v>
      </c>
      <c r="E140" s="19" t="s">
        <v>155</v>
      </c>
      <c r="F140" s="36">
        <v>12</v>
      </c>
      <c r="G140" s="40"/>
      <c r="H140" s="41"/>
    </row>
    <row r="141" spans="1:8" ht="19.5" thickBot="1" x14ac:dyDescent="0.35">
      <c r="A141" s="17">
        <v>135</v>
      </c>
      <c r="B141" s="18">
        <v>41358</v>
      </c>
      <c r="C141" s="19" t="s">
        <v>156</v>
      </c>
      <c r="D141" s="19" t="s">
        <v>11</v>
      </c>
      <c r="E141" s="19" t="s">
        <v>157</v>
      </c>
      <c r="F141" s="36">
        <v>12</v>
      </c>
      <c r="G141" s="40"/>
      <c r="H141" s="41"/>
    </row>
    <row r="142" spans="1:8" ht="19.5" thickBot="1" x14ac:dyDescent="0.35">
      <c r="A142" s="17">
        <v>136</v>
      </c>
      <c r="B142" s="18">
        <v>41358</v>
      </c>
      <c r="C142" s="19" t="s">
        <v>158</v>
      </c>
      <c r="D142" s="19" t="s">
        <v>11</v>
      </c>
      <c r="E142" s="19" t="s">
        <v>159</v>
      </c>
      <c r="F142" s="36">
        <v>12</v>
      </c>
      <c r="G142" s="40"/>
      <c r="H142" s="41"/>
    </row>
    <row r="143" spans="1:8" ht="19.5" thickBot="1" x14ac:dyDescent="0.35">
      <c r="A143" s="17">
        <v>137</v>
      </c>
      <c r="B143" s="18">
        <v>41358</v>
      </c>
      <c r="C143" s="19" t="s">
        <v>160</v>
      </c>
      <c r="D143" s="19" t="s">
        <v>11</v>
      </c>
      <c r="E143" s="19" t="s">
        <v>161</v>
      </c>
      <c r="F143" s="36">
        <v>12</v>
      </c>
      <c r="G143" s="40"/>
      <c r="H143" s="41"/>
    </row>
    <row r="144" spans="1:8" ht="19.5" thickBot="1" x14ac:dyDescent="0.35">
      <c r="A144" s="17">
        <v>138</v>
      </c>
      <c r="B144" s="18">
        <v>41358</v>
      </c>
      <c r="C144" s="19" t="s">
        <v>162</v>
      </c>
      <c r="D144" s="19" t="s">
        <v>11</v>
      </c>
      <c r="E144" s="19" t="s">
        <v>163</v>
      </c>
      <c r="F144" s="36">
        <v>12</v>
      </c>
      <c r="G144" s="40"/>
      <c r="H144" s="41"/>
    </row>
    <row r="145" spans="1:8" ht="19.5" thickBot="1" x14ac:dyDescent="0.35">
      <c r="A145" s="17">
        <v>139</v>
      </c>
      <c r="B145" s="18">
        <v>41358</v>
      </c>
      <c r="C145" s="19"/>
      <c r="D145" s="19" t="s">
        <v>100</v>
      </c>
      <c r="E145" s="19" t="s">
        <v>101</v>
      </c>
      <c r="F145" s="36">
        <v>87.3</v>
      </c>
      <c r="G145" s="40"/>
      <c r="H145" s="41"/>
    </row>
    <row r="146" spans="1:8" ht="19.5" thickBot="1" x14ac:dyDescent="0.35">
      <c r="A146" s="17">
        <v>140</v>
      </c>
      <c r="B146" s="18">
        <v>41358</v>
      </c>
      <c r="C146" s="19"/>
      <c r="D146" s="19" t="s">
        <v>100</v>
      </c>
      <c r="E146" s="19" t="s">
        <v>101</v>
      </c>
      <c r="F146" s="36">
        <v>6</v>
      </c>
      <c r="G146" s="40"/>
      <c r="H146" s="41"/>
    </row>
    <row r="147" spans="1:8" ht="19.5" thickBot="1" x14ac:dyDescent="0.35">
      <c r="A147" s="17">
        <v>141</v>
      </c>
      <c r="B147" s="23">
        <v>41358</v>
      </c>
      <c r="C147" s="19" t="s">
        <v>164</v>
      </c>
      <c r="D147" s="19" t="s">
        <v>11</v>
      </c>
      <c r="E147" s="19" t="s">
        <v>165</v>
      </c>
      <c r="F147" s="36">
        <v>12</v>
      </c>
      <c r="G147" s="40"/>
      <c r="H147" s="41"/>
    </row>
    <row r="148" spans="1:8" ht="19.5" thickBot="1" x14ac:dyDescent="0.35">
      <c r="A148" s="17">
        <v>142</v>
      </c>
      <c r="B148" s="18">
        <v>41359</v>
      </c>
      <c r="C148" s="19"/>
      <c r="D148" s="19" t="s">
        <v>100</v>
      </c>
      <c r="E148" s="19" t="s">
        <v>101</v>
      </c>
      <c r="F148" s="36">
        <v>50.7</v>
      </c>
      <c r="G148" s="40"/>
      <c r="H148" s="41"/>
    </row>
    <row r="149" spans="1:8" ht="19.5" thickBot="1" x14ac:dyDescent="0.35">
      <c r="A149" s="17">
        <v>143</v>
      </c>
      <c r="B149" s="18">
        <v>41359</v>
      </c>
      <c r="C149" s="19"/>
      <c r="D149" s="19" t="s">
        <v>100</v>
      </c>
      <c r="E149" s="19" t="s">
        <v>101</v>
      </c>
      <c r="F149" s="36">
        <v>90.5</v>
      </c>
      <c r="G149" s="40"/>
      <c r="H149" s="41"/>
    </row>
    <row r="150" spans="1:8" ht="19.5" thickBot="1" x14ac:dyDescent="0.35">
      <c r="A150" s="17">
        <v>144</v>
      </c>
      <c r="B150" s="23">
        <v>41359</v>
      </c>
      <c r="C150" s="19"/>
      <c r="D150" s="19" t="s">
        <v>100</v>
      </c>
      <c r="E150" s="19" t="s">
        <v>101</v>
      </c>
      <c r="F150" s="38">
        <v>32.5</v>
      </c>
      <c r="G150" s="40"/>
      <c r="H150" s="41"/>
    </row>
    <row r="151" spans="1:8" ht="19.5" thickBot="1" x14ac:dyDescent="0.35">
      <c r="A151" s="17">
        <v>145</v>
      </c>
      <c r="B151" s="18">
        <v>41360</v>
      </c>
      <c r="C151" s="19"/>
      <c r="D151" s="19" t="s">
        <v>100</v>
      </c>
      <c r="E151" s="19" t="s">
        <v>101</v>
      </c>
      <c r="F151" s="38">
        <v>119.9</v>
      </c>
      <c r="G151" s="40"/>
      <c r="H151" s="41"/>
    </row>
    <row r="152" spans="1:8" ht="19.5" thickBot="1" x14ac:dyDescent="0.35">
      <c r="A152" s="17">
        <v>146</v>
      </c>
      <c r="B152" s="18">
        <v>41372</v>
      </c>
      <c r="C152" s="19" t="s">
        <v>166</v>
      </c>
      <c r="D152" s="19" t="s">
        <v>11</v>
      </c>
      <c r="E152" s="19" t="s">
        <v>167</v>
      </c>
      <c r="F152" s="36">
        <v>30</v>
      </c>
      <c r="G152" s="40"/>
      <c r="H152" s="41"/>
    </row>
    <row r="153" spans="1:8" ht="19.5" thickBot="1" x14ac:dyDescent="0.35">
      <c r="A153" s="17">
        <v>147</v>
      </c>
      <c r="B153" s="18">
        <v>41372</v>
      </c>
      <c r="C153" s="19"/>
      <c r="D153" s="19" t="s">
        <v>100</v>
      </c>
      <c r="E153" s="19" t="s">
        <v>101</v>
      </c>
      <c r="F153" s="36">
        <v>109.9</v>
      </c>
      <c r="G153" s="40"/>
      <c r="H153" s="41"/>
    </row>
    <row r="154" spans="1:8" ht="19.5" thickBot="1" x14ac:dyDescent="0.35">
      <c r="A154" s="17">
        <v>148</v>
      </c>
      <c r="B154" s="18">
        <v>41376</v>
      </c>
      <c r="C154" s="19" t="s">
        <v>168</v>
      </c>
      <c r="D154" s="19" t="s">
        <v>11</v>
      </c>
      <c r="E154" s="19" t="s">
        <v>169</v>
      </c>
      <c r="F154" s="36">
        <v>12</v>
      </c>
      <c r="G154" s="40"/>
      <c r="H154" s="41"/>
    </row>
    <row r="155" spans="1:8" ht="19.5" thickBot="1" x14ac:dyDescent="0.35">
      <c r="A155" s="17">
        <v>149</v>
      </c>
      <c r="B155" s="18">
        <v>41376</v>
      </c>
      <c r="C155" s="19" t="s">
        <v>170</v>
      </c>
      <c r="D155" s="19" t="s">
        <v>11</v>
      </c>
      <c r="E155" s="19" t="s">
        <v>171</v>
      </c>
      <c r="F155" s="36">
        <v>45</v>
      </c>
      <c r="G155" s="40"/>
      <c r="H155" s="41"/>
    </row>
    <row r="156" spans="1:8" ht="19.5" thickBot="1" x14ac:dyDescent="0.35">
      <c r="A156" s="17">
        <v>150</v>
      </c>
      <c r="B156" s="23">
        <v>41376</v>
      </c>
      <c r="C156" s="26"/>
      <c r="D156" s="27" t="s">
        <v>172</v>
      </c>
      <c r="E156" s="27" t="s">
        <v>173</v>
      </c>
      <c r="F156" s="24">
        <v>205</v>
      </c>
      <c r="G156" s="42"/>
      <c r="H156" s="43"/>
    </row>
    <row r="157" spans="1:8" ht="19.5" thickBot="1" x14ac:dyDescent="0.35">
      <c r="A157" s="17">
        <v>151</v>
      </c>
      <c r="B157" s="18">
        <v>41380</v>
      </c>
      <c r="C157" s="19"/>
      <c r="D157" s="19" t="s">
        <v>100</v>
      </c>
      <c r="E157" s="19" t="s">
        <v>101</v>
      </c>
      <c r="F157" s="38">
        <v>86.6</v>
      </c>
      <c r="G157" s="40"/>
      <c r="H157" s="41"/>
    </row>
    <row r="158" spans="1:8" ht="19.5" thickBot="1" x14ac:dyDescent="0.35">
      <c r="A158" s="17">
        <v>152</v>
      </c>
      <c r="B158" s="18">
        <v>41393</v>
      </c>
      <c r="C158" s="19"/>
      <c r="D158" s="19" t="s">
        <v>100</v>
      </c>
      <c r="E158" s="19" t="s">
        <v>101</v>
      </c>
      <c r="F158" s="38">
        <v>200.25</v>
      </c>
      <c r="G158" s="40"/>
      <c r="H158" s="41"/>
    </row>
    <row r="159" spans="1:8" ht="19.5" thickBot="1" x14ac:dyDescent="0.35">
      <c r="A159" s="17">
        <v>153</v>
      </c>
      <c r="B159" s="18">
        <v>41394</v>
      </c>
      <c r="C159" s="19"/>
      <c r="D159" s="19" t="s">
        <v>174</v>
      </c>
      <c r="E159" s="19" t="s">
        <v>175</v>
      </c>
      <c r="F159" s="36">
        <v>6</v>
      </c>
      <c r="G159" s="40"/>
      <c r="H159" s="41"/>
    </row>
    <row r="160" spans="1:8" ht="19.5" thickBot="1" x14ac:dyDescent="0.35">
      <c r="A160" s="17">
        <v>154</v>
      </c>
      <c r="B160" s="18">
        <v>41396</v>
      </c>
      <c r="C160" s="19"/>
      <c r="D160" s="19" t="s">
        <v>176</v>
      </c>
      <c r="E160" s="19"/>
      <c r="F160" s="36">
        <v>17.25</v>
      </c>
      <c r="G160" s="40"/>
      <c r="H160" s="41"/>
    </row>
    <row r="161" spans="1:8" ht="19.5" thickBot="1" x14ac:dyDescent="0.35">
      <c r="A161" s="17">
        <v>155</v>
      </c>
      <c r="B161" s="18">
        <v>41396</v>
      </c>
      <c r="C161" s="19"/>
      <c r="D161" s="19" t="s">
        <v>177</v>
      </c>
      <c r="E161" s="19" t="s">
        <v>175</v>
      </c>
      <c r="F161" s="36">
        <v>26.25</v>
      </c>
      <c r="G161" s="40"/>
      <c r="H161" s="41"/>
    </row>
    <row r="162" spans="1:8" ht="19.5" thickBot="1" x14ac:dyDescent="0.35">
      <c r="A162" s="17">
        <v>156</v>
      </c>
      <c r="B162" s="18">
        <v>41405</v>
      </c>
      <c r="C162" s="19" t="s">
        <v>178</v>
      </c>
      <c r="D162" s="19" t="s">
        <v>179</v>
      </c>
      <c r="E162" s="19" t="s">
        <v>180</v>
      </c>
      <c r="F162" s="36">
        <v>9</v>
      </c>
      <c r="G162" s="40"/>
      <c r="H162" s="41"/>
    </row>
    <row r="163" spans="1:8" ht="19.5" thickBot="1" x14ac:dyDescent="0.35">
      <c r="A163" s="17">
        <v>157</v>
      </c>
      <c r="B163" s="18">
        <v>41408</v>
      </c>
      <c r="C163" s="19">
        <v>42494910</v>
      </c>
      <c r="D163" s="19" t="s">
        <v>174</v>
      </c>
      <c r="E163" s="19" t="s">
        <v>181</v>
      </c>
      <c r="F163" s="36">
        <v>35.5</v>
      </c>
      <c r="G163" s="40"/>
      <c r="H163" s="41"/>
    </row>
    <row r="164" spans="1:8" ht="19.5" thickBot="1" x14ac:dyDescent="0.35">
      <c r="A164" s="17">
        <v>158</v>
      </c>
      <c r="B164" s="18">
        <v>41408</v>
      </c>
      <c r="C164" s="19">
        <v>42494904</v>
      </c>
      <c r="D164" s="19" t="s">
        <v>174</v>
      </c>
      <c r="E164" s="19" t="s">
        <v>181</v>
      </c>
      <c r="F164" s="36">
        <v>35.5</v>
      </c>
      <c r="G164" s="40"/>
      <c r="H164" s="41"/>
    </row>
    <row r="165" spans="1:8" ht="19.5" thickBot="1" x14ac:dyDescent="0.35">
      <c r="A165" s="17">
        <v>159</v>
      </c>
      <c r="B165" s="18">
        <v>41408</v>
      </c>
      <c r="C165" s="19"/>
      <c r="D165" s="19" t="s">
        <v>100</v>
      </c>
      <c r="E165" s="19" t="s">
        <v>101</v>
      </c>
      <c r="F165" s="36">
        <v>450</v>
      </c>
      <c r="G165" s="40"/>
      <c r="H165" s="41"/>
    </row>
    <row r="166" spans="1:8" ht="19.5" thickBot="1" x14ac:dyDescent="0.35">
      <c r="A166" s="17">
        <v>160</v>
      </c>
      <c r="B166" s="23">
        <v>41408</v>
      </c>
      <c r="C166" s="19">
        <v>42494912</v>
      </c>
      <c r="D166" s="19" t="s">
        <v>182</v>
      </c>
      <c r="E166" s="19" t="s">
        <v>183</v>
      </c>
      <c r="F166" s="36">
        <v>35.5</v>
      </c>
      <c r="G166" s="40"/>
      <c r="H166" s="41"/>
    </row>
    <row r="167" spans="1:8" ht="19.5" thickBot="1" x14ac:dyDescent="0.35">
      <c r="A167" s="17">
        <v>161</v>
      </c>
      <c r="B167" s="18">
        <v>41411</v>
      </c>
      <c r="C167" s="19"/>
      <c r="D167" s="19" t="s">
        <v>100</v>
      </c>
      <c r="E167" s="19" t="s">
        <v>101</v>
      </c>
      <c r="F167" s="36">
        <v>383.77</v>
      </c>
      <c r="G167" s="40"/>
      <c r="H167" s="41"/>
    </row>
    <row r="168" spans="1:8" ht="19.5" thickBot="1" x14ac:dyDescent="0.35">
      <c r="A168" s="17">
        <v>162</v>
      </c>
      <c r="B168" s="44">
        <v>41411</v>
      </c>
      <c r="C168" s="45"/>
      <c r="D168" s="45" t="s">
        <v>100</v>
      </c>
      <c r="E168" s="45" t="s">
        <v>184</v>
      </c>
      <c r="F168" s="37"/>
      <c r="G168" s="40">
        <v>1300</v>
      </c>
      <c r="H168" s="41"/>
    </row>
    <row r="169" spans="1:8" ht="19.5" thickBot="1" x14ac:dyDescent="0.35">
      <c r="A169" s="17">
        <v>163</v>
      </c>
      <c r="B169" s="18">
        <v>41416</v>
      </c>
      <c r="C169" s="19" t="s">
        <v>185</v>
      </c>
      <c r="D169" s="19" t="s">
        <v>88</v>
      </c>
      <c r="E169" s="19" t="s">
        <v>186</v>
      </c>
      <c r="F169" s="36">
        <v>75.48</v>
      </c>
      <c r="G169" s="40"/>
      <c r="H169" s="41"/>
    </row>
    <row r="170" spans="1:8" ht="19.5" thickBot="1" x14ac:dyDescent="0.35">
      <c r="A170" s="17">
        <v>164</v>
      </c>
      <c r="B170" s="18">
        <v>41424</v>
      </c>
      <c r="C170" s="19"/>
      <c r="D170" s="19" t="s">
        <v>187</v>
      </c>
      <c r="E170" s="19" t="s">
        <v>188</v>
      </c>
      <c r="F170" s="37"/>
      <c r="G170" s="40">
        <v>650</v>
      </c>
      <c r="H170" s="41"/>
    </row>
    <row r="171" spans="1:8" ht="19.5" thickBot="1" x14ac:dyDescent="0.35">
      <c r="A171" s="17">
        <v>165</v>
      </c>
      <c r="B171" s="18">
        <v>41429</v>
      </c>
      <c r="C171" s="19"/>
      <c r="D171" s="19" t="s">
        <v>100</v>
      </c>
      <c r="E171" s="19" t="s">
        <v>101</v>
      </c>
      <c r="F171" s="38">
        <v>10</v>
      </c>
      <c r="G171" s="40"/>
      <c r="H171" s="41"/>
    </row>
    <row r="172" spans="1:8" ht="19.5" thickBot="1" x14ac:dyDescent="0.35">
      <c r="A172" s="17">
        <v>166</v>
      </c>
      <c r="B172" s="18">
        <v>41431</v>
      </c>
      <c r="C172" s="19" t="s">
        <v>189</v>
      </c>
      <c r="D172" s="19" t="s">
        <v>88</v>
      </c>
      <c r="E172" s="19" t="s">
        <v>103</v>
      </c>
      <c r="F172" s="36">
        <v>37</v>
      </c>
      <c r="G172" s="40"/>
      <c r="H172" s="41"/>
    </row>
    <row r="173" spans="1:8" ht="19.5" thickBot="1" x14ac:dyDescent="0.35">
      <c r="A173" s="17">
        <v>167</v>
      </c>
      <c r="B173" s="23">
        <v>41431</v>
      </c>
      <c r="C173" s="19" t="s">
        <v>190</v>
      </c>
      <c r="D173" s="19" t="s">
        <v>88</v>
      </c>
      <c r="E173" s="19" t="s">
        <v>103</v>
      </c>
      <c r="F173" s="36">
        <v>37</v>
      </c>
      <c r="G173" s="40"/>
      <c r="H173" s="41"/>
    </row>
    <row r="174" spans="1:8" ht="19.5" thickBot="1" x14ac:dyDescent="0.35">
      <c r="A174" s="17">
        <v>168</v>
      </c>
      <c r="B174" s="23">
        <v>41431</v>
      </c>
      <c r="C174" s="19" t="s">
        <v>191</v>
      </c>
      <c r="D174" s="19" t="s">
        <v>88</v>
      </c>
      <c r="E174" s="19" t="s">
        <v>192</v>
      </c>
      <c r="F174" s="24">
        <v>37</v>
      </c>
      <c r="G174" s="40"/>
      <c r="H174" s="41"/>
    </row>
    <row r="175" spans="1:8" ht="19.5" thickBot="1" x14ac:dyDescent="0.35">
      <c r="A175" s="17">
        <v>169</v>
      </c>
      <c r="B175" s="18">
        <v>41449</v>
      </c>
      <c r="C175" s="19"/>
      <c r="D175" s="19" t="s">
        <v>100</v>
      </c>
      <c r="E175" s="19" t="s">
        <v>101</v>
      </c>
      <c r="F175" s="38">
        <v>30.2</v>
      </c>
      <c r="G175" s="40"/>
      <c r="H175" s="41"/>
    </row>
    <row r="176" spans="1:8" ht="19.5" thickBot="1" x14ac:dyDescent="0.35">
      <c r="A176" s="17">
        <v>170</v>
      </c>
      <c r="B176" s="18">
        <v>41457</v>
      </c>
      <c r="C176" s="19"/>
      <c r="D176" s="19" t="s">
        <v>100</v>
      </c>
      <c r="E176" s="19" t="s">
        <v>101</v>
      </c>
      <c r="F176" s="38">
        <v>64.2</v>
      </c>
      <c r="G176" s="40"/>
      <c r="H176" s="41"/>
    </row>
    <row r="177" spans="1:8" ht="19.5" thickBot="1" x14ac:dyDescent="0.35">
      <c r="A177" s="17">
        <v>171</v>
      </c>
      <c r="B177" s="18">
        <v>41464</v>
      </c>
      <c r="C177" s="19"/>
      <c r="D177" s="19" t="s">
        <v>100</v>
      </c>
      <c r="E177" s="19" t="s">
        <v>101</v>
      </c>
      <c r="F177" s="38">
        <v>116.8</v>
      </c>
      <c r="G177" s="40"/>
      <c r="H177" s="41"/>
    </row>
    <row r="178" spans="1:8" ht="19.5" thickBot="1" x14ac:dyDescent="0.35">
      <c r="A178" s="17">
        <v>172</v>
      </c>
      <c r="B178" s="18">
        <v>41466</v>
      </c>
      <c r="C178" s="19"/>
      <c r="D178" s="19" t="s">
        <v>100</v>
      </c>
      <c r="E178" s="19" t="s">
        <v>101</v>
      </c>
      <c r="F178" s="38">
        <v>124.6</v>
      </c>
      <c r="G178" s="40"/>
      <c r="H178" s="41"/>
    </row>
    <row r="179" spans="1:8" ht="19.5" thickBot="1" x14ac:dyDescent="0.35">
      <c r="A179" s="17">
        <v>173</v>
      </c>
      <c r="B179" s="18">
        <v>41480</v>
      </c>
      <c r="C179" s="19" t="s">
        <v>193</v>
      </c>
      <c r="D179" s="19" t="s">
        <v>11</v>
      </c>
      <c r="E179" s="19" t="s">
        <v>194</v>
      </c>
      <c r="F179" s="36">
        <v>12</v>
      </c>
      <c r="G179" s="40"/>
      <c r="H179" s="41"/>
    </row>
    <row r="180" spans="1:8" ht="19.5" thickBot="1" x14ac:dyDescent="0.35">
      <c r="A180" s="17">
        <v>174</v>
      </c>
      <c r="B180" s="46">
        <v>41486</v>
      </c>
      <c r="C180" s="47" t="s">
        <v>195</v>
      </c>
      <c r="D180" s="47" t="s">
        <v>196</v>
      </c>
      <c r="E180" s="47" t="s">
        <v>197</v>
      </c>
      <c r="F180" s="48">
        <v>10000</v>
      </c>
      <c r="G180" s="49"/>
      <c r="H180" s="50"/>
    </row>
    <row r="181" spans="1:8" ht="19.5" thickBot="1" x14ac:dyDescent="0.35">
      <c r="A181" s="17">
        <v>175</v>
      </c>
      <c r="B181" s="18">
        <v>41486</v>
      </c>
      <c r="C181" s="19" t="s">
        <v>198</v>
      </c>
      <c r="D181" s="19" t="s">
        <v>199</v>
      </c>
      <c r="E181" s="19" t="s">
        <v>146</v>
      </c>
      <c r="F181" s="36">
        <v>56</v>
      </c>
      <c r="G181" s="40"/>
      <c r="H181" s="41"/>
    </row>
    <row r="182" spans="1:8" ht="19.5" thickBot="1" x14ac:dyDescent="0.35">
      <c r="A182" s="17">
        <v>176</v>
      </c>
      <c r="B182" s="18">
        <v>41486</v>
      </c>
      <c r="C182" s="19" t="s">
        <v>200</v>
      </c>
      <c r="D182" s="19" t="s">
        <v>201</v>
      </c>
      <c r="E182" s="19" t="s">
        <v>146</v>
      </c>
      <c r="F182" s="36">
        <v>38.9</v>
      </c>
      <c r="G182" s="40"/>
      <c r="H182" s="41"/>
    </row>
    <row r="183" spans="1:8" ht="19.5" thickBot="1" x14ac:dyDescent="0.35">
      <c r="A183" s="17">
        <v>177</v>
      </c>
      <c r="B183" s="18">
        <v>41486</v>
      </c>
      <c r="C183" s="19" t="s">
        <v>202</v>
      </c>
      <c r="D183" s="19" t="s">
        <v>203</v>
      </c>
      <c r="E183" s="19" t="s">
        <v>204</v>
      </c>
      <c r="F183" s="36">
        <v>4</v>
      </c>
      <c r="G183" s="40"/>
      <c r="H183" s="41"/>
    </row>
    <row r="184" spans="1:8" ht="19.5" thickBot="1" x14ac:dyDescent="0.35">
      <c r="A184" s="17">
        <v>178</v>
      </c>
      <c r="B184" s="18">
        <v>41491</v>
      </c>
      <c r="C184" s="19"/>
      <c r="D184" s="19" t="s">
        <v>205</v>
      </c>
      <c r="E184" s="19" t="s">
        <v>206</v>
      </c>
      <c r="F184" s="36">
        <v>4500</v>
      </c>
      <c r="G184" s="40"/>
      <c r="H184" s="41"/>
    </row>
    <row r="185" spans="1:8" ht="19.5" thickBot="1" x14ac:dyDescent="0.35">
      <c r="A185" s="17">
        <v>179</v>
      </c>
      <c r="B185" s="18">
        <v>41495</v>
      </c>
      <c r="C185" s="19"/>
      <c r="D185" s="19" t="s">
        <v>100</v>
      </c>
      <c r="E185" s="19" t="s">
        <v>207</v>
      </c>
      <c r="F185" s="36">
        <v>2000</v>
      </c>
      <c r="G185" s="40"/>
      <c r="H185" s="41"/>
    </row>
    <row r="186" spans="1:8" ht="19.5" thickBot="1" x14ac:dyDescent="0.35">
      <c r="A186" s="17">
        <v>180</v>
      </c>
      <c r="B186" s="18">
        <v>41500</v>
      </c>
      <c r="C186" s="19"/>
      <c r="D186" s="19" t="s">
        <v>100</v>
      </c>
      <c r="E186" s="19" t="s">
        <v>101</v>
      </c>
      <c r="F186" s="38">
        <v>34.85</v>
      </c>
      <c r="G186" s="40"/>
      <c r="H186" s="41"/>
    </row>
    <row r="187" spans="1:8" ht="19.5" thickBot="1" x14ac:dyDescent="0.35">
      <c r="A187" s="17">
        <v>181</v>
      </c>
      <c r="B187" s="18">
        <v>41501</v>
      </c>
      <c r="C187" s="19" t="s">
        <v>208</v>
      </c>
      <c r="D187" s="19" t="s">
        <v>81</v>
      </c>
      <c r="E187" s="19" t="s">
        <v>82</v>
      </c>
      <c r="F187" s="36">
        <v>18</v>
      </c>
      <c r="G187" s="40"/>
      <c r="H187" s="41"/>
    </row>
    <row r="188" spans="1:8" ht="19.5" thickBot="1" x14ac:dyDescent="0.35">
      <c r="A188" s="17">
        <v>182</v>
      </c>
      <c r="B188" s="18">
        <v>41505</v>
      </c>
      <c r="C188" s="19"/>
      <c r="D188" s="19" t="s">
        <v>100</v>
      </c>
      <c r="E188" s="19" t="s">
        <v>101</v>
      </c>
      <c r="F188" s="38">
        <v>47.9</v>
      </c>
      <c r="G188" s="40"/>
      <c r="H188" s="41"/>
    </row>
    <row r="189" spans="1:8" ht="19.5" thickBot="1" x14ac:dyDescent="0.35">
      <c r="A189" s="17">
        <v>183</v>
      </c>
      <c r="B189" s="18">
        <v>41506</v>
      </c>
      <c r="C189" s="19"/>
      <c r="D189" s="19" t="s">
        <v>100</v>
      </c>
      <c r="E189" s="19" t="s">
        <v>101</v>
      </c>
      <c r="F189" s="38">
        <v>251.2</v>
      </c>
      <c r="G189" s="40"/>
      <c r="H189" s="41"/>
    </row>
    <row r="190" spans="1:8" ht="19.5" thickBot="1" x14ac:dyDescent="0.35">
      <c r="A190" s="17">
        <v>184</v>
      </c>
      <c r="B190" s="18">
        <v>41509</v>
      </c>
      <c r="C190" s="19" t="s">
        <v>209</v>
      </c>
      <c r="D190" s="19" t="s">
        <v>210</v>
      </c>
      <c r="E190" s="19" t="s">
        <v>211</v>
      </c>
      <c r="F190" s="36">
        <v>54.98</v>
      </c>
      <c r="G190" s="40"/>
      <c r="H190" s="41"/>
    </row>
    <row r="191" spans="1:8" ht="19.5" thickBot="1" x14ac:dyDescent="0.35">
      <c r="A191" s="17">
        <v>185</v>
      </c>
      <c r="B191" s="18">
        <v>41510</v>
      </c>
      <c r="C191" s="19"/>
      <c r="D191" s="19" t="s">
        <v>100</v>
      </c>
      <c r="E191" s="19" t="s">
        <v>101</v>
      </c>
      <c r="F191" s="36">
        <v>425.31</v>
      </c>
      <c r="G191" s="40"/>
      <c r="H191" s="41"/>
    </row>
    <row r="192" spans="1:8" ht="19.5" thickBot="1" x14ac:dyDescent="0.35">
      <c r="A192" s="17">
        <v>186</v>
      </c>
      <c r="B192" s="18">
        <v>41512</v>
      </c>
      <c r="C192" s="19" t="s">
        <v>212</v>
      </c>
      <c r="D192" s="19" t="s">
        <v>11</v>
      </c>
      <c r="E192" s="19" t="s">
        <v>213</v>
      </c>
      <c r="F192" s="36">
        <v>22</v>
      </c>
      <c r="G192" s="40"/>
      <c r="H192" s="41"/>
    </row>
    <row r="193" spans="1:8" ht="19.5" thickBot="1" x14ac:dyDescent="0.35">
      <c r="A193" s="17">
        <v>187</v>
      </c>
      <c r="B193" s="18">
        <v>41512</v>
      </c>
      <c r="C193" s="19"/>
      <c r="D193" s="19" t="s">
        <v>214</v>
      </c>
      <c r="E193" s="19" t="s">
        <v>215</v>
      </c>
      <c r="F193" s="36">
        <v>1000</v>
      </c>
      <c r="G193" s="40"/>
      <c r="H193" s="41"/>
    </row>
    <row r="194" spans="1:8" ht="19.5" thickBot="1" x14ac:dyDescent="0.35">
      <c r="A194" s="17">
        <v>188</v>
      </c>
      <c r="B194" s="18">
        <v>41513</v>
      </c>
      <c r="C194" s="19" t="s">
        <v>216</v>
      </c>
      <c r="D194" s="19" t="s">
        <v>210</v>
      </c>
      <c r="E194" s="19" t="s">
        <v>217</v>
      </c>
      <c r="F194" s="36">
        <v>240.01</v>
      </c>
      <c r="G194" s="40"/>
      <c r="H194" s="41"/>
    </row>
    <row r="195" spans="1:8" ht="19.5" thickBot="1" x14ac:dyDescent="0.35">
      <c r="A195" s="17">
        <v>189</v>
      </c>
      <c r="B195" s="18">
        <v>41514</v>
      </c>
      <c r="C195" s="19" t="s">
        <v>218</v>
      </c>
      <c r="D195" s="19" t="s">
        <v>219</v>
      </c>
      <c r="E195" s="19" t="s">
        <v>220</v>
      </c>
      <c r="F195" s="36">
        <v>75</v>
      </c>
      <c r="G195" s="40"/>
      <c r="H195" s="41"/>
    </row>
    <row r="196" spans="1:8" ht="19.5" thickBot="1" x14ac:dyDescent="0.35">
      <c r="A196" s="17">
        <v>190</v>
      </c>
      <c r="B196" s="18">
        <v>41524</v>
      </c>
      <c r="C196" s="19"/>
      <c r="D196" s="19" t="s">
        <v>100</v>
      </c>
      <c r="E196" s="19" t="s">
        <v>221</v>
      </c>
      <c r="F196" s="36">
        <v>3071</v>
      </c>
      <c r="G196" s="40"/>
      <c r="H196" s="41"/>
    </row>
    <row r="197" spans="1:8" ht="19.5" thickBot="1" x14ac:dyDescent="0.35">
      <c r="A197" s="17">
        <v>191</v>
      </c>
      <c r="B197" s="18">
        <v>41529</v>
      </c>
      <c r="C197" s="19" t="s">
        <v>222</v>
      </c>
      <c r="D197" s="19" t="s">
        <v>219</v>
      </c>
      <c r="E197" s="19" t="s">
        <v>223</v>
      </c>
      <c r="F197" s="36">
        <v>390</v>
      </c>
      <c r="G197" s="40"/>
      <c r="H197" s="41"/>
    </row>
    <row r="198" spans="1:8" ht="19.5" thickBot="1" x14ac:dyDescent="0.35">
      <c r="A198" s="17">
        <v>192</v>
      </c>
      <c r="B198" s="18">
        <v>41529</v>
      </c>
      <c r="C198" s="19"/>
      <c r="D198" s="19" t="s">
        <v>100</v>
      </c>
      <c r="E198" s="19" t="s">
        <v>224</v>
      </c>
      <c r="F198" s="36">
        <v>100</v>
      </c>
      <c r="G198" s="40"/>
      <c r="H198" s="41"/>
    </row>
    <row r="199" spans="1:8" ht="19.5" thickBot="1" x14ac:dyDescent="0.35">
      <c r="A199" s="17">
        <v>193</v>
      </c>
      <c r="B199" s="18">
        <v>41530</v>
      </c>
      <c r="C199" s="19"/>
      <c r="D199" s="19" t="s">
        <v>100</v>
      </c>
      <c r="E199" s="19" t="s">
        <v>101</v>
      </c>
      <c r="F199" s="36">
        <v>14</v>
      </c>
      <c r="G199" s="40"/>
      <c r="H199" s="41"/>
    </row>
    <row r="200" spans="1:8" ht="19.5" thickBot="1" x14ac:dyDescent="0.35">
      <c r="A200" s="17">
        <v>194</v>
      </c>
      <c r="B200" s="18">
        <v>41533</v>
      </c>
      <c r="C200" s="19"/>
      <c r="D200" s="19" t="s">
        <v>100</v>
      </c>
      <c r="E200" s="19" t="s">
        <v>101</v>
      </c>
      <c r="F200" s="38">
        <v>547.88</v>
      </c>
      <c r="G200" s="40"/>
      <c r="H200" s="41"/>
    </row>
    <row r="201" spans="1:8" ht="19.5" thickBot="1" x14ac:dyDescent="0.35">
      <c r="A201" s="17">
        <v>195</v>
      </c>
      <c r="B201" s="18">
        <v>41533</v>
      </c>
      <c r="C201" s="19"/>
      <c r="D201" s="19" t="s">
        <v>100</v>
      </c>
      <c r="E201" s="19" t="s">
        <v>101</v>
      </c>
      <c r="F201" s="36">
        <v>5</v>
      </c>
      <c r="G201" s="40"/>
      <c r="H201" s="41"/>
    </row>
    <row r="202" spans="1:8" ht="19.5" thickBot="1" x14ac:dyDescent="0.35">
      <c r="A202" s="17">
        <v>196</v>
      </c>
      <c r="B202" s="23">
        <v>41535</v>
      </c>
      <c r="C202" s="19"/>
      <c r="D202" s="19" t="s">
        <v>100</v>
      </c>
      <c r="E202" s="19" t="s">
        <v>101</v>
      </c>
      <c r="F202" s="36">
        <v>45</v>
      </c>
      <c r="G202" s="40"/>
      <c r="H202" s="41"/>
    </row>
    <row r="203" spans="1:8" ht="19.5" thickBot="1" x14ac:dyDescent="0.35">
      <c r="A203" s="17">
        <v>197</v>
      </c>
      <c r="B203" s="23">
        <v>41535</v>
      </c>
      <c r="C203" s="19"/>
      <c r="D203" s="19" t="s">
        <v>100</v>
      </c>
      <c r="E203" s="19" t="s">
        <v>225</v>
      </c>
      <c r="F203" s="36">
        <v>320</v>
      </c>
      <c r="G203" s="40"/>
      <c r="H203" s="41"/>
    </row>
    <row r="204" spans="1:8" ht="19.5" thickBot="1" x14ac:dyDescent="0.35">
      <c r="A204" s="17">
        <v>198</v>
      </c>
      <c r="B204" s="18">
        <v>41536</v>
      </c>
      <c r="C204" s="19"/>
      <c r="D204" s="19" t="s">
        <v>100</v>
      </c>
      <c r="E204" s="19" t="s">
        <v>101</v>
      </c>
      <c r="F204" s="36">
        <v>500</v>
      </c>
      <c r="G204" s="40"/>
      <c r="H204" s="41"/>
    </row>
    <row r="205" spans="1:8" ht="19.5" thickBot="1" x14ac:dyDescent="0.35">
      <c r="A205" s="17">
        <v>199</v>
      </c>
      <c r="B205" s="18">
        <v>41538</v>
      </c>
      <c r="C205" s="19" t="s">
        <v>226</v>
      </c>
      <c r="D205" s="19" t="s">
        <v>210</v>
      </c>
      <c r="E205" s="19" t="s">
        <v>227</v>
      </c>
      <c r="F205" s="36">
        <v>9.99</v>
      </c>
      <c r="G205" s="40"/>
      <c r="H205" s="41"/>
    </row>
    <row r="206" spans="1:8" ht="19.5" thickBot="1" x14ac:dyDescent="0.35">
      <c r="A206" s="17">
        <v>200</v>
      </c>
      <c r="B206" s="18">
        <v>41549</v>
      </c>
      <c r="C206" s="19"/>
      <c r="D206" s="19" t="s">
        <v>100</v>
      </c>
      <c r="E206" s="19" t="s">
        <v>101</v>
      </c>
      <c r="F206" s="36">
        <v>364</v>
      </c>
      <c r="G206" s="40"/>
      <c r="H206" s="41"/>
    </row>
    <row r="207" spans="1:8" ht="19.5" thickBot="1" x14ac:dyDescent="0.35">
      <c r="A207" s="17">
        <v>201</v>
      </c>
      <c r="B207" s="18">
        <v>41550</v>
      </c>
      <c r="C207" s="19"/>
      <c r="D207" s="19" t="s">
        <v>100</v>
      </c>
      <c r="E207" s="19" t="s">
        <v>101</v>
      </c>
      <c r="F207" s="36">
        <v>4</v>
      </c>
      <c r="G207" s="40"/>
      <c r="H207" s="41"/>
    </row>
    <row r="208" spans="1:8" ht="19.5" thickBot="1" x14ac:dyDescent="0.35">
      <c r="A208" s="17">
        <v>202</v>
      </c>
      <c r="B208" s="18">
        <v>41557</v>
      </c>
      <c r="C208" s="19"/>
      <c r="D208" s="19" t="s">
        <v>100</v>
      </c>
      <c r="E208" s="19" t="s">
        <v>101</v>
      </c>
      <c r="F208" s="36">
        <v>30</v>
      </c>
      <c r="G208" s="40"/>
      <c r="H208" s="41"/>
    </row>
    <row r="209" spans="1:8" ht="19.5" thickBot="1" x14ac:dyDescent="0.35">
      <c r="A209" s="17">
        <v>203</v>
      </c>
      <c r="B209" s="23">
        <v>41565</v>
      </c>
      <c r="C209" s="19" t="s">
        <v>228</v>
      </c>
      <c r="D209" s="19" t="s">
        <v>210</v>
      </c>
      <c r="E209" s="19" t="s">
        <v>227</v>
      </c>
      <c r="F209" s="36">
        <v>569.69000000000005</v>
      </c>
      <c r="G209" s="40"/>
      <c r="H209" s="41"/>
    </row>
    <row r="210" spans="1:8" ht="19.5" thickBot="1" x14ac:dyDescent="0.35">
      <c r="A210" s="17">
        <v>204</v>
      </c>
      <c r="B210" s="18">
        <v>41568</v>
      </c>
      <c r="C210" s="19" t="s">
        <v>229</v>
      </c>
      <c r="D210" s="19" t="s">
        <v>11</v>
      </c>
      <c r="E210" s="19" t="s">
        <v>230</v>
      </c>
      <c r="F210" s="36">
        <v>36</v>
      </c>
      <c r="G210" s="40"/>
      <c r="H210" s="41"/>
    </row>
    <row r="211" spans="1:8" ht="19.5" thickBot="1" x14ac:dyDescent="0.35">
      <c r="A211" s="17">
        <v>205</v>
      </c>
      <c r="B211" s="23">
        <v>41575</v>
      </c>
      <c r="C211" s="19"/>
      <c r="D211" s="19" t="s">
        <v>100</v>
      </c>
      <c r="E211" s="19" t="s">
        <v>101</v>
      </c>
      <c r="F211" s="36">
        <v>11.2</v>
      </c>
      <c r="G211" s="40"/>
      <c r="H211" s="41"/>
    </row>
    <row r="212" spans="1:8" ht="19.5" thickBot="1" x14ac:dyDescent="0.35">
      <c r="A212" s="17">
        <v>206</v>
      </c>
      <c r="B212" s="18">
        <v>41576</v>
      </c>
      <c r="C212" s="19"/>
      <c r="D212" s="19" t="s">
        <v>100</v>
      </c>
      <c r="E212" s="19" t="s">
        <v>101</v>
      </c>
      <c r="F212" s="36">
        <v>202</v>
      </c>
      <c r="G212" s="40"/>
      <c r="H212" s="41"/>
    </row>
    <row r="213" spans="1:8" ht="19.5" thickBot="1" x14ac:dyDescent="0.35">
      <c r="A213" s="17">
        <v>207</v>
      </c>
      <c r="B213" s="18">
        <v>41577</v>
      </c>
      <c r="C213" s="19"/>
      <c r="D213" s="19" t="s">
        <v>100</v>
      </c>
      <c r="E213" s="19" t="s">
        <v>101</v>
      </c>
      <c r="F213" s="36">
        <v>33.799999999999997</v>
      </c>
      <c r="G213" s="40"/>
      <c r="H213" s="41"/>
    </row>
    <row r="214" spans="1:8" ht="19.5" thickBot="1" x14ac:dyDescent="0.35">
      <c r="A214" s="17">
        <v>208</v>
      </c>
      <c r="B214" s="18">
        <v>41577</v>
      </c>
      <c r="C214" s="19" t="s">
        <v>231</v>
      </c>
      <c r="D214" s="19" t="s">
        <v>100</v>
      </c>
      <c r="E214" s="19" t="s">
        <v>232</v>
      </c>
      <c r="F214" s="36">
        <v>1400</v>
      </c>
      <c r="G214" s="40"/>
      <c r="H214" s="41"/>
    </row>
    <row r="215" spans="1:8" ht="19.5" thickBot="1" x14ac:dyDescent="0.35">
      <c r="A215" s="17">
        <v>209</v>
      </c>
      <c r="B215" s="18">
        <v>41582</v>
      </c>
      <c r="C215" s="19" t="s">
        <v>233</v>
      </c>
      <c r="D215" s="19" t="s">
        <v>234</v>
      </c>
      <c r="E215" s="19" t="s">
        <v>42</v>
      </c>
      <c r="F215" s="36">
        <v>48.3</v>
      </c>
      <c r="G215" s="40"/>
      <c r="H215" s="41"/>
    </row>
    <row r="216" spans="1:8" ht="19.5" thickBot="1" x14ac:dyDescent="0.35">
      <c r="A216" s="17">
        <v>210</v>
      </c>
      <c r="B216" s="18">
        <v>41586</v>
      </c>
      <c r="C216" s="19"/>
      <c r="D216" s="19" t="s">
        <v>100</v>
      </c>
      <c r="E216" s="19" t="s">
        <v>101</v>
      </c>
      <c r="F216" s="36">
        <v>394</v>
      </c>
      <c r="G216" s="40"/>
      <c r="H216" s="41"/>
    </row>
    <row r="217" spans="1:8" ht="19.5" thickBot="1" x14ac:dyDescent="0.35">
      <c r="A217" s="17">
        <v>211</v>
      </c>
      <c r="B217" s="18">
        <v>41589</v>
      </c>
      <c r="C217" s="19"/>
      <c r="D217" s="19" t="s">
        <v>100</v>
      </c>
      <c r="E217" s="19" t="s">
        <v>101</v>
      </c>
      <c r="F217" s="36">
        <v>13</v>
      </c>
      <c r="G217" s="40"/>
      <c r="H217" s="41"/>
    </row>
    <row r="218" spans="1:8" ht="19.5" thickBot="1" x14ac:dyDescent="0.35">
      <c r="A218" s="17">
        <v>212</v>
      </c>
      <c r="B218" s="18">
        <v>41590</v>
      </c>
      <c r="C218" s="19"/>
      <c r="D218" s="19" t="s">
        <v>100</v>
      </c>
      <c r="E218" s="19" t="s">
        <v>235</v>
      </c>
      <c r="F218" s="36">
        <v>2600</v>
      </c>
      <c r="G218" s="40"/>
      <c r="H218" s="41"/>
    </row>
    <row r="219" spans="1:8" ht="19.5" thickBot="1" x14ac:dyDescent="0.35">
      <c r="A219" s="17">
        <v>213</v>
      </c>
      <c r="B219" s="18">
        <v>41590</v>
      </c>
      <c r="C219" s="19"/>
      <c r="D219" s="19" t="s">
        <v>100</v>
      </c>
      <c r="E219" s="19" t="s">
        <v>101</v>
      </c>
      <c r="F219" s="36">
        <v>1043.8</v>
      </c>
      <c r="G219" s="40"/>
      <c r="H219" s="41"/>
    </row>
    <row r="220" spans="1:8" ht="19.5" thickBot="1" x14ac:dyDescent="0.35">
      <c r="A220" s="17">
        <v>214</v>
      </c>
      <c r="B220" s="18">
        <v>41591</v>
      </c>
      <c r="C220" s="19"/>
      <c r="D220" s="19" t="s">
        <v>100</v>
      </c>
      <c r="E220" s="19" t="s">
        <v>101</v>
      </c>
      <c r="F220" s="36">
        <v>8</v>
      </c>
      <c r="G220" s="40"/>
      <c r="H220" s="41"/>
    </row>
    <row r="221" spans="1:8" ht="19.5" thickBot="1" x14ac:dyDescent="0.35">
      <c r="A221" s="17">
        <v>215</v>
      </c>
      <c r="B221" s="18">
        <v>41592</v>
      </c>
      <c r="C221" s="19"/>
      <c r="D221" s="19" t="s">
        <v>100</v>
      </c>
      <c r="E221" s="19" t="s">
        <v>236</v>
      </c>
      <c r="F221" s="36">
        <v>0</v>
      </c>
      <c r="G221" s="40">
        <v>300</v>
      </c>
      <c r="H221" s="41"/>
    </row>
    <row r="222" spans="1:8" ht="19.5" thickBot="1" x14ac:dyDescent="0.35">
      <c r="A222" s="17">
        <v>216</v>
      </c>
      <c r="B222" s="18">
        <v>41593</v>
      </c>
      <c r="C222" s="19"/>
      <c r="D222" s="19" t="s">
        <v>100</v>
      </c>
      <c r="E222" s="19" t="s">
        <v>101</v>
      </c>
      <c r="F222" s="36">
        <v>11.7</v>
      </c>
      <c r="G222" s="40"/>
      <c r="H222" s="41"/>
    </row>
    <row r="223" spans="1:8" ht="19.5" thickBot="1" x14ac:dyDescent="0.35">
      <c r="A223" s="17">
        <v>217</v>
      </c>
      <c r="B223" s="18">
        <v>41597</v>
      </c>
      <c r="C223" s="19"/>
      <c r="D223" s="19" t="s">
        <v>100</v>
      </c>
      <c r="E223" s="19" t="s">
        <v>101</v>
      </c>
      <c r="F223" s="36">
        <v>20.2</v>
      </c>
      <c r="G223" s="40"/>
      <c r="H223" s="41"/>
    </row>
    <row r="224" spans="1:8" ht="19.5" thickBot="1" x14ac:dyDescent="0.35">
      <c r="A224" s="17">
        <v>218</v>
      </c>
      <c r="B224" s="18">
        <v>41598</v>
      </c>
      <c r="C224" s="19"/>
      <c r="D224" s="19" t="s">
        <v>100</v>
      </c>
      <c r="E224" s="19" t="s">
        <v>101</v>
      </c>
      <c r="F224" s="36">
        <v>22</v>
      </c>
      <c r="G224" s="40"/>
      <c r="H224" s="41"/>
    </row>
    <row r="225" spans="1:8" ht="19.5" thickBot="1" x14ac:dyDescent="0.35">
      <c r="A225" s="17">
        <v>219</v>
      </c>
      <c r="B225" s="18">
        <v>41598</v>
      </c>
      <c r="C225" s="19" t="s">
        <v>237</v>
      </c>
      <c r="D225" s="19" t="s">
        <v>238</v>
      </c>
      <c r="E225" s="19" t="s">
        <v>239</v>
      </c>
      <c r="F225" s="36">
        <v>36</v>
      </c>
      <c r="G225" s="40"/>
      <c r="H225" s="41"/>
    </row>
    <row r="226" spans="1:8" ht="19.5" thickBot="1" x14ac:dyDescent="0.35">
      <c r="A226" s="17">
        <v>220</v>
      </c>
      <c r="B226" s="18">
        <v>41599</v>
      </c>
      <c r="C226" s="19"/>
      <c r="D226" s="19" t="s">
        <v>100</v>
      </c>
      <c r="E226" s="19" t="s">
        <v>101</v>
      </c>
      <c r="F226" s="36">
        <v>2</v>
      </c>
      <c r="G226" s="40"/>
      <c r="H226" s="41"/>
    </row>
    <row r="227" spans="1:8" ht="19.5" thickBot="1" x14ac:dyDescent="0.35">
      <c r="A227" s="17">
        <v>221</v>
      </c>
      <c r="B227" s="18">
        <v>41600</v>
      </c>
      <c r="C227" s="19"/>
      <c r="D227" s="19" t="s">
        <v>100</v>
      </c>
      <c r="E227" s="19" t="s">
        <v>101</v>
      </c>
      <c r="F227" s="36">
        <v>20</v>
      </c>
      <c r="G227" s="40"/>
      <c r="H227" s="41"/>
    </row>
    <row r="228" spans="1:8" ht="19.5" thickBot="1" x14ac:dyDescent="0.35">
      <c r="A228" s="17">
        <v>222</v>
      </c>
      <c r="B228" s="18">
        <v>41603</v>
      </c>
      <c r="C228" s="19"/>
      <c r="D228" s="19" t="s">
        <v>100</v>
      </c>
      <c r="E228" s="19" t="s">
        <v>240</v>
      </c>
      <c r="F228" s="36">
        <v>199</v>
      </c>
      <c r="G228" s="40"/>
      <c r="H228" s="41"/>
    </row>
    <row r="229" spans="1:8" ht="19.5" thickBot="1" x14ac:dyDescent="0.35">
      <c r="A229" s="17">
        <v>223</v>
      </c>
      <c r="B229" s="23">
        <v>41603</v>
      </c>
      <c r="C229" s="19"/>
      <c r="D229" s="19" t="s">
        <v>100</v>
      </c>
      <c r="E229" s="19" t="s">
        <v>101</v>
      </c>
      <c r="F229" s="36">
        <v>2</v>
      </c>
      <c r="G229" s="40"/>
      <c r="H229" s="41"/>
    </row>
    <row r="230" spans="1:8" ht="19.5" thickBot="1" x14ac:dyDescent="0.35">
      <c r="A230" s="17">
        <v>224</v>
      </c>
      <c r="B230" s="18">
        <v>41605</v>
      </c>
      <c r="C230" s="19"/>
      <c r="D230" s="19" t="s">
        <v>100</v>
      </c>
      <c r="E230" s="19" t="s">
        <v>101</v>
      </c>
      <c r="F230" s="36">
        <v>13</v>
      </c>
      <c r="G230" s="40"/>
      <c r="H230" s="41"/>
    </row>
    <row r="231" spans="1:8" ht="19.5" thickBot="1" x14ac:dyDescent="0.35">
      <c r="A231" s="17">
        <v>225</v>
      </c>
      <c r="B231" s="18">
        <v>41606</v>
      </c>
      <c r="C231" s="19"/>
      <c r="D231" s="19" t="s">
        <v>100</v>
      </c>
      <c r="E231" s="19" t="s">
        <v>241</v>
      </c>
      <c r="F231" s="36">
        <v>433.48</v>
      </c>
      <c r="G231" s="40"/>
      <c r="H231" s="41"/>
    </row>
    <row r="232" spans="1:8" ht="19.5" thickBot="1" x14ac:dyDescent="0.35">
      <c r="A232" s="17">
        <v>226</v>
      </c>
      <c r="B232" s="18">
        <v>41607</v>
      </c>
      <c r="C232" s="19"/>
      <c r="D232" s="19" t="s">
        <v>100</v>
      </c>
      <c r="E232" s="19" t="s">
        <v>242</v>
      </c>
      <c r="F232" s="36">
        <v>241</v>
      </c>
      <c r="G232" s="40"/>
      <c r="H232" s="41"/>
    </row>
    <row r="233" spans="1:8" ht="19.5" thickBot="1" x14ac:dyDescent="0.35">
      <c r="A233" s="17">
        <v>227</v>
      </c>
      <c r="B233" s="18">
        <v>41607</v>
      </c>
      <c r="C233" s="19"/>
      <c r="D233" s="19" t="s">
        <v>100</v>
      </c>
      <c r="E233" s="19" t="s">
        <v>243</v>
      </c>
      <c r="F233" s="36">
        <v>23</v>
      </c>
      <c r="G233" s="40"/>
      <c r="H233" s="41"/>
    </row>
    <row r="234" spans="1:8" ht="19.5" thickBot="1" x14ac:dyDescent="0.35">
      <c r="A234" s="17">
        <v>228</v>
      </c>
      <c r="B234" s="18">
        <v>41607</v>
      </c>
      <c r="C234" s="19"/>
      <c r="D234" s="19" t="s">
        <v>244</v>
      </c>
      <c r="E234" s="19" t="s">
        <v>245</v>
      </c>
      <c r="F234" s="36">
        <v>2186.4</v>
      </c>
      <c r="G234" s="40"/>
      <c r="H234" s="41"/>
    </row>
    <row r="235" spans="1:8" ht="19.5" thickBot="1" x14ac:dyDescent="0.35">
      <c r="A235" s="17">
        <v>229</v>
      </c>
      <c r="B235" s="18">
        <v>41607</v>
      </c>
      <c r="C235" s="19" t="s">
        <v>246</v>
      </c>
      <c r="D235" s="19" t="s">
        <v>247</v>
      </c>
      <c r="E235" s="19" t="s">
        <v>146</v>
      </c>
      <c r="F235" s="36">
        <v>231</v>
      </c>
      <c r="G235" s="40"/>
      <c r="H235" s="41"/>
    </row>
    <row r="236" spans="1:8" ht="19.5" thickBot="1" x14ac:dyDescent="0.35">
      <c r="A236" s="17">
        <v>230</v>
      </c>
      <c r="B236" s="18">
        <v>41607</v>
      </c>
      <c r="C236" s="19" t="s">
        <v>248</v>
      </c>
      <c r="D236" s="19" t="s">
        <v>210</v>
      </c>
      <c r="E236" s="19" t="s">
        <v>227</v>
      </c>
      <c r="F236" s="36">
        <v>64</v>
      </c>
      <c r="G236" s="40"/>
      <c r="H236" s="41"/>
    </row>
    <row r="237" spans="1:8" ht="19.5" thickBot="1" x14ac:dyDescent="0.35">
      <c r="A237" s="17">
        <v>231</v>
      </c>
      <c r="B237" s="18">
        <v>41610</v>
      </c>
      <c r="C237" s="19"/>
      <c r="D237" s="19" t="s">
        <v>100</v>
      </c>
      <c r="E237" s="19" t="s">
        <v>101</v>
      </c>
      <c r="F237" s="36">
        <v>20</v>
      </c>
      <c r="G237" s="40"/>
      <c r="H237" s="41"/>
    </row>
    <row r="238" spans="1:8" ht="19.5" thickBot="1" x14ac:dyDescent="0.35">
      <c r="A238" s="17">
        <v>232</v>
      </c>
      <c r="B238" s="18">
        <v>41612</v>
      </c>
      <c r="C238" s="19"/>
      <c r="D238" s="19" t="s">
        <v>100</v>
      </c>
      <c r="E238" s="19" t="s">
        <v>249</v>
      </c>
      <c r="F238" s="36">
        <v>61</v>
      </c>
      <c r="G238" s="40"/>
      <c r="H238" s="41"/>
    </row>
    <row r="239" spans="1:8" ht="19.5" thickBot="1" x14ac:dyDescent="0.35">
      <c r="A239" s="17">
        <v>233</v>
      </c>
      <c r="B239" s="18">
        <v>41612</v>
      </c>
      <c r="C239" s="19"/>
      <c r="D239" s="19" t="s">
        <v>100</v>
      </c>
      <c r="E239" s="19" t="s">
        <v>101</v>
      </c>
      <c r="F239" s="36">
        <v>3</v>
      </c>
      <c r="G239" s="40"/>
      <c r="H239" s="41"/>
    </row>
    <row r="240" spans="1:8" ht="19.5" thickBot="1" x14ac:dyDescent="0.35">
      <c r="A240" s="17">
        <v>234</v>
      </c>
      <c r="B240" s="18">
        <v>41613</v>
      </c>
      <c r="C240" s="19"/>
      <c r="D240" s="19" t="s">
        <v>100</v>
      </c>
      <c r="E240" s="19" t="s">
        <v>250</v>
      </c>
      <c r="F240" s="36">
        <v>21.2</v>
      </c>
      <c r="G240" s="40"/>
      <c r="H240" s="41"/>
    </row>
    <row r="241" spans="1:8" ht="19.5" thickBot="1" x14ac:dyDescent="0.35">
      <c r="A241" s="17">
        <v>235</v>
      </c>
      <c r="B241" s="18">
        <v>41620</v>
      </c>
      <c r="C241" s="19"/>
      <c r="D241" s="19" t="s">
        <v>100</v>
      </c>
      <c r="E241" s="19" t="s">
        <v>251</v>
      </c>
      <c r="F241" s="36">
        <v>22</v>
      </c>
      <c r="G241" s="40"/>
      <c r="H241" s="41"/>
    </row>
    <row r="242" spans="1:8" ht="19.5" thickBot="1" x14ac:dyDescent="0.35">
      <c r="A242" s="17">
        <v>236</v>
      </c>
      <c r="B242" s="18">
        <v>41621</v>
      </c>
      <c r="C242" s="19"/>
      <c r="D242" s="19" t="s">
        <v>100</v>
      </c>
      <c r="E242" s="19" t="s">
        <v>101</v>
      </c>
      <c r="F242" s="36">
        <v>368</v>
      </c>
      <c r="G242" s="40"/>
      <c r="H242" s="41"/>
    </row>
    <row r="243" spans="1:8" ht="19.5" thickBot="1" x14ac:dyDescent="0.35">
      <c r="A243" s="17">
        <v>237</v>
      </c>
      <c r="B243" s="18">
        <v>41626</v>
      </c>
      <c r="C243" s="19"/>
      <c r="D243" s="19" t="s">
        <v>100</v>
      </c>
      <c r="E243" s="19" t="s">
        <v>101</v>
      </c>
      <c r="F243" s="36">
        <v>65</v>
      </c>
      <c r="G243" s="40"/>
      <c r="H243" s="41"/>
    </row>
    <row r="244" spans="1:8" ht="19.5" thickBot="1" x14ac:dyDescent="0.35">
      <c r="A244" s="17">
        <v>238</v>
      </c>
      <c r="B244" s="23">
        <v>41626</v>
      </c>
      <c r="C244" s="19"/>
      <c r="D244" s="27" t="s">
        <v>11</v>
      </c>
      <c r="E244" s="19" t="s">
        <v>252</v>
      </c>
      <c r="F244" s="24">
        <v>70</v>
      </c>
      <c r="G244" s="40"/>
      <c r="H244" s="41"/>
    </row>
    <row r="245" spans="1:8" ht="19.5" thickBot="1" x14ac:dyDescent="0.35">
      <c r="A245" s="17">
        <v>239</v>
      </c>
      <c r="B245" s="18">
        <v>41627</v>
      </c>
      <c r="C245" s="19"/>
      <c r="D245" s="19" t="s">
        <v>100</v>
      </c>
      <c r="E245" s="19" t="s">
        <v>101</v>
      </c>
      <c r="F245" s="36">
        <v>15</v>
      </c>
      <c r="G245" s="40"/>
      <c r="H245" s="41"/>
    </row>
    <row r="246" spans="1:8" ht="19.5" thickBot="1" x14ac:dyDescent="0.35">
      <c r="A246" s="17">
        <v>240</v>
      </c>
      <c r="B246" s="18">
        <v>41628</v>
      </c>
      <c r="C246" s="19"/>
      <c r="D246" s="19" t="s">
        <v>100</v>
      </c>
      <c r="E246" s="19" t="s">
        <v>253</v>
      </c>
      <c r="F246" s="36">
        <v>749</v>
      </c>
      <c r="G246" s="40"/>
      <c r="H246" s="41"/>
    </row>
    <row r="247" spans="1:8" ht="19.5" thickBot="1" x14ac:dyDescent="0.35">
      <c r="A247" s="17">
        <v>241</v>
      </c>
      <c r="B247" s="18">
        <v>41628</v>
      </c>
      <c r="C247" s="19"/>
      <c r="D247" s="19" t="s">
        <v>100</v>
      </c>
      <c r="E247" s="19" t="s">
        <v>101</v>
      </c>
      <c r="F247" s="36">
        <v>8</v>
      </c>
      <c r="G247" s="40"/>
      <c r="H247" s="41"/>
    </row>
    <row r="248" spans="1:8" ht="57" thickBot="1" x14ac:dyDescent="0.35">
      <c r="A248" s="17">
        <v>242</v>
      </c>
      <c r="B248" s="18">
        <v>41642</v>
      </c>
      <c r="C248" s="19"/>
      <c r="D248" s="19" t="s">
        <v>100</v>
      </c>
      <c r="E248" s="19" t="s">
        <v>254</v>
      </c>
      <c r="F248" s="24">
        <v>220.5</v>
      </c>
      <c r="G248" s="40"/>
      <c r="H248" s="41"/>
    </row>
    <row r="249" spans="1:8" ht="19.5" thickBot="1" x14ac:dyDescent="0.35">
      <c r="A249" s="17">
        <v>243</v>
      </c>
      <c r="B249" s="18">
        <v>41643</v>
      </c>
      <c r="C249" s="19"/>
      <c r="D249" s="19" t="s">
        <v>100</v>
      </c>
      <c r="E249" s="19" t="s">
        <v>255</v>
      </c>
      <c r="F249" s="24">
        <v>23.6</v>
      </c>
      <c r="G249" s="40"/>
      <c r="H249" s="41"/>
    </row>
    <row r="250" spans="1:8" ht="57" thickBot="1" x14ac:dyDescent="0.35">
      <c r="A250" s="17">
        <v>244</v>
      </c>
      <c r="B250" s="18">
        <v>41645</v>
      </c>
      <c r="C250" s="19"/>
      <c r="D250" s="19" t="s">
        <v>100</v>
      </c>
      <c r="E250" s="19" t="s">
        <v>256</v>
      </c>
      <c r="F250" s="24">
        <v>302.8</v>
      </c>
      <c r="G250" s="40"/>
      <c r="H250" s="41"/>
    </row>
    <row r="251" spans="1:8" ht="38.25" thickBot="1" x14ac:dyDescent="0.35">
      <c r="A251" s="17">
        <v>245</v>
      </c>
      <c r="B251" s="18">
        <v>41647</v>
      </c>
      <c r="C251" s="19"/>
      <c r="D251" s="19" t="s">
        <v>100</v>
      </c>
      <c r="E251" s="19" t="s">
        <v>257</v>
      </c>
      <c r="F251" s="24">
        <v>763.3</v>
      </c>
      <c r="G251" s="40"/>
      <c r="H251" s="41"/>
    </row>
    <row r="252" spans="1:8" ht="57" thickBot="1" x14ac:dyDescent="0.35">
      <c r="A252" s="17">
        <v>246</v>
      </c>
      <c r="B252" s="18">
        <v>41648</v>
      </c>
      <c r="C252" s="19"/>
      <c r="D252" s="19" t="s">
        <v>100</v>
      </c>
      <c r="E252" s="19" t="s">
        <v>258</v>
      </c>
      <c r="F252" s="24">
        <v>92.6</v>
      </c>
      <c r="G252" s="40"/>
      <c r="H252" s="41"/>
    </row>
    <row r="253" spans="1:8" ht="19.5" thickBot="1" x14ac:dyDescent="0.35">
      <c r="A253" s="17">
        <v>247</v>
      </c>
      <c r="B253" s="23">
        <v>41661</v>
      </c>
      <c r="C253" s="26"/>
      <c r="D253" s="27" t="s">
        <v>259</v>
      </c>
      <c r="E253" s="27" t="s">
        <v>101</v>
      </c>
      <c r="F253" s="24">
        <v>140.6</v>
      </c>
      <c r="G253" s="42"/>
      <c r="H253" s="43"/>
    </row>
    <row r="254" spans="1:8" ht="38.25" thickBot="1" x14ac:dyDescent="0.35">
      <c r="A254" s="17">
        <v>248</v>
      </c>
      <c r="B254" s="18">
        <v>41662</v>
      </c>
      <c r="C254" s="19"/>
      <c r="D254" s="19" t="s">
        <v>100</v>
      </c>
      <c r="E254" s="19" t="s">
        <v>260</v>
      </c>
      <c r="F254" s="24">
        <v>4</v>
      </c>
      <c r="G254" s="40"/>
      <c r="H254" s="41"/>
    </row>
    <row r="255" spans="1:8" ht="19.5" thickBot="1" x14ac:dyDescent="0.35">
      <c r="A255" s="17">
        <v>249</v>
      </c>
      <c r="B255" s="23">
        <v>41662</v>
      </c>
      <c r="C255" s="26" t="s">
        <v>261</v>
      </c>
      <c r="D255" s="27" t="s">
        <v>262</v>
      </c>
      <c r="E255" s="27" t="s">
        <v>101</v>
      </c>
      <c r="F255" s="24">
        <v>36</v>
      </c>
      <c r="G255" s="42"/>
      <c r="H255" s="43"/>
    </row>
    <row r="256" spans="1:8" ht="33.75" customHeight="1" thickBot="1" x14ac:dyDescent="0.35">
      <c r="A256" s="17">
        <v>250</v>
      </c>
      <c r="B256" s="23">
        <v>41662</v>
      </c>
      <c r="C256" s="26" t="s">
        <v>263</v>
      </c>
      <c r="D256" s="27" t="s">
        <v>264</v>
      </c>
      <c r="E256" s="27" t="s">
        <v>101</v>
      </c>
      <c r="F256" s="24">
        <v>10.4</v>
      </c>
      <c r="G256" s="42"/>
      <c r="H256" s="43"/>
    </row>
    <row r="257" spans="1:8" ht="19.5" thickBot="1" x14ac:dyDescent="0.35">
      <c r="A257" s="17">
        <v>251</v>
      </c>
      <c r="B257" s="23">
        <v>41662</v>
      </c>
      <c r="C257" s="26"/>
      <c r="D257" s="27" t="s">
        <v>15</v>
      </c>
      <c r="E257" s="27" t="s">
        <v>265</v>
      </c>
      <c r="F257" s="24">
        <v>21000</v>
      </c>
      <c r="G257" s="42"/>
      <c r="H257" s="43"/>
    </row>
    <row r="258" spans="1:8" ht="38.25" thickBot="1" x14ac:dyDescent="0.35">
      <c r="A258" s="17">
        <v>252</v>
      </c>
      <c r="B258" s="18">
        <v>41664</v>
      </c>
      <c r="C258" s="19"/>
      <c r="D258" s="19" t="s">
        <v>100</v>
      </c>
      <c r="E258" s="19" t="s">
        <v>266</v>
      </c>
      <c r="F258" s="24">
        <v>48.14</v>
      </c>
      <c r="G258" s="40"/>
      <c r="H258" s="41"/>
    </row>
    <row r="259" spans="1:8" ht="19.5" thickBot="1" x14ac:dyDescent="0.35">
      <c r="A259" s="17">
        <v>253</v>
      </c>
      <c r="B259" s="23">
        <v>41666</v>
      </c>
      <c r="C259" s="26" t="s">
        <v>267</v>
      </c>
      <c r="D259" s="27" t="s">
        <v>268</v>
      </c>
      <c r="E259" s="27" t="s">
        <v>101</v>
      </c>
      <c r="F259" s="24">
        <v>106.5</v>
      </c>
      <c r="G259" s="42"/>
      <c r="H259" s="43"/>
    </row>
    <row r="260" spans="1:8" ht="19.5" thickBot="1" x14ac:dyDescent="0.35">
      <c r="A260" s="17">
        <v>254</v>
      </c>
      <c r="B260" s="23">
        <v>41666</v>
      </c>
      <c r="C260" s="26" t="s">
        <v>269</v>
      </c>
      <c r="D260" s="27" t="s">
        <v>270</v>
      </c>
      <c r="E260" s="27" t="s">
        <v>101</v>
      </c>
      <c r="F260" s="24">
        <v>95.7</v>
      </c>
      <c r="G260" s="42"/>
      <c r="H260" s="43"/>
    </row>
    <row r="261" spans="1:8" ht="57" thickBot="1" x14ac:dyDescent="0.35">
      <c r="A261" s="17">
        <v>255</v>
      </c>
      <c r="B261" s="18">
        <v>41667</v>
      </c>
      <c r="C261" s="19"/>
      <c r="D261" s="19" t="s">
        <v>100</v>
      </c>
      <c r="E261" s="19" t="s">
        <v>271</v>
      </c>
      <c r="F261" s="24">
        <v>122</v>
      </c>
      <c r="G261" s="40"/>
      <c r="H261" s="41"/>
    </row>
    <row r="262" spans="1:8" ht="38.25" thickBot="1" x14ac:dyDescent="0.35">
      <c r="A262" s="17">
        <v>256</v>
      </c>
      <c r="B262" s="18">
        <v>41668</v>
      </c>
      <c r="C262" s="19"/>
      <c r="D262" s="19" t="s">
        <v>100</v>
      </c>
      <c r="E262" s="19" t="s">
        <v>272</v>
      </c>
      <c r="F262" s="24">
        <v>6</v>
      </c>
      <c r="G262" s="40"/>
      <c r="H262" s="41"/>
    </row>
    <row r="263" spans="1:8" ht="38.25" thickBot="1" x14ac:dyDescent="0.35">
      <c r="A263" s="17">
        <v>257</v>
      </c>
      <c r="B263" s="18">
        <v>41668</v>
      </c>
      <c r="C263" s="19"/>
      <c r="D263" s="19" t="s">
        <v>100</v>
      </c>
      <c r="E263" s="19" t="s">
        <v>273</v>
      </c>
      <c r="F263" s="24">
        <v>4</v>
      </c>
      <c r="G263" s="40"/>
      <c r="H263" s="41"/>
    </row>
    <row r="264" spans="1:8" ht="19.5" thickBot="1" x14ac:dyDescent="0.35">
      <c r="A264" s="17">
        <v>258</v>
      </c>
      <c r="B264" s="18">
        <v>41670</v>
      </c>
      <c r="C264" s="19"/>
      <c r="D264" s="19" t="s">
        <v>100</v>
      </c>
      <c r="E264" s="19" t="s">
        <v>274</v>
      </c>
      <c r="F264" s="24">
        <v>2200</v>
      </c>
      <c r="G264" s="40"/>
      <c r="H264" s="41"/>
    </row>
    <row r="265" spans="1:8" ht="19.5" thickBot="1" x14ac:dyDescent="0.35">
      <c r="A265" s="17">
        <v>259</v>
      </c>
      <c r="B265" s="18">
        <v>41670</v>
      </c>
      <c r="C265" s="19"/>
      <c r="D265" s="19" t="s">
        <v>100</v>
      </c>
      <c r="E265" s="19" t="s">
        <v>275</v>
      </c>
      <c r="F265" s="24">
        <v>1278.5</v>
      </c>
      <c r="G265" s="40"/>
      <c r="H265" s="41"/>
    </row>
    <row r="266" spans="1:8" ht="19.5" thickBot="1" x14ac:dyDescent="0.35">
      <c r="A266" s="17">
        <v>260</v>
      </c>
      <c r="B266" s="18">
        <v>41670</v>
      </c>
      <c r="C266" s="19"/>
      <c r="D266" s="19" t="s">
        <v>100</v>
      </c>
      <c r="E266" s="19" t="s">
        <v>276</v>
      </c>
      <c r="F266" s="24">
        <v>100</v>
      </c>
      <c r="G266" s="40"/>
      <c r="H266" s="41"/>
    </row>
    <row r="267" spans="1:8" ht="19.5" thickBot="1" x14ac:dyDescent="0.35">
      <c r="A267" s="17">
        <v>261</v>
      </c>
      <c r="B267" s="18">
        <v>41670</v>
      </c>
      <c r="C267" s="19"/>
      <c r="D267" s="19" t="s">
        <v>100</v>
      </c>
      <c r="E267" s="19" t="s">
        <v>277</v>
      </c>
      <c r="F267" s="24">
        <v>240</v>
      </c>
      <c r="G267" s="40"/>
      <c r="H267" s="41"/>
    </row>
    <row r="268" spans="1:8" ht="57" thickBot="1" x14ac:dyDescent="0.35">
      <c r="A268" s="17">
        <v>262</v>
      </c>
      <c r="B268" s="18">
        <v>41670</v>
      </c>
      <c r="C268" s="19"/>
      <c r="D268" s="19" t="s">
        <v>100</v>
      </c>
      <c r="E268" s="19" t="s">
        <v>278</v>
      </c>
      <c r="F268" s="24">
        <v>138</v>
      </c>
      <c r="G268" s="40"/>
      <c r="H268" s="41"/>
    </row>
    <row r="269" spans="1:8" ht="33" customHeight="1" thickBot="1" x14ac:dyDescent="0.35">
      <c r="A269" s="17">
        <v>263</v>
      </c>
      <c r="B269" s="18">
        <v>41673</v>
      </c>
      <c r="C269" s="19"/>
      <c r="D269" s="19" t="s">
        <v>279</v>
      </c>
      <c r="E269" s="19" t="s">
        <v>276</v>
      </c>
      <c r="F269" s="24">
        <v>100</v>
      </c>
      <c r="G269" s="40"/>
      <c r="H269" s="41"/>
    </row>
    <row r="270" spans="1:8" ht="38.25" thickBot="1" x14ac:dyDescent="0.35">
      <c r="A270" s="17">
        <v>264</v>
      </c>
      <c r="B270" s="18">
        <v>41680</v>
      </c>
      <c r="C270" s="19"/>
      <c r="D270" s="19" t="s">
        <v>279</v>
      </c>
      <c r="E270" s="19" t="s">
        <v>280</v>
      </c>
      <c r="F270" s="24">
        <v>480</v>
      </c>
      <c r="G270" s="40"/>
      <c r="H270" s="41"/>
    </row>
    <row r="271" spans="1:8" ht="57" thickBot="1" x14ac:dyDescent="0.35">
      <c r="A271" s="17">
        <v>265</v>
      </c>
      <c r="B271" s="23">
        <v>41680</v>
      </c>
      <c r="C271" s="31"/>
      <c r="D271" s="31" t="s">
        <v>281</v>
      </c>
      <c r="E271" s="31"/>
      <c r="F271" s="24">
        <v>480</v>
      </c>
      <c r="G271" s="40"/>
      <c r="H271" s="41"/>
    </row>
    <row r="272" spans="1:8" ht="38.25" customHeight="1" thickBot="1" x14ac:dyDescent="0.35">
      <c r="A272" s="17">
        <v>266</v>
      </c>
      <c r="B272" s="18">
        <v>41681</v>
      </c>
      <c r="C272" s="19"/>
      <c r="D272" s="19" t="s">
        <v>100</v>
      </c>
      <c r="E272" s="19" t="s">
        <v>282</v>
      </c>
      <c r="F272" s="24">
        <v>4</v>
      </c>
      <c r="G272" s="40"/>
      <c r="H272" s="41"/>
    </row>
    <row r="273" spans="1:8" ht="38.25" thickBot="1" x14ac:dyDescent="0.35">
      <c r="A273" s="17">
        <v>267</v>
      </c>
      <c r="B273" s="18">
        <v>41683</v>
      </c>
      <c r="C273" s="19"/>
      <c r="D273" s="19" t="s">
        <v>100</v>
      </c>
      <c r="E273" s="19" t="s">
        <v>283</v>
      </c>
      <c r="F273" s="24">
        <v>120</v>
      </c>
      <c r="G273" s="40"/>
      <c r="H273" s="41"/>
    </row>
    <row r="274" spans="1:8" ht="57" thickBot="1" x14ac:dyDescent="0.35">
      <c r="A274" s="17">
        <v>268</v>
      </c>
      <c r="B274" s="18">
        <v>41687</v>
      </c>
      <c r="C274" s="19"/>
      <c r="D274" s="19" t="s">
        <v>100</v>
      </c>
      <c r="E274" s="19" t="s">
        <v>284</v>
      </c>
      <c r="F274" s="24">
        <v>111.6</v>
      </c>
      <c r="G274" s="40"/>
      <c r="H274" s="41"/>
    </row>
    <row r="275" spans="1:8" ht="19.5" thickBot="1" x14ac:dyDescent="0.35">
      <c r="A275" s="17">
        <v>269</v>
      </c>
      <c r="B275" s="18">
        <v>41688</v>
      </c>
      <c r="C275" s="19"/>
      <c r="D275" s="19" t="s">
        <v>100</v>
      </c>
      <c r="E275" s="19" t="s">
        <v>285</v>
      </c>
      <c r="F275" s="24">
        <v>110</v>
      </c>
      <c r="G275" s="40"/>
      <c r="H275" s="41"/>
    </row>
    <row r="276" spans="1:8" ht="57" thickBot="1" x14ac:dyDescent="0.35">
      <c r="A276" s="17">
        <v>270</v>
      </c>
      <c r="B276" s="18">
        <v>41689</v>
      </c>
      <c r="C276" s="19"/>
      <c r="D276" s="19" t="s">
        <v>100</v>
      </c>
      <c r="E276" s="19" t="s">
        <v>286</v>
      </c>
      <c r="F276" s="24">
        <v>220.12</v>
      </c>
      <c r="G276" s="40"/>
      <c r="H276" s="41"/>
    </row>
    <row r="277" spans="1:8" ht="57" thickBot="1" x14ac:dyDescent="0.35">
      <c r="A277" s="17">
        <v>271</v>
      </c>
      <c r="B277" s="18">
        <v>41690</v>
      </c>
      <c r="C277" s="19"/>
      <c r="D277" s="19" t="s">
        <v>100</v>
      </c>
      <c r="E277" s="19" t="s">
        <v>287</v>
      </c>
      <c r="F277" s="24">
        <v>169</v>
      </c>
      <c r="G277" s="40"/>
      <c r="H277" s="41"/>
    </row>
    <row r="278" spans="1:8" ht="19.5" thickBot="1" x14ac:dyDescent="0.35">
      <c r="A278" s="17">
        <v>272</v>
      </c>
      <c r="B278" s="18">
        <v>41693</v>
      </c>
      <c r="C278" s="19" t="s">
        <v>288</v>
      </c>
      <c r="D278" s="19" t="s">
        <v>289</v>
      </c>
      <c r="E278" s="19" t="s">
        <v>290</v>
      </c>
      <c r="F278" s="24">
        <v>255</v>
      </c>
      <c r="G278" s="40"/>
      <c r="H278" s="41"/>
    </row>
    <row r="279" spans="1:8" ht="19.5" thickBot="1" x14ac:dyDescent="0.35">
      <c r="A279" s="17">
        <v>273</v>
      </c>
      <c r="B279" s="18">
        <v>41697</v>
      </c>
      <c r="C279" s="19"/>
      <c r="D279" s="19" t="s">
        <v>100</v>
      </c>
      <c r="E279" s="19" t="s">
        <v>291</v>
      </c>
      <c r="F279" s="24">
        <v>4</v>
      </c>
      <c r="G279" s="40"/>
      <c r="H279" s="41"/>
    </row>
    <row r="280" spans="1:8" ht="38.25" thickBot="1" x14ac:dyDescent="0.35">
      <c r="A280" s="17">
        <v>274</v>
      </c>
      <c r="B280" s="18">
        <v>41698</v>
      </c>
      <c r="C280" s="19"/>
      <c r="D280" s="19" t="s">
        <v>100</v>
      </c>
      <c r="E280" s="19" t="s">
        <v>292</v>
      </c>
      <c r="F280" s="24">
        <v>120</v>
      </c>
      <c r="G280" s="40"/>
      <c r="H280" s="41"/>
    </row>
    <row r="281" spans="1:8" ht="57" thickBot="1" x14ac:dyDescent="0.35">
      <c r="A281" s="17">
        <v>275</v>
      </c>
      <c r="B281" s="18">
        <v>41698</v>
      </c>
      <c r="C281" s="19"/>
      <c r="D281" s="19" t="s">
        <v>100</v>
      </c>
      <c r="E281" s="19" t="s">
        <v>293</v>
      </c>
      <c r="F281" s="24">
        <v>45</v>
      </c>
      <c r="G281" s="40"/>
      <c r="H281" s="41"/>
    </row>
    <row r="282" spans="1:8" ht="19.5" thickBot="1" x14ac:dyDescent="0.35">
      <c r="A282" s="17">
        <v>276</v>
      </c>
      <c r="B282" s="18">
        <v>41698</v>
      </c>
      <c r="C282" s="19"/>
      <c r="D282" s="19" t="s">
        <v>100</v>
      </c>
      <c r="E282" s="19" t="s">
        <v>294</v>
      </c>
      <c r="F282" s="24">
        <v>5</v>
      </c>
      <c r="G282" s="40"/>
      <c r="H282" s="41"/>
    </row>
    <row r="283" spans="1:8" ht="31.5" customHeight="1" thickBot="1" x14ac:dyDescent="0.35">
      <c r="A283" s="17">
        <v>277</v>
      </c>
      <c r="B283" s="18">
        <v>41698</v>
      </c>
      <c r="C283" s="19"/>
      <c r="D283" s="19" t="s">
        <v>100</v>
      </c>
      <c r="E283" s="19" t="s">
        <v>295</v>
      </c>
      <c r="F283" s="24">
        <v>24</v>
      </c>
      <c r="G283" s="40"/>
      <c r="H283" s="41"/>
    </row>
    <row r="284" spans="1:8" ht="38.25" thickBot="1" x14ac:dyDescent="0.35">
      <c r="A284" s="17">
        <v>278</v>
      </c>
      <c r="B284" s="18">
        <v>41704</v>
      </c>
      <c r="C284" s="19"/>
      <c r="D284" s="19" t="s">
        <v>100</v>
      </c>
      <c r="E284" s="19" t="s">
        <v>296</v>
      </c>
      <c r="F284" s="24">
        <v>121.4</v>
      </c>
      <c r="G284" s="40"/>
      <c r="H284" s="41"/>
    </row>
    <row r="285" spans="1:8" ht="57" thickBot="1" x14ac:dyDescent="0.35">
      <c r="A285" s="17">
        <v>279</v>
      </c>
      <c r="B285" s="18">
        <v>41705</v>
      </c>
      <c r="C285" s="19"/>
      <c r="D285" s="19" t="s">
        <v>100</v>
      </c>
      <c r="E285" s="19" t="s">
        <v>297</v>
      </c>
      <c r="F285" s="24">
        <v>150</v>
      </c>
      <c r="G285" s="40"/>
      <c r="H285" s="41"/>
    </row>
    <row r="286" spans="1:8" ht="38.25" thickBot="1" x14ac:dyDescent="0.35">
      <c r="A286" s="17">
        <v>280</v>
      </c>
      <c r="B286" s="18">
        <v>41705</v>
      </c>
      <c r="C286" s="19"/>
      <c r="D286" s="19" t="s">
        <v>100</v>
      </c>
      <c r="E286" s="19" t="s">
        <v>298</v>
      </c>
      <c r="F286" s="24">
        <v>4</v>
      </c>
      <c r="G286" s="40"/>
      <c r="H286" s="41"/>
    </row>
    <row r="287" spans="1:8" ht="57" thickBot="1" x14ac:dyDescent="0.35">
      <c r="A287" s="17">
        <v>281</v>
      </c>
      <c r="B287" s="18">
        <v>41709</v>
      </c>
      <c r="C287" s="19"/>
      <c r="D287" s="19" t="s">
        <v>100</v>
      </c>
      <c r="E287" s="19" t="s">
        <v>299</v>
      </c>
      <c r="F287" s="24">
        <v>128.35</v>
      </c>
      <c r="G287" s="40"/>
      <c r="H287" s="41"/>
    </row>
    <row r="288" spans="1:8" ht="19.5" thickBot="1" x14ac:dyDescent="0.35">
      <c r="A288" s="17">
        <v>282</v>
      </c>
      <c r="B288" s="18">
        <v>41712</v>
      </c>
      <c r="C288" s="19"/>
      <c r="D288" s="19" t="s">
        <v>100</v>
      </c>
      <c r="E288" s="19" t="s">
        <v>300</v>
      </c>
      <c r="F288" s="24">
        <v>228.5</v>
      </c>
      <c r="G288" s="40"/>
      <c r="H288" s="41"/>
    </row>
    <row r="289" spans="1:8" ht="38.25" thickBot="1" x14ac:dyDescent="0.35">
      <c r="A289" s="17">
        <v>283</v>
      </c>
      <c r="B289" s="18">
        <v>41713</v>
      </c>
      <c r="C289" s="19"/>
      <c r="D289" s="19" t="s">
        <v>100</v>
      </c>
      <c r="E289" s="19" t="s">
        <v>301</v>
      </c>
      <c r="F289" s="24">
        <v>4</v>
      </c>
      <c r="G289" s="40"/>
      <c r="H289" s="41"/>
    </row>
    <row r="290" spans="1:8" ht="31.5" customHeight="1" thickBot="1" x14ac:dyDescent="0.35">
      <c r="A290" s="17">
        <v>284</v>
      </c>
      <c r="B290" s="18">
        <v>41716</v>
      </c>
      <c r="C290" s="19"/>
      <c r="D290" s="19" t="s">
        <v>100</v>
      </c>
      <c r="E290" s="19" t="s">
        <v>302</v>
      </c>
      <c r="F290" s="24">
        <v>4</v>
      </c>
      <c r="G290" s="40"/>
      <c r="H290" s="41"/>
    </row>
    <row r="291" spans="1:8" ht="18" customHeight="1" thickBot="1" x14ac:dyDescent="0.35">
      <c r="A291" s="17">
        <v>285</v>
      </c>
      <c r="B291" s="18">
        <v>41717</v>
      </c>
      <c r="C291" s="19"/>
      <c r="D291" s="19" t="s">
        <v>100</v>
      </c>
      <c r="E291" s="19" t="s">
        <v>303</v>
      </c>
      <c r="F291" s="24">
        <v>150</v>
      </c>
      <c r="G291" s="40"/>
      <c r="H291" s="41"/>
    </row>
    <row r="292" spans="1:8" ht="19.5" thickBot="1" x14ac:dyDescent="0.35">
      <c r="A292" s="17">
        <v>286</v>
      </c>
      <c r="B292" s="18">
        <v>41718</v>
      </c>
      <c r="C292" s="19"/>
      <c r="D292" s="19" t="s">
        <v>100</v>
      </c>
      <c r="E292" s="19" t="s">
        <v>304</v>
      </c>
      <c r="F292" s="24">
        <f>5350+1500</f>
        <v>6850</v>
      </c>
      <c r="G292" s="40"/>
      <c r="H292" s="41"/>
    </row>
    <row r="293" spans="1:8" ht="19.5" thickBot="1" x14ac:dyDescent="0.35">
      <c r="A293" s="17">
        <v>287</v>
      </c>
      <c r="B293" s="18">
        <v>41723</v>
      </c>
      <c r="C293" s="19"/>
      <c r="D293" s="19" t="s">
        <v>100</v>
      </c>
      <c r="E293" s="19" t="s">
        <v>305</v>
      </c>
      <c r="F293" s="24">
        <v>5000</v>
      </c>
      <c r="G293" s="40"/>
      <c r="H293" s="41"/>
    </row>
    <row r="294" spans="1:8" ht="38.25" thickBot="1" x14ac:dyDescent="0.35">
      <c r="A294" s="17">
        <v>288</v>
      </c>
      <c r="B294" s="18">
        <v>41724</v>
      </c>
      <c r="C294" s="19"/>
      <c r="D294" s="19" t="s">
        <v>100</v>
      </c>
      <c r="E294" s="19" t="s">
        <v>306</v>
      </c>
      <c r="F294" s="24">
        <v>27.7</v>
      </c>
      <c r="G294" s="40"/>
      <c r="H294" s="41"/>
    </row>
    <row r="295" spans="1:8" ht="38.25" thickBot="1" x14ac:dyDescent="0.35">
      <c r="A295" s="17">
        <v>289</v>
      </c>
      <c r="B295" s="18">
        <v>41725</v>
      </c>
      <c r="C295" s="19"/>
      <c r="D295" s="19" t="s">
        <v>100</v>
      </c>
      <c r="E295" s="19" t="s">
        <v>307</v>
      </c>
      <c r="F295" s="24">
        <v>54</v>
      </c>
      <c r="G295" s="40"/>
      <c r="H295" s="41"/>
    </row>
    <row r="296" spans="1:8" ht="19.5" thickBot="1" x14ac:dyDescent="0.35">
      <c r="A296" s="17">
        <v>290</v>
      </c>
      <c r="B296" s="18">
        <v>41729</v>
      </c>
      <c r="C296" s="19"/>
      <c r="D296" s="19" t="s">
        <v>100</v>
      </c>
      <c r="E296" s="19" t="s">
        <v>308</v>
      </c>
      <c r="F296" s="24">
        <v>7</v>
      </c>
      <c r="G296" s="40"/>
      <c r="H296" s="41"/>
    </row>
    <row r="297" spans="1:8" ht="38.25" thickBot="1" x14ac:dyDescent="0.35">
      <c r="A297" s="17">
        <v>291</v>
      </c>
      <c r="B297" s="18">
        <v>41729</v>
      </c>
      <c r="C297" s="19"/>
      <c r="D297" s="19" t="s">
        <v>100</v>
      </c>
      <c r="E297" s="19" t="s">
        <v>309</v>
      </c>
      <c r="F297" s="24">
        <v>10</v>
      </c>
      <c r="G297" s="40"/>
      <c r="H297" s="41"/>
    </row>
    <row r="298" spans="1:8" ht="38.25" thickBot="1" x14ac:dyDescent="0.35">
      <c r="A298" s="17">
        <v>292</v>
      </c>
      <c r="B298" s="18">
        <v>41731</v>
      </c>
      <c r="C298" s="19"/>
      <c r="D298" s="19" t="s">
        <v>100</v>
      </c>
      <c r="E298" s="19" t="s">
        <v>310</v>
      </c>
      <c r="F298" s="24">
        <v>8</v>
      </c>
      <c r="G298" s="40"/>
      <c r="H298" s="41"/>
    </row>
    <row r="299" spans="1:8" ht="19.5" thickBot="1" x14ac:dyDescent="0.35">
      <c r="A299" s="17">
        <v>293</v>
      </c>
      <c r="B299" s="18">
        <v>41732</v>
      </c>
      <c r="C299" s="19"/>
      <c r="D299" s="19" t="s">
        <v>100</v>
      </c>
      <c r="E299" s="19" t="s">
        <v>311</v>
      </c>
      <c r="F299" s="24">
        <v>15</v>
      </c>
      <c r="G299" s="40"/>
      <c r="H299" s="41"/>
    </row>
    <row r="300" spans="1:8" ht="57" thickBot="1" x14ac:dyDescent="0.35">
      <c r="A300" s="17">
        <v>294</v>
      </c>
      <c r="B300" s="18">
        <v>41733</v>
      </c>
      <c r="C300" s="19"/>
      <c r="D300" s="19" t="s">
        <v>100</v>
      </c>
      <c r="E300" s="19" t="s">
        <v>312</v>
      </c>
      <c r="F300" s="24">
        <v>1642.2</v>
      </c>
      <c r="G300" s="40"/>
      <c r="H300" s="41"/>
    </row>
    <row r="301" spans="1:8" ht="19.5" thickBot="1" x14ac:dyDescent="0.35">
      <c r="A301" s="17">
        <v>295</v>
      </c>
      <c r="B301" s="23">
        <v>41734</v>
      </c>
      <c r="C301" s="26" t="s">
        <v>313</v>
      </c>
      <c r="D301" s="27" t="s">
        <v>314</v>
      </c>
      <c r="E301" s="27" t="s">
        <v>101</v>
      </c>
      <c r="F301" s="24">
        <f>20.7+68.24+11.7</f>
        <v>100.64</v>
      </c>
      <c r="G301" s="42"/>
      <c r="H301" s="43"/>
    </row>
    <row r="302" spans="1:8" ht="19.5" thickBot="1" x14ac:dyDescent="0.35">
      <c r="A302" s="17">
        <v>296</v>
      </c>
      <c r="B302" s="18">
        <v>41736</v>
      </c>
      <c r="C302" s="19"/>
      <c r="D302" s="19" t="s">
        <v>100</v>
      </c>
      <c r="E302" s="19" t="s">
        <v>315</v>
      </c>
      <c r="F302" s="24">
        <v>4</v>
      </c>
      <c r="G302" s="40"/>
      <c r="H302" s="41"/>
    </row>
    <row r="303" spans="1:8" ht="57" thickBot="1" x14ac:dyDescent="0.35">
      <c r="A303" s="17">
        <v>297</v>
      </c>
      <c r="B303" s="18">
        <v>41737</v>
      </c>
      <c r="C303" s="19"/>
      <c r="D303" s="19" t="s">
        <v>100</v>
      </c>
      <c r="E303" s="19" t="s">
        <v>316</v>
      </c>
      <c r="F303" s="24">
        <v>1609.54</v>
      </c>
      <c r="G303" s="40"/>
      <c r="H303" s="41"/>
    </row>
    <row r="304" spans="1:8" ht="19.5" thickBot="1" x14ac:dyDescent="0.35">
      <c r="A304" s="17">
        <v>298</v>
      </c>
      <c r="B304" s="23">
        <v>41737</v>
      </c>
      <c r="C304" s="26"/>
      <c r="D304" s="27" t="s">
        <v>317</v>
      </c>
      <c r="E304" s="27" t="s">
        <v>101</v>
      </c>
      <c r="F304" s="24">
        <v>45</v>
      </c>
      <c r="G304" s="42"/>
      <c r="H304" s="43"/>
    </row>
    <row r="305" spans="1:8" ht="38.25" thickBot="1" x14ac:dyDescent="0.35">
      <c r="A305" s="17">
        <v>299</v>
      </c>
      <c r="B305" s="18">
        <v>41738</v>
      </c>
      <c r="C305" s="19"/>
      <c r="D305" s="19" t="s">
        <v>100</v>
      </c>
      <c r="E305" s="19" t="s">
        <v>318</v>
      </c>
      <c r="F305" s="24">
        <v>10.5</v>
      </c>
      <c r="G305" s="40"/>
      <c r="H305" s="41"/>
    </row>
    <row r="306" spans="1:8" ht="38.25" thickBot="1" x14ac:dyDescent="0.35">
      <c r="A306" s="17">
        <v>300</v>
      </c>
      <c r="B306" s="18">
        <v>41740</v>
      </c>
      <c r="C306" s="19"/>
      <c r="D306" s="19" t="s">
        <v>100</v>
      </c>
      <c r="E306" s="19" t="s">
        <v>319</v>
      </c>
      <c r="F306" s="24">
        <v>34</v>
      </c>
      <c r="G306" s="40"/>
      <c r="H306" s="41"/>
    </row>
    <row r="307" spans="1:8" ht="38.25" thickBot="1" x14ac:dyDescent="0.35">
      <c r="A307" s="17">
        <v>301</v>
      </c>
      <c r="B307" s="18">
        <v>41744</v>
      </c>
      <c r="C307" s="19"/>
      <c r="D307" s="19" t="s">
        <v>100</v>
      </c>
      <c r="E307" s="19" t="s">
        <v>320</v>
      </c>
      <c r="F307" s="24">
        <v>4.5</v>
      </c>
      <c r="G307" s="40"/>
      <c r="H307" s="41"/>
    </row>
    <row r="308" spans="1:8" ht="38.25" thickBot="1" x14ac:dyDescent="0.35">
      <c r="A308" s="17">
        <v>302</v>
      </c>
      <c r="B308" s="18">
        <v>41745</v>
      </c>
      <c r="C308" s="19"/>
      <c r="D308" s="19" t="s">
        <v>100</v>
      </c>
      <c r="E308" s="19" t="s">
        <v>321</v>
      </c>
      <c r="F308" s="24">
        <v>4</v>
      </c>
      <c r="G308" s="40"/>
      <c r="H308" s="41"/>
    </row>
    <row r="309" spans="1:8" ht="38.25" thickBot="1" x14ac:dyDescent="0.35">
      <c r="A309" s="17">
        <v>303</v>
      </c>
      <c r="B309" s="18">
        <v>41748</v>
      </c>
      <c r="C309" s="19"/>
      <c r="D309" s="19" t="s">
        <v>100</v>
      </c>
      <c r="E309" s="19" t="s">
        <v>322</v>
      </c>
      <c r="F309" s="24">
        <v>2</v>
      </c>
      <c r="G309" s="40"/>
      <c r="H309" s="41"/>
    </row>
    <row r="310" spans="1:8" ht="19.5" thickBot="1" x14ac:dyDescent="0.35">
      <c r="A310" s="17">
        <v>304</v>
      </c>
      <c r="B310" s="23">
        <v>41751</v>
      </c>
      <c r="C310" s="26"/>
      <c r="D310" s="27" t="s">
        <v>15</v>
      </c>
      <c r="E310" s="27" t="s">
        <v>323</v>
      </c>
      <c r="F310" s="24">
        <v>11951.33</v>
      </c>
      <c r="G310" s="42"/>
      <c r="H310" s="43"/>
    </row>
    <row r="311" spans="1:8" ht="19.5" thickBot="1" x14ac:dyDescent="0.35">
      <c r="A311" s="17">
        <v>305</v>
      </c>
      <c r="B311" s="23">
        <v>41751</v>
      </c>
      <c r="C311" s="26"/>
      <c r="D311" s="27" t="s">
        <v>324</v>
      </c>
      <c r="E311" s="27" t="s">
        <v>325</v>
      </c>
      <c r="F311" s="24">
        <v>2140</v>
      </c>
      <c r="G311" s="42"/>
      <c r="H311" s="43"/>
    </row>
    <row r="312" spans="1:8" ht="34.5" customHeight="1" thickBot="1" x14ac:dyDescent="0.35">
      <c r="A312" s="17">
        <v>306</v>
      </c>
      <c r="B312" s="18">
        <v>41752</v>
      </c>
      <c r="C312" s="19"/>
      <c r="D312" s="19" t="s">
        <v>100</v>
      </c>
      <c r="E312" s="19" t="s">
        <v>326</v>
      </c>
      <c r="F312" s="24">
        <v>3.5</v>
      </c>
      <c r="G312" s="40"/>
      <c r="H312" s="41"/>
    </row>
    <row r="313" spans="1:8" ht="19.5" thickBot="1" x14ac:dyDescent="0.35">
      <c r="A313" s="17">
        <v>307</v>
      </c>
      <c r="B313" s="18">
        <v>41753</v>
      </c>
      <c r="C313" s="19"/>
      <c r="D313" s="19" t="s">
        <v>100</v>
      </c>
      <c r="E313" s="19" t="s">
        <v>327</v>
      </c>
      <c r="F313" s="24">
        <v>4</v>
      </c>
      <c r="G313" s="40"/>
      <c r="H313" s="41"/>
    </row>
    <row r="314" spans="1:8" ht="19.5" thickBot="1" x14ac:dyDescent="0.35">
      <c r="A314" s="17">
        <v>308</v>
      </c>
      <c r="B314" s="23">
        <v>41753</v>
      </c>
      <c r="C314" s="26"/>
      <c r="D314" s="27" t="s">
        <v>328</v>
      </c>
      <c r="E314" s="27" t="s">
        <v>325</v>
      </c>
      <c r="F314" s="24">
        <v>2000</v>
      </c>
      <c r="G314" s="42"/>
      <c r="H314" s="43"/>
    </row>
    <row r="315" spans="1:8" ht="57" thickBot="1" x14ac:dyDescent="0.35">
      <c r="A315" s="17">
        <v>309</v>
      </c>
      <c r="B315" s="18">
        <v>41754</v>
      </c>
      <c r="C315" s="19"/>
      <c r="D315" s="19" t="s">
        <v>100</v>
      </c>
      <c r="E315" s="19" t="s">
        <v>329</v>
      </c>
      <c r="F315" s="24">
        <v>170</v>
      </c>
      <c r="G315" s="40"/>
      <c r="H315" s="41"/>
    </row>
    <row r="316" spans="1:8" ht="19.5" thickBot="1" x14ac:dyDescent="0.35">
      <c r="A316" s="17">
        <v>310</v>
      </c>
      <c r="B316" s="18">
        <v>41757</v>
      </c>
      <c r="C316" s="19"/>
      <c r="D316" s="19" t="s">
        <v>100</v>
      </c>
      <c r="E316" s="19" t="s">
        <v>330</v>
      </c>
      <c r="F316" s="24">
        <v>5</v>
      </c>
      <c r="G316" s="40"/>
      <c r="H316" s="41"/>
    </row>
    <row r="317" spans="1:8" ht="38.25" thickBot="1" x14ac:dyDescent="0.35">
      <c r="A317" s="17">
        <v>311</v>
      </c>
      <c r="B317" s="18">
        <v>41759</v>
      </c>
      <c r="C317" s="19"/>
      <c r="D317" s="19" t="s">
        <v>100</v>
      </c>
      <c r="E317" s="19" t="s">
        <v>331</v>
      </c>
      <c r="F317" s="24">
        <v>6</v>
      </c>
      <c r="G317" s="40"/>
      <c r="H317" s="41"/>
    </row>
    <row r="318" spans="1:8" ht="19.5" thickBot="1" x14ac:dyDescent="0.35">
      <c r="A318" s="17">
        <v>312</v>
      </c>
      <c r="B318" s="23">
        <v>41759</v>
      </c>
      <c r="C318" s="26"/>
      <c r="D318" s="27" t="s">
        <v>15</v>
      </c>
      <c r="E318" s="27" t="s">
        <v>323</v>
      </c>
      <c r="F318" s="24">
        <v>12000</v>
      </c>
      <c r="G318" s="42"/>
      <c r="H318" s="43"/>
    </row>
    <row r="319" spans="1:8" ht="19.5" thickBot="1" x14ac:dyDescent="0.35">
      <c r="A319" s="17">
        <v>313</v>
      </c>
      <c r="B319" s="23">
        <v>41762</v>
      </c>
      <c r="C319" s="19"/>
      <c r="D319" s="19" t="s">
        <v>15</v>
      </c>
      <c r="E319" s="19" t="s">
        <v>332</v>
      </c>
      <c r="F319" s="24">
        <v>8050</v>
      </c>
      <c r="G319" s="40"/>
      <c r="H319" s="41"/>
    </row>
    <row r="320" spans="1:8" ht="38.25" thickBot="1" x14ac:dyDescent="0.35">
      <c r="A320" s="17">
        <v>314</v>
      </c>
      <c r="B320" s="18">
        <v>41764</v>
      </c>
      <c r="C320" s="19"/>
      <c r="D320" s="19" t="s">
        <v>100</v>
      </c>
      <c r="E320" s="19" t="s">
        <v>333</v>
      </c>
      <c r="F320" s="24">
        <v>12.9</v>
      </c>
      <c r="G320" s="40"/>
      <c r="H320" s="41"/>
    </row>
    <row r="321" spans="1:8" ht="38.25" thickBot="1" x14ac:dyDescent="0.35">
      <c r="A321" s="17">
        <v>315</v>
      </c>
      <c r="B321" s="18">
        <v>41765</v>
      </c>
      <c r="C321" s="19"/>
      <c r="D321" s="19" t="s">
        <v>100</v>
      </c>
      <c r="E321" s="19" t="s">
        <v>334</v>
      </c>
      <c r="F321" s="24">
        <v>6.5</v>
      </c>
      <c r="G321" s="40"/>
      <c r="H321" s="41"/>
    </row>
    <row r="322" spans="1:8" ht="38.25" thickBot="1" x14ac:dyDescent="0.35">
      <c r="A322" s="17">
        <v>316</v>
      </c>
      <c r="B322" s="18">
        <v>41768</v>
      </c>
      <c r="C322" s="19"/>
      <c r="D322" s="19" t="s">
        <v>100</v>
      </c>
      <c r="E322" s="19" t="s">
        <v>335</v>
      </c>
      <c r="F322" s="24">
        <v>24.5</v>
      </c>
      <c r="G322" s="40"/>
      <c r="H322" s="41"/>
    </row>
    <row r="323" spans="1:8" ht="57" thickBot="1" x14ac:dyDescent="0.35">
      <c r="A323" s="17">
        <v>317</v>
      </c>
      <c r="B323" s="18">
        <v>41771</v>
      </c>
      <c r="C323" s="19"/>
      <c r="D323" s="19" t="s">
        <v>100</v>
      </c>
      <c r="E323" s="19" t="s">
        <v>336</v>
      </c>
      <c r="F323" s="24">
        <v>17.899999999999999</v>
      </c>
      <c r="G323" s="40"/>
      <c r="H323" s="41"/>
    </row>
    <row r="324" spans="1:8" ht="19.5" thickBot="1" x14ac:dyDescent="0.35">
      <c r="A324" s="17">
        <v>318</v>
      </c>
      <c r="B324" s="18">
        <v>41772</v>
      </c>
      <c r="C324" s="19"/>
      <c r="D324" s="19" t="s">
        <v>100</v>
      </c>
      <c r="E324" s="19" t="s">
        <v>337</v>
      </c>
      <c r="F324" s="24">
        <v>2</v>
      </c>
      <c r="G324" s="40"/>
      <c r="H324" s="41"/>
    </row>
    <row r="325" spans="1:8" ht="19.5" thickBot="1" x14ac:dyDescent="0.35">
      <c r="A325" s="17">
        <v>319</v>
      </c>
      <c r="B325" s="25">
        <v>41772</v>
      </c>
      <c r="C325" s="26"/>
      <c r="D325" s="27" t="s">
        <v>15</v>
      </c>
      <c r="E325" s="27" t="s">
        <v>338</v>
      </c>
      <c r="F325" s="24">
        <v>908</v>
      </c>
      <c r="G325" s="42"/>
      <c r="H325" s="43"/>
    </row>
    <row r="326" spans="1:8" ht="19.5" thickBot="1" x14ac:dyDescent="0.35">
      <c r="A326" s="17">
        <v>320</v>
      </c>
      <c r="B326" s="18">
        <v>41775</v>
      </c>
      <c r="C326" s="19"/>
      <c r="D326" s="19" t="s">
        <v>100</v>
      </c>
      <c r="E326" s="19" t="s">
        <v>339</v>
      </c>
      <c r="F326" s="24">
        <v>20.8</v>
      </c>
      <c r="G326" s="40"/>
      <c r="H326" s="41"/>
    </row>
    <row r="327" spans="1:8" ht="38.25" thickBot="1" x14ac:dyDescent="0.35">
      <c r="A327" s="17">
        <v>321</v>
      </c>
      <c r="B327" s="18">
        <v>41778</v>
      </c>
      <c r="C327" s="19"/>
      <c r="D327" s="19" t="s">
        <v>100</v>
      </c>
      <c r="E327" s="19" t="s">
        <v>340</v>
      </c>
      <c r="F327" s="24">
        <v>21</v>
      </c>
      <c r="G327" s="40"/>
      <c r="H327" s="41"/>
    </row>
    <row r="328" spans="1:8" ht="38.25" thickBot="1" x14ac:dyDescent="0.35">
      <c r="A328" s="17">
        <v>322</v>
      </c>
      <c r="B328" s="18">
        <v>41779</v>
      </c>
      <c r="C328" s="19"/>
      <c r="D328" s="19" t="s">
        <v>100</v>
      </c>
      <c r="E328" s="19" t="s">
        <v>341</v>
      </c>
      <c r="F328" s="24">
        <v>4</v>
      </c>
      <c r="G328" s="40"/>
      <c r="H328" s="41"/>
    </row>
    <row r="329" spans="1:8" ht="19.5" thickBot="1" x14ac:dyDescent="0.35">
      <c r="A329" s="17">
        <v>323</v>
      </c>
      <c r="B329" s="18">
        <v>41779</v>
      </c>
      <c r="C329" s="19"/>
      <c r="D329" s="19" t="s">
        <v>342</v>
      </c>
      <c r="E329" s="19" t="s">
        <v>343</v>
      </c>
      <c r="F329" s="39">
        <v>23118</v>
      </c>
      <c r="G329" s="40"/>
      <c r="H329" s="41"/>
    </row>
    <row r="330" spans="1:8" ht="33" customHeight="1" thickBot="1" x14ac:dyDescent="0.35">
      <c r="A330" s="17">
        <v>324</v>
      </c>
      <c r="B330" s="23">
        <v>41779</v>
      </c>
      <c r="C330" s="19"/>
      <c r="D330" s="19" t="s">
        <v>344</v>
      </c>
      <c r="E330" s="19" t="s">
        <v>345</v>
      </c>
      <c r="F330" s="39">
        <f>17618+3500</f>
        <v>21118</v>
      </c>
      <c r="G330" s="40"/>
      <c r="H330" s="41"/>
    </row>
    <row r="331" spans="1:8" ht="19.5" thickBot="1" x14ac:dyDescent="0.35">
      <c r="A331" s="17">
        <v>325</v>
      </c>
      <c r="B331" s="18">
        <v>41780</v>
      </c>
      <c r="C331" s="19"/>
      <c r="D331" s="19" t="s">
        <v>100</v>
      </c>
      <c r="E331" s="19" t="s">
        <v>346</v>
      </c>
      <c r="F331" s="24">
        <v>23.7</v>
      </c>
      <c r="G331" s="40"/>
      <c r="H331" s="41"/>
    </row>
    <row r="332" spans="1:8" ht="38.25" thickBot="1" x14ac:dyDescent="0.35">
      <c r="A332" s="17">
        <v>326</v>
      </c>
      <c r="B332" s="18">
        <v>41781</v>
      </c>
      <c r="C332" s="19"/>
      <c r="D332" s="19" t="s">
        <v>100</v>
      </c>
      <c r="E332" s="19" t="s">
        <v>347</v>
      </c>
      <c r="F332" s="24">
        <v>7</v>
      </c>
      <c r="G332" s="40"/>
      <c r="H332" s="41"/>
    </row>
    <row r="333" spans="1:8" ht="38.25" thickBot="1" x14ac:dyDescent="0.35">
      <c r="A333" s="17">
        <v>327</v>
      </c>
      <c r="B333" s="18">
        <v>41782</v>
      </c>
      <c r="C333" s="19"/>
      <c r="D333" s="19" t="s">
        <v>100</v>
      </c>
      <c r="E333" s="19" t="s">
        <v>348</v>
      </c>
      <c r="F333" s="24">
        <v>104</v>
      </c>
      <c r="G333" s="40"/>
      <c r="H333" s="41"/>
    </row>
    <row r="334" spans="1:8" ht="19.5" thickBot="1" x14ac:dyDescent="0.35">
      <c r="A334" s="17">
        <v>328</v>
      </c>
      <c r="B334" s="18">
        <v>41786</v>
      </c>
      <c r="C334" s="19"/>
      <c r="D334" s="19" t="s">
        <v>100</v>
      </c>
      <c r="E334" s="19" t="s">
        <v>349</v>
      </c>
      <c r="F334" s="24">
        <v>10</v>
      </c>
      <c r="G334" s="40"/>
      <c r="H334" s="41"/>
    </row>
    <row r="335" spans="1:8" ht="38.25" thickBot="1" x14ac:dyDescent="0.35">
      <c r="A335" s="17">
        <v>329</v>
      </c>
      <c r="B335" s="18">
        <v>41787</v>
      </c>
      <c r="C335" s="19"/>
      <c r="D335" s="19" t="s">
        <v>100</v>
      </c>
      <c r="E335" s="19" t="s">
        <v>350</v>
      </c>
      <c r="F335" s="24">
        <v>6</v>
      </c>
      <c r="G335" s="40"/>
      <c r="H335" s="41"/>
    </row>
    <row r="336" spans="1:8" ht="19.5" thickBot="1" x14ac:dyDescent="0.35">
      <c r="A336" s="17">
        <v>330</v>
      </c>
      <c r="B336" s="18">
        <v>41788</v>
      </c>
      <c r="C336" s="19"/>
      <c r="D336" s="19" t="s">
        <v>100</v>
      </c>
      <c r="E336" s="19" t="s">
        <v>351</v>
      </c>
      <c r="F336" s="24">
        <v>6</v>
      </c>
      <c r="G336" s="40"/>
      <c r="H336" s="41"/>
    </row>
    <row r="337" spans="1:8" ht="36.75" customHeight="1" thickBot="1" x14ac:dyDescent="0.35">
      <c r="A337" s="17">
        <v>331</v>
      </c>
      <c r="B337" s="18">
        <v>41789</v>
      </c>
      <c r="C337" s="19"/>
      <c r="D337" s="19" t="s">
        <v>100</v>
      </c>
      <c r="E337" s="19" t="s">
        <v>352</v>
      </c>
      <c r="F337" s="24">
        <v>43.45</v>
      </c>
      <c r="G337" s="40"/>
      <c r="H337" s="41"/>
    </row>
    <row r="338" spans="1:8" ht="19.5" thickBot="1" x14ac:dyDescent="0.35">
      <c r="A338" s="17">
        <v>332</v>
      </c>
      <c r="B338" s="18">
        <v>41789</v>
      </c>
      <c r="C338" s="19"/>
      <c r="D338" s="19" t="s">
        <v>100</v>
      </c>
      <c r="E338" s="19" t="s">
        <v>353</v>
      </c>
      <c r="F338" s="24">
        <v>970</v>
      </c>
      <c r="G338" s="40"/>
      <c r="H338" s="41"/>
    </row>
    <row r="339" spans="1:8" ht="38.25" thickBot="1" x14ac:dyDescent="0.35">
      <c r="A339" s="17">
        <v>333</v>
      </c>
      <c r="B339" s="18">
        <v>41789</v>
      </c>
      <c r="C339" s="19" t="s">
        <v>354</v>
      </c>
      <c r="D339" s="19" t="s">
        <v>355</v>
      </c>
      <c r="E339" s="19" t="s">
        <v>356</v>
      </c>
      <c r="F339" s="37">
        <v>17618</v>
      </c>
      <c r="G339" s="40"/>
      <c r="H339" s="41"/>
    </row>
    <row r="340" spans="1:8" ht="19.5" thickBot="1" x14ac:dyDescent="0.35">
      <c r="A340" s="17">
        <v>334</v>
      </c>
      <c r="B340" s="23">
        <v>41789</v>
      </c>
      <c r="C340" s="26"/>
      <c r="D340" s="27" t="s">
        <v>357</v>
      </c>
      <c r="E340" s="27" t="s">
        <v>358</v>
      </c>
      <c r="F340" s="24">
        <v>720</v>
      </c>
      <c r="G340" s="42"/>
      <c r="H340" s="43"/>
    </row>
    <row r="341" spans="1:8" ht="19.5" thickBot="1" x14ac:dyDescent="0.35">
      <c r="A341" s="17">
        <v>335</v>
      </c>
      <c r="B341" s="23">
        <v>41789</v>
      </c>
      <c r="C341" s="26"/>
      <c r="D341" s="27" t="s">
        <v>357</v>
      </c>
      <c r="E341" s="27" t="s">
        <v>359</v>
      </c>
      <c r="F341" s="24">
        <v>1010</v>
      </c>
      <c r="G341" s="42"/>
      <c r="H341" s="43"/>
    </row>
    <row r="342" spans="1:8" ht="19.5" thickBot="1" x14ac:dyDescent="0.35">
      <c r="A342" s="17">
        <v>336</v>
      </c>
      <c r="B342" s="18">
        <v>41792</v>
      </c>
      <c r="C342" s="19"/>
      <c r="D342" s="19" t="s">
        <v>100</v>
      </c>
      <c r="E342" s="19" t="s">
        <v>360</v>
      </c>
      <c r="F342" s="24">
        <v>6</v>
      </c>
      <c r="G342" s="40"/>
      <c r="H342" s="41"/>
    </row>
    <row r="343" spans="1:8" ht="19.5" thickBot="1" x14ac:dyDescent="0.35">
      <c r="A343" s="17">
        <v>337</v>
      </c>
      <c r="B343" s="18">
        <v>41794</v>
      </c>
      <c r="C343" s="19"/>
      <c r="D343" s="19" t="s">
        <v>100</v>
      </c>
      <c r="E343" s="19" t="s">
        <v>361</v>
      </c>
      <c r="F343" s="24">
        <v>100</v>
      </c>
      <c r="G343" s="40"/>
      <c r="H343" s="41"/>
    </row>
    <row r="344" spans="1:8" ht="38.25" thickBot="1" x14ac:dyDescent="0.35">
      <c r="A344" s="17">
        <v>338</v>
      </c>
      <c r="B344" s="18">
        <v>41794</v>
      </c>
      <c r="C344" s="19"/>
      <c r="D344" s="19" t="s">
        <v>100</v>
      </c>
      <c r="E344" s="19" t="s">
        <v>362</v>
      </c>
      <c r="F344" s="24">
        <v>11.5</v>
      </c>
      <c r="G344" s="40"/>
      <c r="H344" s="41"/>
    </row>
    <row r="345" spans="1:8" ht="19.5" thickBot="1" x14ac:dyDescent="0.35">
      <c r="A345" s="17">
        <v>339</v>
      </c>
      <c r="B345" s="18">
        <v>41795</v>
      </c>
      <c r="C345" s="19"/>
      <c r="D345" s="19" t="s">
        <v>100</v>
      </c>
      <c r="E345" s="19" t="s">
        <v>363</v>
      </c>
      <c r="F345" s="24">
        <v>7.9</v>
      </c>
      <c r="G345" s="40"/>
      <c r="H345" s="41"/>
    </row>
    <row r="346" spans="1:8" ht="19.5" thickBot="1" x14ac:dyDescent="0.35">
      <c r="A346" s="17">
        <v>340</v>
      </c>
      <c r="B346" s="18">
        <v>41799</v>
      </c>
      <c r="C346" s="19"/>
      <c r="D346" s="19" t="s">
        <v>100</v>
      </c>
      <c r="E346" s="19" t="s">
        <v>364</v>
      </c>
      <c r="F346" s="24">
        <v>4</v>
      </c>
      <c r="G346" s="40"/>
      <c r="H346" s="41"/>
    </row>
    <row r="347" spans="1:8" ht="19.5" thickBot="1" x14ac:dyDescent="0.35">
      <c r="A347" s="17">
        <v>341</v>
      </c>
      <c r="B347" s="18">
        <v>41800</v>
      </c>
      <c r="C347" s="19"/>
      <c r="D347" s="19" t="s">
        <v>100</v>
      </c>
      <c r="E347" s="19" t="s">
        <v>365</v>
      </c>
      <c r="F347" s="24">
        <v>4</v>
      </c>
      <c r="G347" s="40"/>
      <c r="H347" s="41"/>
    </row>
    <row r="348" spans="1:8" ht="38.25" thickBot="1" x14ac:dyDescent="0.35">
      <c r="A348" s="17">
        <v>342</v>
      </c>
      <c r="B348" s="18">
        <v>41801</v>
      </c>
      <c r="C348" s="19"/>
      <c r="D348" s="19" t="s">
        <v>100</v>
      </c>
      <c r="E348" s="19" t="s">
        <v>366</v>
      </c>
      <c r="F348" s="24">
        <v>18</v>
      </c>
      <c r="G348" s="40"/>
      <c r="H348" s="41"/>
    </row>
    <row r="349" spans="1:8" ht="38.25" thickBot="1" x14ac:dyDescent="0.35">
      <c r="A349" s="17">
        <v>343</v>
      </c>
      <c r="B349" s="18">
        <v>41802</v>
      </c>
      <c r="C349" s="19"/>
      <c r="D349" s="19" t="s">
        <v>100</v>
      </c>
      <c r="E349" s="19" t="s">
        <v>367</v>
      </c>
      <c r="F349" s="24">
        <v>121.5</v>
      </c>
      <c r="G349" s="40"/>
      <c r="H349" s="41"/>
    </row>
    <row r="350" spans="1:8" ht="19.5" thickBot="1" x14ac:dyDescent="0.35">
      <c r="A350" s="17">
        <v>344</v>
      </c>
      <c r="B350" s="18">
        <v>41803</v>
      </c>
      <c r="C350" s="19"/>
      <c r="D350" s="19" t="s">
        <v>100</v>
      </c>
      <c r="E350" s="19" t="s">
        <v>368</v>
      </c>
      <c r="F350" s="24">
        <v>4</v>
      </c>
      <c r="G350" s="40"/>
      <c r="H350" s="41"/>
    </row>
    <row r="351" spans="1:8" ht="19.5" thickBot="1" x14ac:dyDescent="0.35">
      <c r="A351" s="17">
        <v>345</v>
      </c>
      <c r="B351" s="18">
        <v>41806</v>
      </c>
      <c r="C351" s="19"/>
      <c r="D351" s="19" t="s">
        <v>100</v>
      </c>
      <c r="E351" s="19" t="s">
        <v>227</v>
      </c>
      <c r="F351" s="24">
        <v>19.989999999999998</v>
      </c>
      <c r="G351" s="40"/>
      <c r="H351" s="41"/>
    </row>
    <row r="352" spans="1:8" ht="38.25" thickBot="1" x14ac:dyDescent="0.35">
      <c r="A352" s="17">
        <v>346</v>
      </c>
      <c r="B352" s="18">
        <v>41806</v>
      </c>
      <c r="C352" s="19"/>
      <c r="D352" s="19" t="s">
        <v>100</v>
      </c>
      <c r="E352" s="19" t="s">
        <v>369</v>
      </c>
      <c r="F352" s="24">
        <v>73</v>
      </c>
      <c r="G352" s="40"/>
      <c r="H352" s="41"/>
    </row>
    <row r="353" spans="1:8" ht="38.25" thickBot="1" x14ac:dyDescent="0.35">
      <c r="A353" s="17">
        <v>347</v>
      </c>
      <c r="B353" s="18">
        <v>41807</v>
      </c>
      <c r="C353" s="19"/>
      <c r="D353" s="19" t="s">
        <v>100</v>
      </c>
      <c r="E353" s="19" t="s">
        <v>370</v>
      </c>
      <c r="F353" s="24">
        <v>8.5</v>
      </c>
      <c r="G353" s="40"/>
      <c r="H353" s="41"/>
    </row>
    <row r="354" spans="1:8" ht="57" thickBot="1" x14ac:dyDescent="0.35">
      <c r="A354" s="17">
        <v>348</v>
      </c>
      <c r="B354" s="18">
        <v>41808</v>
      </c>
      <c r="C354" s="19"/>
      <c r="D354" s="19" t="s">
        <v>100</v>
      </c>
      <c r="E354" s="19" t="s">
        <v>371</v>
      </c>
      <c r="F354" s="24">
        <v>6</v>
      </c>
      <c r="G354" s="40"/>
      <c r="H354" s="41"/>
    </row>
    <row r="355" spans="1:8" ht="19.5" thickBot="1" x14ac:dyDescent="0.35">
      <c r="A355" s="17">
        <v>349</v>
      </c>
      <c r="B355" s="18">
        <v>41810</v>
      </c>
      <c r="C355" s="19"/>
      <c r="D355" s="19" t="s">
        <v>100</v>
      </c>
      <c r="E355" s="19" t="s">
        <v>372</v>
      </c>
      <c r="F355" s="24">
        <v>2.5</v>
      </c>
      <c r="G355" s="40"/>
      <c r="H355" s="41"/>
    </row>
    <row r="356" spans="1:8" ht="38.25" thickBot="1" x14ac:dyDescent="0.35">
      <c r="A356" s="17">
        <v>350</v>
      </c>
      <c r="B356" s="18">
        <v>41813</v>
      </c>
      <c r="C356" s="19"/>
      <c r="D356" s="19" t="s">
        <v>100</v>
      </c>
      <c r="E356" s="19" t="s">
        <v>373</v>
      </c>
      <c r="F356" s="24">
        <v>44</v>
      </c>
      <c r="G356" s="40"/>
      <c r="H356" s="41"/>
    </row>
    <row r="357" spans="1:8" ht="38.25" thickBot="1" x14ac:dyDescent="0.35">
      <c r="A357" s="17">
        <v>351</v>
      </c>
      <c r="B357" s="18">
        <v>41815</v>
      </c>
      <c r="C357" s="19"/>
      <c r="D357" s="19" t="s">
        <v>100</v>
      </c>
      <c r="E357" s="19" t="s">
        <v>374</v>
      </c>
      <c r="F357" s="24">
        <v>73.400000000000006</v>
      </c>
      <c r="G357" s="40"/>
      <c r="H357" s="41"/>
    </row>
    <row r="358" spans="1:8" ht="19.5" thickBot="1" x14ac:dyDescent="0.35">
      <c r="A358" s="17">
        <v>352</v>
      </c>
      <c r="B358" s="18">
        <v>41816</v>
      </c>
      <c r="C358" s="19"/>
      <c r="D358" s="19" t="s">
        <v>100</v>
      </c>
      <c r="E358" s="19" t="s">
        <v>375</v>
      </c>
      <c r="F358" s="24">
        <v>8</v>
      </c>
      <c r="G358" s="40"/>
      <c r="H358" s="41"/>
    </row>
    <row r="359" spans="1:8" ht="38.25" thickBot="1" x14ac:dyDescent="0.35">
      <c r="A359" s="17">
        <v>353</v>
      </c>
      <c r="B359" s="18">
        <v>41817</v>
      </c>
      <c r="C359" s="19"/>
      <c r="D359" s="19" t="s">
        <v>100</v>
      </c>
      <c r="E359" s="19" t="s">
        <v>376</v>
      </c>
      <c r="F359" s="24">
        <v>11.9</v>
      </c>
      <c r="G359" s="40"/>
      <c r="H359" s="41"/>
    </row>
    <row r="360" spans="1:8" ht="38.25" thickBot="1" x14ac:dyDescent="0.35">
      <c r="A360" s="17">
        <v>354</v>
      </c>
      <c r="B360" s="18">
        <v>41817</v>
      </c>
      <c r="C360" s="19"/>
      <c r="D360" s="19" t="s">
        <v>100</v>
      </c>
      <c r="E360" s="19" t="s">
        <v>377</v>
      </c>
      <c r="F360" s="24">
        <v>20.399999999999999</v>
      </c>
      <c r="G360" s="40"/>
      <c r="H360" s="41"/>
    </row>
    <row r="361" spans="1:8" ht="38.25" thickBot="1" x14ac:dyDescent="0.35">
      <c r="A361" s="17">
        <v>355</v>
      </c>
      <c r="B361" s="18">
        <v>41821</v>
      </c>
      <c r="C361" s="19"/>
      <c r="D361" s="19" t="s">
        <v>100</v>
      </c>
      <c r="E361" s="19" t="s">
        <v>378</v>
      </c>
      <c r="F361" s="24">
        <v>88.9</v>
      </c>
      <c r="G361" s="40"/>
      <c r="H361" s="41"/>
    </row>
    <row r="362" spans="1:8" ht="19.5" thickBot="1" x14ac:dyDescent="0.35">
      <c r="A362" s="17">
        <v>356</v>
      </c>
      <c r="B362" s="18">
        <v>41822</v>
      </c>
      <c r="C362" s="19"/>
      <c r="D362" s="19" t="s">
        <v>379</v>
      </c>
      <c r="E362" s="19" t="s">
        <v>380</v>
      </c>
      <c r="F362" s="24">
        <f>8368.05+348.67</f>
        <v>8716.7199999999993</v>
      </c>
      <c r="G362" s="40"/>
      <c r="H362" s="41"/>
    </row>
    <row r="363" spans="1:8" ht="19.5" thickBot="1" x14ac:dyDescent="0.35">
      <c r="A363" s="17">
        <v>357</v>
      </c>
      <c r="B363" s="18">
        <v>41822</v>
      </c>
      <c r="C363" s="19"/>
      <c r="D363" s="19" t="s">
        <v>100</v>
      </c>
      <c r="E363" s="19" t="s">
        <v>381</v>
      </c>
      <c r="F363" s="24">
        <v>12</v>
      </c>
      <c r="G363" s="40"/>
      <c r="H363" s="41"/>
    </row>
    <row r="364" spans="1:8" ht="36" customHeight="1" thickBot="1" x14ac:dyDescent="0.35">
      <c r="A364" s="17">
        <v>358</v>
      </c>
      <c r="B364" s="23">
        <v>41822</v>
      </c>
      <c r="C364" s="31" t="s">
        <v>382</v>
      </c>
      <c r="D364" s="31" t="s">
        <v>383</v>
      </c>
      <c r="E364" s="31"/>
      <c r="F364" s="24">
        <v>8368.0499999999993</v>
      </c>
      <c r="G364" s="40"/>
      <c r="H364" s="41"/>
    </row>
    <row r="365" spans="1:8" ht="57" thickBot="1" x14ac:dyDescent="0.35">
      <c r="A365" s="17">
        <v>359</v>
      </c>
      <c r="B365" s="23">
        <v>41822</v>
      </c>
      <c r="C365" s="31">
        <v>326379</v>
      </c>
      <c r="D365" s="31" t="s">
        <v>384</v>
      </c>
      <c r="E365" s="31"/>
      <c r="F365" s="24">
        <v>348.67</v>
      </c>
      <c r="G365" s="40"/>
      <c r="H365" s="41"/>
    </row>
    <row r="366" spans="1:8" ht="38.25" customHeight="1" thickBot="1" x14ac:dyDescent="0.35">
      <c r="A366" s="17">
        <v>360</v>
      </c>
      <c r="B366" s="18">
        <v>41823</v>
      </c>
      <c r="C366" s="19"/>
      <c r="D366" s="19" t="s">
        <v>100</v>
      </c>
      <c r="E366" s="19" t="s">
        <v>385</v>
      </c>
      <c r="F366" s="24">
        <v>29</v>
      </c>
      <c r="G366" s="40"/>
      <c r="H366" s="41"/>
    </row>
    <row r="367" spans="1:8" ht="19.5" thickBot="1" x14ac:dyDescent="0.35">
      <c r="A367" s="17">
        <v>361</v>
      </c>
      <c r="B367" s="18">
        <v>41824</v>
      </c>
      <c r="C367" s="19"/>
      <c r="D367" s="19" t="s">
        <v>100</v>
      </c>
      <c r="E367" s="19" t="s">
        <v>386</v>
      </c>
      <c r="F367" s="24">
        <v>10</v>
      </c>
      <c r="G367" s="40"/>
      <c r="H367" s="41"/>
    </row>
    <row r="368" spans="1:8" ht="19.5" thickBot="1" x14ac:dyDescent="0.35">
      <c r="A368" s="17">
        <v>362</v>
      </c>
      <c r="B368" s="18">
        <v>41824</v>
      </c>
      <c r="C368" s="19"/>
      <c r="D368" s="19" t="s">
        <v>100</v>
      </c>
      <c r="E368" s="19" t="s">
        <v>387</v>
      </c>
      <c r="F368" s="24">
        <v>30</v>
      </c>
      <c r="G368" s="40"/>
      <c r="H368" s="41"/>
    </row>
    <row r="369" spans="1:8" ht="19.5" thickBot="1" x14ac:dyDescent="0.35">
      <c r="A369" s="17">
        <v>363</v>
      </c>
      <c r="B369" s="18">
        <v>41831</v>
      </c>
      <c r="C369" s="19"/>
      <c r="D369" s="19" t="s">
        <v>100</v>
      </c>
      <c r="E369" s="19" t="s">
        <v>388</v>
      </c>
      <c r="F369" s="24">
        <v>450</v>
      </c>
      <c r="G369" s="40"/>
      <c r="H369" s="41"/>
    </row>
    <row r="370" spans="1:8" ht="38.25" thickBot="1" x14ac:dyDescent="0.35">
      <c r="A370" s="17">
        <v>364</v>
      </c>
      <c r="B370" s="18">
        <v>41834</v>
      </c>
      <c r="C370" s="19"/>
      <c r="D370" s="19" t="s">
        <v>100</v>
      </c>
      <c r="E370" s="19" t="s">
        <v>389</v>
      </c>
      <c r="F370" s="24">
        <v>29.8</v>
      </c>
      <c r="G370" s="40"/>
      <c r="H370" s="41"/>
    </row>
    <row r="371" spans="1:8" ht="38.25" thickBot="1" x14ac:dyDescent="0.35">
      <c r="A371" s="17">
        <v>365</v>
      </c>
      <c r="B371" s="18">
        <v>41835</v>
      </c>
      <c r="C371" s="19"/>
      <c r="D371" s="19" t="s">
        <v>100</v>
      </c>
      <c r="E371" s="19" t="s">
        <v>390</v>
      </c>
      <c r="F371" s="24">
        <v>14.8</v>
      </c>
      <c r="G371" s="40"/>
      <c r="H371" s="41"/>
    </row>
    <row r="372" spans="1:8" ht="19.5" thickBot="1" x14ac:dyDescent="0.35">
      <c r="A372" s="17">
        <v>366</v>
      </c>
      <c r="B372" s="18">
        <v>41835</v>
      </c>
      <c r="C372" s="19"/>
      <c r="D372" s="19" t="s">
        <v>100</v>
      </c>
      <c r="E372" s="19" t="s">
        <v>364</v>
      </c>
      <c r="F372" s="24">
        <v>4</v>
      </c>
      <c r="G372" s="40"/>
      <c r="H372" s="41"/>
    </row>
    <row r="373" spans="1:8" ht="38.25" thickBot="1" x14ac:dyDescent="0.35">
      <c r="A373" s="17">
        <v>367</v>
      </c>
      <c r="B373" s="18">
        <v>41836</v>
      </c>
      <c r="C373" s="19"/>
      <c r="D373" s="19" t="s">
        <v>100</v>
      </c>
      <c r="E373" s="19" t="s">
        <v>391</v>
      </c>
      <c r="F373" s="24">
        <v>160.19999999999999</v>
      </c>
      <c r="G373" s="40"/>
      <c r="H373" s="41"/>
    </row>
    <row r="374" spans="1:8" ht="57" thickBot="1" x14ac:dyDescent="0.35">
      <c r="A374" s="17">
        <v>368</v>
      </c>
      <c r="B374" s="18">
        <v>41837</v>
      </c>
      <c r="C374" s="19"/>
      <c r="D374" s="19" t="s">
        <v>100</v>
      </c>
      <c r="E374" s="19" t="s">
        <v>392</v>
      </c>
      <c r="F374" s="24">
        <v>32.200000000000003</v>
      </c>
      <c r="G374" s="40"/>
      <c r="H374" s="41"/>
    </row>
    <row r="375" spans="1:8" ht="19.5" thickBot="1" x14ac:dyDescent="0.35">
      <c r="A375" s="17">
        <v>369</v>
      </c>
      <c r="B375" s="18">
        <v>41842</v>
      </c>
      <c r="C375" s="19"/>
      <c r="D375" s="19" t="s">
        <v>100</v>
      </c>
      <c r="E375" s="19" t="s">
        <v>393</v>
      </c>
      <c r="F375" s="24">
        <v>4</v>
      </c>
      <c r="G375" s="40"/>
      <c r="H375" s="41"/>
    </row>
    <row r="376" spans="1:8" ht="38.25" thickBot="1" x14ac:dyDescent="0.35">
      <c r="A376" s="17">
        <v>370</v>
      </c>
      <c r="B376" s="18">
        <v>41844</v>
      </c>
      <c r="C376" s="19"/>
      <c r="D376" s="19" t="s">
        <v>100</v>
      </c>
      <c r="E376" s="19" t="s">
        <v>394</v>
      </c>
      <c r="F376" s="24">
        <v>5.4</v>
      </c>
      <c r="G376" s="40"/>
      <c r="H376" s="41"/>
    </row>
    <row r="377" spans="1:8" ht="19.5" thickBot="1" x14ac:dyDescent="0.35">
      <c r="A377" s="17">
        <v>371</v>
      </c>
      <c r="B377" s="18">
        <v>41851</v>
      </c>
      <c r="C377" s="19"/>
      <c r="D377" s="19" t="s">
        <v>100</v>
      </c>
      <c r="E377" s="19" t="s">
        <v>395</v>
      </c>
      <c r="F377" s="24">
        <v>2</v>
      </c>
      <c r="G377" s="40"/>
      <c r="H377" s="41"/>
    </row>
    <row r="378" spans="1:8" ht="19.5" thickBot="1" x14ac:dyDescent="0.35">
      <c r="A378" s="17">
        <v>372</v>
      </c>
      <c r="B378" s="18">
        <v>41852</v>
      </c>
      <c r="C378" s="19"/>
      <c r="D378" s="19" t="s">
        <v>100</v>
      </c>
      <c r="E378" s="19" t="s">
        <v>396</v>
      </c>
      <c r="F378" s="24">
        <v>23.7</v>
      </c>
      <c r="G378" s="40"/>
      <c r="H378" s="41"/>
    </row>
    <row r="379" spans="1:8" ht="38.25" thickBot="1" x14ac:dyDescent="0.35">
      <c r="A379" s="17">
        <v>373</v>
      </c>
      <c r="B379" s="18">
        <v>41856</v>
      </c>
      <c r="C379" s="19"/>
      <c r="D379" s="19" t="s">
        <v>100</v>
      </c>
      <c r="E379" s="19" t="s">
        <v>397</v>
      </c>
      <c r="F379" s="24">
        <v>8</v>
      </c>
      <c r="G379" s="40"/>
      <c r="H379" s="41"/>
    </row>
    <row r="380" spans="1:8" ht="19.5" thickBot="1" x14ac:dyDescent="0.35">
      <c r="A380" s="17">
        <v>374</v>
      </c>
      <c r="B380" s="18">
        <v>41862</v>
      </c>
      <c r="C380" s="19"/>
      <c r="D380" s="19" t="s">
        <v>100</v>
      </c>
      <c r="E380" s="19" t="s">
        <v>398</v>
      </c>
      <c r="F380" s="24">
        <v>150</v>
      </c>
      <c r="G380" s="40"/>
      <c r="H380" s="41"/>
    </row>
    <row r="381" spans="1:8" ht="57" thickBot="1" x14ac:dyDescent="0.35">
      <c r="A381" s="17">
        <v>375</v>
      </c>
      <c r="B381" s="18">
        <v>41863</v>
      </c>
      <c r="C381" s="19"/>
      <c r="D381" s="19" t="s">
        <v>100</v>
      </c>
      <c r="E381" s="19" t="s">
        <v>399</v>
      </c>
      <c r="F381" s="24">
        <v>26.5</v>
      </c>
      <c r="G381" s="40"/>
      <c r="H381" s="41"/>
    </row>
    <row r="382" spans="1:8" ht="19.5" thickBot="1" x14ac:dyDescent="0.35">
      <c r="A382" s="17">
        <v>376</v>
      </c>
      <c r="B382" s="18">
        <v>41864</v>
      </c>
      <c r="C382" s="19"/>
      <c r="D382" s="19" t="s">
        <v>100</v>
      </c>
      <c r="E382" s="19" t="s">
        <v>400</v>
      </c>
      <c r="F382" s="24">
        <v>4</v>
      </c>
      <c r="G382" s="40"/>
      <c r="H382" s="41"/>
    </row>
    <row r="383" spans="1:8" ht="36.75" customHeight="1" thickBot="1" x14ac:dyDescent="0.35">
      <c r="A383" s="17">
        <v>377</v>
      </c>
      <c r="B383" s="18">
        <v>41865</v>
      </c>
      <c r="C383" s="19"/>
      <c r="D383" s="19" t="s">
        <v>100</v>
      </c>
      <c r="E383" s="19" t="s">
        <v>401</v>
      </c>
      <c r="F383" s="24">
        <v>4</v>
      </c>
      <c r="G383" s="40"/>
      <c r="H383" s="41"/>
    </row>
    <row r="384" spans="1:8" ht="19.5" thickBot="1" x14ac:dyDescent="0.35">
      <c r="A384" s="17">
        <v>378</v>
      </c>
      <c r="B384" s="18">
        <v>41870</v>
      </c>
      <c r="C384" s="19"/>
      <c r="D384" s="19" t="s">
        <v>100</v>
      </c>
      <c r="E384" s="19" t="s">
        <v>15</v>
      </c>
      <c r="F384" s="24">
        <v>122</v>
      </c>
      <c r="G384" s="40"/>
      <c r="H384" s="41"/>
    </row>
    <row r="385" spans="1:8" ht="38.25" thickBot="1" x14ac:dyDescent="0.35">
      <c r="A385" s="17">
        <v>379</v>
      </c>
      <c r="B385" s="18">
        <v>41871</v>
      </c>
      <c r="C385" s="19"/>
      <c r="D385" s="19" t="s">
        <v>100</v>
      </c>
      <c r="E385" s="19" t="s">
        <v>402</v>
      </c>
      <c r="F385" s="24">
        <v>11.9</v>
      </c>
      <c r="G385" s="40"/>
      <c r="H385" s="41"/>
    </row>
    <row r="386" spans="1:8" ht="19.5" thickBot="1" x14ac:dyDescent="0.35">
      <c r="A386" s="17">
        <v>380</v>
      </c>
      <c r="B386" s="18">
        <v>41872</v>
      </c>
      <c r="C386" s="19"/>
      <c r="D386" s="19" t="s">
        <v>100</v>
      </c>
      <c r="E386" s="19" t="s">
        <v>403</v>
      </c>
      <c r="F386" s="24">
        <v>4</v>
      </c>
      <c r="G386" s="40"/>
      <c r="H386" s="41"/>
    </row>
    <row r="387" spans="1:8" ht="38.25" thickBot="1" x14ac:dyDescent="0.35">
      <c r="A387" s="17">
        <v>381</v>
      </c>
      <c r="B387" s="18">
        <v>41876</v>
      </c>
      <c r="C387" s="19"/>
      <c r="D387" s="19" t="s">
        <v>100</v>
      </c>
      <c r="E387" s="19" t="s">
        <v>404</v>
      </c>
      <c r="F387" s="24">
        <v>19.3</v>
      </c>
      <c r="G387" s="40"/>
      <c r="H387" s="41"/>
    </row>
    <row r="388" spans="1:8" ht="19.5" thickBot="1" x14ac:dyDescent="0.35">
      <c r="A388" s="17">
        <v>382</v>
      </c>
      <c r="B388" s="18">
        <v>41878</v>
      </c>
      <c r="C388" s="19"/>
      <c r="D388" s="19" t="s">
        <v>100</v>
      </c>
      <c r="E388" s="19" t="s">
        <v>405</v>
      </c>
      <c r="F388" s="24">
        <v>15.8</v>
      </c>
      <c r="G388" s="40"/>
      <c r="H388" s="41"/>
    </row>
    <row r="389" spans="1:8" ht="38.25" thickBot="1" x14ac:dyDescent="0.35">
      <c r="A389" s="17">
        <v>383</v>
      </c>
      <c r="B389" s="18">
        <v>41879</v>
      </c>
      <c r="C389" s="19"/>
      <c r="D389" s="19" t="s">
        <v>100</v>
      </c>
      <c r="E389" s="19" t="s">
        <v>406</v>
      </c>
      <c r="F389" s="24">
        <v>30</v>
      </c>
      <c r="G389" s="40"/>
      <c r="H389" s="41"/>
    </row>
    <row r="390" spans="1:8" ht="19.5" thickBot="1" x14ac:dyDescent="0.35">
      <c r="A390" s="17">
        <v>384</v>
      </c>
      <c r="B390" s="18">
        <v>41880</v>
      </c>
      <c r="C390" s="19"/>
      <c r="D390" s="19" t="s">
        <v>407</v>
      </c>
      <c r="E390" s="19" t="s">
        <v>408</v>
      </c>
      <c r="F390" s="24">
        <v>25</v>
      </c>
      <c r="G390" s="40"/>
      <c r="H390" s="41"/>
    </row>
    <row r="391" spans="1:8" ht="38.25" thickBot="1" x14ac:dyDescent="0.35">
      <c r="A391" s="17">
        <v>385</v>
      </c>
      <c r="B391" s="18">
        <v>41884</v>
      </c>
      <c r="C391" s="19"/>
      <c r="D391" s="19" t="s">
        <v>100</v>
      </c>
      <c r="E391" s="19" t="s">
        <v>409</v>
      </c>
      <c r="F391" s="24">
        <v>8</v>
      </c>
      <c r="G391" s="40"/>
      <c r="H391" s="41"/>
    </row>
    <row r="392" spans="1:8" ht="38.25" thickBot="1" x14ac:dyDescent="0.35">
      <c r="A392" s="17">
        <v>386</v>
      </c>
      <c r="B392" s="18">
        <v>41887</v>
      </c>
      <c r="C392" s="19"/>
      <c r="D392" s="19" t="s">
        <v>100</v>
      </c>
      <c r="E392" s="19" t="s">
        <v>410</v>
      </c>
      <c r="F392" s="24">
        <v>25.95</v>
      </c>
      <c r="G392" s="40"/>
      <c r="H392" s="41"/>
    </row>
    <row r="393" spans="1:8" ht="38.25" thickBot="1" x14ac:dyDescent="0.35">
      <c r="A393" s="17">
        <v>387</v>
      </c>
      <c r="B393" s="18">
        <v>41890</v>
      </c>
      <c r="C393" s="19"/>
      <c r="D393" s="19" t="s">
        <v>100</v>
      </c>
      <c r="E393" s="19" t="s">
        <v>411</v>
      </c>
      <c r="F393" s="24">
        <v>300</v>
      </c>
      <c r="G393" s="40"/>
      <c r="H393" s="41"/>
    </row>
    <row r="394" spans="1:8" ht="19.5" thickBot="1" x14ac:dyDescent="0.35">
      <c r="A394" s="17">
        <v>388</v>
      </c>
      <c r="B394" s="18">
        <v>41891</v>
      </c>
      <c r="C394" s="19"/>
      <c r="D394" s="19" t="s">
        <v>100</v>
      </c>
      <c r="E394" s="19" t="s">
        <v>412</v>
      </c>
      <c r="F394" s="24">
        <v>4</v>
      </c>
      <c r="G394" s="40"/>
      <c r="H394" s="41"/>
    </row>
    <row r="395" spans="1:8" ht="19.5" thickBot="1" x14ac:dyDescent="0.35">
      <c r="A395" s="17">
        <v>389</v>
      </c>
      <c r="B395" s="18">
        <v>41891</v>
      </c>
      <c r="C395" s="19"/>
      <c r="D395" s="19" t="s">
        <v>100</v>
      </c>
      <c r="E395" s="19" t="s">
        <v>413</v>
      </c>
      <c r="F395" s="24">
        <v>14394.72</v>
      </c>
      <c r="G395" s="40"/>
      <c r="H395" s="41"/>
    </row>
    <row r="396" spans="1:8" ht="19.5" thickBot="1" x14ac:dyDescent="0.35">
      <c r="A396" s="17">
        <v>390</v>
      </c>
      <c r="B396" s="18">
        <v>41891</v>
      </c>
      <c r="C396" s="19"/>
      <c r="D396" s="19" t="s">
        <v>414</v>
      </c>
      <c r="E396" s="19" t="s">
        <v>415</v>
      </c>
      <c r="F396" s="24">
        <v>45</v>
      </c>
      <c r="G396" s="40"/>
      <c r="H396" s="41"/>
    </row>
    <row r="397" spans="1:8" ht="38.25" thickBot="1" x14ac:dyDescent="0.35">
      <c r="A397" s="17">
        <v>391</v>
      </c>
      <c r="B397" s="18">
        <v>41891</v>
      </c>
      <c r="C397" s="19"/>
      <c r="D397" s="19" t="s">
        <v>100</v>
      </c>
      <c r="E397" s="19" t="s">
        <v>416</v>
      </c>
      <c r="F397" s="24">
        <v>12.2</v>
      </c>
      <c r="G397" s="40"/>
      <c r="H397" s="41"/>
    </row>
    <row r="398" spans="1:8" ht="19.5" thickBot="1" x14ac:dyDescent="0.35">
      <c r="A398" s="17">
        <v>392</v>
      </c>
      <c r="B398" s="23">
        <v>41891</v>
      </c>
      <c r="C398" s="31" t="s">
        <v>417</v>
      </c>
      <c r="D398" s="31" t="s">
        <v>418</v>
      </c>
      <c r="E398" s="31"/>
      <c r="F398" s="24">
        <v>8716.74</v>
      </c>
      <c r="G398" s="40"/>
      <c r="H398" s="41"/>
    </row>
    <row r="399" spans="1:8" ht="19.5" thickBot="1" x14ac:dyDescent="0.35">
      <c r="A399" s="17">
        <v>393</v>
      </c>
      <c r="B399" s="18">
        <v>41893</v>
      </c>
      <c r="C399" s="19"/>
      <c r="D399" s="19" t="s">
        <v>100</v>
      </c>
      <c r="E399" s="19" t="s">
        <v>419</v>
      </c>
      <c r="F399" s="24">
        <v>122.45</v>
      </c>
      <c r="G399" s="40"/>
      <c r="H399" s="41"/>
    </row>
    <row r="400" spans="1:8" ht="38.25" thickBot="1" x14ac:dyDescent="0.35">
      <c r="A400" s="17">
        <v>394</v>
      </c>
      <c r="B400" s="18">
        <v>41893</v>
      </c>
      <c r="C400" s="19"/>
      <c r="D400" s="19" t="s">
        <v>100</v>
      </c>
      <c r="E400" s="19" t="s">
        <v>420</v>
      </c>
      <c r="F400" s="24">
        <v>207</v>
      </c>
      <c r="G400" s="40"/>
      <c r="H400" s="41"/>
    </row>
    <row r="401" spans="1:8" ht="35.25" customHeight="1" thickBot="1" x14ac:dyDescent="0.35">
      <c r="A401" s="17">
        <v>395</v>
      </c>
      <c r="B401" s="18">
        <v>41894</v>
      </c>
      <c r="C401" s="19"/>
      <c r="D401" s="19" t="s">
        <v>100</v>
      </c>
      <c r="E401" s="19" t="s">
        <v>421</v>
      </c>
      <c r="F401" s="24">
        <v>16</v>
      </c>
      <c r="G401" s="40"/>
      <c r="H401" s="41"/>
    </row>
    <row r="402" spans="1:8" ht="19.5" thickBot="1" x14ac:dyDescent="0.35">
      <c r="A402" s="17">
        <v>396</v>
      </c>
      <c r="B402" s="18">
        <v>41898</v>
      </c>
      <c r="C402" s="19"/>
      <c r="D402" s="19" t="s">
        <v>100</v>
      </c>
      <c r="E402" s="19" t="s">
        <v>422</v>
      </c>
      <c r="F402" s="24">
        <v>16.3</v>
      </c>
      <c r="G402" s="40"/>
      <c r="H402" s="41"/>
    </row>
    <row r="403" spans="1:8" ht="57" thickBot="1" x14ac:dyDescent="0.35">
      <c r="A403" s="17">
        <v>397</v>
      </c>
      <c r="B403" s="18">
        <v>41899</v>
      </c>
      <c r="C403" s="19"/>
      <c r="D403" s="19" t="s">
        <v>100</v>
      </c>
      <c r="E403" s="19" t="s">
        <v>423</v>
      </c>
      <c r="F403" s="24">
        <v>44.7</v>
      </c>
      <c r="G403" s="40"/>
      <c r="H403" s="41"/>
    </row>
    <row r="404" spans="1:8" ht="19.5" thickBot="1" x14ac:dyDescent="0.35">
      <c r="A404" s="17">
        <v>398</v>
      </c>
      <c r="B404" s="18">
        <v>41901</v>
      </c>
      <c r="C404" s="19"/>
      <c r="D404" s="19" t="s">
        <v>100</v>
      </c>
      <c r="E404" s="19" t="s">
        <v>424</v>
      </c>
      <c r="F404" s="24">
        <v>8.1999999999999993</v>
      </c>
      <c r="G404" s="40"/>
      <c r="H404" s="41"/>
    </row>
    <row r="405" spans="1:8" ht="19.5" thickBot="1" x14ac:dyDescent="0.35">
      <c r="A405" s="17">
        <v>399</v>
      </c>
      <c r="B405" s="18">
        <v>41901</v>
      </c>
      <c r="C405" s="19"/>
      <c r="D405" s="19" t="s">
        <v>100</v>
      </c>
      <c r="E405" s="19" t="s">
        <v>425</v>
      </c>
      <c r="F405" s="24">
        <v>600</v>
      </c>
      <c r="G405" s="40"/>
      <c r="H405" s="41"/>
    </row>
    <row r="406" spans="1:8" ht="19.5" thickBot="1" x14ac:dyDescent="0.35">
      <c r="A406" s="17">
        <v>400</v>
      </c>
      <c r="B406" s="18">
        <v>41904</v>
      </c>
      <c r="C406" s="19"/>
      <c r="D406" s="19" t="s">
        <v>100</v>
      </c>
      <c r="E406" s="19" t="s">
        <v>426</v>
      </c>
      <c r="F406" s="24">
        <v>385</v>
      </c>
      <c r="G406" s="40"/>
      <c r="H406" s="41"/>
    </row>
    <row r="407" spans="1:8" ht="38.25" thickBot="1" x14ac:dyDescent="0.35">
      <c r="A407" s="17">
        <v>401</v>
      </c>
      <c r="B407" s="18">
        <v>41904</v>
      </c>
      <c r="C407" s="19"/>
      <c r="D407" s="19" t="s">
        <v>100</v>
      </c>
      <c r="E407" s="19" t="s">
        <v>427</v>
      </c>
      <c r="F407" s="24">
        <v>11</v>
      </c>
      <c r="G407" s="40"/>
      <c r="H407" s="41"/>
    </row>
    <row r="408" spans="1:8" ht="19.5" thickBot="1" x14ac:dyDescent="0.35">
      <c r="A408" s="17">
        <v>402</v>
      </c>
      <c r="B408" s="18">
        <v>41905</v>
      </c>
      <c r="C408" s="19"/>
      <c r="D408" s="19" t="s">
        <v>100</v>
      </c>
      <c r="E408" s="19" t="s">
        <v>428</v>
      </c>
      <c r="F408" s="24">
        <v>60</v>
      </c>
      <c r="G408" s="40"/>
      <c r="H408" s="41"/>
    </row>
    <row r="409" spans="1:8" ht="38.25" thickBot="1" x14ac:dyDescent="0.35">
      <c r="A409" s="17">
        <v>403</v>
      </c>
      <c r="B409" s="18">
        <v>41906</v>
      </c>
      <c r="C409" s="19"/>
      <c r="D409" s="19" t="s">
        <v>100</v>
      </c>
      <c r="E409" s="19" t="s">
        <v>429</v>
      </c>
      <c r="F409" s="24">
        <v>215.7</v>
      </c>
      <c r="G409" s="40"/>
      <c r="H409" s="41"/>
    </row>
    <row r="410" spans="1:8" ht="38.25" thickBot="1" x14ac:dyDescent="0.35">
      <c r="A410" s="17">
        <v>404</v>
      </c>
      <c r="B410" s="18">
        <v>41907</v>
      </c>
      <c r="C410" s="19"/>
      <c r="D410" s="19" t="s">
        <v>100</v>
      </c>
      <c r="E410" s="19" t="s">
        <v>430</v>
      </c>
      <c r="F410" s="24">
        <v>14</v>
      </c>
      <c r="G410" s="40"/>
      <c r="H410" s="41"/>
    </row>
    <row r="411" spans="1:8" ht="19.5" thickBot="1" x14ac:dyDescent="0.35">
      <c r="A411" s="17">
        <v>405</v>
      </c>
      <c r="B411" s="18">
        <v>41908</v>
      </c>
      <c r="C411" s="19"/>
      <c r="D411" s="19" t="s">
        <v>100</v>
      </c>
      <c r="E411" s="19" t="s">
        <v>431</v>
      </c>
      <c r="F411" s="24">
        <v>7</v>
      </c>
      <c r="G411" s="40"/>
      <c r="H411" s="41"/>
    </row>
    <row r="412" spans="1:8" ht="19.5" thickBot="1" x14ac:dyDescent="0.35">
      <c r="A412" s="17">
        <v>406</v>
      </c>
      <c r="B412" s="18">
        <v>41912</v>
      </c>
      <c r="C412" s="19"/>
      <c r="D412" s="19" t="s">
        <v>432</v>
      </c>
      <c r="E412" s="19" t="s">
        <v>433</v>
      </c>
      <c r="F412" s="24">
        <v>145</v>
      </c>
      <c r="G412" s="40"/>
      <c r="H412" s="41"/>
    </row>
    <row r="413" spans="1:8" ht="19.5" thickBot="1" x14ac:dyDescent="0.35">
      <c r="A413" s="17">
        <v>407</v>
      </c>
      <c r="B413" s="18">
        <v>41912</v>
      </c>
      <c r="C413" s="19"/>
      <c r="D413" s="19" t="s">
        <v>100</v>
      </c>
      <c r="E413" s="19" t="s">
        <v>434</v>
      </c>
      <c r="F413" s="24">
        <v>10.4</v>
      </c>
      <c r="G413" s="40"/>
      <c r="H413" s="41"/>
    </row>
    <row r="414" spans="1:8" ht="19.5" thickBot="1" x14ac:dyDescent="0.35">
      <c r="A414" s="17">
        <v>408</v>
      </c>
      <c r="B414" s="18">
        <v>41913</v>
      </c>
      <c r="C414" s="19" t="s">
        <v>435</v>
      </c>
      <c r="D414" s="19" t="s">
        <v>379</v>
      </c>
      <c r="E414" s="19" t="s">
        <v>436</v>
      </c>
      <c r="F414" s="24">
        <v>3.95</v>
      </c>
      <c r="G414" s="40"/>
      <c r="H414" s="41"/>
    </row>
    <row r="415" spans="1:8" ht="19.5" thickBot="1" x14ac:dyDescent="0.35">
      <c r="A415" s="17">
        <v>409</v>
      </c>
      <c r="B415" s="18">
        <v>41913</v>
      </c>
      <c r="C415" s="19" t="s">
        <v>437</v>
      </c>
      <c r="D415" s="19" t="s">
        <v>379</v>
      </c>
      <c r="E415" s="19" t="s">
        <v>436</v>
      </c>
      <c r="F415" s="24">
        <v>3.95</v>
      </c>
      <c r="G415" s="40"/>
      <c r="H415" s="41"/>
    </row>
    <row r="416" spans="1:8" ht="19.5" thickBot="1" x14ac:dyDescent="0.35">
      <c r="A416" s="17">
        <v>410</v>
      </c>
      <c r="B416" s="18">
        <v>41915</v>
      </c>
      <c r="C416" s="19"/>
      <c r="D416" s="19" t="s">
        <v>438</v>
      </c>
      <c r="E416" s="19" t="s">
        <v>439</v>
      </c>
      <c r="F416" s="37">
        <v>3500</v>
      </c>
      <c r="G416" s="40"/>
      <c r="H416" s="41"/>
    </row>
    <row r="417" spans="1:8" ht="19.5" thickBot="1" x14ac:dyDescent="0.35">
      <c r="A417" s="17">
        <v>411</v>
      </c>
      <c r="B417" s="18">
        <v>41918</v>
      </c>
      <c r="C417" s="19" t="s">
        <v>440</v>
      </c>
      <c r="D417" s="19" t="s">
        <v>379</v>
      </c>
      <c r="E417" s="19" t="s">
        <v>436</v>
      </c>
      <c r="F417" s="24">
        <v>3.95</v>
      </c>
      <c r="G417" s="40"/>
      <c r="H417" s="41"/>
    </row>
    <row r="418" spans="1:8" ht="19.5" thickBot="1" x14ac:dyDescent="0.35">
      <c r="A418" s="17">
        <v>412</v>
      </c>
      <c r="B418" s="18">
        <v>41918</v>
      </c>
      <c r="C418" s="19" t="s">
        <v>441</v>
      </c>
      <c r="D418" s="19" t="s">
        <v>379</v>
      </c>
      <c r="E418" s="19" t="s">
        <v>436</v>
      </c>
      <c r="F418" s="24">
        <v>3.95</v>
      </c>
      <c r="G418" s="40"/>
      <c r="H418" s="41"/>
    </row>
    <row r="419" spans="1:8" ht="19.5" thickBot="1" x14ac:dyDescent="0.35">
      <c r="A419" s="17">
        <v>413</v>
      </c>
      <c r="B419" s="18">
        <v>41919</v>
      </c>
      <c r="C419" s="19"/>
      <c r="D419" s="19" t="s">
        <v>100</v>
      </c>
      <c r="E419" s="19" t="s">
        <v>442</v>
      </c>
      <c r="F419" s="24">
        <v>4</v>
      </c>
      <c r="G419" s="40"/>
      <c r="H419" s="41"/>
    </row>
    <row r="420" spans="1:8" ht="19.5" thickBot="1" x14ac:dyDescent="0.35">
      <c r="A420" s="17">
        <v>414</v>
      </c>
      <c r="B420" s="18">
        <v>41921</v>
      </c>
      <c r="C420" s="19" t="s">
        <v>443</v>
      </c>
      <c r="D420" s="19" t="s">
        <v>407</v>
      </c>
      <c r="E420" s="19" t="s">
        <v>444</v>
      </c>
      <c r="F420" s="24">
        <v>5260</v>
      </c>
      <c r="G420" s="40"/>
      <c r="H420" s="41"/>
    </row>
    <row r="421" spans="1:8" ht="38.25" thickBot="1" x14ac:dyDescent="0.35">
      <c r="A421" s="17">
        <v>415</v>
      </c>
      <c r="B421" s="18">
        <v>41921</v>
      </c>
      <c r="C421" s="19"/>
      <c r="D421" s="19" t="s">
        <v>100</v>
      </c>
      <c r="E421" s="19" t="s">
        <v>445</v>
      </c>
      <c r="F421" s="24">
        <v>13.9</v>
      </c>
      <c r="G421" s="40"/>
      <c r="H421" s="41"/>
    </row>
    <row r="422" spans="1:8" ht="19.5" thickBot="1" x14ac:dyDescent="0.35">
      <c r="A422" s="17">
        <v>416</v>
      </c>
      <c r="B422" s="18">
        <v>41921</v>
      </c>
      <c r="C422" s="19"/>
      <c r="D422" s="19" t="s">
        <v>100</v>
      </c>
      <c r="E422" s="19" t="s">
        <v>446</v>
      </c>
      <c r="F422" s="24">
        <v>11</v>
      </c>
      <c r="G422" s="40"/>
      <c r="H422" s="41"/>
    </row>
    <row r="423" spans="1:8" ht="38.25" thickBot="1" x14ac:dyDescent="0.35">
      <c r="A423" s="17">
        <v>417</v>
      </c>
      <c r="B423" s="18">
        <v>41922</v>
      </c>
      <c r="C423" s="19"/>
      <c r="D423" s="19" t="s">
        <v>100</v>
      </c>
      <c r="E423" s="19" t="s">
        <v>447</v>
      </c>
      <c r="F423" s="24">
        <v>4</v>
      </c>
      <c r="G423" s="40"/>
      <c r="H423" s="41"/>
    </row>
    <row r="424" spans="1:8" ht="38.25" thickBot="1" x14ac:dyDescent="0.35">
      <c r="A424" s="17">
        <v>418</v>
      </c>
      <c r="B424" s="18">
        <v>41925</v>
      </c>
      <c r="C424" s="19"/>
      <c r="D424" s="19" t="s">
        <v>100</v>
      </c>
      <c r="E424" s="19" t="s">
        <v>448</v>
      </c>
      <c r="F424" s="24">
        <v>11.9</v>
      </c>
      <c r="G424" s="40"/>
      <c r="H424" s="41"/>
    </row>
    <row r="425" spans="1:8" ht="38.25" thickBot="1" x14ac:dyDescent="0.35">
      <c r="A425" s="17">
        <v>419</v>
      </c>
      <c r="B425" s="18">
        <v>41925</v>
      </c>
      <c r="C425" s="19"/>
      <c r="D425" s="19" t="s">
        <v>100</v>
      </c>
      <c r="E425" s="19" t="s">
        <v>449</v>
      </c>
      <c r="F425" s="24">
        <v>177</v>
      </c>
      <c r="G425" s="40"/>
      <c r="H425" s="41"/>
    </row>
    <row r="426" spans="1:8" ht="38.25" thickBot="1" x14ac:dyDescent="0.35">
      <c r="A426" s="17">
        <v>420</v>
      </c>
      <c r="B426" s="18">
        <v>41928</v>
      </c>
      <c r="C426" s="19"/>
      <c r="D426" s="19" t="s">
        <v>100</v>
      </c>
      <c r="E426" s="19" t="s">
        <v>450</v>
      </c>
      <c r="F426" s="24">
        <v>77.400000000000006</v>
      </c>
      <c r="G426" s="40"/>
      <c r="H426" s="41"/>
    </row>
    <row r="427" spans="1:8" ht="38.25" thickBot="1" x14ac:dyDescent="0.35">
      <c r="A427" s="17">
        <v>421</v>
      </c>
      <c r="B427" s="18">
        <v>41929</v>
      </c>
      <c r="C427" s="19"/>
      <c r="D427" s="19" t="s">
        <v>100</v>
      </c>
      <c r="E427" s="19" t="s">
        <v>451</v>
      </c>
      <c r="F427" s="24">
        <v>16.2</v>
      </c>
      <c r="G427" s="40"/>
      <c r="H427" s="41"/>
    </row>
    <row r="428" spans="1:8" ht="38.25" thickBot="1" x14ac:dyDescent="0.35">
      <c r="A428" s="17">
        <v>422</v>
      </c>
      <c r="B428" s="18">
        <v>41932</v>
      </c>
      <c r="C428" s="19"/>
      <c r="D428" s="19" t="s">
        <v>100</v>
      </c>
      <c r="E428" s="19" t="s">
        <v>452</v>
      </c>
      <c r="F428" s="24">
        <v>28.2</v>
      </c>
      <c r="G428" s="40"/>
      <c r="H428" s="41"/>
    </row>
    <row r="429" spans="1:8" ht="38.25" thickBot="1" x14ac:dyDescent="0.35">
      <c r="A429" s="17">
        <v>423</v>
      </c>
      <c r="B429" s="18">
        <v>41933</v>
      </c>
      <c r="C429" s="19"/>
      <c r="D429" s="19" t="s">
        <v>100</v>
      </c>
      <c r="E429" s="19" t="s">
        <v>453</v>
      </c>
      <c r="F429" s="24">
        <v>11</v>
      </c>
      <c r="G429" s="40"/>
      <c r="H429" s="41"/>
    </row>
    <row r="430" spans="1:8" ht="57" thickBot="1" x14ac:dyDescent="0.35">
      <c r="A430" s="17">
        <v>424</v>
      </c>
      <c r="B430" s="18">
        <v>41933</v>
      </c>
      <c r="C430" s="19"/>
      <c r="D430" s="19" t="s">
        <v>100</v>
      </c>
      <c r="E430" s="19" t="s">
        <v>454</v>
      </c>
      <c r="F430" s="24">
        <v>303.89999999999998</v>
      </c>
      <c r="G430" s="40"/>
      <c r="H430" s="41"/>
    </row>
    <row r="431" spans="1:8" ht="19.5" thickBot="1" x14ac:dyDescent="0.35">
      <c r="A431" s="17">
        <v>425</v>
      </c>
      <c r="B431" s="18">
        <v>41934</v>
      </c>
      <c r="C431" s="19"/>
      <c r="D431" s="19" t="s">
        <v>100</v>
      </c>
      <c r="E431" s="19" t="s">
        <v>401</v>
      </c>
      <c r="F431" s="24">
        <v>4</v>
      </c>
      <c r="G431" s="40"/>
      <c r="H431" s="41"/>
    </row>
    <row r="432" spans="1:8" ht="57" thickBot="1" x14ac:dyDescent="0.35">
      <c r="A432" s="17">
        <v>426</v>
      </c>
      <c r="B432" s="18">
        <v>41935</v>
      </c>
      <c r="C432" s="19"/>
      <c r="D432" s="19" t="s">
        <v>100</v>
      </c>
      <c r="E432" s="19" t="s">
        <v>455</v>
      </c>
      <c r="F432" s="24">
        <v>82.75</v>
      </c>
      <c r="G432" s="40"/>
      <c r="H432" s="41"/>
    </row>
    <row r="433" spans="1:8" ht="19.5" thickBot="1" x14ac:dyDescent="0.35">
      <c r="A433" s="17">
        <v>427</v>
      </c>
      <c r="B433" s="18">
        <v>41936</v>
      </c>
      <c r="C433" s="19"/>
      <c r="D433" s="19" t="s">
        <v>100</v>
      </c>
      <c r="E433" s="19" t="s">
        <v>456</v>
      </c>
      <c r="F433" s="24">
        <v>138</v>
      </c>
      <c r="G433" s="40"/>
      <c r="H433" s="41"/>
    </row>
    <row r="434" spans="1:8" ht="57" thickBot="1" x14ac:dyDescent="0.35">
      <c r="A434" s="17">
        <v>428</v>
      </c>
      <c r="B434" s="18">
        <v>41939</v>
      </c>
      <c r="C434" s="19"/>
      <c r="D434" s="19" t="s">
        <v>100</v>
      </c>
      <c r="E434" s="19" t="s">
        <v>457</v>
      </c>
      <c r="F434" s="24">
        <v>29.2</v>
      </c>
      <c r="G434" s="40"/>
      <c r="H434" s="41"/>
    </row>
    <row r="435" spans="1:8" ht="57" thickBot="1" x14ac:dyDescent="0.35">
      <c r="A435" s="17">
        <v>429</v>
      </c>
      <c r="B435" s="18">
        <v>41940</v>
      </c>
      <c r="C435" s="19"/>
      <c r="D435" s="19" t="s">
        <v>100</v>
      </c>
      <c r="E435" s="19" t="s">
        <v>458</v>
      </c>
      <c r="F435" s="24">
        <v>410.45</v>
      </c>
      <c r="G435" s="40"/>
      <c r="H435" s="41"/>
    </row>
    <row r="436" spans="1:8" ht="38.25" thickBot="1" x14ac:dyDescent="0.35">
      <c r="A436" s="17">
        <v>430</v>
      </c>
      <c r="B436" s="18">
        <v>41941</v>
      </c>
      <c r="C436" s="19"/>
      <c r="D436" s="19" t="s">
        <v>100</v>
      </c>
      <c r="E436" s="19" t="s">
        <v>459</v>
      </c>
      <c r="F436" s="24">
        <v>23</v>
      </c>
      <c r="G436" s="40"/>
      <c r="H436" s="41"/>
    </row>
    <row r="437" spans="1:8" ht="57" thickBot="1" x14ac:dyDescent="0.35">
      <c r="A437" s="17">
        <v>431</v>
      </c>
      <c r="B437" s="18">
        <v>41942</v>
      </c>
      <c r="C437" s="19"/>
      <c r="D437" s="19" t="s">
        <v>100</v>
      </c>
      <c r="E437" s="19" t="s">
        <v>460</v>
      </c>
      <c r="F437" s="24">
        <v>35.299999999999997</v>
      </c>
      <c r="G437" s="40"/>
      <c r="H437" s="41"/>
    </row>
    <row r="438" spans="1:8" ht="38.25" thickBot="1" x14ac:dyDescent="0.35">
      <c r="A438" s="17">
        <v>432</v>
      </c>
      <c r="B438" s="18">
        <v>41946</v>
      </c>
      <c r="C438" s="19"/>
      <c r="D438" s="19" t="s">
        <v>100</v>
      </c>
      <c r="E438" s="19" t="s">
        <v>461</v>
      </c>
      <c r="F438" s="24">
        <v>54.4</v>
      </c>
      <c r="G438" s="40"/>
      <c r="H438" s="41"/>
    </row>
    <row r="439" spans="1:8" ht="19.5" thickBot="1" x14ac:dyDescent="0.35">
      <c r="A439" s="17">
        <v>433</v>
      </c>
      <c r="B439" s="18">
        <v>41946</v>
      </c>
      <c r="C439" s="19"/>
      <c r="D439" s="19" t="s">
        <v>100</v>
      </c>
      <c r="E439" s="19" t="s">
        <v>462</v>
      </c>
      <c r="F439" s="24">
        <v>76.650000000000006</v>
      </c>
      <c r="G439" s="40"/>
      <c r="H439" s="41"/>
    </row>
    <row r="440" spans="1:8" ht="57" thickBot="1" x14ac:dyDescent="0.35">
      <c r="A440" s="17">
        <v>434</v>
      </c>
      <c r="B440" s="18">
        <v>41947</v>
      </c>
      <c r="C440" s="19"/>
      <c r="D440" s="19" t="s">
        <v>100</v>
      </c>
      <c r="E440" s="19" t="s">
        <v>463</v>
      </c>
      <c r="F440" s="24">
        <v>22</v>
      </c>
      <c r="G440" s="40"/>
      <c r="H440" s="41"/>
    </row>
    <row r="441" spans="1:8" ht="38.25" thickBot="1" x14ac:dyDescent="0.35">
      <c r="A441" s="17">
        <v>435</v>
      </c>
      <c r="B441" s="18">
        <v>41948</v>
      </c>
      <c r="C441" s="19"/>
      <c r="D441" s="19" t="s">
        <v>100</v>
      </c>
      <c r="E441" s="19" t="s">
        <v>464</v>
      </c>
      <c r="F441" s="24">
        <v>20.3</v>
      </c>
      <c r="G441" s="40"/>
      <c r="H441" s="41"/>
    </row>
    <row r="442" spans="1:8" ht="38.25" thickBot="1" x14ac:dyDescent="0.35">
      <c r="A442" s="17">
        <v>436</v>
      </c>
      <c r="B442" s="18">
        <v>41949</v>
      </c>
      <c r="C442" s="19"/>
      <c r="D442" s="19" t="s">
        <v>100</v>
      </c>
      <c r="E442" s="19" t="s">
        <v>465</v>
      </c>
      <c r="F442" s="24">
        <v>8</v>
      </c>
      <c r="G442" s="40"/>
      <c r="H442" s="41"/>
    </row>
    <row r="443" spans="1:8" ht="19.5" thickBot="1" x14ac:dyDescent="0.35">
      <c r="A443" s="17">
        <v>437</v>
      </c>
      <c r="B443" s="18">
        <v>41950</v>
      </c>
      <c r="C443" s="19"/>
      <c r="D443" s="19" t="s">
        <v>100</v>
      </c>
      <c r="E443" s="19" t="s">
        <v>466</v>
      </c>
      <c r="F443" s="24">
        <v>7.9</v>
      </c>
      <c r="G443" s="40"/>
      <c r="H443" s="41"/>
    </row>
    <row r="444" spans="1:8" ht="38.25" thickBot="1" x14ac:dyDescent="0.35">
      <c r="A444" s="17">
        <v>438</v>
      </c>
      <c r="B444" s="18">
        <v>41951</v>
      </c>
      <c r="C444" s="19"/>
      <c r="D444" s="19" t="s">
        <v>100</v>
      </c>
      <c r="E444" s="19" t="s">
        <v>467</v>
      </c>
      <c r="F444" s="24">
        <v>37</v>
      </c>
      <c r="G444" s="40"/>
      <c r="H444" s="41"/>
    </row>
    <row r="445" spans="1:8" ht="19.5" thickBot="1" x14ac:dyDescent="0.35">
      <c r="A445" s="17">
        <v>439</v>
      </c>
      <c r="B445" s="18">
        <v>41953</v>
      </c>
      <c r="C445" s="19"/>
      <c r="D445" s="19" t="s">
        <v>100</v>
      </c>
      <c r="E445" s="19" t="s">
        <v>468</v>
      </c>
      <c r="F445" s="39">
        <v>210</v>
      </c>
      <c r="G445" s="40"/>
      <c r="H445" s="41"/>
    </row>
    <row r="446" spans="1:8" ht="38.25" thickBot="1" x14ac:dyDescent="0.35">
      <c r="A446" s="17">
        <v>440</v>
      </c>
      <c r="B446" s="18">
        <v>41954</v>
      </c>
      <c r="C446" s="19"/>
      <c r="D446" s="19" t="s">
        <v>100</v>
      </c>
      <c r="E446" s="19" t="s">
        <v>469</v>
      </c>
      <c r="F446" s="24">
        <v>16.899999999999999</v>
      </c>
      <c r="G446" s="40"/>
      <c r="H446" s="41"/>
    </row>
    <row r="447" spans="1:8" ht="38.25" thickBot="1" x14ac:dyDescent="0.35">
      <c r="A447" s="17">
        <v>441</v>
      </c>
      <c r="B447" s="18">
        <v>41955</v>
      </c>
      <c r="C447" s="19"/>
      <c r="D447" s="19" t="s">
        <v>100</v>
      </c>
      <c r="E447" s="19" t="s">
        <v>470</v>
      </c>
      <c r="F447" s="24">
        <v>6</v>
      </c>
      <c r="G447" s="40"/>
      <c r="H447" s="41"/>
    </row>
    <row r="448" spans="1:8" ht="19.5" thickBot="1" x14ac:dyDescent="0.35">
      <c r="A448" s="17">
        <v>442</v>
      </c>
      <c r="B448" s="18">
        <v>41955</v>
      </c>
      <c r="C448" s="19"/>
      <c r="D448" s="19" t="s">
        <v>100</v>
      </c>
      <c r="E448" s="19" t="s">
        <v>471</v>
      </c>
      <c r="F448" s="24">
        <v>48</v>
      </c>
      <c r="G448" s="40"/>
      <c r="H448" s="41"/>
    </row>
    <row r="449" spans="1:8" ht="19.5" thickBot="1" x14ac:dyDescent="0.35">
      <c r="A449" s="17">
        <v>443</v>
      </c>
      <c r="B449" s="18">
        <v>41956</v>
      </c>
      <c r="C449" s="19"/>
      <c r="D449" s="19" t="s">
        <v>100</v>
      </c>
      <c r="E449" s="19" t="s">
        <v>472</v>
      </c>
      <c r="F449" s="24">
        <v>7.2</v>
      </c>
      <c r="G449" s="40"/>
      <c r="H449" s="41"/>
    </row>
    <row r="450" spans="1:8" ht="19.5" thickBot="1" x14ac:dyDescent="0.35">
      <c r="A450" s="17">
        <v>444</v>
      </c>
      <c r="B450" s="18">
        <v>41956</v>
      </c>
      <c r="C450" s="19"/>
      <c r="D450" s="19" t="s">
        <v>100</v>
      </c>
      <c r="E450" s="19" t="s">
        <v>473</v>
      </c>
      <c r="F450" s="24">
        <v>55</v>
      </c>
      <c r="G450" s="40"/>
      <c r="H450" s="41"/>
    </row>
    <row r="451" spans="1:8" ht="19.5" thickBot="1" x14ac:dyDescent="0.35">
      <c r="A451" s="17">
        <v>445</v>
      </c>
      <c r="B451" s="18">
        <v>41957</v>
      </c>
      <c r="C451" s="19"/>
      <c r="D451" s="19" t="s">
        <v>100</v>
      </c>
      <c r="E451" s="19" t="s">
        <v>474</v>
      </c>
      <c r="F451" s="24">
        <v>60</v>
      </c>
      <c r="G451" s="40"/>
      <c r="H451" s="41"/>
    </row>
    <row r="452" spans="1:8" ht="38.25" thickBot="1" x14ac:dyDescent="0.35">
      <c r="A452" s="17">
        <v>446</v>
      </c>
      <c r="B452" s="18">
        <v>41957</v>
      </c>
      <c r="C452" s="19"/>
      <c r="D452" s="19" t="s">
        <v>100</v>
      </c>
      <c r="E452" s="19" t="s">
        <v>475</v>
      </c>
      <c r="F452" s="24">
        <v>23</v>
      </c>
      <c r="G452" s="40"/>
      <c r="H452" s="41"/>
    </row>
    <row r="453" spans="1:8" ht="19.5" thickBot="1" x14ac:dyDescent="0.35">
      <c r="A453" s="17">
        <v>447</v>
      </c>
      <c r="B453" s="18">
        <v>41957</v>
      </c>
      <c r="C453" s="19"/>
      <c r="D453" s="19" t="s">
        <v>100</v>
      </c>
      <c r="E453" s="19" t="s">
        <v>474</v>
      </c>
      <c r="F453" s="24"/>
      <c r="G453" s="40"/>
      <c r="H453" s="41"/>
    </row>
    <row r="454" spans="1:8" ht="38.25" thickBot="1" x14ac:dyDescent="0.35">
      <c r="A454" s="17">
        <v>448</v>
      </c>
      <c r="B454" s="18">
        <v>41961</v>
      </c>
      <c r="C454" s="19"/>
      <c r="D454" s="19" t="s">
        <v>100</v>
      </c>
      <c r="E454" s="19" t="s">
        <v>476</v>
      </c>
      <c r="F454" s="24">
        <v>19.899999999999999</v>
      </c>
      <c r="G454" s="40"/>
      <c r="H454" s="41"/>
    </row>
    <row r="455" spans="1:8" ht="19.5" thickBot="1" x14ac:dyDescent="0.35">
      <c r="A455" s="17">
        <v>449</v>
      </c>
      <c r="B455" s="18">
        <v>41962</v>
      </c>
      <c r="C455" s="19"/>
      <c r="D455" s="19" t="s">
        <v>100</v>
      </c>
      <c r="E455" s="19" t="s">
        <v>477</v>
      </c>
      <c r="F455" s="24">
        <v>238.5</v>
      </c>
      <c r="G455" s="40"/>
      <c r="H455" s="41"/>
    </row>
    <row r="456" spans="1:8" ht="19.5" thickBot="1" x14ac:dyDescent="0.35">
      <c r="A456" s="17">
        <v>450</v>
      </c>
      <c r="B456" s="18">
        <v>41963</v>
      </c>
      <c r="C456" s="19"/>
      <c r="D456" s="19" t="s">
        <v>100</v>
      </c>
      <c r="E456" s="19" t="s">
        <v>478</v>
      </c>
      <c r="F456" s="24">
        <v>990</v>
      </c>
      <c r="G456" s="40"/>
      <c r="H456" s="41"/>
    </row>
    <row r="457" spans="1:8" ht="38.25" thickBot="1" x14ac:dyDescent="0.35">
      <c r="A457" s="17">
        <v>451</v>
      </c>
      <c r="B457" s="18">
        <v>41963</v>
      </c>
      <c r="C457" s="19"/>
      <c r="D457" s="19" t="s">
        <v>100</v>
      </c>
      <c r="E457" s="19" t="s">
        <v>479</v>
      </c>
      <c r="F457" s="24">
        <v>6</v>
      </c>
      <c r="G457" s="40"/>
      <c r="H457" s="41"/>
    </row>
    <row r="458" spans="1:8" ht="19.5" thickBot="1" x14ac:dyDescent="0.35">
      <c r="A458" s="17">
        <v>452</v>
      </c>
      <c r="B458" s="18">
        <v>41964</v>
      </c>
      <c r="C458" s="19" t="s">
        <v>480</v>
      </c>
      <c r="D458" s="19" t="s">
        <v>481</v>
      </c>
      <c r="E458" s="19" t="s">
        <v>482</v>
      </c>
      <c r="F458" s="24">
        <v>36.6</v>
      </c>
      <c r="G458" s="40"/>
      <c r="H458" s="41"/>
    </row>
    <row r="459" spans="1:8" ht="38.25" thickBot="1" x14ac:dyDescent="0.35">
      <c r="A459" s="17">
        <v>453</v>
      </c>
      <c r="B459" s="18">
        <v>41964</v>
      </c>
      <c r="C459" s="19"/>
      <c r="D459" s="19" t="s">
        <v>100</v>
      </c>
      <c r="E459" s="19" t="s">
        <v>483</v>
      </c>
      <c r="F459" s="24">
        <v>6</v>
      </c>
      <c r="G459" s="40"/>
      <c r="H459" s="41"/>
    </row>
    <row r="460" spans="1:8" ht="19.5" thickBot="1" x14ac:dyDescent="0.35">
      <c r="A460" s="17">
        <v>454</v>
      </c>
      <c r="B460" s="18">
        <v>41967</v>
      </c>
      <c r="C460" s="19" t="s">
        <v>484</v>
      </c>
      <c r="D460" s="19" t="s">
        <v>481</v>
      </c>
      <c r="E460" s="19" t="s">
        <v>485</v>
      </c>
      <c r="F460" s="24">
        <v>3</v>
      </c>
      <c r="G460" s="40"/>
      <c r="H460" s="41"/>
    </row>
    <row r="461" spans="1:8" ht="19.5" thickBot="1" x14ac:dyDescent="0.35">
      <c r="A461" s="17">
        <v>455</v>
      </c>
      <c r="B461" s="18">
        <v>41967</v>
      </c>
      <c r="C461" s="19"/>
      <c r="D461" s="19" t="s">
        <v>379</v>
      </c>
      <c r="E461" s="19" t="s">
        <v>436</v>
      </c>
      <c r="F461" s="24">
        <v>15.8</v>
      </c>
      <c r="G461" s="40"/>
      <c r="H461" s="41"/>
    </row>
    <row r="462" spans="1:8" ht="38.25" thickBot="1" x14ac:dyDescent="0.35">
      <c r="A462" s="17">
        <v>456</v>
      </c>
      <c r="B462" s="18">
        <v>41967</v>
      </c>
      <c r="C462" s="19"/>
      <c r="D462" s="19" t="s">
        <v>100</v>
      </c>
      <c r="E462" s="19" t="s">
        <v>486</v>
      </c>
      <c r="F462" s="24">
        <v>245.3</v>
      </c>
      <c r="G462" s="40"/>
      <c r="H462" s="41"/>
    </row>
    <row r="463" spans="1:8" ht="57" thickBot="1" x14ac:dyDescent="0.35">
      <c r="A463" s="17">
        <v>457</v>
      </c>
      <c r="B463" s="18">
        <v>41969</v>
      </c>
      <c r="C463" s="19"/>
      <c r="D463" s="19" t="s">
        <v>100</v>
      </c>
      <c r="E463" s="19" t="s">
        <v>487</v>
      </c>
      <c r="F463" s="24">
        <v>21</v>
      </c>
      <c r="G463" s="40"/>
      <c r="H463" s="41"/>
    </row>
    <row r="464" spans="1:8" ht="19.5" thickBot="1" x14ac:dyDescent="0.35">
      <c r="A464" s="17">
        <v>458</v>
      </c>
      <c r="B464" s="18">
        <v>41970</v>
      </c>
      <c r="C464" s="19"/>
      <c r="D464" s="19" t="s">
        <v>100</v>
      </c>
      <c r="E464" s="19" t="s">
        <v>488</v>
      </c>
      <c r="F464" s="24">
        <v>17</v>
      </c>
      <c r="G464" s="40"/>
      <c r="H464" s="41"/>
    </row>
    <row r="465" spans="1:8" ht="38.25" thickBot="1" x14ac:dyDescent="0.35">
      <c r="A465" s="17">
        <v>459</v>
      </c>
      <c r="B465" s="18">
        <v>41970</v>
      </c>
      <c r="C465" s="19"/>
      <c r="D465" s="19" t="s">
        <v>100</v>
      </c>
      <c r="E465" s="19" t="s">
        <v>489</v>
      </c>
      <c r="F465" s="24">
        <v>6</v>
      </c>
      <c r="G465" s="40"/>
      <c r="H465" s="41"/>
    </row>
    <row r="466" spans="1:8" ht="19.5" thickBot="1" x14ac:dyDescent="0.35">
      <c r="A466" s="17">
        <v>460</v>
      </c>
      <c r="B466" s="18">
        <v>41970</v>
      </c>
      <c r="C466" s="19" t="s">
        <v>490</v>
      </c>
      <c r="D466" s="19" t="s">
        <v>481</v>
      </c>
      <c r="E466" s="19" t="s">
        <v>485</v>
      </c>
      <c r="F466" s="24">
        <v>2.5</v>
      </c>
      <c r="G466" s="40"/>
      <c r="H466" s="41"/>
    </row>
    <row r="467" spans="1:8" ht="57" thickBot="1" x14ac:dyDescent="0.35">
      <c r="A467" s="17">
        <v>461</v>
      </c>
      <c r="B467" s="18">
        <v>41971</v>
      </c>
      <c r="C467" s="19" t="s">
        <v>491</v>
      </c>
      <c r="D467" s="19" t="s">
        <v>492</v>
      </c>
      <c r="E467" s="19" t="s">
        <v>493</v>
      </c>
      <c r="F467" s="39">
        <v>47212</v>
      </c>
      <c r="G467" s="40"/>
      <c r="H467" s="41"/>
    </row>
    <row r="468" spans="1:8" ht="38.25" thickBot="1" x14ac:dyDescent="0.35">
      <c r="A468" s="17">
        <v>462</v>
      </c>
      <c r="B468" s="18">
        <v>41971</v>
      </c>
      <c r="C468" s="19" t="s">
        <v>494</v>
      </c>
      <c r="D468" s="19" t="s">
        <v>495</v>
      </c>
      <c r="E468" s="19" t="s">
        <v>496</v>
      </c>
      <c r="F468" s="39">
        <v>17618</v>
      </c>
      <c r="G468" s="40"/>
      <c r="H468" s="41"/>
    </row>
    <row r="469" spans="1:8" ht="38.25" thickBot="1" x14ac:dyDescent="0.35">
      <c r="A469" s="17">
        <v>463</v>
      </c>
      <c r="B469" s="18">
        <v>41971</v>
      </c>
      <c r="C469" s="19"/>
      <c r="D469" s="19" t="s">
        <v>100</v>
      </c>
      <c r="E469" s="19" t="s">
        <v>497</v>
      </c>
      <c r="F469" s="24">
        <v>13</v>
      </c>
      <c r="G469" s="40"/>
      <c r="H469" s="41"/>
    </row>
    <row r="470" spans="1:8" ht="57" thickBot="1" x14ac:dyDescent="0.35">
      <c r="A470" s="17">
        <v>464</v>
      </c>
      <c r="B470" s="18">
        <v>41974</v>
      </c>
      <c r="C470" s="19"/>
      <c r="D470" s="19" t="s">
        <v>100</v>
      </c>
      <c r="E470" s="19" t="s">
        <v>498</v>
      </c>
      <c r="F470" s="24">
        <v>8</v>
      </c>
      <c r="G470" s="40"/>
      <c r="H470" s="41"/>
    </row>
    <row r="471" spans="1:8" ht="19.5" thickBot="1" x14ac:dyDescent="0.35">
      <c r="A471" s="17">
        <v>465</v>
      </c>
      <c r="B471" s="18">
        <v>41974</v>
      </c>
      <c r="C471" s="19"/>
      <c r="D471" s="19" t="s">
        <v>100</v>
      </c>
      <c r="E471" s="19" t="s">
        <v>499</v>
      </c>
      <c r="F471" s="24">
        <v>4</v>
      </c>
      <c r="G471" s="40"/>
      <c r="H471" s="41"/>
    </row>
    <row r="472" spans="1:8" ht="38.25" thickBot="1" x14ac:dyDescent="0.35">
      <c r="A472" s="17">
        <v>466</v>
      </c>
      <c r="B472" s="18">
        <v>41974</v>
      </c>
      <c r="C472" s="19" t="s">
        <v>500</v>
      </c>
      <c r="D472" s="19" t="s">
        <v>11</v>
      </c>
      <c r="E472" s="19" t="s">
        <v>501</v>
      </c>
      <c r="F472" s="24">
        <v>222</v>
      </c>
      <c r="G472" s="40"/>
      <c r="H472" s="41"/>
    </row>
    <row r="473" spans="1:8" ht="38.25" thickBot="1" x14ac:dyDescent="0.35">
      <c r="A473" s="17">
        <v>467</v>
      </c>
      <c r="B473" s="23">
        <v>41974</v>
      </c>
      <c r="C473" s="31" t="s">
        <v>502</v>
      </c>
      <c r="D473" s="31" t="s">
        <v>503</v>
      </c>
      <c r="E473" s="31"/>
      <c r="F473" s="24">
        <v>222</v>
      </c>
      <c r="G473" s="40"/>
      <c r="H473" s="41"/>
    </row>
    <row r="474" spans="1:8" ht="57" thickBot="1" x14ac:dyDescent="0.35">
      <c r="A474" s="17">
        <v>468</v>
      </c>
      <c r="B474" s="18">
        <v>41975</v>
      </c>
      <c r="C474" s="19"/>
      <c r="D474" s="19" t="s">
        <v>100</v>
      </c>
      <c r="E474" s="19" t="s">
        <v>504</v>
      </c>
      <c r="F474" s="24">
        <v>11.7</v>
      </c>
      <c r="G474" s="40"/>
      <c r="H474" s="41"/>
    </row>
    <row r="475" spans="1:8" ht="19.5" thickBot="1" x14ac:dyDescent="0.35">
      <c r="A475" s="17">
        <v>469</v>
      </c>
      <c r="B475" s="18">
        <v>41975</v>
      </c>
      <c r="C475" s="19"/>
      <c r="D475" s="19" t="s">
        <v>379</v>
      </c>
      <c r="E475" s="19" t="s">
        <v>505</v>
      </c>
      <c r="F475" s="24">
        <v>5501.14</v>
      </c>
      <c r="G475" s="40"/>
      <c r="H475" s="41"/>
    </row>
    <row r="476" spans="1:8" ht="33.75" customHeight="1" thickBot="1" x14ac:dyDescent="0.35">
      <c r="A476" s="17">
        <v>470</v>
      </c>
      <c r="B476" s="18">
        <v>41977</v>
      </c>
      <c r="C476" s="19"/>
      <c r="D476" s="19" t="s">
        <v>100</v>
      </c>
      <c r="E476" s="19" t="s">
        <v>506</v>
      </c>
      <c r="F476" s="24">
        <v>11.5</v>
      </c>
      <c r="G476" s="40"/>
      <c r="H476" s="41"/>
    </row>
    <row r="477" spans="1:8" ht="19.5" thickBot="1" x14ac:dyDescent="0.35">
      <c r="A477" s="17">
        <v>471</v>
      </c>
      <c r="B477" s="23">
        <v>41978</v>
      </c>
      <c r="C477" s="19"/>
      <c r="D477" s="19" t="s">
        <v>15</v>
      </c>
      <c r="E477" s="19" t="s">
        <v>507</v>
      </c>
      <c r="F477" s="24">
        <f>31.26+37.68+35.83+26.99+26.98+145.93+95.9+62.82</f>
        <v>463.38999999999993</v>
      </c>
      <c r="G477" s="40"/>
      <c r="H477" s="41"/>
    </row>
    <row r="478" spans="1:8" ht="38.25" thickBot="1" x14ac:dyDescent="0.35">
      <c r="A478" s="17">
        <v>472</v>
      </c>
      <c r="B478" s="18">
        <v>41985</v>
      </c>
      <c r="C478" s="19"/>
      <c r="D478" s="19" t="s">
        <v>100</v>
      </c>
      <c r="E478" s="19" t="s">
        <v>508</v>
      </c>
      <c r="F478" s="24">
        <v>9.5</v>
      </c>
      <c r="G478" s="40"/>
      <c r="H478" s="41"/>
    </row>
    <row r="479" spans="1:8" ht="19.5" thickBot="1" x14ac:dyDescent="0.35">
      <c r="A479" s="17">
        <v>473</v>
      </c>
      <c r="B479" s="18">
        <v>41985</v>
      </c>
      <c r="C479" s="19" t="s">
        <v>509</v>
      </c>
      <c r="D479" s="19" t="s">
        <v>510</v>
      </c>
      <c r="E479" s="19" t="s">
        <v>227</v>
      </c>
      <c r="F479" s="24">
        <v>9.99</v>
      </c>
      <c r="G479" s="40"/>
      <c r="H479" s="41"/>
    </row>
    <row r="480" spans="1:8" ht="32.25" customHeight="1" thickBot="1" x14ac:dyDescent="0.35">
      <c r="A480" s="17">
        <v>474</v>
      </c>
      <c r="B480" s="18">
        <v>41985</v>
      </c>
      <c r="C480" s="19"/>
      <c r="D480" s="19" t="s">
        <v>100</v>
      </c>
      <c r="E480" s="19" t="s">
        <v>511</v>
      </c>
      <c r="F480" s="24">
        <v>15</v>
      </c>
      <c r="G480" s="40"/>
      <c r="H480" s="41"/>
    </row>
    <row r="481" spans="1:8" ht="19.5" thickBot="1" x14ac:dyDescent="0.35">
      <c r="A481" s="17">
        <v>475</v>
      </c>
      <c r="B481" s="23">
        <v>41985</v>
      </c>
      <c r="C481" s="19"/>
      <c r="D481" s="19" t="s">
        <v>15</v>
      </c>
      <c r="E481" s="19" t="s">
        <v>512</v>
      </c>
      <c r="F481" s="24">
        <v>550</v>
      </c>
      <c r="G481" s="40"/>
      <c r="H481" s="41"/>
    </row>
    <row r="482" spans="1:8" ht="19.5" thickBot="1" x14ac:dyDescent="0.35">
      <c r="A482" s="17">
        <v>476</v>
      </c>
      <c r="B482" s="18">
        <v>41986</v>
      </c>
      <c r="C482" s="19" t="s">
        <v>513</v>
      </c>
      <c r="D482" s="19" t="s">
        <v>481</v>
      </c>
      <c r="E482" s="19" t="s">
        <v>514</v>
      </c>
      <c r="F482" s="24">
        <v>8</v>
      </c>
      <c r="G482" s="40"/>
      <c r="H482" s="41"/>
    </row>
    <row r="483" spans="1:8" ht="19.5" thickBot="1" x14ac:dyDescent="0.35">
      <c r="A483" s="17">
        <v>477</v>
      </c>
      <c r="B483" s="18">
        <v>41988</v>
      </c>
      <c r="C483" s="19" t="s">
        <v>515</v>
      </c>
      <c r="D483" s="19" t="s">
        <v>510</v>
      </c>
      <c r="E483" s="19" t="s">
        <v>123</v>
      </c>
      <c r="F483" s="24">
        <v>8</v>
      </c>
      <c r="G483" s="40"/>
      <c r="H483" s="41"/>
    </row>
    <row r="484" spans="1:8" ht="38.25" thickBot="1" x14ac:dyDescent="0.35">
      <c r="A484" s="17">
        <v>478</v>
      </c>
      <c r="B484" s="18">
        <v>41989</v>
      </c>
      <c r="C484" s="19"/>
      <c r="D484" s="19" t="s">
        <v>100</v>
      </c>
      <c r="E484" s="19" t="s">
        <v>516</v>
      </c>
      <c r="F484" s="24">
        <v>14</v>
      </c>
      <c r="G484" s="40"/>
      <c r="H484" s="41"/>
    </row>
    <row r="485" spans="1:8" ht="38.25" thickBot="1" x14ac:dyDescent="0.35">
      <c r="A485" s="17">
        <v>479</v>
      </c>
      <c r="B485" s="18">
        <v>41989</v>
      </c>
      <c r="C485" s="19" t="s">
        <v>517</v>
      </c>
      <c r="D485" s="19" t="s">
        <v>518</v>
      </c>
      <c r="E485" s="19" t="s">
        <v>519</v>
      </c>
      <c r="F485" s="24">
        <v>24</v>
      </c>
      <c r="G485" s="40"/>
      <c r="H485" s="41"/>
    </row>
    <row r="486" spans="1:8" ht="19.5" thickBot="1" x14ac:dyDescent="0.35">
      <c r="A486" s="17">
        <v>480</v>
      </c>
      <c r="B486" s="18">
        <v>41991</v>
      </c>
      <c r="C486" s="19"/>
      <c r="D486" s="19" t="s">
        <v>100</v>
      </c>
      <c r="E486" s="19" t="s">
        <v>520</v>
      </c>
      <c r="F486" s="24">
        <v>36</v>
      </c>
      <c r="G486" s="40"/>
      <c r="H486" s="41"/>
    </row>
    <row r="487" spans="1:8" ht="38.25" thickBot="1" x14ac:dyDescent="0.35">
      <c r="A487" s="17">
        <v>481</v>
      </c>
      <c r="B487" s="18">
        <v>41991</v>
      </c>
      <c r="C487" s="19"/>
      <c r="D487" s="19" t="s">
        <v>100</v>
      </c>
      <c r="E487" s="19" t="s">
        <v>521</v>
      </c>
      <c r="F487" s="24">
        <v>17</v>
      </c>
      <c r="G487" s="40"/>
      <c r="H487" s="41"/>
    </row>
    <row r="488" spans="1:8" ht="38.25" thickBot="1" x14ac:dyDescent="0.35">
      <c r="A488" s="17">
        <v>482</v>
      </c>
      <c r="B488" s="18">
        <v>41992</v>
      </c>
      <c r="C488" s="19"/>
      <c r="D488" s="19" t="s">
        <v>522</v>
      </c>
      <c r="E488" s="19" t="s">
        <v>523</v>
      </c>
      <c r="F488" s="24">
        <v>5</v>
      </c>
      <c r="G488" s="40"/>
      <c r="H488" s="41"/>
    </row>
    <row r="489" spans="1:8" ht="38.25" thickBot="1" x14ac:dyDescent="0.35">
      <c r="A489" s="17">
        <v>483</v>
      </c>
      <c r="B489" s="18">
        <v>41992</v>
      </c>
      <c r="C489" s="19"/>
      <c r="D489" s="19" t="s">
        <v>100</v>
      </c>
      <c r="E489" s="19" t="s">
        <v>524</v>
      </c>
      <c r="F489" s="24">
        <v>25.5</v>
      </c>
      <c r="G489" s="40"/>
      <c r="H489" s="41"/>
    </row>
    <row r="490" spans="1:8" ht="19.5" thickBot="1" x14ac:dyDescent="0.35">
      <c r="A490" s="17">
        <v>484</v>
      </c>
      <c r="B490" s="18">
        <v>41995</v>
      </c>
      <c r="C490" s="19" t="s">
        <v>525</v>
      </c>
      <c r="D490" s="19" t="s">
        <v>100</v>
      </c>
      <c r="E490" s="19" t="s">
        <v>526</v>
      </c>
      <c r="F490" s="24">
        <v>9.5</v>
      </c>
      <c r="G490" s="40"/>
      <c r="H490" s="41"/>
    </row>
    <row r="491" spans="1:8" ht="19.5" thickBot="1" x14ac:dyDescent="0.35">
      <c r="A491" s="17">
        <v>485</v>
      </c>
      <c r="B491" s="18">
        <v>41995</v>
      </c>
      <c r="C491" s="19" t="s">
        <v>527</v>
      </c>
      <c r="D491" s="19" t="s">
        <v>528</v>
      </c>
      <c r="E491" s="19" t="s">
        <v>529</v>
      </c>
      <c r="F491" s="24">
        <v>20</v>
      </c>
      <c r="G491" s="40"/>
      <c r="H491" s="41"/>
    </row>
    <row r="492" spans="1:8" ht="19.5" thickBot="1" x14ac:dyDescent="0.35">
      <c r="A492" s="17">
        <v>486</v>
      </c>
      <c r="B492" s="18">
        <v>41996</v>
      </c>
      <c r="C492" s="19" t="s">
        <v>530</v>
      </c>
      <c r="D492" s="19" t="s">
        <v>481</v>
      </c>
      <c r="E492" s="19" t="s">
        <v>531</v>
      </c>
      <c r="F492" s="24">
        <v>15.5</v>
      </c>
      <c r="G492" s="40"/>
      <c r="H492" s="41"/>
    </row>
    <row r="493" spans="1:8" ht="38.25" thickBot="1" x14ac:dyDescent="0.35">
      <c r="A493" s="17">
        <v>487</v>
      </c>
      <c r="B493" s="18">
        <v>41996</v>
      </c>
      <c r="C493" s="19"/>
      <c r="D493" s="19" t="s">
        <v>100</v>
      </c>
      <c r="E493" s="19" t="s">
        <v>532</v>
      </c>
      <c r="F493" s="24">
        <v>13</v>
      </c>
      <c r="G493" s="40"/>
      <c r="H493" s="41"/>
    </row>
    <row r="494" spans="1:8" ht="19.5" thickBot="1" x14ac:dyDescent="0.35">
      <c r="A494" s="17">
        <v>488</v>
      </c>
      <c r="B494" s="18">
        <v>41996</v>
      </c>
      <c r="C494" s="19" t="s">
        <v>533</v>
      </c>
      <c r="D494" s="19" t="s">
        <v>534</v>
      </c>
      <c r="E494" s="19" t="s">
        <v>535</v>
      </c>
      <c r="F494" s="24">
        <v>5</v>
      </c>
      <c r="G494" s="40"/>
      <c r="H494" s="41"/>
    </row>
    <row r="495" spans="1:8" ht="38.25" thickBot="1" x14ac:dyDescent="0.35">
      <c r="A495" s="17">
        <v>489</v>
      </c>
      <c r="B495" s="18">
        <v>41999</v>
      </c>
      <c r="C495" s="19" t="s">
        <v>536</v>
      </c>
      <c r="D495" s="19" t="s">
        <v>11</v>
      </c>
      <c r="E495" s="19" t="s">
        <v>501</v>
      </c>
      <c r="F495" s="24">
        <f>2517+93</f>
        <v>2610</v>
      </c>
      <c r="G495" s="40"/>
      <c r="H495" s="41"/>
    </row>
    <row r="496" spans="1:8" ht="38.25" customHeight="1" thickBot="1" x14ac:dyDescent="0.35">
      <c r="A496" s="17">
        <v>490</v>
      </c>
      <c r="B496" s="18">
        <v>41999</v>
      </c>
      <c r="C496" s="19" t="s">
        <v>537</v>
      </c>
      <c r="D496" s="19" t="s">
        <v>492</v>
      </c>
      <c r="E496" s="19" t="s">
        <v>538</v>
      </c>
      <c r="F496" s="39">
        <v>20223.2</v>
      </c>
      <c r="G496" s="40"/>
      <c r="H496" s="41"/>
    </row>
    <row r="497" spans="1:8" ht="19.5" thickBot="1" x14ac:dyDescent="0.35">
      <c r="A497" s="17">
        <v>491</v>
      </c>
      <c r="B497" s="18">
        <v>42002</v>
      </c>
      <c r="C497" s="19"/>
      <c r="D497" s="19" t="s">
        <v>100</v>
      </c>
      <c r="E497" s="19" t="s">
        <v>539</v>
      </c>
      <c r="F497" s="24">
        <f>9.4+0.5</f>
        <v>9.9</v>
      </c>
      <c r="G497" s="40"/>
      <c r="H497" s="41"/>
    </row>
    <row r="498" spans="1:8" ht="38.25" thickBot="1" x14ac:dyDescent="0.35">
      <c r="A498" s="17">
        <v>492</v>
      </c>
      <c r="B498" s="18">
        <v>42002</v>
      </c>
      <c r="C498" s="19" t="s">
        <v>540</v>
      </c>
      <c r="D498" s="19" t="s">
        <v>11</v>
      </c>
      <c r="E498" s="19" t="s">
        <v>501</v>
      </c>
      <c r="F498" s="24">
        <v>222</v>
      </c>
      <c r="G498" s="40"/>
      <c r="H498" s="41"/>
    </row>
    <row r="499" spans="1:8" ht="33.75" customHeight="1" thickBot="1" x14ac:dyDescent="0.35">
      <c r="A499" s="17">
        <v>493</v>
      </c>
      <c r="B499" s="23">
        <v>42002</v>
      </c>
      <c r="C499" s="31" t="s">
        <v>541</v>
      </c>
      <c r="D499" s="31" t="s">
        <v>542</v>
      </c>
      <c r="E499" s="31"/>
      <c r="F499" s="24">
        <v>222</v>
      </c>
      <c r="G499" s="40"/>
      <c r="H499" s="41"/>
    </row>
    <row r="500" spans="1:8" ht="19.5" thickBot="1" x14ac:dyDescent="0.35">
      <c r="A500" s="17">
        <v>494</v>
      </c>
      <c r="B500" s="23">
        <v>42002</v>
      </c>
      <c r="C500" s="19" t="s">
        <v>543</v>
      </c>
      <c r="D500" s="19" t="s">
        <v>544</v>
      </c>
      <c r="E500" s="19" t="s">
        <v>545</v>
      </c>
      <c r="F500" s="24">
        <v>1500</v>
      </c>
      <c r="G500" s="40"/>
      <c r="H500" s="41"/>
    </row>
    <row r="501" spans="1:8" ht="38.25" thickBot="1" x14ac:dyDescent="0.35">
      <c r="A501" s="17">
        <v>495</v>
      </c>
      <c r="B501" s="18">
        <v>42003</v>
      </c>
      <c r="C501" s="19"/>
      <c r="D501" s="19" t="s">
        <v>100</v>
      </c>
      <c r="E501" s="19" t="s">
        <v>546</v>
      </c>
      <c r="F501" s="24">
        <v>100</v>
      </c>
      <c r="G501" s="40"/>
      <c r="H501" s="41"/>
    </row>
    <row r="502" spans="1:8" ht="19.5" thickBot="1" x14ac:dyDescent="0.35">
      <c r="A502" s="17">
        <v>496</v>
      </c>
      <c r="B502" s="18">
        <v>42003</v>
      </c>
      <c r="C502" s="19"/>
      <c r="D502" s="19" t="s">
        <v>100</v>
      </c>
      <c r="E502" s="19" t="s">
        <v>547</v>
      </c>
      <c r="F502" s="24">
        <v>3.5</v>
      </c>
      <c r="G502" s="40"/>
      <c r="H502" s="41"/>
    </row>
    <row r="503" spans="1:8" ht="19.5" thickBot="1" x14ac:dyDescent="0.35">
      <c r="A503" s="17">
        <v>497</v>
      </c>
      <c r="B503" s="18">
        <v>42009</v>
      </c>
      <c r="C503" s="19" t="s">
        <v>548</v>
      </c>
      <c r="D503" s="19" t="s">
        <v>549</v>
      </c>
      <c r="E503" s="19" t="s">
        <v>550</v>
      </c>
      <c r="F503" s="24">
        <v>10</v>
      </c>
      <c r="G503" s="40"/>
      <c r="H503" s="41"/>
    </row>
    <row r="504" spans="1:8" ht="19.5" thickBot="1" x14ac:dyDescent="0.35">
      <c r="A504" s="17">
        <v>498</v>
      </c>
      <c r="B504" s="18">
        <v>42009</v>
      </c>
      <c r="C504" s="19" t="s">
        <v>551</v>
      </c>
      <c r="D504" s="19" t="s">
        <v>481</v>
      </c>
      <c r="E504" s="19" t="s">
        <v>482</v>
      </c>
      <c r="F504" s="24">
        <v>8.6999999999999993</v>
      </c>
      <c r="G504" s="40"/>
      <c r="H504" s="41"/>
    </row>
    <row r="505" spans="1:8" ht="38.25" thickBot="1" x14ac:dyDescent="0.35">
      <c r="A505" s="17">
        <v>499</v>
      </c>
      <c r="B505" s="18">
        <v>42011</v>
      </c>
      <c r="C505" s="19"/>
      <c r="D505" s="19" t="s">
        <v>100</v>
      </c>
      <c r="E505" s="19" t="s">
        <v>552</v>
      </c>
      <c r="F505" s="24">
        <v>7.7</v>
      </c>
      <c r="G505" s="40"/>
      <c r="H505" s="41"/>
    </row>
    <row r="506" spans="1:8" ht="19.5" thickBot="1" x14ac:dyDescent="0.35">
      <c r="A506" s="17">
        <v>500</v>
      </c>
      <c r="B506" s="18">
        <v>42011</v>
      </c>
      <c r="C506" s="19" t="s">
        <v>553</v>
      </c>
      <c r="D506" s="19" t="s">
        <v>11</v>
      </c>
      <c r="E506" s="19" t="s">
        <v>554</v>
      </c>
      <c r="F506" s="24">
        <v>23</v>
      </c>
      <c r="G506" s="40"/>
      <c r="H506" s="41"/>
    </row>
    <row r="507" spans="1:8" ht="19.5" thickBot="1" x14ac:dyDescent="0.35">
      <c r="A507" s="17">
        <v>501</v>
      </c>
      <c r="B507" s="18">
        <v>42013</v>
      </c>
      <c r="C507" s="19" t="s">
        <v>555</v>
      </c>
      <c r="D507" s="19" t="s">
        <v>556</v>
      </c>
      <c r="E507" s="19" t="s">
        <v>557</v>
      </c>
      <c r="F507" s="24">
        <v>280</v>
      </c>
      <c r="G507" s="40"/>
      <c r="H507" s="41"/>
    </row>
    <row r="508" spans="1:8" ht="19.5" thickBot="1" x14ac:dyDescent="0.35">
      <c r="A508" s="17">
        <v>502</v>
      </c>
      <c r="B508" s="18">
        <v>42013</v>
      </c>
      <c r="C508" s="19"/>
      <c r="D508" s="19" t="s">
        <v>379</v>
      </c>
      <c r="E508" s="19" t="s">
        <v>505</v>
      </c>
      <c r="F508" s="24">
        <v>2417.4699999999998</v>
      </c>
      <c r="G508" s="40"/>
      <c r="H508" s="41"/>
    </row>
    <row r="509" spans="1:8" ht="19.5" thickBot="1" x14ac:dyDescent="0.35">
      <c r="A509" s="17">
        <v>503</v>
      </c>
      <c r="B509" s="18">
        <v>42016</v>
      </c>
      <c r="C509" s="19" t="s">
        <v>558</v>
      </c>
      <c r="D509" s="19" t="s">
        <v>481</v>
      </c>
      <c r="E509" s="19" t="s">
        <v>482</v>
      </c>
      <c r="F509" s="24">
        <v>3.4</v>
      </c>
      <c r="G509" s="40"/>
      <c r="H509" s="41"/>
    </row>
    <row r="510" spans="1:8" ht="38.25" thickBot="1" x14ac:dyDescent="0.35">
      <c r="A510" s="17">
        <v>504</v>
      </c>
      <c r="B510" s="18">
        <v>42017</v>
      </c>
      <c r="C510" s="19"/>
      <c r="D510" s="19" t="s">
        <v>100</v>
      </c>
      <c r="E510" s="19" t="s">
        <v>559</v>
      </c>
      <c r="F510" s="24">
        <v>14.5</v>
      </c>
      <c r="G510" s="40"/>
      <c r="H510" s="41"/>
    </row>
    <row r="511" spans="1:8" ht="19.5" thickBot="1" x14ac:dyDescent="0.35">
      <c r="A511" s="17">
        <v>505</v>
      </c>
      <c r="B511" s="18">
        <v>42018</v>
      </c>
      <c r="C511" s="19" t="s">
        <v>560</v>
      </c>
      <c r="D511" s="19" t="s">
        <v>481</v>
      </c>
      <c r="E511" s="19" t="s">
        <v>42</v>
      </c>
      <c r="F511" s="24">
        <v>1.6</v>
      </c>
      <c r="G511" s="40"/>
      <c r="H511" s="41"/>
    </row>
    <row r="512" spans="1:8" ht="38.25" thickBot="1" x14ac:dyDescent="0.35">
      <c r="A512" s="17">
        <v>506</v>
      </c>
      <c r="B512" s="18">
        <v>42018</v>
      </c>
      <c r="C512" s="19"/>
      <c r="D512" s="19" t="s">
        <v>100</v>
      </c>
      <c r="E512" s="19" t="s">
        <v>561</v>
      </c>
      <c r="F512" s="24">
        <v>13.5</v>
      </c>
      <c r="G512" s="40"/>
      <c r="H512" s="41"/>
    </row>
    <row r="513" spans="1:8" ht="19.5" thickBot="1" x14ac:dyDescent="0.35">
      <c r="A513" s="17">
        <v>507</v>
      </c>
      <c r="B513" s="18">
        <v>42019</v>
      </c>
      <c r="C513" s="19"/>
      <c r="D513" s="19" t="s">
        <v>100</v>
      </c>
      <c r="E513" s="19" t="s">
        <v>562</v>
      </c>
      <c r="F513" s="24">
        <v>7.5</v>
      </c>
      <c r="G513" s="40"/>
      <c r="H513" s="41"/>
    </row>
    <row r="514" spans="1:8" ht="38.25" thickBot="1" x14ac:dyDescent="0.35">
      <c r="A514" s="17">
        <v>508</v>
      </c>
      <c r="B514" s="18">
        <v>42019</v>
      </c>
      <c r="C514" s="19" t="s">
        <v>563</v>
      </c>
      <c r="D514" s="19" t="s">
        <v>564</v>
      </c>
      <c r="E514" s="19" t="s">
        <v>565</v>
      </c>
      <c r="F514" s="24">
        <v>78</v>
      </c>
      <c r="G514" s="40"/>
      <c r="H514" s="41"/>
    </row>
    <row r="515" spans="1:8" ht="19.5" thickBot="1" x14ac:dyDescent="0.35">
      <c r="A515" s="17">
        <v>509</v>
      </c>
      <c r="B515" s="18">
        <v>42023</v>
      </c>
      <c r="C515" s="19"/>
      <c r="D515" s="19" t="s">
        <v>100</v>
      </c>
      <c r="E515" s="19" t="s">
        <v>566</v>
      </c>
      <c r="F515" s="24">
        <v>5</v>
      </c>
      <c r="G515" s="40"/>
      <c r="H515" s="41"/>
    </row>
    <row r="516" spans="1:8" ht="38.25" thickBot="1" x14ac:dyDescent="0.35">
      <c r="A516" s="17">
        <v>510</v>
      </c>
      <c r="B516" s="18">
        <v>42023</v>
      </c>
      <c r="C516" s="19"/>
      <c r="D516" s="19" t="s">
        <v>100</v>
      </c>
      <c r="E516" s="19" t="s">
        <v>567</v>
      </c>
      <c r="F516" s="24">
        <v>22.5</v>
      </c>
      <c r="G516" s="40"/>
      <c r="H516" s="41"/>
    </row>
    <row r="517" spans="1:8" ht="19.5" thickBot="1" x14ac:dyDescent="0.35">
      <c r="A517" s="17">
        <v>511</v>
      </c>
      <c r="B517" s="18">
        <v>42024</v>
      </c>
      <c r="C517" s="19" t="s">
        <v>568</v>
      </c>
      <c r="D517" s="19" t="s">
        <v>569</v>
      </c>
      <c r="E517" s="19" t="s">
        <v>570</v>
      </c>
      <c r="F517" s="24">
        <v>350</v>
      </c>
      <c r="G517" s="40"/>
      <c r="H517" s="41"/>
    </row>
    <row r="518" spans="1:8" ht="19.5" thickBot="1" x14ac:dyDescent="0.35">
      <c r="A518" s="17">
        <v>512</v>
      </c>
      <c r="B518" s="18">
        <v>42024</v>
      </c>
      <c r="C518" s="19" t="s">
        <v>571</v>
      </c>
      <c r="D518" s="19" t="s">
        <v>569</v>
      </c>
      <c r="E518" s="19" t="s">
        <v>572</v>
      </c>
      <c r="F518" s="24">
        <v>220</v>
      </c>
      <c r="G518" s="40"/>
      <c r="H518" s="41"/>
    </row>
    <row r="519" spans="1:8" ht="19.5" thickBot="1" x14ac:dyDescent="0.35">
      <c r="A519" s="17">
        <v>513</v>
      </c>
      <c r="B519" s="18">
        <v>42024</v>
      </c>
      <c r="C519" s="19" t="s">
        <v>573</v>
      </c>
      <c r="D519" s="19" t="s">
        <v>574</v>
      </c>
      <c r="E519" s="19" t="s">
        <v>575</v>
      </c>
      <c r="F519" s="24">
        <v>2.5</v>
      </c>
      <c r="G519" s="40"/>
      <c r="H519" s="41"/>
    </row>
    <row r="520" spans="1:8" ht="19.5" thickBot="1" x14ac:dyDescent="0.35">
      <c r="A520" s="17">
        <v>514</v>
      </c>
      <c r="B520" s="18">
        <v>42024</v>
      </c>
      <c r="C520" s="19"/>
      <c r="D520" s="19" t="s">
        <v>576</v>
      </c>
      <c r="E520" s="19" t="s">
        <v>577</v>
      </c>
      <c r="F520" s="24">
        <v>2.8</v>
      </c>
      <c r="G520" s="40"/>
      <c r="H520" s="41"/>
    </row>
    <row r="521" spans="1:8" ht="38.25" thickBot="1" x14ac:dyDescent="0.35">
      <c r="A521" s="17">
        <v>515</v>
      </c>
      <c r="B521" s="18">
        <v>42024</v>
      </c>
      <c r="C521" s="19"/>
      <c r="D521" s="19" t="s">
        <v>100</v>
      </c>
      <c r="E521" s="19" t="s">
        <v>578</v>
      </c>
      <c r="F521" s="24">
        <v>32.700000000000003</v>
      </c>
      <c r="G521" s="40"/>
      <c r="H521" s="41"/>
    </row>
    <row r="522" spans="1:8" ht="19.5" thickBot="1" x14ac:dyDescent="0.35">
      <c r="A522" s="17">
        <v>516</v>
      </c>
      <c r="B522" s="18">
        <v>42024</v>
      </c>
      <c r="C522" s="19" t="s">
        <v>579</v>
      </c>
      <c r="D522" s="19" t="s">
        <v>379</v>
      </c>
      <c r="E522" s="19" t="s">
        <v>580</v>
      </c>
      <c r="F522" s="24">
        <v>7.9</v>
      </c>
      <c r="G522" s="40"/>
      <c r="H522" s="41"/>
    </row>
    <row r="523" spans="1:8" ht="38.25" thickBot="1" x14ac:dyDescent="0.35">
      <c r="A523" s="17">
        <v>517</v>
      </c>
      <c r="B523" s="18">
        <v>42024</v>
      </c>
      <c r="C523" s="19"/>
      <c r="D523" s="19" t="s">
        <v>581</v>
      </c>
      <c r="E523" s="19" t="s">
        <v>582</v>
      </c>
      <c r="F523" s="24">
        <v>1483.4</v>
      </c>
      <c r="G523" s="40"/>
      <c r="H523" s="41"/>
    </row>
    <row r="524" spans="1:8" ht="38.25" thickBot="1" x14ac:dyDescent="0.35">
      <c r="A524" s="17">
        <v>518</v>
      </c>
      <c r="B524" s="18">
        <v>42025</v>
      </c>
      <c r="C524" s="19"/>
      <c r="D524" s="19" t="s">
        <v>100</v>
      </c>
      <c r="E524" s="19" t="s">
        <v>583</v>
      </c>
      <c r="F524" s="24">
        <v>10</v>
      </c>
      <c r="G524" s="40"/>
      <c r="H524" s="41"/>
    </row>
    <row r="525" spans="1:8" ht="38.25" thickBot="1" x14ac:dyDescent="0.35">
      <c r="A525" s="17">
        <v>519</v>
      </c>
      <c r="B525" s="18">
        <v>42025</v>
      </c>
      <c r="C525" s="19"/>
      <c r="D525" s="19" t="s">
        <v>100</v>
      </c>
      <c r="E525" s="19" t="s">
        <v>584</v>
      </c>
      <c r="F525" s="24">
        <v>30.5</v>
      </c>
      <c r="G525" s="40"/>
      <c r="H525" s="41"/>
    </row>
    <row r="526" spans="1:8" ht="19.5" thickBot="1" x14ac:dyDescent="0.35">
      <c r="A526" s="17">
        <v>520</v>
      </c>
      <c r="B526" s="18">
        <v>42025</v>
      </c>
      <c r="C526" s="19" t="s">
        <v>585</v>
      </c>
      <c r="D526" s="19" t="s">
        <v>379</v>
      </c>
      <c r="E526" s="19" t="s">
        <v>586</v>
      </c>
      <c r="F526" s="24">
        <v>20</v>
      </c>
      <c r="G526" s="40"/>
      <c r="H526" s="41"/>
    </row>
    <row r="527" spans="1:8" ht="19.5" thickBot="1" x14ac:dyDescent="0.35">
      <c r="A527" s="17">
        <v>521</v>
      </c>
      <c r="B527" s="18">
        <v>42026</v>
      </c>
      <c r="C527" s="19" t="s">
        <v>587</v>
      </c>
      <c r="D527" s="19" t="s">
        <v>11</v>
      </c>
      <c r="E527" s="19" t="s">
        <v>588</v>
      </c>
      <c r="F527" s="24">
        <v>6</v>
      </c>
      <c r="G527" s="40"/>
      <c r="H527" s="41"/>
    </row>
    <row r="528" spans="1:8" ht="19.5" thickBot="1" x14ac:dyDescent="0.35">
      <c r="A528" s="17">
        <v>522</v>
      </c>
      <c r="B528" s="18">
        <v>42026</v>
      </c>
      <c r="C528" s="19"/>
      <c r="D528" s="19" t="s">
        <v>100</v>
      </c>
      <c r="E528" s="19" t="s">
        <v>589</v>
      </c>
      <c r="F528" s="24">
        <v>35.299999999999997</v>
      </c>
      <c r="G528" s="40"/>
      <c r="H528" s="41"/>
    </row>
    <row r="529" spans="1:8" ht="19.5" thickBot="1" x14ac:dyDescent="0.35">
      <c r="A529" s="17">
        <v>523</v>
      </c>
      <c r="B529" s="18">
        <v>42026</v>
      </c>
      <c r="C529" s="19" t="s">
        <v>590</v>
      </c>
      <c r="D529" s="19" t="s">
        <v>379</v>
      </c>
      <c r="E529" s="19" t="s">
        <v>591</v>
      </c>
      <c r="F529" s="24">
        <v>8</v>
      </c>
      <c r="G529" s="40"/>
      <c r="H529" s="41"/>
    </row>
    <row r="530" spans="1:8" ht="19.5" thickBot="1" x14ac:dyDescent="0.35">
      <c r="A530" s="17">
        <v>524</v>
      </c>
      <c r="B530" s="18">
        <v>42026</v>
      </c>
      <c r="C530" s="19" t="s">
        <v>592</v>
      </c>
      <c r="D530" s="19" t="s">
        <v>379</v>
      </c>
      <c r="E530" s="19" t="s">
        <v>593</v>
      </c>
      <c r="F530" s="24">
        <v>190</v>
      </c>
      <c r="G530" s="40"/>
      <c r="H530" s="41"/>
    </row>
    <row r="531" spans="1:8" ht="19.5" thickBot="1" x14ac:dyDescent="0.35">
      <c r="A531" s="17">
        <v>525</v>
      </c>
      <c r="B531" s="18">
        <v>42027</v>
      </c>
      <c r="C531" s="19" t="s">
        <v>594</v>
      </c>
      <c r="D531" s="19" t="s">
        <v>510</v>
      </c>
      <c r="E531" s="19" t="s">
        <v>595</v>
      </c>
      <c r="F531" s="24">
        <v>9.99</v>
      </c>
      <c r="G531" s="40"/>
      <c r="H531" s="41"/>
    </row>
    <row r="532" spans="1:8" ht="19.5" thickBot="1" x14ac:dyDescent="0.35">
      <c r="A532" s="17">
        <v>526</v>
      </c>
      <c r="B532" s="18">
        <v>42027</v>
      </c>
      <c r="C532" s="19"/>
      <c r="D532" s="19" t="s">
        <v>100</v>
      </c>
      <c r="E532" s="19" t="s">
        <v>596</v>
      </c>
      <c r="F532" s="24">
        <v>25.5</v>
      </c>
      <c r="G532" s="40"/>
      <c r="H532" s="41"/>
    </row>
    <row r="533" spans="1:8" ht="19.5" thickBot="1" x14ac:dyDescent="0.35">
      <c r="A533" s="17">
        <v>527</v>
      </c>
      <c r="B533" s="18">
        <v>42027</v>
      </c>
      <c r="C533" s="19" t="s">
        <v>597</v>
      </c>
      <c r="D533" s="19" t="s">
        <v>379</v>
      </c>
      <c r="E533" s="19" t="s">
        <v>598</v>
      </c>
      <c r="F533" s="24">
        <v>12</v>
      </c>
      <c r="G533" s="40"/>
      <c r="H533" s="41"/>
    </row>
    <row r="534" spans="1:8" ht="19.5" thickBot="1" x14ac:dyDescent="0.35">
      <c r="A534" s="17">
        <v>528</v>
      </c>
      <c r="B534" s="18">
        <v>42027</v>
      </c>
      <c r="C534" s="19" t="s">
        <v>599</v>
      </c>
      <c r="D534" s="19" t="s">
        <v>379</v>
      </c>
      <c r="E534" s="19" t="s">
        <v>600</v>
      </c>
      <c r="F534" s="24">
        <v>8</v>
      </c>
      <c r="G534" s="40"/>
      <c r="H534" s="41"/>
    </row>
    <row r="535" spans="1:8" ht="19.5" thickBot="1" x14ac:dyDescent="0.35">
      <c r="A535" s="17">
        <v>529</v>
      </c>
      <c r="B535" s="18">
        <v>42027</v>
      </c>
      <c r="C535" s="19" t="s">
        <v>601</v>
      </c>
      <c r="D535" s="19" t="s">
        <v>379</v>
      </c>
      <c r="E535" s="19" t="s">
        <v>602</v>
      </c>
      <c r="F535" s="24">
        <v>8</v>
      </c>
      <c r="G535" s="40"/>
      <c r="H535" s="41"/>
    </row>
    <row r="536" spans="1:8" ht="19.5" thickBot="1" x14ac:dyDescent="0.35">
      <c r="A536" s="17">
        <v>530</v>
      </c>
      <c r="B536" s="18">
        <v>42027</v>
      </c>
      <c r="C536" s="19" t="s">
        <v>603</v>
      </c>
      <c r="D536" s="19" t="s">
        <v>379</v>
      </c>
      <c r="E536" s="19" t="s">
        <v>436</v>
      </c>
      <c r="F536" s="24">
        <v>8</v>
      </c>
      <c r="G536" s="40"/>
      <c r="H536" s="41"/>
    </row>
    <row r="537" spans="1:8" ht="19.5" thickBot="1" x14ac:dyDescent="0.35">
      <c r="A537" s="17">
        <v>531</v>
      </c>
      <c r="B537" s="18">
        <v>42027</v>
      </c>
      <c r="C537" s="19" t="s">
        <v>604</v>
      </c>
      <c r="D537" s="19" t="s">
        <v>379</v>
      </c>
      <c r="E537" s="19" t="s">
        <v>605</v>
      </c>
      <c r="F537" s="24">
        <v>8</v>
      </c>
      <c r="G537" s="40"/>
      <c r="H537" s="41"/>
    </row>
    <row r="538" spans="1:8" ht="19.5" thickBot="1" x14ac:dyDescent="0.35">
      <c r="A538" s="17">
        <v>532</v>
      </c>
      <c r="B538" s="18">
        <v>42030</v>
      </c>
      <c r="C538" s="19" t="s">
        <v>606</v>
      </c>
      <c r="D538" s="19" t="s">
        <v>100</v>
      </c>
      <c r="E538" s="19" t="s">
        <v>607</v>
      </c>
      <c r="F538" s="24">
        <v>42.75</v>
      </c>
      <c r="G538" s="40"/>
      <c r="H538" s="41"/>
    </row>
    <row r="539" spans="1:8" ht="19.5" thickBot="1" x14ac:dyDescent="0.35">
      <c r="A539" s="17">
        <v>533</v>
      </c>
      <c r="B539" s="18">
        <v>42030</v>
      </c>
      <c r="C539" s="19" t="s">
        <v>608</v>
      </c>
      <c r="D539" s="19" t="s">
        <v>11</v>
      </c>
      <c r="E539" s="19" t="s">
        <v>588</v>
      </c>
      <c r="F539" s="24">
        <v>249</v>
      </c>
      <c r="G539" s="40"/>
      <c r="H539" s="41"/>
    </row>
    <row r="540" spans="1:8" ht="38.25" thickBot="1" x14ac:dyDescent="0.35">
      <c r="A540" s="17">
        <v>534</v>
      </c>
      <c r="B540" s="18">
        <v>42031</v>
      </c>
      <c r="C540" s="19"/>
      <c r="D540" s="19" t="s">
        <v>100</v>
      </c>
      <c r="E540" s="19" t="s">
        <v>609</v>
      </c>
      <c r="F540" s="24">
        <v>8.6999999999999993</v>
      </c>
      <c r="G540" s="40"/>
      <c r="H540" s="41"/>
    </row>
    <row r="541" spans="1:8" ht="19.5" thickBot="1" x14ac:dyDescent="0.35">
      <c r="A541" s="17">
        <v>535</v>
      </c>
      <c r="B541" s="18">
        <v>42031</v>
      </c>
      <c r="C541" s="19" t="s">
        <v>610</v>
      </c>
      <c r="D541" s="19" t="s">
        <v>510</v>
      </c>
      <c r="E541" s="19" t="s">
        <v>595</v>
      </c>
      <c r="F541" s="24">
        <v>10.01</v>
      </c>
      <c r="G541" s="40"/>
      <c r="H541" s="41"/>
    </row>
    <row r="542" spans="1:8" ht="19.5" thickBot="1" x14ac:dyDescent="0.35">
      <c r="A542" s="17">
        <v>536</v>
      </c>
      <c r="B542" s="23">
        <v>42031</v>
      </c>
      <c r="C542" s="26" t="s">
        <v>610</v>
      </c>
      <c r="D542" s="27" t="s">
        <v>611</v>
      </c>
      <c r="E542" s="27" t="s">
        <v>612</v>
      </c>
      <c r="F542" s="24">
        <v>31</v>
      </c>
      <c r="G542" s="42"/>
      <c r="H542" s="43"/>
    </row>
    <row r="543" spans="1:8" ht="19.5" thickBot="1" x14ac:dyDescent="0.35">
      <c r="A543" s="17">
        <v>537</v>
      </c>
      <c r="B543" s="18">
        <v>42032</v>
      </c>
      <c r="C543" s="19"/>
      <c r="D543" s="19" t="s">
        <v>100</v>
      </c>
      <c r="E543" s="19" t="s">
        <v>613</v>
      </c>
      <c r="F543" s="24">
        <v>300</v>
      </c>
      <c r="G543" s="40"/>
      <c r="H543" s="41"/>
    </row>
    <row r="544" spans="1:8" ht="19.5" thickBot="1" x14ac:dyDescent="0.35">
      <c r="A544" s="17">
        <v>538</v>
      </c>
      <c r="B544" s="18">
        <v>42032</v>
      </c>
      <c r="C544" s="19"/>
      <c r="D544" s="19" t="s">
        <v>100</v>
      </c>
      <c r="E544" s="19" t="s">
        <v>614</v>
      </c>
      <c r="F544" s="24">
        <v>7.5</v>
      </c>
      <c r="G544" s="40"/>
      <c r="H544" s="41"/>
    </row>
    <row r="545" spans="1:8" ht="19.5" thickBot="1" x14ac:dyDescent="0.35">
      <c r="A545" s="17">
        <v>539</v>
      </c>
      <c r="B545" s="18">
        <v>42032</v>
      </c>
      <c r="C545" s="19" t="s">
        <v>615</v>
      </c>
      <c r="D545" s="19" t="s">
        <v>616</v>
      </c>
      <c r="E545" s="19" t="s">
        <v>617</v>
      </c>
      <c r="F545" s="24">
        <v>6.5</v>
      </c>
      <c r="G545" s="40"/>
      <c r="H545" s="41"/>
    </row>
    <row r="546" spans="1:8" ht="38.25" thickBot="1" x14ac:dyDescent="0.35">
      <c r="A546" s="17">
        <v>540</v>
      </c>
      <c r="B546" s="18">
        <v>42033</v>
      </c>
      <c r="C546" s="19"/>
      <c r="D546" s="19" t="s">
        <v>100</v>
      </c>
      <c r="E546" s="19" t="s">
        <v>618</v>
      </c>
      <c r="F546" s="24">
        <v>13.2</v>
      </c>
      <c r="G546" s="40"/>
      <c r="H546" s="41"/>
    </row>
    <row r="547" spans="1:8" ht="28.5" customHeight="1" thickBot="1" x14ac:dyDescent="0.35">
      <c r="A547" s="17">
        <v>541</v>
      </c>
      <c r="B547" s="23">
        <v>42033</v>
      </c>
      <c r="C547" s="26"/>
      <c r="D547" s="27" t="s">
        <v>357</v>
      </c>
      <c r="E547" s="27" t="s">
        <v>619</v>
      </c>
      <c r="F547" s="24">
        <v>1479.29</v>
      </c>
      <c r="G547" s="42"/>
      <c r="H547" s="43"/>
    </row>
    <row r="548" spans="1:8" ht="19.5" thickBot="1" x14ac:dyDescent="0.35">
      <c r="A548" s="17">
        <v>542</v>
      </c>
      <c r="B548" s="23">
        <v>42033</v>
      </c>
      <c r="C548" s="26"/>
      <c r="D548" s="27" t="s">
        <v>324</v>
      </c>
      <c r="E548" s="27" t="s">
        <v>619</v>
      </c>
      <c r="F548" s="24">
        <v>2198</v>
      </c>
      <c r="G548" s="42"/>
      <c r="H548" s="43"/>
    </row>
    <row r="549" spans="1:8" ht="19.5" thickBot="1" x14ac:dyDescent="0.35">
      <c r="A549" s="17">
        <v>543</v>
      </c>
      <c r="B549" s="18">
        <v>42034</v>
      </c>
      <c r="C549" s="19" t="s">
        <v>620</v>
      </c>
      <c r="D549" s="19" t="s">
        <v>621</v>
      </c>
      <c r="E549" s="19" t="s">
        <v>42</v>
      </c>
      <c r="F549" s="24">
        <v>2.6</v>
      </c>
      <c r="G549" s="40"/>
      <c r="H549" s="41"/>
    </row>
    <row r="550" spans="1:8" ht="19.5" thickBot="1" x14ac:dyDescent="0.35">
      <c r="A550" s="17">
        <v>544</v>
      </c>
      <c r="B550" s="23">
        <v>42035</v>
      </c>
      <c r="C550" s="26"/>
      <c r="D550" s="27" t="s">
        <v>328</v>
      </c>
      <c r="E550" s="27" t="s">
        <v>619</v>
      </c>
      <c r="F550" s="24">
        <v>1500</v>
      </c>
      <c r="G550" s="42"/>
      <c r="H550" s="43"/>
    </row>
    <row r="551" spans="1:8" ht="19.5" thickBot="1" x14ac:dyDescent="0.35">
      <c r="A551" s="17">
        <v>545</v>
      </c>
      <c r="B551" s="18">
        <v>42037</v>
      </c>
      <c r="C551" s="19" t="s">
        <v>622</v>
      </c>
      <c r="D551" s="19" t="s">
        <v>510</v>
      </c>
      <c r="E551" s="19" t="s">
        <v>595</v>
      </c>
      <c r="F551" s="24">
        <v>9.99</v>
      </c>
      <c r="G551" s="40"/>
      <c r="H551" s="41"/>
    </row>
    <row r="552" spans="1:8" ht="19.5" thickBot="1" x14ac:dyDescent="0.35">
      <c r="A552" s="17">
        <v>546</v>
      </c>
      <c r="B552" s="18">
        <v>42038</v>
      </c>
      <c r="C552" s="19"/>
      <c r="D552" s="19" t="s">
        <v>100</v>
      </c>
      <c r="E552" s="19" t="s">
        <v>623</v>
      </c>
      <c r="F552" s="24">
        <v>7</v>
      </c>
      <c r="G552" s="40"/>
      <c r="H552" s="41"/>
    </row>
    <row r="553" spans="1:8" ht="19.5" thickBot="1" x14ac:dyDescent="0.35">
      <c r="A553" s="17">
        <v>547</v>
      </c>
      <c r="B553" s="18">
        <v>42038</v>
      </c>
      <c r="C553" s="19" t="s">
        <v>624</v>
      </c>
      <c r="D553" s="19" t="s">
        <v>407</v>
      </c>
      <c r="E553" s="19" t="s">
        <v>408</v>
      </c>
      <c r="F553" s="24">
        <v>50</v>
      </c>
      <c r="G553" s="40"/>
      <c r="H553" s="41"/>
    </row>
    <row r="554" spans="1:8" ht="38.25" thickBot="1" x14ac:dyDescent="0.35">
      <c r="A554" s="17">
        <v>548</v>
      </c>
      <c r="B554" s="18">
        <v>42038</v>
      </c>
      <c r="C554" s="19"/>
      <c r="D554" s="19" t="s">
        <v>100</v>
      </c>
      <c r="E554" s="19" t="s">
        <v>625</v>
      </c>
      <c r="F554" s="24">
        <v>10.4</v>
      </c>
      <c r="G554" s="40"/>
      <c r="H554" s="41"/>
    </row>
    <row r="555" spans="1:8" ht="19.5" thickBot="1" x14ac:dyDescent="0.35">
      <c r="A555" s="17">
        <v>549</v>
      </c>
      <c r="B555" s="25">
        <v>42038</v>
      </c>
      <c r="C555" s="26"/>
      <c r="D555" s="27" t="s">
        <v>15</v>
      </c>
      <c r="E555" s="27" t="s">
        <v>626</v>
      </c>
      <c r="F555" s="24">
        <v>360</v>
      </c>
      <c r="G555" s="42"/>
      <c r="H555" s="43"/>
    </row>
    <row r="556" spans="1:8" ht="38.25" thickBot="1" x14ac:dyDescent="0.35">
      <c r="A556" s="17">
        <v>550</v>
      </c>
      <c r="B556" s="18">
        <v>42040</v>
      </c>
      <c r="C556" s="19" t="s">
        <v>627</v>
      </c>
      <c r="D556" s="19" t="s">
        <v>11</v>
      </c>
      <c r="E556" s="19" t="s">
        <v>588</v>
      </c>
      <c r="F556" s="24">
        <v>90</v>
      </c>
      <c r="G556" s="40"/>
      <c r="H556" s="41"/>
    </row>
    <row r="557" spans="1:8" ht="44.25" customHeight="1" thickBot="1" x14ac:dyDescent="0.35">
      <c r="A557" s="17">
        <v>551</v>
      </c>
      <c r="B557" s="18">
        <v>42040</v>
      </c>
      <c r="C557" s="19" t="s">
        <v>628</v>
      </c>
      <c r="D557" s="19" t="s">
        <v>11</v>
      </c>
      <c r="E557" s="19" t="s">
        <v>629</v>
      </c>
      <c r="F557" s="24">
        <v>90</v>
      </c>
      <c r="G557" s="40"/>
      <c r="H557" s="41"/>
    </row>
    <row r="558" spans="1:8" ht="38.25" thickBot="1" x14ac:dyDescent="0.35">
      <c r="A558" s="17">
        <v>552</v>
      </c>
      <c r="B558" s="18">
        <v>42040</v>
      </c>
      <c r="C558" s="19"/>
      <c r="D558" s="19" t="s">
        <v>100</v>
      </c>
      <c r="E558" s="19" t="s">
        <v>630</v>
      </c>
      <c r="F558" s="24">
        <v>8.4</v>
      </c>
      <c r="G558" s="40"/>
      <c r="H558" s="41"/>
    </row>
    <row r="559" spans="1:8" ht="38.25" thickBot="1" x14ac:dyDescent="0.35">
      <c r="A559" s="17">
        <v>553</v>
      </c>
      <c r="B559" s="18">
        <v>42040</v>
      </c>
      <c r="C559" s="19" t="s">
        <v>627</v>
      </c>
      <c r="D559" s="19" t="s">
        <v>11</v>
      </c>
      <c r="E559" s="19" t="s">
        <v>631</v>
      </c>
      <c r="F559" s="24">
        <v>90</v>
      </c>
      <c r="G559" s="40"/>
      <c r="H559" s="41"/>
    </row>
    <row r="560" spans="1:8" ht="34.5" customHeight="1" thickBot="1" x14ac:dyDescent="0.35">
      <c r="A560" s="17">
        <v>554</v>
      </c>
      <c r="B560" s="18">
        <v>42040</v>
      </c>
      <c r="C560" s="19" t="s">
        <v>632</v>
      </c>
      <c r="D560" s="19" t="s">
        <v>11</v>
      </c>
      <c r="E560" s="19" t="s">
        <v>631</v>
      </c>
      <c r="F560" s="24">
        <v>31</v>
      </c>
      <c r="G560" s="40"/>
      <c r="H560" s="41"/>
    </row>
    <row r="561" spans="1:8" ht="38.25" thickBot="1" x14ac:dyDescent="0.35">
      <c r="A561" s="17">
        <v>555</v>
      </c>
      <c r="B561" s="18">
        <v>42040</v>
      </c>
      <c r="C561" s="19" t="s">
        <v>633</v>
      </c>
      <c r="D561" s="19" t="s">
        <v>564</v>
      </c>
      <c r="E561" s="19" t="s">
        <v>634</v>
      </c>
      <c r="F561" s="24">
        <v>18</v>
      </c>
      <c r="G561" s="40"/>
      <c r="H561" s="41"/>
    </row>
    <row r="562" spans="1:8" ht="38.25" thickBot="1" x14ac:dyDescent="0.35">
      <c r="A562" s="17">
        <v>556</v>
      </c>
      <c r="B562" s="18">
        <v>42040</v>
      </c>
      <c r="C562" s="19" t="s">
        <v>635</v>
      </c>
      <c r="D562" s="19" t="s">
        <v>564</v>
      </c>
      <c r="E562" s="19" t="s">
        <v>636</v>
      </c>
      <c r="F562" s="24">
        <v>55.2</v>
      </c>
      <c r="G562" s="40"/>
      <c r="H562" s="41"/>
    </row>
    <row r="563" spans="1:8" ht="38.25" thickBot="1" x14ac:dyDescent="0.35">
      <c r="A563" s="17">
        <v>557</v>
      </c>
      <c r="B563" s="18">
        <v>42040</v>
      </c>
      <c r="C563" s="19" t="s">
        <v>637</v>
      </c>
      <c r="D563" s="19" t="s">
        <v>564</v>
      </c>
      <c r="E563" s="19" t="s">
        <v>638</v>
      </c>
      <c r="F563" s="24">
        <v>144</v>
      </c>
      <c r="G563" s="40"/>
      <c r="H563" s="41"/>
    </row>
    <row r="564" spans="1:8" ht="38.25" thickBot="1" x14ac:dyDescent="0.35">
      <c r="A564" s="17">
        <v>558</v>
      </c>
      <c r="B564" s="18">
        <v>42040</v>
      </c>
      <c r="C564" s="19" t="s">
        <v>639</v>
      </c>
      <c r="D564" s="19" t="s">
        <v>564</v>
      </c>
      <c r="E564" s="19" t="s">
        <v>640</v>
      </c>
      <c r="F564" s="24">
        <v>120</v>
      </c>
      <c r="G564" s="40"/>
      <c r="H564" s="41"/>
    </row>
    <row r="565" spans="1:8" ht="19.5" thickBot="1" x14ac:dyDescent="0.35">
      <c r="A565" s="17">
        <v>559</v>
      </c>
      <c r="B565" s="18">
        <v>42041</v>
      </c>
      <c r="C565" s="19" t="s">
        <v>641</v>
      </c>
      <c r="D565" s="19" t="s">
        <v>510</v>
      </c>
      <c r="E565" s="19" t="s">
        <v>642</v>
      </c>
      <c r="F565" s="24">
        <v>16</v>
      </c>
      <c r="G565" s="40"/>
      <c r="H565" s="41"/>
    </row>
    <row r="566" spans="1:8" ht="19.5" thickBot="1" x14ac:dyDescent="0.35">
      <c r="A566" s="17">
        <v>560</v>
      </c>
      <c r="B566" s="18">
        <v>42041</v>
      </c>
      <c r="C566" s="19" t="s">
        <v>643</v>
      </c>
      <c r="D566" s="19" t="s">
        <v>510</v>
      </c>
      <c r="E566" s="19" t="s">
        <v>644</v>
      </c>
      <c r="F566" s="24">
        <v>19.989999999999998</v>
      </c>
      <c r="G566" s="40"/>
      <c r="H566" s="41"/>
    </row>
    <row r="567" spans="1:8" ht="19.5" thickBot="1" x14ac:dyDescent="0.35">
      <c r="A567" s="17">
        <v>561</v>
      </c>
      <c r="B567" s="18">
        <v>42044</v>
      </c>
      <c r="C567" s="19" t="s">
        <v>645</v>
      </c>
      <c r="D567" s="19" t="s">
        <v>379</v>
      </c>
      <c r="E567" s="19" t="s">
        <v>436</v>
      </c>
      <c r="F567" s="24">
        <v>16</v>
      </c>
      <c r="G567" s="40"/>
      <c r="H567" s="41"/>
    </row>
    <row r="568" spans="1:8" ht="19.5" thickBot="1" x14ac:dyDescent="0.35">
      <c r="A568" s="17">
        <v>562</v>
      </c>
      <c r="B568" s="18">
        <v>42044</v>
      </c>
      <c r="C568" s="19" t="s">
        <v>646</v>
      </c>
      <c r="D568" s="19" t="s">
        <v>379</v>
      </c>
      <c r="E568" s="19" t="s">
        <v>647</v>
      </c>
      <c r="F568" s="24">
        <v>38</v>
      </c>
      <c r="G568" s="40"/>
      <c r="H568" s="41"/>
    </row>
    <row r="569" spans="1:8" ht="19.5" thickBot="1" x14ac:dyDescent="0.35">
      <c r="A569" s="17">
        <v>563</v>
      </c>
      <c r="B569" s="18">
        <v>42044</v>
      </c>
      <c r="C569" s="19" t="s">
        <v>648</v>
      </c>
      <c r="D569" s="19" t="s">
        <v>379</v>
      </c>
      <c r="E569" s="19" t="s">
        <v>647</v>
      </c>
      <c r="F569" s="24">
        <v>38</v>
      </c>
      <c r="G569" s="40"/>
      <c r="H569" s="41"/>
    </row>
    <row r="570" spans="1:8" ht="19.5" thickBot="1" x14ac:dyDescent="0.35">
      <c r="A570" s="17">
        <v>564</v>
      </c>
      <c r="B570" s="18">
        <v>42044</v>
      </c>
      <c r="C570" s="19" t="s">
        <v>649</v>
      </c>
      <c r="D570" s="19" t="s">
        <v>379</v>
      </c>
      <c r="E570" s="19" t="s">
        <v>436</v>
      </c>
      <c r="F570" s="24">
        <v>4</v>
      </c>
      <c r="G570" s="40"/>
      <c r="H570" s="41"/>
    </row>
    <row r="571" spans="1:8" ht="19.5" thickBot="1" x14ac:dyDescent="0.35">
      <c r="A571" s="17">
        <v>565</v>
      </c>
      <c r="B571" s="18">
        <v>42044</v>
      </c>
      <c r="C571" s="19"/>
      <c r="D571" s="19" t="s">
        <v>379</v>
      </c>
      <c r="E571" s="19" t="s">
        <v>436</v>
      </c>
      <c r="F571" s="24">
        <v>8</v>
      </c>
      <c r="G571" s="40"/>
      <c r="H571" s="41"/>
    </row>
    <row r="572" spans="1:8" ht="19.5" thickBot="1" x14ac:dyDescent="0.35">
      <c r="A572" s="17">
        <v>566</v>
      </c>
      <c r="B572" s="18">
        <v>42044</v>
      </c>
      <c r="C572" s="19"/>
      <c r="D572" s="19" t="s">
        <v>379</v>
      </c>
      <c r="E572" s="19" t="s">
        <v>436</v>
      </c>
      <c r="F572" s="24">
        <v>8</v>
      </c>
      <c r="G572" s="40"/>
      <c r="H572" s="41"/>
    </row>
    <row r="573" spans="1:8" ht="19.5" thickBot="1" x14ac:dyDescent="0.35">
      <c r="A573" s="17">
        <v>567</v>
      </c>
      <c r="B573" s="18">
        <v>42044</v>
      </c>
      <c r="C573" s="19" t="s">
        <v>650</v>
      </c>
      <c r="D573" s="19" t="s">
        <v>379</v>
      </c>
      <c r="E573" s="19" t="s">
        <v>593</v>
      </c>
      <c r="F573" s="24">
        <v>190</v>
      </c>
      <c r="G573" s="40"/>
      <c r="H573" s="41"/>
    </row>
    <row r="574" spans="1:8" ht="19.5" thickBot="1" x14ac:dyDescent="0.35">
      <c r="A574" s="17">
        <v>568</v>
      </c>
      <c r="B574" s="18">
        <v>42044</v>
      </c>
      <c r="C574" s="19" t="s">
        <v>651</v>
      </c>
      <c r="D574" s="19" t="s">
        <v>510</v>
      </c>
      <c r="E574" s="19" t="s">
        <v>652</v>
      </c>
      <c r="F574" s="24">
        <v>44.99</v>
      </c>
      <c r="G574" s="40"/>
      <c r="H574" s="41"/>
    </row>
    <row r="575" spans="1:8" ht="19.5" thickBot="1" x14ac:dyDescent="0.35">
      <c r="A575" s="17">
        <v>569</v>
      </c>
      <c r="B575" s="18">
        <v>42045</v>
      </c>
      <c r="C575" s="19"/>
      <c r="D575" s="19" t="s">
        <v>100</v>
      </c>
      <c r="E575" s="19" t="s">
        <v>653</v>
      </c>
      <c r="F575" s="24">
        <v>7.5</v>
      </c>
      <c r="G575" s="40"/>
      <c r="H575" s="41"/>
    </row>
    <row r="576" spans="1:8" ht="19.5" thickBot="1" x14ac:dyDescent="0.35">
      <c r="A576" s="17">
        <v>570</v>
      </c>
      <c r="B576" s="18">
        <v>42045</v>
      </c>
      <c r="C576" s="19" t="s">
        <v>654</v>
      </c>
      <c r="D576" s="19" t="s">
        <v>534</v>
      </c>
      <c r="E576" s="19" t="s">
        <v>42</v>
      </c>
      <c r="F576" s="24">
        <v>8.5</v>
      </c>
      <c r="G576" s="40"/>
      <c r="H576" s="41"/>
    </row>
    <row r="577" spans="1:8" ht="38.25" thickBot="1" x14ac:dyDescent="0.35">
      <c r="A577" s="17">
        <v>571</v>
      </c>
      <c r="B577" s="18">
        <v>42046</v>
      </c>
      <c r="C577" s="19"/>
      <c r="D577" s="19" t="s">
        <v>100</v>
      </c>
      <c r="E577" s="19" t="s">
        <v>655</v>
      </c>
      <c r="F577" s="24">
        <v>16.5</v>
      </c>
      <c r="G577" s="40"/>
      <c r="H577" s="41"/>
    </row>
    <row r="578" spans="1:8" ht="19.5" thickBot="1" x14ac:dyDescent="0.35">
      <c r="A578" s="17">
        <v>572</v>
      </c>
      <c r="B578" s="18">
        <v>42046</v>
      </c>
      <c r="C578" s="19" t="s">
        <v>656</v>
      </c>
      <c r="D578" s="19" t="s">
        <v>481</v>
      </c>
      <c r="E578" s="19" t="s">
        <v>482</v>
      </c>
      <c r="F578" s="24">
        <v>1</v>
      </c>
      <c r="G578" s="40"/>
      <c r="H578" s="41"/>
    </row>
    <row r="579" spans="1:8" ht="19.5" thickBot="1" x14ac:dyDescent="0.35">
      <c r="A579" s="17">
        <v>573</v>
      </c>
      <c r="B579" s="18">
        <v>42046</v>
      </c>
      <c r="C579" s="19" t="s">
        <v>657</v>
      </c>
      <c r="D579" s="19" t="s">
        <v>379</v>
      </c>
      <c r="E579" s="19" t="s">
        <v>436</v>
      </c>
      <c r="F579" s="24">
        <v>8</v>
      </c>
      <c r="G579" s="40"/>
      <c r="H579" s="41"/>
    </row>
    <row r="580" spans="1:8" ht="19.5" thickBot="1" x14ac:dyDescent="0.35">
      <c r="A580" s="17">
        <v>574</v>
      </c>
      <c r="B580" s="18">
        <v>42046</v>
      </c>
      <c r="C580" s="19" t="s">
        <v>658</v>
      </c>
      <c r="D580" s="19" t="s">
        <v>379</v>
      </c>
      <c r="E580" s="19" t="s">
        <v>436</v>
      </c>
      <c r="F580" s="24">
        <v>8</v>
      </c>
      <c r="G580" s="40"/>
      <c r="H580" s="41"/>
    </row>
    <row r="581" spans="1:8" ht="38.25" thickBot="1" x14ac:dyDescent="0.35">
      <c r="A581" s="17">
        <v>575</v>
      </c>
      <c r="B581" s="18">
        <v>42047</v>
      </c>
      <c r="C581" s="19" t="s">
        <v>659</v>
      </c>
      <c r="D581" s="19" t="s">
        <v>11</v>
      </c>
      <c r="E581" s="19" t="s">
        <v>588</v>
      </c>
      <c r="F581" s="24">
        <v>23</v>
      </c>
      <c r="G581" s="40"/>
      <c r="H581" s="41"/>
    </row>
    <row r="582" spans="1:8" ht="19.5" thickBot="1" x14ac:dyDescent="0.35">
      <c r="A582" s="17">
        <v>576</v>
      </c>
      <c r="B582" s="18">
        <v>42047</v>
      </c>
      <c r="C582" s="19" t="s">
        <v>606</v>
      </c>
      <c r="D582" s="19" t="s">
        <v>660</v>
      </c>
      <c r="E582" s="19" t="s">
        <v>661</v>
      </c>
      <c r="F582" s="24">
        <v>3</v>
      </c>
      <c r="G582" s="40"/>
      <c r="H582" s="41"/>
    </row>
    <row r="583" spans="1:8" ht="38.25" thickBot="1" x14ac:dyDescent="0.35">
      <c r="A583" s="17">
        <v>577</v>
      </c>
      <c r="B583" s="18">
        <v>42047</v>
      </c>
      <c r="C583" s="19" t="s">
        <v>659</v>
      </c>
      <c r="D583" s="19" t="s">
        <v>11</v>
      </c>
      <c r="E583" s="19" t="s">
        <v>631</v>
      </c>
      <c r="F583" s="24">
        <v>23</v>
      </c>
      <c r="G583" s="40"/>
      <c r="H583" s="41"/>
    </row>
    <row r="584" spans="1:8" ht="38.25" thickBot="1" x14ac:dyDescent="0.35">
      <c r="A584" s="17">
        <v>578</v>
      </c>
      <c r="B584" s="18">
        <v>42048</v>
      </c>
      <c r="C584" s="19" t="s">
        <v>606</v>
      </c>
      <c r="D584" s="19" t="s">
        <v>660</v>
      </c>
      <c r="E584" s="19" t="s">
        <v>662</v>
      </c>
      <c r="F584" s="24">
        <v>9.5</v>
      </c>
      <c r="G584" s="40"/>
      <c r="H584" s="41"/>
    </row>
    <row r="585" spans="1:8" ht="19.5" thickBot="1" x14ac:dyDescent="0.35">
      <c r="A585" s="17">
        <v>579</v>
      </c>
      <c r="B585" s="18">
        <v>42048</v>
      </c>
      <c r="C585" s="19" t="s">
        <v>663</v>
      </c>
      <c r="D585" s="19" t="s">
        <v>510</v>
      </c>
      <c r="E585" s="19" t="s">
        <v>227</v>
      </c>
      <c r="F585" s="24">
        <v>9.99</v>
      </c>
      <c r="G585" s="40"/>
      <c r="H585" s="41"/>
    </row>
    <row r="586" spans="1:8" ht="19.5" thickBot="1" x14ac:dyDescent="0.35">
      <c r="A586" s="17">
        <v>580</v>
      </c>
      <c r="B586" s="18">
        <v>42049</v>
      </c>
      <c r="C586" s="19" t="s">
        <v>606</v>
      </c>
      <c r="D586" s="19" t="s">
        <v>660</v>
      </c>
      <c r="E586" s="19" t="s">
        <v>664</v>
      </c>
      <c r="F586" s="24">
        <v>5</v>
      </c>
      <c r="G586" s="40"/>
      <c r="H586" s="41"/>
    </row>
    <row r="587" spans="1:8" ht="38.25" thickBot="1" x14ac:dyDescent="0.35">
      <c r="A587" s="17">
        <v>581</v>
      </c>
      <c r="B587" s="18">
        <v>42051</v>
      </c>
      <c r="C587" s="19" t="s">
        <v>606</v>
      </c>
      <c r="D587" s="19" t="s">
        <v>660</v>
      </c>
      <c r="E587" s="19" t="s">
        <v>665</v>
      </c>
      <c r="F587" s="24">
        <v>11.7</v>
      </c>
      <c r="G587" s="40"/>
      <c r="H587" s="41"/>
    </row>
    <row r="588" spans="1:8" ht="38.25" thickBot="1" x14ac:dyDescent="0.35">
      <c r="A588" s="17">
        <v>582</v>
      </c>
      <c r="B588" s="30">
        <v>42051</v>
      </c>
      <c r="C588" s="31" t="s">
        <v>666</v>
      </c>
      <c r="D588" s="31" t="s">
        <v>667</v>
      </c>
      <c r="E588" s="31"/>
      <c r="F588" s="24">
        <v>90</v>
      </c>
      <c r="G588" s="40"/>
      <c r="H588" s="41"/>
    </row>
    <row r="589" spans="1:8" ht="38.25" thickBot="1" x14ac:dyDescent="0.35">
      <c r="A589" s="17">
        <v>583</v>
      </c>
      <c r="B589" s="18">
        <v>42052</v>
      </c>
      <c r="C589" s="19" t="s">
        <v>606</v>
      </c>
      <c r="D589" s="19" t="s">
        <v>660</v>
      </c>
      <c r="E589" s="19" t="s">
        <v>668</v>
      </c>
      <c r="F589" s="24">
        <v>8.9</v>
      </c>
      <c r="G589" s="40"/>
      <c r="H589" s="41"/>
    </row>
    <row r="590" spans="1:8" ht="38.25" thickBot="1" x14ac:dyDescent="0.35">
      <c r="A590" s="17">
        <v>584</v>
      </c>
      <c r="B590" s="18">
        <v>42053</v>
      </c>
      <c r="C590" s="19" t="s">
        <v>606</v>
      </c>
      <c r="D590" s="19" t="s">
        <v>660</v>
      </c>
      <c r="E590" s="19" t="s">
        <v>669</v>
      </c>
      <c r="F590" s="24">
        <v>13.7</v>
      </c>
      <c r="G590" s="40"/>
      <c r="H590" s="41"/>
    </row>
    <row r="591" spans="1:8" ht="19.5" thickBot="1" x14ac:dyDescent="0.35">
      <c r="A591" s="17">
        <v>585</v>
      </c>
      <c r="B591" s="18">
        <v>42054</v>
      </c>
      <c r="C591" s="19" t="s">
        <v>606</v>
      </c>
      <c r="D591" s="19" t="s">
        <v>660</v>
      </c>
      <c r="E591" s="19" t="s">
        <v>670</v>
      </c>
      <c r="F591" s="24">
        <v>4</v>
      </c>
      <c r="G591" s="40"/>
      <c r="H591" s="41"/>
    </row>
    <row r="592" spans="1:8" ht="38.25" thickBot="1" x14ac:dyDescent="0.35">
      <c r="A592" s="17">
        <v>586</v>
      </c>
      <c r="B592" s="18">
        <v>42055</v>
      </c>
      <c r="C592" s="19" t="s">
        <v>606</v>
      </c>
      <c r="D592" s="19" t="s">
        <v>660</v>
      </c>
      <c r="E592" s="19" t="s">
        <v>671</v>
      </c>
      <c r="F592" s="24">
        <v>11.5</v>
      </c>
      <c r="G592" s="40"/>
      <c r="H592" s="41"/>
    </row>
    <row r="593" spans="1:8" ht="19.5" thickBot="1" x14ac:dyDescent="0.35">
      <c r="A593" s="17">
        <v>587</v>
      </c>
      <c r="B593" s="18">
        <v>42055</v>
      </c>
      <c r="C593" s="19" t="s">
        <v>672</v>
      </c>
      <c r="D593" s="19" t="s">
        <v>510</v>
      </c>
      <c r="E593" s="19" t="s">
        <v>123</v>
      </c>
      <c r="F593" s="24">
        <v>12</v>
      </c>
      <c r="G593" s="40"/>
      <c r="H593" s="41"/>
    </row>
    <row r="594" spans="1:8" ht="19.5" thickBot="1" x14ac:dyDescent="0.35">
      <c r="A594" s="17">
        <v>588</v>
      </c>
      <c r="B594" s="23">
        <v>42057</v>
      </c>
      <c r="C594" s="19" t="s">
        <v>673</v>
      </c>
      <c r="D594" s="19" t="s">
        <v>544</v>
      </c>
      <c r="E594" s="19" t="s">
        <v>674</v>
      </c>
      <c r="F594" s="24">
        <v>1500</v>
      </c>
      <c r="G594" s="40"/>
      <c r="H594" s="41"/>
    </row>
    <row r="595" spans="1:8" ht="19.5" thickBot="1" x14ac:dyDescent="0.35">
      <c r="A595" s="17">
        <v>589</v>
      </c>
      <c r="B595" s="18">
        <v>42058</v>
      </c>
      <c r="C595" s="19" t="s">
        <v>606</v>
      </c>
      <c r="D595" s="19" t="s">
        <v>660</v>
      </c>
      <c r="E595" s="19" t="s">
        <v>675</v>
      </c>
      <c r="F595" s="24">
        <v>5</v>
      </c>
      <c r="G595" s="40"/>
      <c r="H595" s="41"/>
    </row>
    <row r="596" spans="1:8" ht="19.5" thickBot="1" x14ac:dyDescent="0.35">
      <c r="A596" s="17">
        <v>590</v>
      </c>
      <c r="B596" s="23">
        <v>42058</v>
      </c>
      <c r="C596" s="26"/>
      <c r="D596" s="27" t="s">
        <v>357</v>
      </c>
      <c r="E596" s="27" t="s">
        <v>676</v>
      </c>
      <c r="F596" s="24">
        <v>1312.27</v>
      </c>
      <c r="G596" s="42"/>
      <c r="H596" s="43"/>
    </row>
    <row r="597" spans="1:8" ht="38.25" thickBot="1" x14ac:dyDescent="0.35">
      <c r="A597" s="17">
        <v>591</v>
      </c>
      <c r="B597" s="18">
        <v>42059</v>
      </c>
      <c r="C597" s="19" t="s">
        <v>606</v>
      </c>
      <c r="D597" s="19" t="s">
        <v>660</v>
      </c>
      <c r="E597" s="19" t="s">
        <v>677</v>
      </c>
      <c r="F597" s="24">
        <v>10.199999999999999</v>
      </c>
      <c r="G597" s="40"/>
      <c r="H597" s="41"/>
    </row>
    <row r="598" spans="1:8" ht="19.5" thickBot="1" x14ac:dyDescent="0.35">
      <c r="A598" s="17">
        <v>592</v>
      </c>
      <c r="B598" s="18">
        <v>42060</v>
      </c>
      <c r="C598" s="19" t="s">
        <v>678</v>
      </c>
      <c r="D598" s="19" t="s">
        <v>11</v>
      </c>
      <c r="E598" s="19" t="s">
        <v>588</v>
      </c>
      <c r="F598" s="24">
        <v>23</v>
      </c>
      <c r="G598" s="40"/>
      <c r="H598" s="41"/>
    </row>
    <row r="599" spans="1:8" ht="38.25" thickBot="1" x14ac:dyDescent="0.35">
      <c r="A599" s="17">
        <v>593</v>
      </c>
      <c r="B599" s="18">
        <v>42060</v>
      </c>
      <c r="C599" s="19" t="s">
        <v>606</v>
      </c>
      <c r="D599" s="19" t="s">
        <v>660</v>
      </c>
      <c r="E599" s="19" t="s">
        <v>677</v>
      </c>
      <c r="F599" s="24">
        <v>12.7</v>
      </c>
      <c r="G599" s="40"/>
      <c r="H599" s="41"/>
    </row>
    <row r="600" spans="1:8" ht="19.5" thickBot="1" x14ac:dyDescent="0.35">
      <c r="A600" s="17">
        <v>594</v>
      </c>
      <c r="B600" s="18">
        <v>42061</v>
      </c>
      <c r="C600" s="19" t="s">
        <v>679</v>
      </c>
      <c r="D600" s="19" t="s">
        <v>569</v>
      </c>
      <c r="E600" s="19" t="s">
        <v>680</v>
      </c>
      <c r="F600" s="24">
        <v>200</v>
      </c>
      <c r="G600" s="40"/>
      <c r="H600" s="41"/>
    </row>
    <row r="601" spans="1:8" ht="38.25" thickBot="1" x14ac:dyDescent="0.35">
      <c r="A601" s="17">
        <v>595</v>
      </c>
      <c r="B601" s="18">
        <v>42061</v>
      </c>
      <c r="C601" s="19" t="s">
        <v>606</v>
      </c>
      <c r="D601" s="19" t="s">
        <v>660</v>
      </c>
      <c r="E601" s="19" t="s">
        <v>681</v>
      </c>
      <c r="F601" s="24">
        <v>19</v>
      </c>
      <c r="G601" s="40"/>
      <c r="H601" s="41"/>
    </row>
    <row r="602" spans="1:8" ht="19.5" thickBot="1" x14ac:dyDescent="0.35">
      <c r="A602" s="17">
        <v>596</v>
      </c>
      <c r="B602" s="18">
        <v>42061</v>
      </c>
      <c r="C602" s="19" t="s">
        <v>682</v>
      </c>
      <c r="D602" s="19" t="s">
        <v>379</v>
      </c>
      <c r="E602" s="19" t="s">
        <v>436</v>
      </c>
      <c r="F602" s="24">
        <v>12</v>
      </c>
      <c r="G602" s="40"/>
      <c r="H602" s="41"/>
    </row>
    <row r="603" spans="1:8" ht="19.5" thickBot="1" x14ac:dyDescent="0.35">
      <c r="A603" s="17">
        <v>597</v>
      </c>
      <c r="B603" s="23">
        <v>42063</v>
      </c>
      <c r="C603" s="19"/>
      <c r="D603" s="19" t="s">
        <v>15</v>
      </c>
      <c r="E603" s="19" t="s">
        <v>683</v>
      </c>
      <c r="F603" s="24">
        <f>35.2+46.11+37.75</f>
        <v>119.06</v>
      </c>
      <c r="G603" s="40"/>
      <c r="H603" s="41"/>
    </row>
    <row r="604" spans="1:8" ht="19.5" thickBot="1" x14ac:dyDescent="0.35">
      <c r="A604" s="17">
        <v>598</v>
      </c>
      <c r="B604" s="23">
        <v>42063</v>
      </c>
      <c r="C604" s="26" t="s">
        <v>684</v>
      </c>
      <c r="D604" s="27" t="s">
        <v>324</v>
      </c>
      <c r="E604" s="27" t="s">
        <v>676</v>
      </c>
      <c r="F604" s="24">
        <v>536</v>
      </c>
      <c r="G604" s="42"/>
      <c r="H604" s="43"/>
    </row>
    <row r="605" spans="1:8" ht="19.5" thickBot="1" x14ac:dyDescent="0.35">
      <c r="A605" s="17">
        <v>599</v>
      </c>
      <c r="B605" s="18">
        <v>42065</v>
      </c>
      <c r="C605" s="19" t="s">
        <v>606</v>
      </c>
      <c r="D605" s="19" t="s">
        <v>660</v>
      </c>
      <c r="E605" s="19" t="s">
        <v>685</v>
      </c>
      <c r="F605" s="24">
        <v>60</v>
      </c>
      <c r="G605" s="40"/>
      <c r="H605" s="41"/>
    </row>
    <row r="606" spans="1:8" ht="19.5" thickBot="1" x14ac:dyDescent="0.35">
      <c r="A606" s="17">
        <v>600</v>
      </c>
      <c r="B606" s="23">
        <v>42065</v>
      </c>
      <c r="C606" s="26"/>
      <c r="D606" s="27" t="s">
        <v>328</v>
      </c>
      <c r="E606" s="27" t="s">
        <v>686</v>
      </c>
      <c r="F606" s="24">
        <v>291.89999999999998</v>
      </c>
      <c r="G606" s="42"/>
      <c r="H606" s="43"/>
    </row>
    <row r="607" spans="1:8" ht="38.25" thickBot="1" x14ac:dyDescent="0.35">
      <c r="A607" s="17">
        <v>601</v>
      </c>
      <c r="B607" s="18">
        <v>42066</v>
      </c>
      <c r="C607" s="19"/>
      <c r="D607" s="19" t="s">
        <v>100</v>
      </c>
      <c r="E607" s="19" t="s">
        <v>687</v>
      </c>
      <c r="F607" s="24">
        <v>16.899999999999999</v>
      </c>
      <c r="G607" s="40"/>
      <c r="H607" s="41"/>
    </row>
    <row r="608" spans="1:8" ht="19.5" thickBot="1" x14ac:dyDescent="0.35">
      <c r="A608" s="17">
        <v>602</v>
      </c>
      <c r="B608" s="18">
        <v>42066</v>
      </c>
      <c r="C608" s="19" t="s">
        <v>688</v>
      </c>
      <c r="D608" s="19" t="s">
        <v>689</v>
      </c>
      <c r="E608" s="19" t="s">
        <v>42</v>
      </c>
      <c r="F608" s="24">
        <v>2</v>
      </c>
      <c r="G608" s="40"/>
      <c r="H608" s="41"/>
    </row>
    <row r="609" spans="1:8" ht="19.5" thickBot="1" x14ac:dyDescent="0.35">
      <c r="A609" s="17">
        <v>603</v>
      </c>
      <c r="B609" s="18">
        <v>42067</v>
      </c>
      <c r="C609" s="19" t="s">
        <v>690</v>
      </c>
      <c r="D609" s="19" t="s">
        <v>379</v>
      </c>
      <c r="E609" s="19" t="s">
        <v>505</v>
      </c>
      <c r="F609" s="24">
        <v>74.7</v>
      </c>
      <c r="G609" s="40"/>
      <c r="H609" s="41"/>
    </row>
    <row r="610" spans="1:8" ht="19.5" thickBot="1" x14ac:dyDescent="0.35">
      <c r="A610" s="17">
        <v>604</v>
      </c>
      <c r="B610" s="18">
        <v>42067</v>
      </c>
      <c r="C610" s="19" t="s">
        <v>690</v>
      </c>
      <c r="D610" s="19" t="s">
        <v>691</v>
      </c>
      <c r="E610" s="31" t="s">
        <v>692</v>
      </c>
      <c r="F610" s="24">
        <v>2872.64</v>
      </c>
      <c r="G610" s="40"/>
      <c r="H610" s="41"/>
    </row>
    <row r="611" spans="1:8" ht="19.5" thickBot="1" x14ac:dyDescent="0.35">
      <c r="A611" s="17">
        <v>605</v>
      </c>
      <c r="B611" s="18">
        <v>42067</v>
      </c>
      <c r="C611" s="19"/>
      <c r="D611" s="19" t="s">
        <v>100</v>
      </c>
      <c r="E611" s="19" t="s">
        <v>693</v>
      </c>
      <c r="F611" s="24">
        <v>7</v>
      </c>
      <c r="G611" s="40"/>
      <c r="H611" s="41"/>
    </row>
    <row r="612" spans="1:8" ht="19.5" thickBot="1" x14ac:dyDescent="0.35">
      <c r="A612" s="17">
        <v>606</v>
      </c>
      <c r="B612" s="18">
        <v>42067</v>
      </c>
      <c r="C612" s="19" t="s">
        <v>694</v>
      </c>
      <c r="D612" s="19" t="s">
        <v>407</v>
      </c>
      <c r="E612" s="19" t="s">
        <v>695</v>
      </c>
      <c r="F612" s="24">
        <v>48</v>
      </c>
      <c r="G612" s="40"/>
      <c r="H612" s="41"/>
    </row>
    <row r="613" spans="1:8" ht="19.5" thickBot="1" x14ac:dyDescent="0.35">
      <c r="A613" s="17">
        <v>607</v>
      </c>
      <c r="B613" s="18">
        <v>42068</v>
      </c>
      <c r="C613" s="19"/>
      <c r="D613" s="19" t="s">
        <v>100</v>
      </c>
      <c r="E613" s="19" t="s">
        <v>696</v>
      </c>
      <c r="F613" s="24">
        <v>11.1</v>
      </c>
      <c r="G613" s="40"/>
      <c r="H613" s="41"/>
    </row>
    <row r="614" spans="1:8" ht="19.5" thickBot="1" x14ac:dyDescent="0.35">
      <c r="A614" s="17">
        <v>608</v>
      </c>
      <c r="B614" s="18">
        <v>42068</v>
      </c>
      <c r="C614" s="19" t="s">
        <v>697</v>
      </c>
      <c r="D614" s="19" t="s">
        <v>379</v>
      </c>
      <c r="E614" s="19" t="s">
        <v>436</v>
      </c>
      <c r="F614" s="24">
        <v>8</v>
      </c>
      <c r="G614" s="40"/>
      <c r="H614" s="41"/>
    </row>
    <row r="615" spans="1:8" ht="19.5" thickBot="1" x14ac:dyDescent="0.35">
      <c r="A615" s="17">
        <v>609</v>
      </c>
      <c r="B615" s="18">
        <v>42068</v>
      </c>
      <c r="C615" s="19" t="s">
        <v>698</v>
      </c>
      <c r="D615" s="19" t="s">
        <v>379</v>
      </c>
      <c r="E615" s="19" t="s">
        <v>436</v>
      </c>
      <c r="F615" s="24">
        <v>12</v>
      </c>
      <c r="G615" s="40"/>
      <c r="H615" s="41"/>
    </row>
    <row r="616" spans="1:8" ht="19.5" thickBot="1" x14ac:dyDescent="0.35">
      <c r="A616" s="17">
        <v>610</v>
      </c>
      <c r="B616" s="18">
        <v>42068</v>
      </c>
      <c r="C616" s="19" t="s">
        <v>699</v>
      </c>
      <c r="D616" s="19" t="s">
        <v>379</v>
      </c>
      <c r="E616" s="19" t="s">
        <v>436</v>
      </c>
      <c r="F616" s="24">
        <v>8</v>
      </c>
      <c r="G616" s="40"/>
      <c r="H616" s="41"/>
    </row>
    <row r="617" spans="1:8" ht="19.5" thickBot="1" x14ac:dyDescent="0.35">
      <c r="A617" s="17">
        <v>611</v>
      </c>
      <c r="B617" s="18">
        <v>42068</v>
      </c>
      <c r="C617" s="19" t="s">
        <v>700</v>
      </c>
      <c r="D617" s="19" t="s">
        <v>379</v>
      </c>
      <c r="E617" s="19" t="s">
        <v>436</v>
      </c>
      <c r="F617" s="24">
        <v>12</v>
      </c>
      <c r="G617" s="40"/>
      <c r="H617" s="41"/>
    </row>
    <row r="618" spans="1:8" ht="19.5" thickBot="1" x14ac:dyDescent="0.35">
      <c r="A618" s="17">
        <v>612</v>
      </c>
      <c r="B618" s="18">
        <v>42068</v>
      </c>
      <c r="C618" s="19" t="s">
        <v>701</v>
      </c>
      <c r="D618" s="19" t="s">
        <v>379</v>
      </c>
      <c r="E618" s="19" t="s">
        <v>436</v>
      </c>
      <c r="F618" s="24">
        <v>8</v>
      </c>
      <c r="G618" s="40"/>
      <c r="H618" s="41"/>
    </row>
    <row r="619" spans="1:8" ht="38.25" thickBot="1" x14ac:dyDescent="0.35">
      <c r="A619" s="17">
        <v>613</v>
      </c>
      <c r="B619" s="18">
        <v>42069</v>
      </c>
      <c r="C619" s="19"/>
      <c r="D619" s="19" t="s">
        <v>100</v>
      </c>
      <c r="E619" s="19" t="s">
        <v>702</v>
      </c>
      <c r="F619" s="24">
        <v>23</v>
      </c>
      <c r="G619" s="40"/>
      <c r="H619" s="41"/>
    </row>
    <row r="620" spans="1:8" ht="19.5" thickBot="1" x14ac:dyDescent="0.35">
      <c r="A620" s="17">
        <v>614</v>
      </c>
      <c r="B620" s="23">
        <v>42070</v>
      </c>
      <c r="C620" s="19"/>
      <c r="D620" s="19" t="s">
        <v>703</v>
      </c>
      <c r="E620" s="19" t="s">
        <v>704</v>
      </c>
      <c r="F620" s="24">
        <f>18500+2493</f>
        <v>20993</v>
      </c>
      <c r="G620" s="40"/>
      <c r="H620" s="41"/>
    </row>
    <row r="621" spans="1:8" ht="19.5" thickBot="1" x14ac:dyDescent="0.35">
      <c r="A621" s="17">
        <v>615</v>
      </c>
      <c r="B621" s="18">
        <v>42072</v>
      </c>
      <c r="C621" s="19" t="s">
        <v>705</v>
      </c>
      <c r="D621" s="19" t="s">
        <v>569</v>
      </c>
      <c r="E621" s="19" t="s">
        <v>680</v>
      </c>
      <c r="F621" s="24">
        <v>200</v>
      </c>
      <c r="G621" s="40"/>
      <c r="H621" s="41"/>
    </row>
    <row r="622" spans="1:8" ht="19.5" thickBot="1" x14ac:dyDescent="0.35">
      <c r="A622" s="17">
        <v>616</v>
      </c>
      <c r="B622" s="18">
        <v>42072</v>
      </c>
      <c r="C622" s="19"/>
      <c r="D622" s="19" t="s">
        <v>100</v>
      </c>
      <c r="E622" s="19" t="s">
        <v>706</v>
      </c>
      <c r="F622" s="24">
        <v>15.5</v>
      </c>
      <c r="G622" s="40"/>
      <c r="H622" s="41"/>
    </row>
    <row r="623" spans="1:8" ht="19.5" thickBot="1" x14ac:dyDescent="0.35">
      <c r="A623" s="17">
        <v>617</v>
      </c>
      <c r="B623" s="18">
        <v>42073</v>
      </c>
      <c r="C623" s="19" t="s">
        <v>707</v>
      </c>
      <c r="D623" s="19" t="s">
        <v>379</v>
      </c>
      <c r="E623" s="19" t="s">
        <v>436</v>
      </c>
      <c r="F623" s="24">
        <v>8</v>
      </c>
      <c r="G623" s="40"/>
      <c r="H623" s="41"/>
    </row>
    <row r="624" spans="1:8" ht="19.5" thickBot="1" x14ac:dyDescent="0.35">
      <c r="A624" s="17">
        <v>618</v>
      </c>
      <c r="B624" s="18">
        <v>42073</v>
      </c>
      <c r="C624" s="19" t="s">
        <v>708</v>
      </c>
      <c r="D624" s="19" t="s">
        <v>379</v>
      </c>
      <c r="E624" s="19" t="s">
        <v>436</v>
      </c>
      <c r="F624" s="24">
        <v>12</v>
      </c>
      <c r="G624" s="40"/>
      <c r="H624" s="41"/>
    </row>
    <row r="625" spans="1:8" ht="38.25" thickBot="1" x14ac:dyDescent="0.35">
      <c r="A625" s="17">
        <v>619</v>
      </c>
      <c r="B625" s="18">
        <v>42074</v>
      </c>
      <c r="C625" s="19"/>
      <c r="D625" s="19" t="s">
        <v>100</v>
      </c>
      <c r="E625" s="19" t="s">
        <v>709</v>
      </c>
      <c r="F625" s="24">
        <v>1107.7</v>
      </c>
      <c r="G625" s="40"/>
      <c r="H625" s="41"/>
    </row>
    <row r="626" spans="1:8" ht="19.5" thickBot="1" x14ac:dyDescent="0.35">
      <c r="A626" s="17">
        <v>620</v>
      </c>
      <c r="B626" s="18">
        <v>42074</v>
      </c>
      <c r="C626" s="19" t="s">
        <v>710</v>
      </c>
      <c r="D626" s="19" t="s">
        <v>711</v>
      </c>
      <c r="E626" s="19" t="s">
        <v>712</v>
      </c>
      <c r="F626" s="24">
        <v>20</v>
      </c>
      <c r="G626" s="40"/>
      <c r="H626" s="41"/>
    </row>
    <row r="627" spans="1:8" ht="19.5" thickBot="1" x14ac:dyDescent="0.35">
      <c r="A627" s="17">
        <v>621</v>
      </c>
      <c r="B627" s="18">
        <v>42074</v>
      </c>
      <c r="C627" s="19"/>
      <c r="D627" s="19" t="s">
        <v>100</v>
      </c>
      <c r="E627" s="19" t="s">
        <v>713</v>
      </c>
      <c r="F627" s="24">
        <v>2</v>
      </c>
      <c r="G627" s="40"/>
      <c r="H627" s="41"/>
    </row>
    <row r="628" spans="1:8" ht="38.25" thickBot="1" x14ac:dyDescent="0.35">
      <c r="A628" s="17">
        <v>622</v>
      </c>
      <c r="B628" s="18">
        <v>42074</v>
      </c>
      <c r="C628" s="19"/>
      <c r="D628" s="19" t="s">
        <v>660</v>
      </c>
      <c r="E628" s="19" t="s">
        <v>714</v>
      </c>
      <c r="F628" s="24">
        <v>500</v>
      </c>
      <c r="G628" s="40"/>
      <c r="H628" s="41"/>
    </row>
    <row r="629" spans="1:8" ht="38.25" thickBot="1" x14ac:dyDescent="0.35">
      <c r="A629" s="17">
        <v>623</v>
      </c>
      <c r="B629" s="18">
        <v>42075</v>
      </c>
      <c r="C629" s="19">
        <v>1527</v>
      </c>
      <c r="D629" s="19" t="s">
        <v>344</v>
      </c>
      <c r="E629" s="19" t="s">
        <v>715</v>
      </c>
      <c r="F629" s="24">
        <v>500</v>
      </c>
      <c r="G629" s="40"/>
      <c r="H629" s="41"/>
    </row>
    <row r="630" spans="1:8" ht="19.5" thickBot="1" x14ac:dyDescent="0.35">
      <c r="A630" s="17">
        <v>624</v>
      </c>
      <c r="B630" s="18">
        <v>42075</v>
      </c>
      <c r="C630" s="19"/>
      <c r="D630" s="19" t="s">
        <v>100</v>
      </c>
      <c r="E630" s="19" t="s">
        <v>716</v>
      </c>
      <c r="F630" s="24">
        <v>15.2</v>
      </c>
      <c r="G630" s="40"/>
      <c r="H630" s="41"/>
    </row>
    <row r="631" spans="1:8" ht="19.5" thickBot="1" x14ac:dyDescent="0.35">
      <c r="A631" s="17">
        <v>625</v>
      </c>
      <c r="B631" s="18">
        <v>42075</v>
      </c>
      <c r="C631" s="19" t="s">
        <v>717</v>
      </c>
      <c r="D631" s="19" t="s">
        <v>379</v>
      </c>
      <c r="E631" s="19" t="s">
        <v>436</v>
      </c>
      <c r="F631" s="24">
        <v>8</v>
      </c>
      <c r="G631" s="40"/>
      <c r="H631" s="41"/>
    </row>
    <row r="632" spans="1:8" ht="19.5" thickBot="1" x14ac:dyDescent="0.35">
      <c r="A632" s="17">
        <v>626</v>
      </c>
      <c r="B632" s="18">
        <v>42075</v>
      </c>
      <c r="C632" s="19" t="s">
        <v>718</v>
      </c>
      <c r="D632" s="19" t="s">
        <v>379</v>
      </c>
      <c r="E632" s="19" t="s">
        <v>436</v>
      </c>
      <c r="F632" s="24">
        <v>8</v>
      </c>
      <c r="G632" s="40"/>
      <c r="H632" s="41"/>
    </row>
    <row r="633" spans="1:8" ht="19.5" thickBot="1" x14ac:dyDescent="0.35">
      <c r="A633" s="17">
        <v>627</v>
      </c>
      <c r="B633" s="18">
        <v>42076</v>
      </c>
      <c r="C633" s="19" t="s">
        <v>719</v>
      </c>
      <c r="D633" s="19" t="s">
        <v>379</v>
      </c>
      <c r="E633" s="19" t="s">
        <v>436</v>
      </c>
      <c r="F633" s="24">
        <v>4</v>
      </c>
      <c r="G633" s="40"/>
      <c r="H633" s="41"/>
    </row>
    <row r="634" spans="1:8" ht="19.5" thickBot="1" x14ac:dyDescent="0.35">
      <c r="A634" s="17">
        <v>628</v>
      </c>
      <c r="B634" s="18">
        <v>42076</v>
      </c>
      <c r="C634" s="19" t="s">
        <v>720</v>
      </c>
      <c r="D634" s="19" t="s">
        <v>721</v>
      </c>
      <c r="E634" s="19" t="s">
        <v>617</v>
      </c>
      <c r="F634" s="24">
        <v>16.66</v>
      </c>
      <c r="G634" s="40"/>
      <c r="H634" s="41"/>
    </row>
    <row r="635" spans="1:8" ht="19.5" thickBot="1" x14ac:dyDescent="0.35">
      <c r="A635" s="17">
        <v>629</v>
      </c>
      <c r="B635" s="18">
        <v>42076</v>
      </c>
      <c r="C635" s="19" t="s">
        <v>722</v>
      </c>
      <c r="D635" s="19" t="s">
        <v>721</v>
      </c>
      <c r="E635" s="19" t="s">
        <v>617</v>
      </c>
      <c r="F635" s="24">
        <v>11.55</v>
      </c>
      <c r="G635" s="40"/>
      <c r="H635" s="41"/>
    </row>
    <row r="636" spans="1:8" ht="19.5" thickBot="1" x14ac:dyDescent="0.35">
      <c r="A636" s="17">
        <v>630</v>
      </c>
      <c r="B636" s="18">
        <v>42079</v>
      </c>
      <c r="C636" s="19"/>
      <c r="D636" s="19" t="s">
        <v>100</v>
      </c>
      <c r="E636" s="19" t="s">
        <v>723</v>
      </c>
      <c r="F636" s="24">
        <v>15</v>
      </c>
      <c r="G636" s="40"/>
      <c r="H636" s="41"/>
    </row>
    <row r="637" spans="1:8" ht="19.5" thickBot="1" x14ac:dyDescent="0.35">
      <c r="A637" s="17">
        <v>631</v>
      </c>
      <c r="B637" s="18">
        <v>42080</v>
      </c>
      <c r="C637" s="19"/>
      <c r="D637" s="19" t="s">
        <v>100</v>
      </c>
      <c r="E637" s="19" t="s">
        <v>724</v>
      </c>
      <c r="F637" s="24">
        <v>2500</v>
      </c>
      <c r="G637" s="40"/>
      <c r="H637" s="41"/>
    </row>
    <row r="638" spans="1:8" ht="19.5" thickBot="1" x14ac:dyDescent="0.35">
      <c r="A638" s="17">
        <v>632</v>
      </c>
      <c r="B638" s="18">
        <v>42081</v>
      </c>
      <c r="C638" s="19" t="s">
        <v>725</v>
      </c>
      <c r="D638" s="19" t="s">
        <v>11</v>
      </c>
      <c r="E638" s="19" t="s">
        <v>588</v>
      </c>
      <c r="F638" s="24">
        <v>2573</v>
      </c>
      <c r="G638" s="40"/>
      <c r="H638" s="41"/>
    </row>
    <row r="639" spans="1:8" ht="19.5" thickBot="1" x14ac:dyDescent="0.35">
      <c r="A639" s="17">
        <v>633</v>
      </c>
      <c r="B639" s="18">
        <v>42082</v>
      </c>
      <c r="C639" s="19"/>
      <c r="D639" s="19" t="s">
        <v>100</v>
      </c>
      <c r="E639" s="19" t="s">
        <v>726</v>
      </c>
      <c r="F639" s="24">
        <v>7.5</v>
      </c>
      <c r="G639" s="40"/>
      <c r="H639" s="41"/>
    </row>
    <row r="640" spans="1:8" ht="19.5" thickBot="1" x14ac:dyDescent="0.35">
      <c r="A640" s="17">
        <v>634</v>
      </c>
      <c r="B640" s="18">
        <v>42083</v>
      </c>
      <c r="C640" s="19"/>
      <c r="D640" s="19" t="s">
        <v>100</v>
      </c>
      <c r="E640" s="19" t="s">
        <v>727</v>
      </c>
      <c r="F640" s="24">
        <v>12.5</v>
      </c>
      <c r="G640" s="40"/>
      <c r="H640" s="41"/>
    </row>
    <row r="641" spans="1:8" ht="19.5" thickBot="1" x14ac:dyDescent="0.35">
      <c r="A641" s="17">
        <v>635</v>
      </c>
      <c r="B641" s="18">
        <v>42083</v>
      </c>
      <c r="C641" s="19" t="s">
        <v>728</v>
      </c>
      <c r="D641" s="19" t="s">
        <v>379</v>
      </c>
      <c r="E641" s="19" t="s">
        <v>436</v>
      </c>
      <c r="F641" s="24">
        <v>8</v>
      </c>
      <c r="G641" s="40"/>
      <c r="H641" s="41"/>
    </row>
    <row r="642" spans="1:8" ht="19.5" thickBot="1" x14ac:dyDescent="0.35">
      <c r="A642" s="17">
        <v>636</v>
      </c>
      <c r="B642" s="18">
        <v>42083</v>
      </c>
      <c r="C642" s="19" t="s">
        <v>729</v>
      </c>
      <c r="D642" s="19" t="s">
        <v>379</v>
      </c>
      <c r="E642" s="19" t="s">
        <v>436</v>
      </c>
      <c r="F642" s="24">
        <v>12</v>
      </c>
      <c r="G642" s="40"/>
      <c r="H642" s="41"/>
    </row>
    <row r="643" spans="1:8" ht="19.5" thickBot="1" x14ac:dyDescent="0.35">
      <c r="A643" s="17">
        <v>637</v>
      </c>
      <c r="B643" s="18">
        <v>42083</v>
      </c>
      <c r="C643" s="19" t="s">
        <v>730</v>
      </c>
      <c r="D643" s="19" t="s">
        <v>379</v>
      </c>
      <c r="E643" s="19" t="s">
        <v>436</v>
      </c>
      <c r="F643" s="24">
        <v>8</v>
      </c>
      <c r="G643" s="40"/>
      <c r="H643" s="41"/>
    </row>
    <row r="644" spans="1:8" ht="19.5" thickBot="1" x14ac:dyDescent="0.35">
      <c r="A644" s="17">
        <v>638</v>
      </c>
      <c r="B644" s="18">
        <v>42083</v>
      </c>
      <c r="C644" s="19" t="s">
        <v>731</v>
      </c>
      <c r="D644" s="19" t="s">
        <v>379</v>
      </c>
      <c r="E644" s="19" t="s">
        <v>436</v>
      </c>
      <c r="F644" s="24">
        <v>8</v>
      </c>
      <c r="G644" s="40"/>
      <c r="H644" s="41"/>
    </row>
    <row r="645" spans="1:8" ht="19.5" thickBot="1" x14ac:dyDescent="0.35">
      <c r="A645" s="17">
        <v>639</v>
      </c>
      <c r="B645" s="18">
        <v>42083</v>
      </c>
      <c r="C645" s="19" t="s">
        <v>732</v>
      </c>
      <c r="D645" s="19" t="s">
        <v>379</v>
      </c>
      <c r="E645" s="19" t="s">
        <v>436</v>
      </c>
      <c r="F645" s="24">
        <v>8</v>
      </c>
      <c r="G645" s="40"/>
      <c r="H645" s="41"/>
    </row>
    <row r="646" spans="1:8" ht="19.5" thickBot="1" x14ac:dyDescent="0.35">
      <c r="A646" s="17">
        <v>640</v>
      </c>
      <c r="B646" s="18">
        <v>42083</v>
      </c>
      <c r="C646" s="19" t="s">
        <v>733</v>
      </c>
      <c r="D646" s="19" t="s">
        <v>379</v>
      </c>
      <c r="E646" s="19" t="s">
        <v>436</v>
      </c>
      <c r="F646" s="24">
        <v>8</v>
      </c>
      <c r="G646" s="40"/>
      <c r="H646" s="41"/>
    </row>
    <row r="647" spans="1:8" ht="19.5" thickBot="1" x14ac:dyDescent="0.35">
      <c r="A647" s="17">
        <v>641</v>
      </c>
      <c r="B647" s="18">
        <v>42086</v>
      </c>
      <c r="C647" s="19" t="s">
        <v>734</v>
      </c>
      <c r="D647" s="19" t="s">
        <v>510</v>
      </c>
      <c r="E647" s="19" t="s">
        <v>220</v>
      </c>
      <c r="F647" s="24">
        <v>25</v>
      </c>
      <c r="G647" s="40"/>
      <c r="H647" s="41"/>
    </row>
    <row r="648" spans="1:8" ht="19.5" thickBot="1" x14ac:dyDescent="0.35">
      <c r="A648" s="17">
        <v>642</v>
      </c>
      <c r="B648" s="18">
        <v>42086</v>
      </c>
      <c r="C648" s="19"/>
      <c r="D648" s="19" t="s">
        <v>100</v>
      </c>
      <c r="E648" s="19" t="s">
        <v>735</v>
      </c>
      <c r="F648" s="24">
        <v>5</v>
      </c>
      <c r="G648" s="40"/>
      <c r="H648" s="41"/>
    </row>
    <row r="649" spans="1:8" ht="19.5" thickBot="1" x14ac:dyDescent="0.35">
      <c r="A649" s="17">
        <v>643</v>
      </c>
      <c r="B649" s="18">
        <v>42086</v>
      </c>
      <c r="C649" s="19" t="s">
        <v>736</v>
      </c>
      <c r="D649" s="19" t="s">
        <v>576</v>
      </c>
      <c r="E649" s="19" t="s">
        <v>737</v>
      </c>
      <c r="F649" s="24">
        <v>2</v>
      </c>
      <c r="G649" s="40"/>
      <c r="H649" s="41"/>
    </row>
    <row r="650" spans="1:8" ht="19.5" thickBot="1" x14ac:dyDescent="0.35">
      <c r="A650" s="17">
        <v>644</v>
      </c>
      <c r="B650" s="18">
        <v>42087</v>
      </c>
      <c r="C650" s="19"/>
      <c r="D650" s="19" t="s">
        <v>100</v>
      </c>
      <c r="E650" s="19" t="s">
        <v>738</v>
      </c>
      <c r="F650" s="24">
        <v>5</v>
      </c>
      <c r="G650" s="40"/>
      <c r="H650" s="41"/>
    </row>
    <row r="651" spans="1:8" ht="38.25" thickBot="1" x14ac:dyDescent="0.35">
      <c r="A651" s="17">
        <v>645</v>
      </c>
      <c r="B651" s="18">
        <v>42088</v>
      </c>
      <c r="C651" s="19" t="s">
        <v>606</v>
      </c>
      <c r="D651" s="19" t="s">
        <v>660</v>
      </c>
      <c r="E651" s="19" t="s">
        <v>739</v>
      </c>
      <c r="F651" s="24">
        <v>20.5</v>
      </c>
      <c r="G651" s="40"/>
      <c r="H651" s="41"/>
    </row>
    <row r="652" spans="1:8" ht="38.25" thickBot="1" x14ac:dyDescent="0.35">
      <c r="A652" s="17">
        <v>646</v>
      </c>
      <c r="B652" s="18">
        <v>42088</v>
      </c>
      <c r="C652" s="19"/>
      <c r="D652" s="19" t="s">
        <v>100</v>
      </c>
      <c r="E652" s="19" t="s">
        <v>740</v>
      </c>
      <c r="F652" s="24">
        <v>7.5</v>
      </c>
      <c r="G652" s="40"/>
      <c r="H652" s="41"/>
    </row>
    <row r="653" spans="1:8" ht="19.5" thickBot="1" x14ac:dyDescent="0.35">
      <c r="A653" s="17">
        <v>647</v>
      </c>
      <c r="B653" s="18">
        <v>42088</v>
      </c>
      <c r="C653" s="19" t="s">
        <v>741</v>
      </c>
      <c r="D653" s="19" t="s">
        <v>576</v>
      </c>
      <c r="E653" s="19" t="s">
        <v>577</v>
      </c>
      <c r="F653" s="24">
        <v>3.1</v>
      </c>
      <c r="G653" s="40"/>
      <c r="H653" s="41"/>
    </row>
    <row r="654" spans="1:8" ht="38.25" thickBot="1" x14ac:dyDescent="0.35">
      <c r="A654" s="17">
        <v>648</v>
      </c>
      <c r="B654" s="18">
        <v>42088</v>
      </c>
      <c r="C654" s="19" t="s">
        <v>742</v>
      </c>
      <c r="D654" s="19" t="s">
        <v>743</v>
      </c>
      <c r="E654" s="19" t="s">
        <v>744</v>
      </c>
      <c r="F654" s="39">
        <v>3200</v>
      </c>
      <c r="G654" s="40"/>
      <c r="H654" s="41"/>
    </row>
    <row r="655" spans="1:8" ht="19.5" thickBot="1" x14ac:dyDescent="0.35">
      <c r="A655" s="17">
        <v>649</v>
      </c>
      <c r="B655" s="23">
        <v>42088</v>
      </c>
      <c r="C655" s="19" t="s">
        <v>745</v>
      </c>
      <c r="D655" s="19" t="s">
        <v>544</v>
      </c>
      <c r="E655" s="19" t="s">
        <v>746</v>
      </c>
      <c r="F655" s="24">
        <v>1500</v>
      </c>
      <c r="G655" s="40"/>
      <c r="H655" s="41"/>
    </row>
    <row r="656" spans="1:8" ht="19.5" thickBot="1" x14ac:dyDescent="0.35">
      <c r="A656" s="17">
        <v>650</v>
      </c>
      <c r="B656" s="23">
        <v>42088</v>
      </c>
      <c r="C656" s="19" t="s">
        <v>747</v>
      </c>
      <c r="D656" s="19" t="s">
        <v>544</v>
      </c>
      <c r="E656" s="19" t="s">
        <v>748</v>
      </c>
      <c r="F656" s="24">
        <v>1500</v>
      </c>
      <c r="G656" s="40"/>
      <c r="H656" s="41"/>
    </row>
    <row r="657" spans="1:8" ht="19.5" thickBot="1" x14ac:dyDescent="0.35">
      <c r="A657" s="17">
        <v>651</v>
      </c>
      <c r="B657" s="18">
        <v>42089</v>
      </c>
      <c r="C657" s="19"/>
      <c r="D657" s="19" t="s">
        <v>100</v>
      </c>
      <c r="E657" s="19" t="s">
        <v>749</v>
      </c>
      <c r="F657" s="24">
        <v>9</v>
      </c>
      <c r="G657" s="40"/>
      <c r="H657" s="41"/>
    </row>
    <row r="658" spans="1:8" ht="38.25" thickBot="1" x14ac:dyDescent="0.35">
      <c r="A658" s="17">
        <v>652</v>
      </c>
      <c r="B658" s="18">
        <v>42089</v>
      </c>
      <c r="C658" s="19" t="s">
        <v>606</v>
      </c>
      <c r="D658" s="19" t="s">
        <v>660</v>
      </c>
      <c r="E658" s="19" t="s">
        <v>750</v>
      </c>
      <c r="F658" s="24">
        <v>13.5</v>
      </c>
      <c r="G658" s="40"/>
      <c r="H658" s="41"/>
    </row>
    <row r="659" spans="1:8" ht="19.5" thickBot="1" x14ac:dyDescent="0.35">
      <c r="A659" s="17">
        <v>653</v>
      </c>
      <c r="B659" s="18">
        <v>42090</v>
      </c>
      <c r="C659" s="19" t="s">
        <v>751</v>
      </c>
      <c r="D659" s="19" t="s">
        <v>621</v>
      </c>
      <c r="E659" s="19" t="s">
        <v>752</v>
      </c>
      <c r="F659" s="24">
        <v>2</v>
      </c>
      <c r="G659" s="40"/>
      <c r="H659" s="41"/>
    </row>
    <row r="660" spans="1:8" ht="19.5" thickBot="1" x14ac:dyDescent="0.35">
      <c r="A660" s="17">
        <v>654</v>
      </c>
      <c r="B660" s="18">
        <v>42090</v>
      </c>
      <c r="C660" s="19" t="s">
        <v>753</v>
      </c>
      <c r="D660" s="19" t="s">
        <v>621</v>
      </c>
      <c r="E660" s="19" t="s">
        <v>754</v>
      </c>
      <c r="F660" s="24">
        <v>1.9</v>
      </c>
      <c r="G660" s="40"/>
      <c r="H660" s="41"/>
    </row>
    <row r="661" spans="1:8" ht="19.5" thickBot="1" x14ac:dyDescent="0.35">
      <c r="A661" s="17">
        <v>655</v>
      </c>
      <c r="B661" s="18">
        <v>42090</v>
      </c>
      <c r="C661" s="19" t="s">
        <v>755</v>
      </c>
      <c r="D661" s="19" t="s">
        <v>11</v>
      </c>
      <c r="E661" s="19" t="s">
        <v>588</v>
      </c>
      <c r="F661" s="24">
        <v>75</v>
      </c>
      <c r="G661" s="40"/>
      <c r="H661" s="41"/>
    </row>
    <row r="662" spans="1:8" ht="19.5" thickBot="1" x14ac:dyDescent="0.35">
      <c r="A662" s="17">
        <v>656</v>
      </c>
      <c r="B662" s="23">
        <v>42090</v>
      </c>
      <c r="C662" s="26"/>
      <c r="D662" s="27" t="s">
        <v>328</v>
      </c>
      <c r="E662" s="27" t="s">
        <v>756</v>
      </c>
      <c r="F662" s="24">
        <v>1858</v>
      </c>
      <c r="G662" s="42"/>
      <c r="H662" s="43"/>
    </row>
    <row r="663" spans="1:8" ht="19.5" thickBot="1" x14ac:dyDescent="0.35">
      <c r="A663" s="17">
        <v>657</v>
      </c>
      <c r="B663" s="23">
        <v>42092</v>
      </c>
      <c r="C663" s="26"/>
      <c r="D663" s="27" t="s">
        <v>757</v>
      </c>
      <c r="E663" s="27" t="s">
        <v>756</v>
      </c>
      <c r="F663" s="24">
        <v>1708.42</v>
      </c>
      <c r="G663" s="42"/>
      <c r="H663" s="43"/>
    </row>
    <row r="664" spans="1:8" ht="19.5" thickBot="1" x14ac:dyDescent="0.35">
      <c r="A664" s="17">
        <v>658</v>
      </c>
      <c r="B664" s="23">
        <v>42092</v>
      </c>
      <c r="C664" s="26"/>
      <c r="D664" s="27" t="s">
        <v>324</v>
      </c>
      <c r="E664" s="27" t="s">
        <v>756</v>
      </c>
      <c r="F664" s="24">
        <v>1158.33</v>
      </c>
      <c r="G664" s="42"/>
      <c r="H664" s="43"/>
    </row>
    <row r="665" spans="1:8" ht="19.5" thickBot="1" x14ac:dyDescent="0.35">
      <c r="A665" s="17">
        <v>659</v>
      </c>
      <c r="B665" s="23">
        <v>42093</v>
      </c>
      <c r="C665" s="26"/>
      <c r="D665" s="27" t="s">
        <v>357</v>
      </c>
      <c r="E665" s="27" t="s">
        <v>756</v>
      </c>
      <c r="F665" s="24">
        <v>1305.01</v>
      </c>
      <c r="G665" s="42"/>
      <c r="H665" s="43"/>
    </row>
    <row r="666" spans="1:8" ht="19.5" thickBot="1" x14ac:dyDescent="0.35">
      <c r="A666" s="17">
        <v>660</v>
      </c>
      <c r="B666" s="18">
        <v>42094</v>
      </c>
      <c r="C666" s="19" t="s">
        <v>758</v>
      </c>
      <c r="D666" s="19" t="s">
        <v>510</v>
      </c>
      <c r="E666" s="19" t="s">
        <v>123</v>
      </c>
      <c r="F666" s="24">
        <v>56</v>
      </c>
      <c r="G666" s="40"/>
      <c r="H666" s="41"/>
    </row>
    <row r="667" spans="1:8" ht="19.5" thickBot="1" x14ac:dyDescent="0.35">
      <c r="A667" s="17">
        <v>661</v>
      </c>
      <c r="B667" s="18">
        <v>42094</v>
      </c>
      <c r="C667" s="19" t="s">
        <v>759</v>
      </c>
      <c r="D667" s="19" t="s">
        <v>760</v>
      </c>
      <c r="E667" s="19" t="s">
        <v>761</v>
      </c>
      <c r="F667" s="24">
        <v>5</v>
      </c>
      <c r="G667" s="40"/>
      <c r="H667" s="41"/>
    </row>
    <row r="668" spans="1:8" ht="19.5" thickBot="1" x14ac:dyDescent="0.35">
      <c r="A668" s="17">
        <v>662</v>
      </c>
      <c r="B668" s="18">
        <v>42094</v>
      </c>
      <c r="C668" s="19" t="s">
        <v>762</v>
      </c>
      <c r="D668" s="19" t="s">
        <v>760</v>
      </c>
      <c r="E668" s="19" t="s">
        <v>763</v>
      </c>
      <c r="F668" s="24">
        <v>20</v>
      </c>
      <c r="G668" s="40"/>
      <c r="H668" s="41"/>
    </row>
    <row r="669" spans="1:8" ht="38.25" thickBot="1" x14ac:dyDescent="0.35">
      <c r="A669" s="17">
        <v>663</v>
      </c>
      <c r="B669" s="18">
        <v>42094</v>
      </c>
      <c r="C669" s="19" t="s">
        <v>606</v>
      </c>
      <c r="D669" s="19" t="s">
        <v>660</v>
      </c>
      <c r="E669" s="19" t="s">
        <v>764</v>
      </c>
      <c r="F669" s="24">
        <v>21</v>
      </c>
      <c r="G669" s="40"/>
      <c r="H669" s="41"/>
    </row>
    <row r="670" spans="1:8" ht="19.5" thickBot="1" x14ac:dyDescent="0.35">
      <c r="A670" s="17">
        <v>664</v>
      </c>
      <c r="B670" s="23">
        <v>42094</v>
      </c>
      <c r="C670" s="19"/>
      <c r="D670" s="19" t="s">
        <v>15</v>
      </c>
      <c r="E670" s="19" t="s">
        <v>765</v>
      </c>
      <c r="F670" s="24">
        <f>45.55+52.05+55.5+68.03+56.5+57.5+18+70.5+32</f>
        <v>455.63</v>
      </c>
      <c r="G670" s="40"/>
      <c r="H670" s="41"/>
    </row>
    <row r="671" spans="1:8" ht="19.5" thickBot="1" x14ac:dyDescent="0.35">
      <c r="A671" s="17">
        <v>665</v>
      </c>
      <c r="B671" s="18">
        <v>42095</v>
      </c>
      <c r="C671" s="19" t="s">
        <v>606</v>
      </c>
      <c r="D671" s="19" t="s">
        <v>660</v>
      </c>
      <c r="E671" s="19" t="s">
        <v>766</v>
      </c>
      <c r="F671" s="24">
        <v>38.5</v>
      </c>
      <c r="G671" s="40"/>
      <c r="H671" s="41"/>
    </row>
    <row r="672" spans="1:8" ht="33" customHeight="1" thickBot="1" x14ac:dyDescent="0.35">
      <c r="A672" s="17">
        <v>666</v>
      </c>
      <c r="B672" s="18">
        <v>42095</v>
      </c>
      <c r="C672" s="19"/>
      <c r="D672" s="19" t="s">
        <v>660</v>
      </c>
      <c r="E672" s="19" t="s">
        <v>767</v>
      </c>
      <c r="F672" s="24">
        <v>7.3</v>
      </c>
      <c r="G672" s="40"/>
      <c r="H672" s="41"/>
    </row>
    <row r="673" spans="1:8" ht="19.5" thickBot="1" x14ac:dyDescent="0.35">
      <c r="A673" s="17">
        <v>667</v>
      </c>
      <c r="B673" s="18">
        <v>42095</v>
      </c>
      <c r="C673" s="19" t="s">
        <v>768</v>
      </c>
      <c r="D673" s="19" t="s">
        <v>379</v>
      </c>
      <c r="E673" s="19" t="s">
        <v>436</v>
      </c>
      <c r="F673" s="24">
        <v>12</v>
      </c>
      <c r="G673" s="40"/>
      <c r="H673" s="41"/>
    </row>
    <row r="674" spans="1:8" ht="19.5" thickBot="1" x14ac:dyDescent="0.35">
      <c r="A674" s="17">
        <v>668</v>
      </c>
      <c r="B674" s="18">
        <v>42100</v>
      </c>
      <c r="C674" s="19" t="s">
        <v>769</v>
      </c>
      <c r="D674" s="19" t="s">
        <v>379</v>
      </c>
      <c r="E674" s="19" t="s">
        <v>436</v>
      </c>
      <c r="F674" s="24">
        <v>8</v>
      </c>
      <c r="G674" s="40"/>
      <c r="H674" s="41"/>
    </row>
    <row r="675" spans="1:8" ht="19.5" thickBot="1" x14ac:dyDescent="0.35">
      <c r="A675" s="17">
        <v>669</v>
      </c>
      <c r="B675" s="18">
        <v>42100</v>
      </c>
      <c r="C675" s="19" t="s">
        <v>770</v>
      </c>
      <c r="D675" s="19" t="s">
        <v>379</v>
      </c>
      <c r="E675" s="19" t="s">
        <v>436</v>
      </c>
      <c r="F675" s="24">
        <v>12</v>
      </c>
      <c r="G675" s="40"/>
      <c r="H675" s="41"/>
    </row>
    <row r="676" spans="1:8" ht="19.5" thickBot="1" x14ac:dyDescent="0.35">
      <c r="A676" s="17">
        <v>670</v>
      </c>
      <c r="B676" s="18">
        <v>42100</v>
      </c>
      <c r="C676" s="19" t="s">
        <v>771</v>
      </c>
      <c r="D676" s="19" t="s">
        <v>379</v>
      </c>
      <c r="E676" s="19" t="s">
        <v>436</v>
      </c>
      <c r="F676" s="24">
        <v>8</v>
      </c>
      <c r="G676" s="40"/>
      <c r="H676" s="41"/>
    </row>
    <row r="677" spans="1:8" ht="19.5" thickBot="1" x14ac:dyDescent="0.35">
      <c r="A677" s="17">
        <v>671</v>
      </c>
      <c r="B677" s="18">
        <v>42100</v>
      </c>
      <c r="C677" s="19" t="s">
        <v>772</v>
      </c>
      <c r="D677" s="19" t="s">
        <v>379</v>
      </c>
      <c r="E677" s="19" t="s">
        <v>436</v>
      </c>
      <c r="F677" s="24">
        <v>8</v>
      </c>
      <c r="G677" s="40"/>
      <c r="H677" s="41"/>
    </row>
    <row r="678" spans="1:8" ht="19.5" thickBot="1" x14ac:dyDescent="0.35">
      <c r="A678" s="17">
        <v>672</v>
      </c>
      <c r="B678" s="18">
        <v>42100</v>
      </c>
      <c r="C678" s="19" t="s">
        <v>773</v>
      </c>
      <c r="D678" s="19" t="s">
        <v>379</v>
      </c>
      <c r="E678" s="19" t="s">
        <v>436</v>
      </c>
      <c r="F678" s="24">
        <v>8</v>
      </c>
      <c r="G678" s="40"/>
      <c r="H678" s="41"/>
    </row>
    <row r="679" spans="1:8" ht="19.5" thickBot="1" x14ac:dyDescent="0.35">
      <c r="A679" s="17">
        <v>673</v>
      </c>
      <c r="B679" s="18">
        <v>42100</v>
      </c>
      <c r="C679" s="19" t="s">
        <v>774</v>
      </c>
      <c r="D679" s="19" t="s">
        <v>379</v>
      </c>
      <c r="E679" s="19" t="s">
        <v>436</v>
      </c>
      <c r="F679" s="24">
        <v>8</v>
      </c>
      <c r="G679" s="40"/>
      <c r="H679" s="41"/>
    </row>
    <row r="680" spans="1:8" ht="19.5" thickBot="1" x14ac:dyDescent="0.35">
      <c r="A680" s="17">
        <v>674</v>
      </c>
      <c r="B680" s="18">
        <v>42100</v>
      </c>
      <c r="C680" s="19" t="s">
        <v>775</v>
      </c>
      <c r="D680" s="19" t="s">
        <v>510</v>
      </c>
      <c r="E680" s="19" t="s">
        <v>123</v>
      </c>
      <c r="F680" s="24">
        <v>24</v>
      </c>
      <c r="G680" s="40"/>
      <c r="H680" s="41"/>
    </row>
    <row r="681" spans="1:8" ht="38.25" thickBot="1" x14ac:dyDescent="0.35">
      <c r="A681" s="17">
        <v>675</v>
      </c>
      <c r="B681" s="18">
        <v>42101</v>
      </c>
      <c r="C681" s="19" t="s">
        <v>606</v>
      </c>
      <c r="D681" s="19" t="s">
        <v>660</v>
      </c>
      <c r="E681" s="19" t="s">
        <v>776</v>
      </c>
      <c r="F681" s="24">
        <v>19.2</v>
      </c>
      <c r="G681" s="40"/>
      <c r="H681" s="41"/>
    </row>
    <row r="682" spans="1:8" ht="19.5" thickBot="1" x14ac:dyDescent="0.35">
      <c r="A682" s="17">
        <v>676</v>
      </c>
      <c r="B682" s="18">
        <v>42101</v>
      </c>
      <c r="C682" s="19"/>
      <c r="D682" s="19" t="s">
        <v>100</v>
      </c>
      <c r="E682" s="19" t="s">
        <v>777</v>
      </c>
      <c r="F682" s="24">
        <v>4.7</v>
      </c>
      <c r="G682" s="40"/>
      <c r="H682" s="41"/>
    </row>
    <row r="683" spans="1:8" ht="19.5" thickBot="1" x14ac:dyDescent="0.35">
      <c r="A683" s="17">
        <v>677</v>
      </c>
      <c r="B683" s="18">
        <v>42101</v>
      </c>
      <c r="C683" s="19" t="s">
        <v>778</v>
      </c>
      <c r="D683" s="19" t="s">
        <v>481</v>
      </c>
      <c r="E683" s="19" t="s">
        <v>482</v>
      </c>
      <c r="F683" s="24">
        <v>1</v>
      </c>
      <c r="G683" s="40"/>
      <c r="H683" s="41"/>
    </row>
    <row r="684" spans="1:8" ht="19.5" thickBot="1" x14ac:dyDescent="0.35">
      <c r="A684" s="17">
        <v>678</v>
      </c>
      <c r="B684" s="18">
        <v>42101</v>
      </c>
      <c r="C684" s="19" t="s">
        <v>779</v>
      </c>
      <c r="D684" s="19" t="s">
        <v>379</v>
      </c>
      <c r="E684" s="19" t="s">
        <v>780</v>
      </c>
      <c r="F684" s="24">
        <v>0.1</v>
      </c>
      <c r="G684" s="40"/>
      <c r="H684" s="41"/>
    </row>
    <row r="685" spans="1:8" ht="19.5" thickBot="1" x14ac:dyDescent="0.35">
      <c r="A685" s="17">
        <v>679</v>
      </c>
      <c r="B685" s="18">
        <v>42101</v>
      </c>
      <c r="C685" s="19" t="s">
        <v>781</v>
      </c>
      <c r="D685" s="19" t="s">
        <v>379</v>
      </c>
      <c r="E685" s="19" t="s">
        <v>780</v>
      </c>
      <c r="F685" s="24">
        <v>0.1</v>
      </c>
      <c r="G685" s="40"/>
      <c r="H685" s="41"/>
    </row>
    <row r="686" spans="1:8" ht="19.5" thickBot="1" x14ac:dyDescent="0.35">
      <c r="A686" s="17">
        <v>680</v>
      </c>
      <c r="B686" s="18">
        <v>42102</v>
      </c>
      <c r="C686" s="19"/>
      <c r="D686" s="19" t="s">
        <v>100</v>
      </c>
      <c r="E686" s="19" t="s">
        <v>15</v>
      </c>
      <c r="F686" s="39">
        <v>2776</v>
      </c>
      <c r="G686" s="40"/>
      <c r="H686" s="41"/>
    </row>
    <row r="687" spans="1:8" ht="19.5" thickBot="1" x14ac:dyDescent="0.35">
      <c r="A687" s="17">
        <v>681</v>
      </c>
      <c r="B687" s="18">
        <v>42102</v>
      </c>
      <c r="C687" s="19">
        <v>216</v>
      </c>
      <c r="D687" s="19" t="s">
        <v>782</v>
      </c>
      <c r="E687" s="19" t="s">
        <v>783</v>
      </c>
      <c r="F687" s="24">
        <v>90</v>
      </c>
      <c r="G687" s="40"/>
      <c r="H687" s="41"/>
    </row>
    <row r="688" spans="1:8" ht="38.25" thickBot="1" x14ac:dyDescent="0.35">
      <c r="A688" s="17">
        <v>682</v>
      </c>
      <c r="B688" s="18">
        <v>42102</v>
      </c>
      <c r="C688" s="19" t="s">
        <v>784</v>
      </c>
      <c r="D688" s="19" t="s">
        <v>785</v>
      </c>
      <c r="E688" s="19" t="s">
        <v>786</v>
      </c>
      <c r="F688" s="24">
        <v>920.4</v>
      </c>
      <c r="G688" s="40"/>
      <c r="H688" s="41"/>
    </row>
    <row r="689" spans="1:8" ht="38.25" thickBot="1" x14ac:dyDescent="0.35">
      <c r="A689" s="17">
        <v>683</v>
      </c>
      <c r="B689" s="18">
        <v>42102</v>
      </c>
      <c r="C689" s="19"/>
      <c r="D689" s="19" t="s">
        <v>100</v>
      </c>
      <c r="E689" s="19" t="s">
        <v>787</v>
      </c>
      <c r="F689" s="24">
        <v>195.5</v>
      </c>
      <c r="G689" s="40"/>
      <c r="H689" s="41"/>
    </row>
    <row r="690" spans="1:8" ht="34.5" customHeight="1" thickBot="1" x14ac:dyDescent="0.35">
      <c r="A690" s="17">
        <v>684</v>
      </c>
      <c r="B690" s="18">
        <v>42102</v>
      </c>
      <c r="C690" s="19" t="s">
        <v>788</v>
      </c>
      <c r="D690" s="19" t="s">
        <v>789</v>
      </c>
      <c r="E690" s="19" t="s">
        <v>617</v>
      </c>
      <c r="F690" s="24">
        <v>150</v>
      </c>
      <c r="G690" s="40"/>
      <c r="H690" s="41"/>
    </row>
    <row r="691" spans="1:8" ht="19.5" thickBot="1" x14ac:dyDescent="0.35">
      <c r="A691" s="17">
        <v>685</v>
      </c>
      <c r="B691" s="18">
        <v>42103</v>
      </c>
      <c r="C691" s="19"/>
      <c r="D691" s="19" t="s">
        <v>100</v>
      </c>
      <c r="E691" s="19" t="s">
        <v>790</v>
      </c>
      <c r="F691" s="24">
        <v>8</v>
      </c>
      <c r="G691" s="40"/>
      <c r="H691" s="41"/>
    </row>
    <row r="692" spans="1:8" ht="38.25" thickBot="1" x14ac:dyDescent="0.35">
      <c r="A692" s="17">
        <v>686</v>
      </c>
      <c r="B692" s="18">
        <v>42103</v>
      </c>
      <c r="C692" s="19" t="s">
        <v>791</v>
      </c>
      <c r="D692" s="19" t="s">
        <v>564</v>
      </c>
      <c r="E692" s="19" t="s">
        <v>792</v>
      </c>
      <c r="F692" s="24">
        <v>18</v>
      </c>
      <c r="G692" s="40"/>
      <c r="H692" s="41"/>
    </row>
    <row r="693" spans="1:8" ht="38.25" thickBot="1" x14ac:dyDescent="0.35">
      <c r="A693" s="17">
        <v>687</v>
      </c>
      <c r="B693" s="18">
        <v>42103</v>
      </c>
      <c r="C693" s="19" t="s">
        <v>793</v>
      </c>
      <c r="D693" s="19" t="s">
        <v>564</v>
      </c>
      <c r="E693" s="19" t="s">
        <v>794</v>
      </c>
      <c r="F693" s="24">
        <v>18</v>
      </c>
      <c r="G693" s="40"/>
      <c r="H693" s="41"/>
    </row>
    <row r="694" spans="1:8" ht="38.25" thickBot="1" x14ac:dyDescent="0.35">
      <c r="A694" s="17">
        <v>688</v>
      </c>
      <c r="B694" s="18">
        <v>42103</v>
      </c>
      <c r="C694" s="19" t="s">
        <v>795</v>
      </c>
      <c r="D694" s="19" t="s">
        <v>564</v>
      </c>
      <c r="E694" s="19" t="s">
        <v>796</v>
      </c>
      <c r="F694" s="24">
        <v>48</v>
      </c>
      <c r="G694" s="40"/>
      <c r="H694" s="41"/>
    </row>
    <row r="695" spans="1:8" ht="19.5" thickBot="1" x14ac:dyDescent="0.35">
      <c r="A695" s="17">
        <v>689</v>
      </c>
      <c r="B695" s="18">
        <v>42103</v>
      </c>
      <c r="C695" s="19" t="s">
        <v>797</v>
      </c>
      <c r="D695" s="19" t="s">
        <v>549</v>
      </c>
      <c r="E695" s="19" t="s">
        <v>798</v>
      </c>
      <c r="F695" s="24">
        <v>51</v>
      </c>
      <c r="G695" s="40"/>
      <c r="H695" s="41"/>
    </row>
    <row r="696" spans="1:8" ht="19.5" thickBot="1" x14ac:dyDescent="0.35">
      <c r="A696" s="17">
        <v>690</v>
      </c>
      <c r="B696" s="18">
        <v>42103</v>
      </c>
      <c r="C696" s="19" t="s">
        <v>799</v>
      </c>
      <c r="D696" s="19" t="s">
        <v>549</v>
      </c>
      <c r="E696" s="19" t="s">
        <v>800</v>
      </c>
      <c r="F696" s="24">
        <v>10</v>
      </c>
      <c r="G696" s="40"/>
      <c r="H696" s="41"/>
    </row>
    <row r="697" spans="1:8" ht="38.25" customHeight="1" thickBot="1" x14ac:dyDescent="0.35">
      <c r="A697" s="17">
        <v>691</v>
      </c>
      <c r="B697" s="18">
        <v>42104</v>
      </c>
      <c r="C697" s="19" t="s">
        <v>606</v>
      </c>
      <c r="D697" s="19" t="s">
        <v>660</v>
      </c>
      <c r="E697" s="19" t="s">
        <v>801</v>
      </c>
      <c r="F697" s="24">
        <v>85.2</v>
      </c>
      <c r="G697" s="40"/>
      <c r="H697" s="41"/>
    </row>
    <row r="698" spans="1:8" ht="19.5" thickBot="1" x14ac:dyDescent="0.35">
      <c r="A698" s="17">
        <v>692</v>
      </c>
      <c r="B698" s="18">
        <v>42104</v>
      </c>
      <c r="C698" s="19">
        <v>283</v>
      </c>
      <c r="D698" s="19" t="s">
        <v>782</v>
      </c>
      <c r="E698" s="19" t="s">
        <v>802</v>
      </c>
      <c r="F698" s="24">
        <v>90</v>
      </c>
      <c r="G698" s="40"/>
      <c r="H698" s="41"/>
    </row>
    <row r="699" spans="1:8" ht="38.25" thickBot="1" x14ac:dyDescent="0.35">
      <c r="A699" s="17">
        <v>693</v>
      </c>
      <c r="B699" s="18">
        <v>42104</v>
      </c>
      <c r="C699" s="19" t="s">
        <v>803</v>
      </c>
      <c r="D699" s="19" t="s">
        <v>785</v>
      </c>
      <c r="E699" s="19" t="s">
        <v>804</v>
      </c>
      <c r="F699" s="24">
        <v>920.4</v>
      </c>
      <c r="G699" s="40"/>
      <c r="H699" s="41"/>
    </row>
    <row r="700" spans="1:8" ht="38.25" thickBot="1" x14ac:dyDescent="0.35">
      <c r="A700" s="17">
        <v>694</v>
      </c>
      <c r="B700" s="18">
        <v>42104</v>
      </c>
      <c r="C700" s="19"/>
      <c r="D700" s="19" t="s">
        <v>100</v>
      </c>
      <c r="E700" s="19" t="s">
        <v>805</v>
      </c>
      <c r="F700" s="24">
        <v>178.1</v>
      </c>
      <c r="G700" s="40"/>
      <c r="H700" s="41"/>
    </row>
    <row r="701" spans="1:8" ht="19.5" thickBot="1" x14ac:dyDescent="0.35">
      <c r="A701" s="17">
        <v>695</v>
      </c>
      <c r="B701" s="18">
        <v>42104</v>
      </c>
      <c r="C701" s="19" t="s">
        <v>806</v>
      </c>
      <c r="D701" s="19" t="s">
        <v>807</v>
      </c>
      <c r="E701" s="19" t="s">
        <v>808</v>
      </c>
      <c r="F701" s="24">
        <v>3</v>
      </c>
      <c r="G701" s="40"/>
      <c r="H701" s="41"/>
    </row>
    <row r="702" spans="1:8" ht="19.5" thickBot="1" x14ac:dyDescent="0.35">
      <c r="A702" s="17">
        <v>696</v>
      </c>
      <c r="B702" s="18">
        <v>42104</v>
      </c>
      <c r="C702" s="19">
        <v>151510</v>
      </c>
      <c r="D702" s="19" t="s">
        <v>379</v>
      </c>
      <c r="E702" s="19" t="s">
        <v>809</v>
      </c>
      <c r="F702" s="24">
        <v>7.6</v>
      </c>
      <c r="G702" s="40"/>
      <c r="H702" s="41"/>
    </row>
    <row r="703" spans="1:8" ht="36.75" customHeight="1" thickBot="1" x14ac:dyDescent="0.35">
      <c r="A703" s="17">
        <v>697</v>
      </c>
      <c r="B703" s="18">
        <v>42104</v>
      </c>
      <c r="C703" s="19">
        <v>151918</v>
      </c>
      <c r="D703" s="19" t="s">
        <v>379</v>
      </c>
      <c r="E703" s="19" t="s">
        <v>809</v>
      </c>
      <c r="F703" s="24">
        <v>7.6</v>
      </c>
      <c r="G703" s="40"/>
      <c r="H703" s="41"/>
    </row>
    <row r="704" spans="1:8" ht="19.5" thickBot="1" x14ac:dyDescent="0.35">
      <c r="A704" s="17">
        <v>698</v>
      </c>
      <c r="B704" s="18">
        <v>42104</v>
      </c>
      <c r="C704" s="19">
        <v>185125</v>
      </c>
      <c r="D704" s="19" t="s">
        <v>379</v>
      </c>
      <c r="E704" s="19" t="s">
        <v>809</v>
      </c>
      <c r="F704" s="24">
        <v>7.6</v>
      </c>
      <c r="G704" s="40"/>
      <c r="H704" s="41"/>
    </row>
    <row r="705" spans="1:8" ht="19.5" thickBot="1" x14ac:dyDescent="0.35">
      <c r="A705" s="17">
        <v>699</v>
      </c>
      <c r="B705" s="18">
        <v>42104</v>
      </c>
      <c r="C705" s="19" t="s">
        <v>810</v>
      </c>
      <c r="D705" s="19" t="s">
        <v>379</v>
      </c>
      <c r="E705" s="19" t="s">
        <v>811</v>
      </c>
      <c r="F705" s="24">
        <v>38.5</v>
      </c>
      <c r="G705" s="40"/>
      <c r="H705" s="41"/>
    </row>
    <row r="706" spans="1:8" ht="19.5" thickBot="1" x14ac:dyDescent="0.35">
      <c r="A706" s="17">
        <v>700</v>
      </c>
      <c r="B706" s="18">
        <v>42104</v>
      </c>
      <c r="C706" s="19" t="s">
        <v>812</v>
      </c>
      <c r="D706" s="19" t="s">
        <v>379</v>
      </c>
      <c r="E706" s="19" t="s">
        <v>811</v>
      </c>
      <c r="F706" s="24">
        <v>38.5</v>
      </c>
      <c r="G706" s="40"/>
      <c r="H706" s="41"/>
    </row>
    <row r="707" spans="1:8" ht="19.5" thickBot="1" x14ac:dyDescent="0.35">
      <c r="A707" s="17">
        <v>701</v>
      </c>
      <c r="B707" s="18">
        <v>42105</v>
      </c>
      <c r="C707" s="19" t="s">
        <v>813</v>
      </c>
      <c r="D707" s="19" t="s">
        <v>379</v>
      </c>
      <c r="E707" s="19" t="s">
        <v>436</v>
      </c>
      <c r="F707" s="24">
        <v>8</v>
      </c>
      <c r="G707" s="40"/>
      <c r="H707" s="41"/>
    </row>
    <row r="708" spans="1:8" ht="19.5" thickBot="1" x14ac:dyDescent="0.35">
      <c r="A708" s="17">
        <v>702</v>
      </c>
      <c r="B708" s="18">
        <v>42105</v>
      </c>
      <c r="C708" s="19" t="s">
        <v>814</v>
      </c>
      <c r="D708" s="19" t="s">
        <v>379</v>
      </c>
      <c r="E708" s="19" t="s">
        <v>436</v>
      </c>
      <c r="F708" s="24">
        <v>8</v>
      </c>
      <c r="G708" s="40"/>
      <c r="H708" s="41"/>
    </row>
    <row r="709" spans="1:8" ht="19.5" thickBot="1" x14ac:dyDescent="0.35">
      <c r="A709" s="17">
        <v>703</v>
      </c>
      <c r="B709" s="18">
        <v>42105</v>
      </c>
      <c r="C709" s="19" t="s">
        <v>815</v>
      </c>
      <c r="D709" s="19" t="s">
        <v>379</v>
      </c>
      <c r="E709" s="19" t="s">
        <v>436</v>
      </c>
      <c r="F709" s="24">
        <v>12</v>
      </c>
      <c r="G709" s="40"/>
      <c r="H709" s="41"/>
    </row>
    <row r="710" spans="1:8" ht="38.25" thickBot="1" x14ac:dyDescent="0.35">
      <c r="A710" s="17">
        <v>704</v>
      </c>
      <c r="B710" s="18">
        <v>42107</v>
      </c>
      <c r="C710" s="19" t="s">
        <v>606</v>
      </c>
      <c r="D710" s="19" t="s">
        <v>660</v>
      </c>
      <c r="E710" s="19" t="s">
        <v>816</v>
      </c>
      <c r="F710" s="24">
        <v>15</v>
      </c>
      <c r="G710" s="40"/>
      <c r="H710" s="41"/>
    </row>
    <row r="711" spans="1:8" ht="19.5" thickBot="1" x14ac:dyDescent="0.35">
      <c r="A711" s="17">
        <v>705</v>
      </c>
      <c r="B711" s="18">
        <v>42107</v>
      </c>
      <c r="C711" s="19" t="s">
        <v>817</v>
      </c>
      <c r="D711" s="19" t="s">
        <v>510</v>
      </c>
      <c r="E711" s="19" t="s">
        <v>123</v>
      </c>
      <c r="F711" s="24">
        <v>16</v>
      </c>
      <c r="G711" s="40"/>
      <c r="H711" s="41"/>
    </row>
    <row r="712" spans="1:8" ht="19.5" thickBot="1" x14ac:dyDescent="0.35">
      <c r="A712" s="17">
        <v>706</v>
      </c>
      <c r="B712" s="18">
        <v>42107</v>
      </c>
      <c r="C712" s="19"/>
      <c r="D712" s="19" t="s">
        <v>100</v>
      </c>
      <c r="E712" s="19" t="s">
        <v>818</v>
      </c>
      <c r="F712" s="24">
        <v>33.5</v>
      </c>
      <c r="G712" s="40"/>
      <c r="H712" s="41"/>
    </row>
    <row r="713" spans="1:8" ht="19.5" thickBot="1" x14ac:dyDescent="0.35">
      <c r="A713" s="17">
        <v>707</v>
      </c>
      <c r="B713" s="23">
        <v>42107</v>
      </c>
      <c r="C713" s="19"/>
      <c r="D713" s="19" t="s">
        <v>606</v>
      </c>
      <c r="E713" s="19" t="s">
        <v>819</v>
      </c>
      <c r="F713" s="24">
        <v>300</v>
      </c>
      <c r="G713" s="40"/>
      <c r="H713" s="41"/>
    </row>
    <row r="714" spans="1:8" ht="38.25" thickBot="1" x14ac:dyDescent="0.35">
      <c r="A714" s="17">
        <v>708</v>
      </c>
      <c r="B714" s="18">
        <v>42108</v>
      </c>
      <c r="C714" s="19" t="s">
        <v>606</v>
      </c>
      <c r="D714" s="19" t="s">
        <v>660</v>
      </c>
      <c r="E714" s="19" t="s">
        <v>820</v>
      </c>
      <c r="F714" s="24">
        <v>20.5</v>
      </c>
      <c r="G714" s="40"/>
      <c r="H714" s="41"/>
    </row>
    <row r="715" spans="1:8" ht="19.5" thickBot="1" x14ac:dyDescent="0.35">
      <c r="A715" s="17">
        <v>709</v>
      </c>
      <c r="B715" s="18">
        <v>42108</v>
      </c>
      <c r="C715" s="19"/>
      <c r="D715" s="19" t="s">
        <v>100</v>
      </c>
      <c r="E715" s="19" t="s">
        <v>821</v>
      </c>
      <c r="F715" s="24">
        <v>6</v>
      </c>
      <c r="G715" s="40"/>
      <c r="H715" s="41"/>
    </row>
    <row r="716" spans="1:8" ht="38.25" thickBot="1" x14ac:dyDescent="0.35">
      <c r="A716" s="17">
        <v>710</v>
      </c>
      <c r="B716" s="23">
        <v>42108</v>
      </c>
      <c r="C716" s="19"/>
      <c r="D716" s="19" t="s">
        <v>822</v>
      </c>
      <c r="E716" s="19" t="s">
        <v>823</v>
      </c>
      <c r="F716" s="24">
        <v>300</v>
      </c>
      <c r="G716" s="40"/>
      <c r="H716" s="41"/>
    </row>
    <row r="717" spans="1:8" ht="36" customHeight="1" thickBot="1" x14ac:dyDescent="0.35">
      <c r="A717" s="17">
        <v>711</v>
      </c>
      <c r="B717" s="23">
        <v>42108</v>
      </c>
      <c r="C717" s="26"/>
      <c r="D717" s="27" t="s">
        <v>15</v>
      </c>
      <c r="E717" s="27" t="s">
        <v>824</v>
      </c>
      <c r="F717" s="24">
        <v>24</v>
      </c>
      <c r="G717" s="42"/>
      <c r="H717" s="43"/>
    </row>
    <row r="718" spans="1:8" ht="38.25" thickBot="1" x14ac:dyDescent="0.35">
      <c r="A718" s="17">
        <v>712</v>
      </c>
      <c r="B718" s="18">
        <v>42109</v>
      </c>
      <c r="C718" s="19" t="s">
        <v>606</v>
      </c>
      <c r="D718" s="19" t="s">
        <v>660</v>
      </c>
      <c r="E718" s="19" t="s">
        <v>825</v>
      </c>
      <c r="F718" s="24">
        <v>16.5</v>
      </c>
      <c r="G718" s="40"/>
      <c r="H718" s="41"/>
    </row>
    <row r="719" spans="1:8" ht="30.75" customHeight="1" thickBot="1" x14ac:dyDescent="0.35">
      <c r="A719" s="17">
        <v>713</v>
      </c>
      <c r="B719" s="18">
        <v>42109</v>
      </c>
      <c r="C719" s="19" t="s">
        <v>826</v>
      </c>
      <c r="D719" s="19" t="s">
        <v>510</v>
      </c>
      <c r="E719" s="19" t="s">
        <v>123</v>
      </c>
      <c r="F719" s="24">
        <v>24</v>
      </c>
      <c r="G719" s="40"/>
      <c r="H719" s="41"/>
    </row>
    <row r="720" spans="1:8" ht="19.5" thickBot="1" x14ac:dyDescent="0.35">
      <c r="A720" s="17">
        <v>714</v>
      </c>
      <c r="B720" s="18">
        <v>42109</v>
      </c>
      <c r="C720" s="19" t="s">
        <v>827</v>
      </c>
      <c r="D720" s="19" t="s">
        <v>379</v>
      </c>
      <c r="E720" s="19" t="s">
        <v>436</v>
      </c>
      <c r="F720" s="24">
        <v>8</v>
      </c>
      <c r="G720" s="40"/>
      <c r="H720" s="41"/>
    </row>
    <row r="721" spans="1:8" ht="19.5" thickBot="1" x14ac:dyDescent="0.35">
      <c r="A721" s="17">
        <v>715</v>
      </c>
      <c r="B721" s="18">
        <v>42109</v>
      </c>
      <c r="C721" s="19" t="s">
        <v>828</v>
      </c>
      <c r="D721" s="19" t="s">
        <v>379</v>
      </c>
      <c r="E721" s="19" t="s">
        <v>436</v>
      </c>
      <c r="F721" s="24">
        <v>12</v>
      </c>
      <c r="G721" s="40"/>
      <c r="H721" s="41"/>
    </row>
    <row r="722" spans="1:8" ht="19.5" thickBot="1" x14ac:dyDescent="0.35">
      <c r="A722" s="17">
        <v>716</v>
      </c>
      <c r="B722" s="18">
        <v>42109</v>
      </c>
      <c r="C722" s="19" t="s">
        <v>829</v>
      </c>
      <c r="D722" s="19" t="s">
        <v>379</v>
      </c>
      <c r="E722" s="19" t="s">
        <v>436</v>
      </c>
      <c r="F722" s="24">
        <v>12</v>
      </c>
      <c r="G722" s="40"/>
      <c r="H722" s="41"/>
    </row>
    <row r="723" spans="1:8" ht="19.5" thickBot="1" x14ac:dyDescent="0.35">
      <c r="A723" s="17">
        <v>717</v>
      </c>
      <c r="B723" s="18">
        <v>42109</v>
      </c>
      <c r="C723" s="19" t="s">
        <v>830</v>
      </c>
      <c r="D723" s="19" t="s">
        <v>379</v>
      </c>
      <c r="E723" s="19" t="s">
        <v>436</v>
      </c>
      <c r="F723" s="24">
        <v>8</v>
      </c>
      <c r="G723" s="40"/>
      <c r="H723" s="41"/>
    </row>
    <row r="724" spans="1:8" ht="36.75" customHeight="1" thickBot="1" x14ac:dyDescent="0.35">
      <c r="A724" s="17">
        <v>718</v>
      </c>
      <c r="B724" s="18">
        <v>42110</v>
      </c>
      <c r="C724" s="19"/>
      <c r="D724" s="19" t="s">
        <v>100</v>
      </c>
      <c r="E724" s="19" t="s">
        <v>831</v>
      </c>
      <c r="F724" s="24">
        <v>17.5</v>
      </c>
      <c r="G724" s="40"/>
      <c r="H724" s="41"/>
    </row>
    <row r="725" spans="1:8" ht="38.25" customHeight="1" thickBot="1" x14ac:dyDescent="0.35">
      <c r="A725" s="17">
        <v>719</v>
      </c>
      <c r="B725" s="18">
        <v>42114</v>
      </c>
      <c r="C725" s="19" t="s">
        <v>832</v>
      </c>
      <c r="D725" s="19" t="s">
        <v>569</v>
      </c>
      <c r="E725" s="19" t="s">
        <v>680</v>
      </c>
      <c r="F725" s="24">
        <v>100</v>
      </c>
      <c r="G725" s="40"/>
      <c r="H725" s="41"/>
    </row>
    <row r="726" spans="1:8" ht="19.5" thickBot="1" x14ac:dyDescent="0.35">
      <c r="A726" s="17">
        <v>720</v>
      </c>
      <c r="B726" s="18">
        <v>42114</v>
      </c>
      <c r="C726" s="19" t="s">
        <v>833</v>
      </c>
      <c r="D726" s="19" t="s">
        <v>481</v>
      </c>
      <c r="E726" s="19" t="s">
        <v>834</v>
      </c>
      <c r="F726" s="24">
        <v>2</v>
      </c>
      <c r="G726" s="40"/>
      <c r="H726" s="41"/>
    </row>
    <row r="727" spans="1:8" ht="38.25" thickBot="1" x14ac:dyDescent="0.35">
      <c r="A727" s="17">
        <v>721</v>
      </c>
      <c r="B727" s="18">
        <v>42115</v>
      </c>
      <c r="C727" s="19"/>
      <c r="D727" s="19" t="s">
        <v>100</v>
      </c>
      <c r="E727" s="19" t="s">
        <v>835</v>
      </c>
      <c r="F727" s="24">
        <v>39.700000000000003</v>
      </c>
      <c r="G727" s="40"/>
      <c r="H727" s="41"/>
    </row>
    <row r="728" spans="1:8" ht="19.5" thickBot="1" x14ac:dyDescent="0.35">
      <c r="A728" s="17">
        <v>722</v>
      </c>
      <c r="B728" s="18">
        <v>42115</v>
      </c>
      <c r="C728" s="19" t="s">
        <v>836</v>
      </c>
      <c r="D728" s="19" t="s">
        <v>576</v>
      </c>
      <c r="E728" s="19" t="s">
        <v>837</v>
      </c>
      <c r="F728" s="24">
        <v>2.8</v>
      </c>
      <c r="G728" s="40"/>
      <c r="H728" s="41"/>
    </row>
    <row r="729" spans="1:8" ht="19.5" thickBot="1" x14ac:dyDescent="0.35">
      <c r="A729" s="17">
        <v>723</v>
      </c>
      <c r="B729" s="18">
        <v>42115</v>
      </c>
      <c r="C729" s="19" t="s">
        <v>838</v>
      </c>
      <c r="D729" s="19" t="s">
        <v>616</v>
      </c>
      <c r="E729" s="19" t="s">
        <v>839</v>
      </c>
      <c r="F729" s="24">
        <v>29.4</v>
      </c>
      <c r="G729" s="40"/>
      <c r="H729" s="41"/>
    </row>
    <row r="730" spans="1:8" ht="19.5" thickBot="1" x14ac:dyDescent="0.35">
      <c r="A730" s="17">
        <v>724</v>
      </c>
      <c r="B730" s="18">
        <v>42116</v>
      </c>
      <c r="C730" s="19" t="s">
        <v>840</v>
      </c>
      <c r="D730" s="19" t="s">
        <v>481</v>
      </c>
      <c r="E730" s="19" t="s">
        <v>841</v>
      </c>
      <c r="F730" s="24">
        <v>1</v>
      </c>
      <c r="G730" s="40"/>
      <c r="H730" s="41"/>
    </row>
    <row r="731" spans="1:8" ht="19.5" thickBot="1" x14ac:dyDescent="0.35">
      <c r="A731" s="17">
        <v>725</v>
      </c>
      <c r="B731" s="18">
        <v>42116</v>
      </c>
      <c r="C731" s="19" t="s">
        <v>606</v>
      </c>
      <c r="D731" s="19" t="s">
        <v>660</v>
      </c>
      <c r="E731" s="19" t="s">
        <v>842</v>
      </c>
      <c r="F731" s="24">
        <v>15.5</v>
      </c>
      <c r="G731" s="40"/>
      <c r="H731" s="41"/>
    </row>
    <row r="732" spans="1:8" ht="19.5" thickBot="1" x14ac:dyDescent="0.35">
      <c r="A732" s="17">
        <v>726</v>
      </c>
      <c r="B732" s="18">
        <v>42116</v>
      </c>
      <c r="C732" s="19" t="s">
        <v>843</v>
      </c>
      <c r="D732" s="19" t="s">
        <v>510</v>
      </c>
      <c r="E732" s="19" t="s">
        <v>844</v>
      </c>
      <c r="F732" s="24">
        <v>10</v>
      </c>
      <c r="G732" s="40"/>
      <c r="H732" s="41"/>
    </row>
    <row r="733" spans="1:8" ht="29.25" customHeight="1" thickBot="1" x14ac:dyDescent="0.35">
      <c r="A733" s="17">
        <v>727</v>
      </c>
      <c r="B733" s="18">
        <v>42117</v>
      </c>
      <c r="C733" s="19" t="s">
        <v>845</v>
      </c>
      <c r="D733" s="19" t="s">
        <v>569</v>
      </c>
      <c r="E733" s="19" t="s">
        <v>680</v>
      </c>
      <c r="F733" s="24">
        <v>100</v>
      </c>
      <c r="G733" s="40"/>
      <c r="H733" s="41"/>
    </row>
    <row r="734" spans="1:8" ht="40.5" customHeight="1" thickBot="1" x14ac:dyDescent="0.35">
      <c r="A734" s="17">
        <v>728</v>
      </c>
      <c r="B734" s="18">
        <v>42117</v>
      </c>
      <c r="C734" s="19" t="s">
        <v>606</v>
      </c>
      <c r="D734" s="19" t="s">
        <v>660</v>
      </c>
      <c r="E734" s="19" t="s">
        <v>846</v>
      </c>
      <c r="F734" s="24">
        <v>15</v>
      </c>
      <c r="G734" s="40"/>
      <c r="H734" s="41"/>
    </row>
    <row r="735" spans="1:8" ht="38.25" thickBot="1" x14ac:dyDescent="0.35">
      <c r="A735" s="17">
        <v>729</v>
      </c>
      <c r="B735" s="18">
        <v>42117</v>
      </c>
      <c r="C735" s="19" t="s">
        <v>847</v>
      </c>
      <c r="D735" s="19" t="s">
        <v>848</v>
      </c>
      <c r="E735" s="19" t="s">
        <v>849</v>
      </c>
      <c r="F735" s="24">
        <v>15</v>
      </c>
      <c r="G735" s="40"/>
      <c r="H735" s="41"/>
    </row>
    <row r="736" spans="1:8" ht="38.25" thickBot="1" x14ac:dyDescent="0.35">
      <c r="A736" s="17">
        <v>730</v>
      </c>
      <c r="B736" s="18">
        <v>42117</v>
      </c>
      <c r="C736" s="19"/>
      <c r="D736" s="19" t="s">
        <v>100</v>
      </c>
      <c r="E736" s="19" t="s">
        <v>850</v>
      </c>
      <c r="F736" s="24">
        <v>51.2</v>
      </c>
      <c r="G736" s="40"/>
      <c r="H736" s="41"/>
    </row>
    <row r="737" spans="1:8" ht="19.5" thickBot="1" x14ac:dyDescent="0.35">
      <c r="A737" s="17">
        <v>731</v>
      </c>
      <c r="B737" s="18">
        <v>42117</v>
      </c>
      <c r="C737" s="19" t="s">
        <v>851</v>
      </c>
      <c r="D737" s="19" t="s">
        <v>852</v>
      </c>
      <c r="E737" s="19" t="s">
        <v>853</v>
      </c>
      <c r="F737" s="24">
        <v>5</v>
      </c>
      <c r="G737" s="40"/>
      <c r="H737" s="41"/>
    </row>
    <row r="738" spans="1:8" ht="33" customHeight="1" thickBot="1" x14ac:dyDescent="0.35">
      <c r="A738" s="17">
        <v>732</v>
      </c>
      <c r="B738" s="18">
        <v>42117</v>
      </c>
      <c r="C738" s="19" t="s">
        <v>854</v>
      </c>
      <c r="D738" s="19" t="s">
        <v>379</v>
      </c>
      <c r="E738" s="19" t="s">
        <v>436</v>
      </c>
      <c r="F738" s="24">
        <v>8</v>
      </c>
      <c r="G738" s="40"/>
      <c r="H738" s="41"/>
    </row>
    <row r="739" spans="1:8" ht="38.25" thickBot="1" x14ac:dyDescent="0.35">
      <c r="A739" s="17">
        <v>733</v>
      </c>
      <c r="B739" s="18">
        <v>42118</v>
      </c>
      <c r="C739" s="19" t="s">
        <v>606</v>
      </c>
      <c r="D739" s="19" t="s">
        <v>660</v>
      </c>
      <c r="E739" s="19" t="s">
        <v>855</v>
      </c>
      <c r="F739" s="24">
        <v>7.5</v>
      </c>
      <c r="G739" s="40"/>
      <c r="H739" s="41"/>
    </row>
    <row r="740" spans="1:8" ht="19.5" thickBot="1" x14ac:dyDescent="0.35">
      <c r="A740" s="17">
        <v>734</v>
      </c>
      <c r="B740" s="18">
        <v>42118</v>
      </c>
      <c r="C740" s="19" t="s">
        <v>856</v>
      </c>
      <c r="D740" s="19" t="s">
        <v>407</v>
      </c>
      <c r="E740" s="19" t="s">
        <v>408</v>
      </c>
      <c r="F740" s="24">
        <v>50</v>
      </c>
      <c r="G740" s="40"/>
      <c r="H740" s="41"/>
    </row>
    <row r="741" spans="1:8" ht="19.5" thickBot="1" x14ac:dyDescent="0.35">
      <c r="A741" s="17">
        <v>735</v>
      </c>
      <c r="B741" s="18">
        <v>42118</v>
      </c>
      <c r="C741" s="19" t="s">
        <v>857</v>
      </c>
      <c r="D741" s="19" t="s">
        <v>858</v>
      </c>
      <c r="E741" s="19" t="s">
        <v>123</v>
      </c>
      <c r="F741" s="24">
        <v>88</v>
      </c>
      <c r="G741" s="40"/>
      <c r="H741" s="41"/>
    </row>
    <row r="742" spans="1:8" ht="19.5" thickBot="1" x14ac:dyDescent="0.35">
      <c r="A742" s="17">
        <v>736</v>
      </c>
      <c r="B742" s="18">
        <v>42118</v>
      </c>
      <c r="C742" s="19"/>
      <c r="D742" s="19" t="s">
        <v>100</v>
      </c>
      <c r="E742" s="19" t="s">
        <v>859</v>
      </c>
      <c r="F742" s="24">
        <v>12.5</v>
      </c>
      <c r="G742" s="40"/>
      <c r="H742" s="41"/>
    </row>
    <row r="743" spans="1:8" ht="38.25" thickBot="1" x14ac:dyDescent="0.35">
      <c r="A743" s="17">
        <v>737</v>
      </c>
      <c r="B743" s="18">
        <v>42121</v>
      </c>
      <c r="C743" s="19"/>
      <c r="D743" s="19" t="s">
        <v>100</v>
      </c>
      <c r="E743" s="19" t="s">
        <v>860</v>
      </c>
      <c r="F743" s="24">
        <v>21.5</v>
      </c>
      <c r="G743" s="40"/>
      <c r="H743" s="41"/>
    </row>
    <row r="744" spans="1:8" ht="19.5" thickBot="1" x14ac:dyDescent="0.35">
      <c r="A744" s="17">
        <v>738</v>
      </c>
      <c r="B744" s="18">
        <v>42122</v>
      </c>
      <c r="C744" s="19"/>
      <c r="D744" s="19" t="s">
        <v>100</v>
      </c>
      <c r="E744" s="19" t="s">
        <v>861</v>
      </c>
      <c r="F744" s="24">
        <v>5</v>
      </c>
      <c r="G744" s="40"/>
      <c r="H744" s="41"/>
    </row>
    <row r="745" spans="1:8" ht="19.5" thickBot="1" x14ac:dyDescent="0.35">
      <c r="A745" s="17">
        <v>739</v>
      </c>
      <c r="B745" s="18">
        <v>42124</v>
      </c>
      <c r="C745" s="19"/>
      <c r="D745" s="19" t="s">
        <v>100</v>
      </c>
      <c r="E745" s="19" t="s">
        <v>862</v>
      </c>
      <c r="F745" s="24">
        <v>5</v>
      </c>
      <c r="G745" s="40"/>
      <c r="H745" s="41"/>
    </row>
    <row r="746" spans="1:8" ht="19.5" thickBot="1" x14ac:dyDescent="0.35">
      <c r="A746" s="17">
        <v>740</v>
      </c>
      <c r="B746" s="23">
        <v>42124</v>
      </c>
      <c r="C746" s="26"/>
      <c r="D746" s="27" t="s">
        <v>328</v>
      </c>
      <c r="E746" s="27" t="s">
        <v>863</v>
      </c>
      <c r="F746" s="24">
        <v>2708</v>
      </c>
      <c r="G746" s="42"/>
      <c r="H746" s="43"/>
    </row>
    <row r="747" spans="1:8" ht="19.5" thickBot="1" x14ac:dyDescent="0.35">
      <c r="A747" s="17">
        <v>741</v>
      </c>
      <c r="B747" s="23">
        <v>42124</v>
      </c>
      <c r="C747" s="26"/>
      <c r="D747" s="27" t="s">
        <v>357</v>
      </c>
      <c r="E747" s="27" t="s">
        <v>864</v>
      </c>
      <c r="F747" s="24">
        <v>1131.8800000000001</v>
      </c>
      <c r="G747" s="42"/>
      <c r="H747" s="43"/>
    </row>
    <row r="748" spans="1:8" ht="19.5" thickBot="1" x14ac:dyDescent="0.35">
      <c r="A748" s="17">
        <v>742</v>
      </c>
      <c r="B748" s="23">
        <v>42124</v>
      </c>
      <c r="C748" s="26"/>
      <c r="D748" s="27" t="s">
        <v>757</v>
      </c>
      <c r="E748" s="27" t="s">
        <v>864</v>
      </c>
      <c r="F748" s="24">
        <v>2405.7600000000002</v>
      </c>
      <c r="G748" s="42"/>
      <c r="H748" s="43"/>
    </row>
    <row r="749" spans="1:8" ht="19.5" thickBot="1" x14ac:dyDescent="0.35">
      <c r="A749" s="17">
        <v>743</v>
      </c>
      <c r="B749" s="23">
        <v>42126</v>
      </c>
      <c r="C749" s="26"/>
      <c r="D749" s="27" t="s">
        <v>328</v>
      </c>
      <c r="E749" s="27" t="s">
        <v>864</v>
      </c>
      <c r="F749" s="24">
        <v>2964</v>
      </c>
      <c r="G749" s="42"/>
      <c r="H749" s="43"/>
    </row>
    <row r="750" spans="1:8" ht="19.5" thickBot="1" x14ac:dyDescent="0.35">
      <c r="A750" s="17">
        <v>744</v>
      </c>
      <c r="B750" s="18">
        <v>42128</v>
      </c>
      <c r="C750" s="19"/>
      <c r="D750" s="19" t="s">
        <v>100</v>
      </c>
      <c r="E750" s="19" t="s">
        <v>865</v>
      </c>
      <c r="F750" s="24">
        <v>6</v>
      </c>
      <c r="G750" s="40"/>
      <c r="H750" s="41"/>
    </row>
    <row r="751" spans="1:8" ht="19.5" thickBot="1" x14ac:dyDescent="0.35">
      <c r="A751" s="17">
        <v>745</v>
      </c>
      <c r="B751" s="18">
        <v>42129</v>
      </c>
      <c r="C751" s="19"/>
      <c r="D751" s="19" t="s">
        <v>100</v>
      </c>
      <c r="E751" s="19" t="s">
        <v>866</v>
      </c>
      <c r="F751" s="24">
        <v>162</v>
      </c>
      <c r="G751" s="40"/>
      <c r="H751" s="41"/>
    </row>
    <row r="752" spans="1:8" ht="19.5" thickBot="1" x14ac:dyDescent="0.35">
      <c r="A752" s="17">
        <v>746</v>
      </c>
      <c r="B752" s="18">
        <v>42130</v>
      </c>
      <c r="C752" s="19" t="s">
        <v>867</v>
      </c>
      <c r="D752" s="19" t="s">
        <v>868</v>
      </c>
      <c r="E752" s="19" t="s">
        <v>869</v>
      </c>
      <c r="F752" s="24">
        <v>150</v>
      </c>
      <c r="G752" s="40"/>
      <c r="H752" s="41"/>
    </row>
    <row r="753" spans="1:8" ht="38.25" thickBot="1" x14ac:dyDescent="0.35">
      <c r="A753" s="17">
        <v>747</v>
      </c>
      <c r="B753" s="18">
        <v>42130</v>
      </c>
      <c r="C753" s="19"/>
      <c r="D753" s="19" t="s">
        <v>100</v>
      </c>
      <c r="E753" s="19" t="s">
        <v>870</v>
      </c>
      <c r="F753" s="24">
        <v>13.5</v>
      </c>
      <c r="G753" s="40"/>
      <c r="H753" s="41"/>
    </row>
    <row r="754" spans="1:8" ht="19.5" thickBot="1" x14ac:dyDescent="0.35">
      <c r="A754" s="17">
        <v>748</v>
      </c>
      <c r="B754" s="18">
        <v>42130</v>
      </c>
      <c r="C754" s="19" t="s">
        <v>871</v>
      </c>
      <c r="D754" s="19" t="s">
        <v>574</v>
      </c>
      <c r="E754" s="19" t="s">
        <v>872</v>
      </c>
      <c r="F754" s="24">
        <v>6</v>
      </c>
      <c r="G754" s="40"/>
      <c r="H754" s="41"/>
    </row>
    <row r="755" spans="1:8" ht="19.5" thickBot="1" x14ac:dyDescent="0.35">
      <c r="A755" s="17">
        <v>749</v>
      </c>
      <c r="B755" s="18">
        <v>42131</v>
      </c>
      <c r="C755" s="19"/>
      <c r="D755" s="19" t="s">
        <v>100</v>
      </c>
      <c r="E755" s="19" t="s">
        <v>873</v>
      </c>
      <c r="F755" s="24">
        <v>130</v>
      </c>
      <c r="G755" s="40"/>
      <c r="H755" s="41"/>
    </row>
    <row r="756" spans="1:8" ht="38.25" thickBot="1" x14ac:dyDescent="0.35">
      <c r="A756" s="17">
        <v>750</v>
      </c>
      <c r="B756" s="18">
        <v>42131</v>
      </c>
      <c r="C756" s="19"/>
      <c r="D756" s="19" t="s">
        <v>100</v>
      </c>
      <c r="E756" s="19" t="s">
        <v>874</v>
      </c>
      <c r="F756" s="24">
        <v>8</v>
      </c>
      <c r="G756" s="40"/>
      <c r="H756" s="41"/>
    </row>
    <row r="757" spans="1:8" ht="19.5" thickBot="1" x14ac:dyDescent="0.35">
      <c r="A757" s="17">
        <v>751</v>
      </c>
      <c r="B757" s="18">
        <v>42131</v>
      </c>
      <c r="C757" s="19" t="s">
        <v>875</v>
      </c>
      <c r="D757" s="19" t="s">
        <v>876</v>
      </c>
      <c r="E757" s="19" t="s">
        <v>877</v>
      </c>
      <c r="F757" s="24">
        <v>4</v>
      </c>
      <c r="G757" s="40"/>
      <c r="H757" s="41"/>
    </row>
    <row r="758" spans="1:8" ht="19.5" thickBot="1" x14ac:dyDescent="0.35">
      <c r="A758" s="17">
        <v>752</v>
      </c>
      <c r="B758" s="18">
        <v>42132</v>
      </c>
      <c r="C758" s="19"/>
      <c r="D758" s="19" t="s">
        <v>100</v>
      </c>
      <c r="E758" s="19" t="s">
        <v>878</v>
      </c>
      <c r="F758" s="24">
        <v>5</v>
      </c>
      <c r="G758" s="40"/>
      <c r="H758" s="41"/>
    </row>
    <row r="759" spans="1:8" ht="38.25" thickBot="1" x14ac:dyDescent="0.35">
      <c r="A759" s="17">
        <v>753</v>
      </c>
      <c r="B759" s="23">
        <v>42132</v>
      </c>
      <c r="C759" s="19"/>
      <c r="D759" s="19" t="s">
        <v>15</v>
      </c>
      <c r="E759" s="19" t="s">
        <v>879</v>
      </c>
      <c r="F759" s="24">
        <v>105</v>
      </c>
      <c r="G759" s="40"/>
      <c r="H759" s="41"/>
    </row>
    <row r="760" spans="1:8" ht="38.25" thickBot="1" x14ac:dyDescent="0.35">
      <c r="A760" s="17">
        <v>754</v>
      </c>
      <c r="B760" s="23">
        <v>42132</v>
      </c>
      <c r="C760" s="19"/>
      <c r="D760" s="19" t="s">
        <v>544</v>
      </c>
      <c r="E760" s="19" t="s">
        <v>880</v>
      </c>
      <c r="F760" s="24">
        <v>105</v>
      </c>
      <c r="G760" s="40"/>
      <c r="H760" s="41"/>
    </row>
    <row r="761" spans="1:8" ht="19.5" thickBot="1" x14ac:dyDescent="0.35">
      <c r="A761" s="17">
        <v>755</v>
      </c>
      <c r="B761" s="23">
        <v>42134</v>
      </c>
      <c r="C761" s="19"/>
      <c r="D761" s="19" t="s">
        <v>15</v>
      </c>
      <c r="E761" s="19" t="s">
        <v>881</v>
      </c>
      <c r="F761" s="24">
        <v>1476.5</v>
      </c>
      <c r="G761" s="40"/>
      <c r="H761" s="41"/>
    </row>
    <row r="762" spans="1:8" ht="19.5" thickBot="1" x14ac:dyDescent="0.35">
      <c r="A762" s="17">
        <v>756</v>
      </c>
      <c r="B762" s="18">
        <v>42135</v>
      </c>
      <c r="C762" s="19" t="s">
        <v>882</v>
      </c>
      <c r="D762" s="19" t="s">
        <v>616</v>
      </c>
      <c r="E762" s="19" t="s">
        <v>15</v>
      </c>
      <c r="F762" s="24">
        <f>86.5+130+21</f>
        <v>237.5</v>
      </c>
      <c r="G762" s="40"/>
      <c r="H762" s="41"/>
    </row>
    <row r="763" spans="1:8" ht="19.5" thickBot="1" x14ac:dyDescent="0.35">
      <c r="A763" s="17">
        <v>757</v>
      </c>
      <c r="B763" s="18">
        <v>42136</v>
      </c>
      <c r="C763" s="19" t="s">
        <v>883</v>
      </c>
      <c r="D763" s="19" t="s">
        <v>884</v>
      </c>
      <c r="E763" s="19" t="s">
        <v>617</v>
      </c>
      <c r="F763" s="24">
        <v>18</v>
      </c>
      <c r="G763" s="40"/>
      <c r="H763" s="41"/>
    </row>
    <row r="764" spans="1:8" ht="19.5" thickBot="1" x14ac:dyDescent="0.35">
      <c r="A764" s="17">
        <v>758</v>
      </c>
      <c r="B764" s="18">
        <v>42136</v>
      </c>
      <c r="C764" s="19" t="s">
        <v>885</v>
      </c>
      <c r="D764" s="19" t="s">
        <v>81</v>
      </c>
      <c r="E764" s="19" t="s">
        <v>886</v>
      </c>
      <c r="F764" s="24">
        <v>6</v>
      </c>
      <c r="G764" s="40"/>
      <c r="H764" s="41"/>
    </row>
    <row r="765" spans="1:8" ht="38.25" thickBot="1" x14ac:dyDescent="0.35">
      <c r="A765" s="17">
        <v>759</v>
      </c>
      <c r="B765" s="18">
        <v>42136</v>
      </c>
      <c r="C765" s="19"/>
      <c r="D765" s="19" t="s">
        <v>100</v>
      </c>
      <c r="E765" s="19" t="s">
        <v>887</v>
      </c>
      <c r="F765" s="24">
        <v>13</v>
      </c>
      <c r="G765" s="40"/>
      <c r="H765" s="41"/>
    </row>
    <row r="766" spans="1:8" ht="33" customHeight="1" thickBot="1" x14ac:dyDescent="0.35">
      <c r="A766" s="17">
        <v>760</v>
      </c>
      <c r="B766" s="18">
        <v>42136</v>
      </c>
      <c r="C766" s="19" t="s">
        <v>888</v>
      </c>
      <c r="D766" s="19" t="s">
        <v>576</v>
      </c>
      <c r="E766" s="19" t="s">
        <v>577</v>
      </c>
      <c r="F766" s="24">
        <v>3</v>
      </c>
      <c r="G766" s="40"/>
      <c r="H766" s="41"/>
    </row>
    <row r="767" spans="1:8" ht="30.75" customHeight="1" thickBot="1" x14ac:dyDescent="0.35">
      <c r="A767" s="17">
        <v>761</v>
      </c>
      <c r="B767" s="18">
        <v>42136</v>
      </c>
      <c r="C767" s="19" t="s">
        <v>889</v>
      </c>
      <c r="D767" s="19" t="s">
        <v>890</v>
      </c>
      <c r="E767" s="19" t="s">
        <v>588</v>
      </c>
      <c r="F767" s="24">
        <v>498</v>
      </c>
      <c r="G767" s="40"/>
      <c r="H767" s="41"/>
    </row>
    <row r="768" spans="1:8" ht="19.5" thickBot="1" x14ac:dyDescent="0.35">
      <c r="A768" s="17">
        <v>762</v>
      </c>
      <c r="B768" s="23">
        <v>42137</v>
      </c>
      <c r="C768" s="19"/>
      <c r="D768" s="19" t="s">
        <v>15</v>
      </c>
      <c r="E768" s="19" t="s">
        <v>891</v>
      </c>
      <c r="F768" s="24">
        <v>27.6</v>
      </c>
      <c r="G768" s="40"/>
      <c r="H768" s="41"/>
    </row>
    <row r="769" spans="1:8" ht="38.25" thickBot="1" x14ac:dyDescent="0.35">
      <c r="A769" s="17">
        <v>763</v>
      </c>
      <c r="B769" s="18">
        <v>42138</v>
      </c>
      <c r="C769" s="19" t="s">
        <v>606</v>
      </c>
      <c r="D769" s="19" t="s">
        <v>660</v>
      </c>
      <c r="E769" s="19" t="s">
        <v>892</v>
      </c>
      <c r="F769" s="24">
        <v>21.7</v>
      </c>
      <c r="G769" s="40"/>
      <c r="H769" s="41"/>
    </row>
    <row r="770" spans="1:8" ht="36" customHeight="1" thickBot="1" x14ac:dyDescent="0.35">
      <c r="A770" s="17">
        <v>764</v>
      </c>
      <c r="B770" s="18">
        <v>42138</v>
      </c>
      <c r="C770" s="19" t="s">
        <v>893</v>
      </c>
      <c r="D770" s="19" t="s">
        <v>894</v>
      </c>
      <c r="E770" s="19" t="s">
        <v>895</v>
      </c>
      <c r="F770" s="24">
        <v>330</v>
      </c>
      <c r="G770" s="40"/>
      <c r="H770" s="41"/>
    </row>
    <row r="771" spans="1:8" ht="38.25" thickBot="1" x14ac:dyDescent="0.35">
      <c r="A771" s="17">
        <v>765</v>
      </c>
      <c r="B771" s="18">
        <v>42138</v>
      </c>
      <c r="C771" s="19"/>
      <c r="D771" s="19" t="s">
        <v>100</v>
      </c>
      <c r="E771" s="19" t="s">
        <v>896</v>
      </c>
      <c r="F771" s="24">
        <v>16</v>
      </c>
      <c r="G771" s="40"/>
      <c r="H771" s="41"/>
    </row>
    <row r="772" spans="1:8" ht="19.5" thickBot="1" x14ac:dyDescent="0.35">
      <c r="A772" s="17">
        <v>766</v>
      </c>
      <c r="B772" s="18">
        <v>42138</v>
      </c>
      <c r="C772" s="19" t="s">
        <v>897</v>
      </c>
      <c r="D772" s="19" t="s">
        <v>576</v>
      </c>
      <c r="E772" s="19" t="s">
        <v>577</v>
      </c>
      <c r="F772" s="24">
        <v>2</v>
      </c>
      <c r="G772" s="40"/>
      <c r="H772" s="41"/>
    </row>
    <row r="773" spans="1:8" ht="38.25" thickBot="1" x14ac:dyDescent="0.35">
      <c r="A773" s="17">
        <v>767</v>
      </c>
      <c r="B773" s="18">
        <v>42139</v>
      </c>
      <c r="C773" s="19"/>
      <c r="D773" s="19" t="s">
        <v>100</v>
      </c>
      <c r="E773" s="19" t="s">
        <v>898</v>
      </c>
      <c r="F773" s="24">
        <v>2900</v>
      </c>
      <c r="G773" s="40"/>
      <c r="H773" s="41"/>
    </row>
    <row r="774" spans="1:8" ht="38.25" thickBot="1" x14ac:dyDescent="0.35">
      <c r="A774" s="17">
        <v>768</v>
      </c>
      <c r="B774" s="23">
        <v>42141</v>
      </c>
      <c r="C774" s="19"/>
      <c r="D774" s="19" t="s">
        <v>15</v>
      </c>
      <c r="E774" s="19" t="s">
        <v>899</v>
      </c>
      <c r="F774" s="24">
        <v>1050</v>
      </c>
      <c r="G774" s="40"/>
      <c r="H774" s="41"/>
    </row>
    <row r="775" spans="1:8" ht="38.25" thickBot="1" x14ac:dyDescent="0.35">
      <c r="A775" s="17">
        <v>769</v>
      </c>
      <c r="B775" s="23">
        <v>42141</v>
      </c>
      <c r="C775" s="19"/>
      <c r="D775" s="19" t="s">
        <v>15</v>
      </c>
      <c r="E775" s="19" t="s">
        <v>900</v>
      </c>
      <c r="F775" s="24">
        <v>450</v>
      </c>
      <c r="G775" s="40"/>
      <c r="H775" s="41"/>
    </row>
    <row r="776" spans="1:8" ht="19.5" thickBot="1" x14ac:dyDescent="0.35">
      <c r="A776" s="17">
        <v>770</v>
      </c>
      <c r="B776" s="18">
        <v>42142</v>
      </c>
      <c r="C776" s="19" t="s">
        <v>901</v>
      </c>
      <c r="D776" s="19" t="s">
        <v>481</v>
      </c>
      <c r="E776" s="19" t="s">
        <v>841</v>
      </c>
      <c r="F776" s="24">
        <v>2</v>
      </c>
      <c r="G776" s="40"/>
      <c r="H776" s="41"/>
    </row>
    <row r="777" spans="1:8" ht="38.25" thickBot="1" x14ac:dyDescent="0.35">
      <c r="A777" s="17">
        <v>771</v>
      </c>
      <c r="B777" s="18">
        <v>42142</v>
      </c>
      <c r="C777" s="19"/>
      <c r="D777" s="19" t="s">
        <v>100</v>
      </c>
      <c r="E777" s="19" t="s">
        <v>902</v>
      </c>
      <c r="F777" s="24">
        <v>22.2</v>
      </c>
      <c r="G777" s="40"/>
      <c r="H777" s="41"/>
    </row>
    <row r="778" spans="1:8" ht="19.5" thickBot="1" x14ac:dyDescent="0.35">
      <c r="A778" s="17">
        <v>772</v>
      </c>
      <c r="B778" s="18">
        <v>42142</v>
      </c>
      <c r="C778" s="19">
        <v>346967</v>
      </c>
      <c r="D778" s="19" t="s">
        <v>379</v>
      </c>
      <c r="E778" s="19" t="s">
        <v>809</v>
      </c>
      <c r="F778" s="24">
        <v>7.6</v>
      </c>
      <c r="G778" s="40"/>
      <c r="H778" s="41"/>
    </row>
    <row r="779" spans="1:8" ht="19.5" thickBot="1" x14ac:dyDescent="0.35">
      <c r="A779" s="17">
        <v>773</v>
      </c>
      <c r="B779" s="18">
        <v>42142</v>
      </c>
      <c r="C779" s="19">
        <v>346163</v>
      </c>
      <c r="D779" s="19" t="s">
        <v>379</v>
      </c>
      <c r="E779" s="19" t="s">
        <v>809</v>
      </c>
      <c r="F779" s="24">
        <v>7.6</v>
      </c>
      <c r="G779" s="40"/>
      <c r="H779" s="41"/>
    </row>
    <row r="780" spans="1:8" ht="19.5" thickBot="1" x14ac:dyDescent="0.35">
      <c r="A780" s="17">
        <v>774</v>
      </c>
      <c r="B780" s="23">
        <v>42142</v>
      </c>
      <c r="C780" s="19" t="s">
        <v>606</v>
      </c>
      <c r="D780" s="19" t="s">
        <v>544</v>
      </c>
      <c r="E780" s="19" t="s">
        <v>903</v>
      </c>
      <c r="F780" s="24">
        <v>105</v>
      </c>
      <c r="G780" s="40"/>
      <c r="H780" s="41"/>
    </row>
    <row r="781" spans="1:8" ht="38.25" thickBot="1" x14ac:dyDescent="0.35">
      <c r="A781" s="17">
        <v>775</v>
      </c>
      <c r="B781" s="18">
        <v>42143</v>
      </c>
      <c r="C781" s="19"/>
      <c r="D781" s="19" t="s">
        <v>100</v>
      </c>
      <c r="E781" s="19" t="s">
        <v>904</v>
      </c>
      <c r="F781" s="24">
        <v>146.5</v>
      </c>
      <c r="G781" s="40"/>
      <c r="H781" s="41"/>
    </row>
    <row r="782" spans="1:8" ht="19.5" thickBot="1" x14ac:dyDescent="0.35">
      <c r="A782" s="17">
        <v>776</v>
      </c>
      <c r="B782" s="23">
        <v>42143</v>
      </c>
      <c r="C782" s="19" t="s">
        <v>905</v>
      </c>
      <c r="D782" s="19" t="s">
        <v>544</v>
      </c>
      <c r="E782" s="19" t="s">
        <v>906</v>
      </c>
      <c r="F782" s="24">
        <v>850</v>
      </c>
      <c r="G782" s="40"/>
      <c r="H782" s="41"/>
    </row>
    <row r="783" spans="1:8" ht="38.25" thickBot="1" x14ac:dyDescent="0.35">
      <c r="A783" s="17">
        <v>777</v>
      </c>
      <c r="B783" s="18">
        <v>42144</v>
      </c>
      <c r="C783" s="19" t="s">
        <v>606</v>
      </c>
      <c r="D783" s="19" t="s">
        <v>660</v>
      </c>
      <c r="E783" s="19" t="s">
        <v>907</v>
      </c>
      <c r="F783" s="24">
        <v>33.5</v>
      </c>
      <c r="G783" s="40"/>
      <c r="H783" s="41"/>
    </row>
    <row r="784" spans="1:8" ht="19.5" thickBot="1" x14ac:dyDescent="0.35">
      <c r="A784" s="17">
        <v>778</v>
      </c>
      <c r="B784" s="18">
        <v>42144</v>
      </c>
      <c r="C784" s="19" t="s">
        <v>908</v>
      </c>
      <c r="D784" s="19" t="s">
        <v>11</v>
      </c>
      <c r="E784" s="19" t="s">
        <v>588</v>
      </c>
      <c r="F784" s="24">
        <v>62</v>
      </c>
      <c r="G784" s="40"/>
      <c r="H784" s="41"/>
    </row>
    <row r="785" spans="1:8" ht="19.5" thickBot="1" x14ac:dyDescent="0.35">
      <c r="A785" s="17">
        <v>779</v>
      </c>
      <c r="B785" s="18">
        <v>42144</v>
      </c>
      <c r="C785" s="19"/>
      <c r="D785" s="19" t="s">
        <v>100</v>
      </c>
      <c r="E785" s="19" t="s">
        <v>909</v>
      </c>
      <c r="F785" s="24">
        <v>5</v>
      </c>
      <c r="G785" s="40"/>
      <c r="H785" s="41"/>
    </row>
    <row r="786" spans="1:8" ht="19.5" thickBot="1" x14ac:dyDescent="0.35">
      <c r="A786" s="17">
        <v>780</v>
      </c>
      <c r="B786" s="23">
        <v>42147</v>
      </c>
      <c r="C786" s="19"/>
      <c r="D786" s="19" t="s">
        <v>15</v>
      </c>
      <c r="E786" s="19" t="s">
        <v>910</v>
      </c>
      <c r="F786" s="24">
        <v>325.60000000000002</v>
      </c>
      <c r="G786" s="40"/>
      <c r="H786" s="41"/>
    </row>
    <row r="787" spans="1:8" ht="38.25" thickBot="1" x14ac:dyDescent="0.35">
      <c r="A787" s="17">
        <v>781</v>
      </c>
      <c r="B787" s="18">
        <v>42149</v>
      </c>
      <c r="C787" s="19"/>
      <c r="D787" s="19" t="s">
        <v>100</v>
      </c>
      <c r="E787" s="19" t="s">
        <v>911</v>
      </c>
      <c r="F787" s="24">
        <v>27</v>
      </c>
      <c r="G787" s="40"/>
      <c r="H787" s="41"/>
    </row>
    <row r="788" spans="1:8" ht="38.25" thickBot="1" x14ac:dyDescent="0.35">
      <c r="A788" s="17">
        <v>782</v>
      </c>
      <c r="B788" s="18">
        <v>42150</v>
      </c>
      <c r="C788" s="19"/>
      <c r="D788" s="19" t="s">
        <v>100</v>
      </c>
      <c r="E788" s="19" t="s">
        <v>912</v>
      </c>
      <c r="F788" s="24">
        <v>210</v>
      </c>
      <c r="G788" s="40"/>
      <c r="H788" s="41"/>
    </row>
    <row r="789" spans="1:8" ht="19.5" thickBot="1" x14ac:dyDescent="0.35">
      <c r="A789" s="17">
        <v>783</v>
      </c>
      <c r="B789" s="18">
        <v>42150</v>
      </c>
      <c r="C789" s="19" t="s">
        <v>913</v>
      </c>
      <c r="D789" s="19" t="s">
        <v>379</v>
      </c>
      <c r="E789" s="19" t="s">
        <v>436</v>
      </c>
      <c r="F789" s="24">
        <v>8</v>
      </c>
      <c r="G789" s="40"/>
      <c r="H789" s="41"/>
    </row>
    <row r="790" spans="1:8" ht="19.5" thickBot="1" x14ac:dyDescent="0.35">
      <c r="A790" s="17">
        <v>784</v>
      </c>
      <c r="B790" s="23">
        <v>42151</v>
      </c>
      <c r="C790" s="19"/>
      <c r="D790" s="19" t="s">
        <v>703</v>
      </c>
      <c r="E790" s="19" t="s">
        <v>914</v>
      </c>
      <c r="F790" s="24">
        <v>1500</v>
      </c>
      <c r="G790" s="40"/>
      <c r="H790" s="41"/>
    </row>
    <row r="791" spans="1:8" ht="19.5" thickBot="1" x14ac:dyDescent="0.35">
      <c r="A791" s="17">
        <v>785</v>
      </c>
      <c r="B791" s="18">
        <v>42152</v>
      </c>
      <c r="C791" s="19" t="s">
        <v>915</v>
      </c>
      <c r="D791" s="19" t="s">
        <v>379</v>
      </c>
      <c r="E791" s="19" t="s">
        <v>436</v>
      </c>
      <c r="F791" s="24">
        <v>8</v>
      </c>
      <c r="G791" s="40"/>
      <c r="H791" s="41"/>
    </row>
    <row r="792" spans="1:8" ht="19.5" thickBot="1" x14ac:dyDescent="0.35">
      <c r="A792" s="17">
        <v>786</v>
      </c>
      <c r="B792" s="23">
        <v>42153</v>
      </c>
      <c r="C792" s="19"/>
      <c r="D792" s="19" t="s">
        <v>703</v>
      </c>
      <c r="E792" s="19" t="s">
        <v>916</v>
      </c>
      <c r="F792" s="24">
        <v>993</v>
      </c>
      <c r="G792" s="40"/>
      <c r="H792" s="41"/>
    </row>
    <row r="793" spans="1:8" ht="19.5" thickBot="1" x14ac:dyDescent="0.35">
      <c r="A793" s="17">
        <v>787</v>
      </c>
      <c r="B793" s="23">
        <v>42154</v>
      </c>
      <c r="C793" s="26"/>
      <c r="D793" s="27" t="s">
        <v>357</v>
      </c>
      <c r="E793" s="27" t="s">
        <v>863</v>
      </c>
      <c r="F793" s="24">
        <v>1538.3</v>
      </c>
      <c r="G793" s="42"/>
      <c r="H793" s="43"/>
    </row>
    <row r="794" spans="1:8" ht="38.25" thickBot="1" x14ac:dyDescent="0.35">
      <c r="A794" s="17">
        <v>788</v>
      </c>
      <c r="B794" s="23">
        <v>42155</v>
      </c>
      <c r="C794" s="19"/>
      <c r="D794" s="19" t="s">
        <v>15</v>
      </c>
      <c r="E794" s="19" t="s">
        <v>917</v>
      </c>
      <c r="F794" s="24">
        <f>1500+22</f>
        <v>1522</v>
      </c>
      <c r="G794" s="40"/>
      <c r="H794" s="41"/>
    </row>
    <row r="795" spans="1:8" ht="19.5" thickBot="1" x14ac:dyDescent="0.35">
      <c r="A795" s="17">
        <v>789</v>
      </c>
      <c r="B795" s="23">
        <v>42155</v>
      </c>
      <c r="C795" s="26"/>
      <c r="D795" s="27" t="s">
        <v>757</v>
      </c>
      <c r="E795" s="27" t="s">
        <v>863</v>
      </c>
      <c r="F795" s="24">
        <v>2448.5</v>
      </c>
      <c r="G795" s="42"/>
      <c r="H795" s="43"/>
    </row>
    <row r="796" spans="1:8" ht="38.25" thickBot="1" x14ac:dyDescent="0.35">
      <c r="A796" s="17">
        <v>790</v>
      </c>
      <c r="B796" s="18">
        <v>42157</v>
      </c>
      <c r="C796" s="19" t="s">
        <v>606</v>
      </c>
      <c r="D796" s="19" t="s">
        <v>660</v>
      </c>
      <c r="E796" s="19" t="s">
        <v>918</v>
      </c>
      <c r="F796" s="24">
        <v>14</v>
      </c>
      <c r="G796" s="40"/>
      <c r="H796" s="41"/>
    </row>
    <row r="797" spans="1:8" ht="38.25" thickBot="1" x14ac:dyDescent="0.35">
      <c r="A797" s="17">
        <v>791</v>
      </c>
      <c r="B797" s="18">
        <v>42157</v>
      </c>
      <c r="C797" s="19"/>
      <c r="D797" s="19" t="s">
        <v>100</v>
      </c>
      <c r="E797" s="19" t="s">
        <v>919</v>
      </c>
      <c r="F797" s="24">
        <v>151</v>
      </c>
      <c r="G797" s="40"/>
      <c r="H797" s="41"/>
    </row>
    <row r="798" spans="1:8" ht="38.25" thickBot="1" x14ac:dyDescent="0.35">
      <c r="A798" s="17">
        <v>792</v>
      </c>
      <c r="B798" s="18">
        <v>42157</v>
      </c>
      <c r="C798" s="19"/>
      <c r="D798" s="19" t="s">
        <v>100</v>
      </c>
      <c r="E798" s="19" t="s">
        <v>920</v>
      </c>
      <c r="F798" s="24">
        <v>2850</v>
      </c>
      <c r="G798" s="40"/>
      <c r="H798" s="41"/>
    </row>
    <row r="799" spans="1:8" ht="19.5" thickBot="1" x14ac:dyDescent="0.35">
      <c r="A799" s="17">
        <v>793</v>
      </c>
      <c r="B799" s="23">
        <v>42157</v>
      </c>
      <c r="C799" s="19" t="s">
        <v>921</v>
      </c>
      <c r="D799" s="19" t="s">
        <v>544</v>
      </c>
      <c r="E799" s="19" t="s">
        <v>922</v>
      </c>
      <c r="F799" s="24">
        <v>1500</v>
      </c>
      <c r="G799" s="40"/>
      <c r="H799" s="41"/>
    </row>
    <row r="800" spans="1:8" ht="19.5" thickBot="1" x14ac:dyDescent="0.35">
      <c r="A800" s="17">
        <v>794</v>
      </c>
      <c r="B800" s="23">
        <v>42157</v>
      </c>
      <c r="C800" s="19"/>
      <c r="D800" s="19" t="s">
        <v>923</v>
      </c>
      <c r="E800" s="19" t="s">
        <v>924</v>
      </c>
      <c r="F800" s="24">
        <v>72</v>
      </c>
      <c r="G800" s="40"/>
      <c r="H800" s="41"/>
    </row>
    <row r="801" spans="1:8" ht="19.5" thickBot="1" x14ac:dyDescent="0.35">
      <c r="A801" s="17">
        <v>795</v>
      </c>
      <c r="B801" s="51">
        <v>42158</v>
      </c>
      <c r="C801" s="31"/>
      <c r="D801" s="31" t="s">
        <v>100</v>
      </c>
      <c r="E801" s="31" t="s">
        <v>925</v>
      </c>
      <c r="F801" s="52">
        <v>420</v>
      </c>
      <c r="G801" s="40"/>
      <c r="H801" s="41"/>
    </row>
    <row r="802" spans="1:8" ht="19.5" thickBot="1" x14ac:dyDescent="0.35">
      <c r="A802" s="17">
        <v>796</v>
      </c>
      <c r="B802" s="18">
        <v>42159</v>
      </c>
      <c r="C802" s="19"/>
      <c r="D802" s="19" t="s">
        <v>100</v>
      </c>
      <c r="E802" s="19" t="s">
        <v>926</v>
      </c>
      <c r="F802" s="24">
        <v>5</v>
      </c>
      <c r="G802" s="40"/>
      <c r="H802" s="41"/>
    </row>
    <row r="803" spans="1:8" ht="19.5" thickBot="1" x14ac:dyDescent="0.35">
      <c r="A803" s="17">
        <v>797</v>
      </c>
      <c r="B803" s="18">
        <v>42159</v>
      </c>
      <c r="C803" s="19" t="s">
        <v>927</v>
      </c>
      <c r="D803" s="19" t="s">
        <v>81</v>
      </c>
      <c r="E803" s="19" t="s">
        <v>928</v>
      </c>
      <c r="F803" s="24">
        <v>24</v>
      </c>
      <c r="G803" s="40"/>
      <c r="H803" s="41"/>
    </row>
    <row r="804" spans="1:8" ht="19.5" thickBot="1" x14ac:dyDescent="0.35">
      <c r="A804" s="17">
        <v>798</v>
      </c>
      <c r="B804" s="23">
        <v>42159</v>
      </c>
      <c r="C804" s="19"/>
      <c r="D804" s="19" t="s">
        <v>703</v>
      </c>
      <c r="E804" s="19" t="s">
        <v>929</v>
      </c>
      <c r="F804" s="24">
        <v>1500</v>
      </c>
      <c r="G804" s="40"/>
      <c r="H804" s="41"/>
    </row>
    <row r="805" spans="1:8" ht="38.25" thickBot="1" x14ac:dyDescent="0.35">
      <c r="A805" s="17">
        <v>799</v>
      </c>
      <c r="B805" s="18">
        <v>42160</v>
      </c>
      <c r="C805" s="19" t="s">
        <v>606</v>
      </c>
      <c r="D805" s="19" t="s">
        <v>660</v>
      </c>
      <c r="E805" s="19" t="s">
        <v>930</v>
      </c>
      <c r="F805" s="24">
        <v>21.5</v>
      </c>
      <c r="G805" s="40"/>
      <c r="H805" s="41"/>
    </row>
    <row r="806" spans="1:8" ht="38.25" thickBot="1" x14ac:dyDescent="0.35">
      <c r="A806" s="17">
        <v>800</v>
      </c>
      <c r="B806" s="18">
        <v>42160</v>
      </c>
      <c r="C806" s="19" t="s">
        <v>931</v>
      </c>
      <c r="D806" s="19" t="s">
        <v>564</v>
      </c>
      <c r="E806" s="19" t="s">
        <v>932</v>
      </c>
      <c r="F806" s="24">
        <v>24</v>
      </c>
      <c r="G806" s="40"/>
      <c r="H806" s="41"/>
    </row>
    <row r="807" spans="1:8" ht="38.25" thickBot="1" x14ac:dyDescent="0.35">
      <c r="A807" s="17">
        <v>801</v>
      </c>
      <c r="B807" s="18">
        <v>42160</v>
      </c>
      <c r="C807" s="19" t="s">
        <v>933</v>
      </c>
      <c r="D807" s="19" t="s">
        <v>564</v>
      </c>
      <c r="E807" s="19" t="s">
        <v>934</v>
      </c>
      <c r="F807" s="24">
        <v>24</v>
      </c>
      <c r="G807" s="40"/>
      <c r="H807" s="41"/>
    </row>
    <row r="808" spans="1:8" ht="38.25" thickBot="1" x14ac:dyDescent="0.35">
      <c r="A808" s="17">
        <v>802</v>
      </c>
      <c r="B808" s="18">
        <v>42160</v>
      </c>
      <c r="C808" s="19" t="s">
        <v>935</v>
      </c>
      <c r="D808" s="19" t="s">
        <v>564</v>
      </c>
      <c r="E808" s="19" t="s">
        <v>936</v>
      </c>
      <c r="F808" s="24">
        <v>24</v>
      </c>
      <c r="G808" s="40"/>
      <c r="H808" s="41"/>
    </row>
    <row r="809" spans="1:8" ht="38.25" thickBot="1" x14ac:dyDescent="0.35">
      <c r="A809" s="17">
        <v>803</v>
      </c>
      <c r="B809" s="18">
        <v>42160</v>
      </c>
      <c r="C809" s="19" t="s">
        <v>937</v>
      </c>
      <c r="D809" s="19" t="s">
        <v>564</v>
      </c>
      <c r="E809" s="19" t="s">
        <v>938</v>
      </c>
      <c r="F809" s="24">
        <v>24</v>
      </c>
      <c r="G809" s="40"/>
      <c r="H809" s="41"/>
    </row>
    <row r="810" spans="1:8" ht="38.25" thickBot="1" x14ac:dyDescent="0.35">
      <c r="A810" s="17">
        <v>804</v>
      </c>
      <c r="B810" s="18">
        <v>42160</v>
      </c>
      <c r="C810" s="19" t="s">
        <v>939</v>
      </c>
      <c r="D810" s="19" t="s">
        <v>564</v>
      </c>
      <c r="E810" s="19" t="s">
        <v>940</v>
      </c>
      <c r="F810" s="24">
        <v>24</v>
      </c>
      <c r="G810" s="40"/>
      <c r="H810" s="41"/>
    </row>
    <row r="811" spans="1:8" ht="38.25" thickBot="1" x14ac:dyDescent="0.35">
      <c r="A811" s="17">
        <v>805</v>
      </c>
      <c r="B811" s="18">
        <v>42160</v>
      </c>
      <c r="C811" s="19" t="s">
        <v>941</v>
      </c>
      <c r="D811" s="19" t="s">
        <v>564</v>
      </c>
      <c r="E811" s="19" t="s">
        <v>942</v>
      </c>
      <c r="F811" s="24">
        <v>24</v>
      </c>
      <c r="G811" s="40"/>
      <c r="H811" s="41"/>
    </row>
    <row r="812" spans="1:8" ht="30.75" customHeight="1" thickBot="1" x14ac:dyDescent="0.35">
      <c r="A812" s="17">
        <v>806</v>
      </c>
      <c r="B812" s="18">
        <v>42160</v>
      </c>
      <c r="C812" s="19" t="s">
        <v>943</v>
      </c>
      <c r="D812" s="19" t="s">
        <v>564</v>
      </c>
      <c r="E812" s="19" t="s">
        <v>944</v>
      </c>
      <c r="F812" s="24">
        <v>24</v>
      </c>
      <c r="G812" s="40"/>
      <c r="H812" s="41"/>
    </row>
    <row r="813" spans="1:8" ht="38.25" thickBot="1" x14ac:dyDescent="0.35">
      <c r="A813" s="17">
        <v>807</v>
      </c>
      <c r="B813" s="18">
        <v>42160</v>
      </c>
      <c r="C813" s="19" t="s">
        <v>945</v>
      </c>
      <c r="D813" s="19" t="s">
        <v>564</v>
      </c>
      <c r="E813" s="19" t="s">
        <v>946</v>
      </c>
      <c r="F813" s="24">
        <v>24</v>
      </c>
      <c r="G813" s="40"/>
      <c r="H813" s="41"/>
    </row>
    <row r="814" spans="1:8" ht="38.25" thickBot="1" x14ac:dyDescent="0.35">
      <c r="A814" s="17">
        <v>808</v>
      </c>
      <c r="B814" s="18">
        <v>42160</v>
      </c>
      <c r="C814" s="19" t="s">
        <v>947</v>
      </c>
      <c r="D814" s="19" t="s">
        <v>564</v>
      </c>
      <c r="E814" s="19" t="s">
        <v>948</v>
      </c>
      <c r="F814" s="24">
        <v>24</v>
      </c>
      <c r="G814" s="40"/>
      <c r="H814" s="41"/>
    </row>
    <row r="815" spans="1:8" ht="38.25" thickBot="1" x14ac:dyDescent="0.35">
      <c r="A815" s="17">
        <v>809</v>
      </c>
      <c r="B815" s="18">
        <v>42160</v>
      </c>
      <c r="C815" s="19" t="s">
        <v>949</v>
      </c>
      <c r="D815" s="19" t="s">
        <v>564</v>
      </c>
      <c r="E815" s="19" t="s">
        <v>950</v>
      </c>
      <c r="F815" s="24">
        <v>24</v>
      </c>
      <c r="G815" s="40"/>
      <c r="H815" s="41"/>
    </row>
    <row r="816" spans="1:8" ht="36" customHeight="1" thickBot="1" x14ac:dyDescent="0.35">
      <c r="A816" s="17">
        <v>810</v>
      </c>
      <c r="B816" s="18">
        <v>42160</v>
      </c>
      <c r="C816" s="19" t="s">
        <v>951</v>
      </c>
      <c r="D816" s="19" t="s">
        <v>564</v>
      </c>
      <c r="E816" s="19" t="s">
        <v>952</v>
      </c>
      <c r="F816" s="24">
        <v>24</v>
      </c>
      <c r="G816" s="40"/>
      <c r="H816" s="41"/>
    </row>
    <row r="817" spans="1:8" ht="24" customHeight="1" thickBot="1" x14ac:dyDescent="0.35">
      <c r="A817" s="17">
        <v>811</v>
      </c>
      <c r="B817" s="18">
        <v>42160</v>
      </c>
      <c r="C817" s="19" t="s">
        <v>953</v>
      </c>
      <c r="D817" s="19" t="s">
        <v>564</v>
      </c>
      <c r="E817" s="19" t="s">
        <v>954</v>
      </c>
      <c r="F817" s="24">
        <v>24</v>
      </c>
      <c r="G817" s="40"/>
      <c r="H817" s="41"/>
    </row>
    <row r="818" spans="1:8" ht="38.25" thickBot="1" x14ac:dyDescent="0.35">
      <c r="A818" s="17">
        <v>812</v>
      </c>
      <c r="B818" s="18">
        <v>42160</v>
      </c>
      <c r="C818" s="19" t="s">
        <v>955</v>
      </c>
      <c r="D818" s="19" t="s">
        <v>564</v>
      </c>
      <c r="E818" s="19" t="s">
        <v>956</v>
      </c>
      <c r="F818" s="24">
        <v>24</v>
      </c>
      <c r="G818" s="40"/>
      <c r="H818" s="41"/>
    </row>
    <row r="819" spans="1:8" ht="38.25" thickBot="1" x14ac:dyDescent="0.35">
      <c r="A819" s="17">
        <v>813</v>
      </c>
      <c r="B819" s="18">
        <v>42160</v>
      </c>
      <c r="C819" s="19" t="s">
        <v>957</v>
      </c>
      <c r="D819" s="19" t="s">
        <v>564</v>
      </c>
      <c r="E819" s="19" t="s">
        <v>958</v>
      </c>
      <c r="F819" s="24">
        <v>24</v>
      </c>
      <c r="G819" s="40"/>
      <c r="H819" s="41"/>
    </row>
    <row r="820" spans="1:8" ht="38.25" thickBot="1" x14ac:dyDescent="0.35">
      <c r="A820" s="17">
        <v>814</v>
      </c>
      <c r="B820" s="18">
        <v>42160</v>
      </c>
      <c r="C820" s="19" t="s">
        <v>959</v>
      </c>
      <c r="D820" s="19" t="s">
        <v>564</v>
      </c>
      <c r="E820" s="19" t="s">
        <v>960</v>
      </c>
      <c r="F820" s="24">
        <v>24</v>
      </c>
      <c r="G820" s="40"/>
      <c r="H820" s="41"/>
    </row>
    <row r="821" spans="1:8" ht="38.25" thickBot="1" x14ac:dyDescent="0.35">
      <c r="A821" s="17">
        <v>815</v>
      </c>
      <c r="B821" s="18">
        <v>42160</v>
      </c>
      <c r="C821" s="19" t="s">
        <v>961</v>
      </c>
      <c r="D821" s="19" t="s">
        <v>564</v>
      </c>
      <c r="E821" s="19" t="s">
        <v>962</v>
      </c>
      <c r="F821" s="24">
        <v>24</v>
      </c>
      <c r="G821" s="40"/>
      <c r="H821" s="41"/>
    </row>
    <row r="822" spans="1:8" ht="38.25" thickBot="1" x14ac:dyDescent="0.35">
      <c r="A822" s="17">
        <v>816</v>
      </c>
      <c r="B822" s="18">
        <v>42160</v>
      </c>
      <c r="C822" s="19" t="s">
        <v>963</v>
      </c>
      <c r="D822" s="19" t="s">
        <v>564</v>
      </c>
      <c r="E822" s="19" t="s">
        <v>964</v>
      </c>
      <c r="F822" s="24">
        <v>24</v>
      </c>
      <c r="G822" s="40"/>
      <c r="H822" s="41"/>
    </row>
    <row r="823" spans="1:8" ht="38.25" thickBot="1" x14ac:dyDescent="0.35">
      <c r="A823" s="17">
        <v>817</v>
      </c>
      <c r="B823" s="18">
        <v>42160</v>
      </c>
      <c r="C823" s="19" t="s">
        <v>965</v>
      </c>
      <c r="D823" s="19" t="s">
        <v>564</v>
      </c>
      <c r="E823" s="19" t="s">
        <v>966</v>
      </c>
      <c r="F823" s="24">
        <v>24</v>
      </c>
      <c r="G823" s="40"/>
      <c r="H823" s="41"/>
    </row>
    <row r="824" spans="1:8" ht="38.25" thickBot="1" x14ac:dyDescent="0.35">
      <c r="A824" s="17">
        <v>818</v>
      </c>
      <c r="B824" s="18">
        <v>42160</v>
      </c>
      <c r="C824" s="19" t="s">
        <v>967</v>
      </c>
      <c r="D824" s="19" t="s">
        <v>564</v>
      </c>
      <c r="E824" s="19" t="s">
        <v>968</v>
      </c>
      <c r="F824" s="24">
        <v>24</v>
      </c>
      <c r="G824" s="40"/>
      <c r="H824" s="41"/>
    </row>
    <row r="825" spans="1:8" ht="38.25" thickBot="1" x14ac:dyDescent="0.35">
      <c r="A825" s="17">
        <v>819</v>
      </c>
      <c r="B825" s="18">
        <v>42160</v>
      </c>
      <c r="C825" s="19" t="s">
        <v>969</v>
      </c>
      <c r="D825" s="19" t="s">
        <v>564</v>
      </c>
      <c r="E825" s="19" t="s">
        <v>970</v>
      </c>
      <c r="F825" s="24">
        <v>24</v>
      </c>
      <c r="G825" s="40"/>
      <c r="H825" s="41"/>
    </row>
    <row r="826" spans="1:8" ht="38.25" thickBot="1" x14ac:dyDescent="0.35">
      <c r="A826" s="17">
        <v>820</v>
      </c>
      <c r="B826" s="18">
        <v>42160</v>
      </c>
      <c r="C826" s="19" t="s">
        <v>971</v>
      </c>
      <c r="D826" s="19" t="s">
        <v>564</v>
      </c>
      <c r="E826" s="19" t="s">
        <v>972</v>
      </c>
      <c r="F826" s="24">
        <v>24</v>
      </c>
      <c r="G826" s="40"/>
      <c r="H826" s="41"/>
    </row>
    <row r="827" spans="1:8" ht="38.25" thickBot="1" x14ac:dyDescent="0.35">
      <c r="A827" s="17">
        <v>821</v>
      </c>
      <c r="B827" s="18">
        <v>42160</v>
      </c>
      <c r="C827" s="19" t="s">
        <v>973</v>
      </c>
      <c r="D827" s="19" t="s">
        <v>564</v>
      </c>
      <c r="E827" s="19" t="s">
        <v>974</v>
      </c>
      <c r="F827" s="24">
        <v>24</v>
      </c>
      <c r="G827" s="40"/>
      <c r="H827" s="41"/>
    </row>
    <row r="828" spans="1:8" ht="38.25" thickBot="1" x14ac:dyDescent="0.35">
      <c r="A828" s="17">
        <v>822</v>
      </c>
      <c r="B828" s="18">
        <v>42160</v>
      </c>
      <c r="C828" s="19" t="s">
        <v>975</v>
      </c>
      <c r="D828" s="19" t="s">
        <v>564</v>
      </c>
      <c r="E828" s="19" t="s">
        <v>976</v>
      </c>
      <c r="F828" s="24">
        <v>24</v>
      </c>
      <c r="G828" s="40"/>
      <c r="H828" s="41"/>
    </row>
    <row r="829" spans="1:8" ht="38.25" thickBot="1" x14ac:dyDescent="0.35">
      <c r="A829" s="17">
        <v>823</v>
      </c>
      <c r="B829" s="18">
        <v>42160</v>
      </c>
      <c r="C829" s="19" t="s">
        <v>977</v>
      </c>
      <c r="D829" s="19" t="s">
        <v>564</v>
      </c>
      <c r="E829" s="19" t="s">
        <v>978</v>
      </c>
      <c r="F829" s="24">
        <v>24</v>
      </c>
      <c r="G829" s="40"/>
      <c r="H829" s="41"/>
    </row>
    <row r="830" spans="1:8" ht="19.5" thickBot="1" x14ac:dyDescent="0.35">
      <c r="A830" s="17">
        <v>824</v>
      </c>
      <c r="B830" s="18">
        <v>42160</v>
      </c>
      <c r="C830" s="19" t="s">
        <v>979</v>
      </c>
      <c r="D830" s="19" t="s">
        <v>980</v>
      </c>
      <c r="E830" s="19" t="s">
        <v>981</v>
      </c>
      <c r="F830" s="24">
        <v>200</v>
      </c>
      <c r="G830" s="40"/>
      <c r="H830" s="41"/>
    </row>
    <row r="831" spans="1:8" ht="19.5" thickBot="1" x14ac:dyDescent="0.35">
      <c r="A831" s="17">
        <v>825</v>
      </c>
      <c r="B831" s="18">
        <v>42160</v>
      </c>
      <c r="C831" s="19"/>
      <c r="D831" s="19" t="s">
        <v>100</v>
      </c>
      <c r="E831" s="19" t="s">
        <v>982</v>
      </c>
      <c r="F831" s="24">
        <v>7.5</v>
      </c>
      <c r="G831" s="40"/>
      <c r="H831" s="41"/>
    </row>
    <row r="832" spans="1:8" ht="19.5" thickBot="1" x14ac:dyDescent="0.35">
      <c r="A832" s="17">
        <v>826</v>
      </c>
      <c r="B832" s="18">
        <v>42163</v>
      </c>
      <c r="C832" s="19" t="s">
        <v>983</v>
      </c>
      <c r="D832" s="19" t="s">
        <v>549</v>
      </c>
      <c r="E832" s="19" t="s">
        <v>800</v>
      </c>
      <c r="F832" s="24">
        <v>5</v>
      </c>
      <c r="G832" s="40"/>
      <c r="H832" s="41"/>
    </row>
    <row r="833" spans="1:8" ht="38.25" thickBot="1" x14ac:dyDescent="0.35">
      <c r="A833" s="17">
        <v>827</v>
      </c>
      <c r="B833" s="18">
        <v>42163</v>
      </c>
      <c r="C833" s="19" t="s">
        <v>606</v>
      </c>
      <c r="D833" s="19" t="s">
        <v>660</v>
      </c>
      <c r="E833" s="19" t="s">
        <v>984</v>
      </c>
      <c r="F833" s="24">
        <v>6</v>
      </c>
      <c r="G833" s="40"/>
      <c r="H833" s="41"/>
    </row>
    <row r="834" spans="1:8" ht="19.5" thickBot="1" x14ac:dyDescent="0.35">
      <c r="A834" s="17">
        <v>828</v>
      </c>
      <c r="B834" s="23">
        <v>42163</v>
      </c>
      <c r="C834" s="26"/>
      <c r="D834" s="27" t="s">
        <v>11</v>
      </c>
      <c r="E834" s="27" t="s">
        <v>985</v>
      </c>
      <c r="F834" s="24">
        <v>3071</v>
      </c>
      <c r="G834" s="42"/>
      <c r="H834" s="43"/>
    </row>
    <row r="835" spans="1:8" ht="38.25" thickBot="1" x14ac:dyDescent="0.35">
      <c r="A835" s="17">
        <v>829</v>
      </c>
      <c r="B835" s="18">
        <v>42164</v>
      </c>
      <c r="C835" s="19" t="s">
        <v>606</v>
      </c>
      <c r="D835" s="19" t="s">
        <v>660</v>
      </c>
      <c r="E835" s="19" t="s">
        <v>986</v>
      </c>
      <c r="F835" s="24">
        <v>18.5</v>
      </c>
      <c r="G835" s="40"/>
      <c r="H835" s="41"/>
    </row>
    <row r="836" spans="1:8" ht="19.5" thickBot="1" x14ac:dyDescent="0.35">
      <c r="A836" s="17">
        <v>830</v>
      </c>
      <c r="B836" s="18">
        <v>42164</v>
      </c>
      <c r="C836" s="19"/>
      <c r="D836" s="19" t="s">
        <v>100</v>
      </c>
      <c r="E836" s="19" t="s">
        <v>987</v>
      </c>
      <c r="F836" s="24">
        <v>2</v>
      </c>
      <c r="G836" s="40"/>
      <c r="H836" s="41"/>
    </row>
    <row r="837" spans="1:8" ht="19.5" thickBot="1" x14ac:dyDescent="0.35">
      <c r="A837" s="17">
        <v>831</v>
      </c>
      <c r="B837" s="18">
        <v>42164</v>
      </c>
      <c r="C837" s="19" t="s">
        <v>988</v>
      </c>
      <c r="D837" s="19" t="s">
        <v>344</v>
      </c>
      <c r="E837" s="19" t="s">
        <v>989</v>
      </c>
      <c r="F837" s="24">
        <v>250</v>
      </c>
      <c r="G837" s="40"/>
      <c r="H837" s="41"/>
    </row>
    <row r="838" spans="1:8" ht="38.25" thickBot="1" x14ac:dyDescent="0.35">
      <c r="A838" s="17">
        <v>832</v>
      </c>
      <c r="B838" s="18">
        <v>42165</v>
      </c>
      <c r="C838" s="19" t="s">
        <v>606</v>
      </c>
      <c r="D838" s="19" t="s">
        <v>660</v>
      </c>
      <c r="E838" s="19" t="s">
        <v>990</v>
      </c>
      <c r="F838" s="24">
        <v>18</v>
      </c>
      <c r="G838" s="40"/>
      <c r="H838" s="41"/>
    </row>
    <row r="839" spans="1:8" ht="38.25" thickBot="1" x14ac:dyDescent="0.35">
      <c r="A839" s="17">
        <v>833</v>
      </c>
      <c r="B839" s="18">
        <v>42165</v>
      </c>
      <c r="C839" s="19"/>
      <c r="D839" s="19" t="s">
        <v>100</v>
      </c>
      <c r="E839" s="19" t="s">
        <v>991</v>
      </c>
      <c r="F839" s="24">
        <v>11.5</v>
      </c>
      <c r="G839" s="40"/>
      <c r="H839" s="41"/>
    </row>
    <row r="840" spans="1:8" ht="38.25" thickBot="1" x14ac:dyDescent="0.35">
      <c r="A840" s="17">
        <v>834</v>
      </c>
      <c r="B840" s="18">
        <v>42166</v>
      </c>
      <c r="C840" s="19" t="s">
        <v>992</v>
      </c>
      <c r="D840" s="19" t="s">
        <v>564</v>
      </c>
      <c r="E840" s="19" t="s">
        <v>993</v>
      </c>
      <c r="F840" s="24">
        <v>24</v>
      </c>
      <c r="G840" s="40"/>
      <c r="H840" s="41"/>
    </row>
    <row r="841" spans="1:8" ht="33.75" customHeight="1" thickBot="1" x14ac:dyDescent="0.35">
      <c r="A841" s="17">
        <v>835</v>
      </c>
      <c r="B841" s="18">
        <v>42166</v>
      </c>
      <c r="C841" s="19" t="s">
        <v>994</v>
      </c>
      <c r="D841" s="19" t="s">
        <v>564</v>
      </c>
      <c r="E841" s="19" t="s">
        <v>995</v>
      </c>
      <c r="F841" s="24">
        <v>24</v>
      </c>
      <c r="G841" s="40"/>
      <c r="H841" s="41"/>
    </row>
    <row r="842" spans="1:8" ht="38.25" thickBot="1" x14ac:dyDescent="0.35">
      <c r="A842" s="17">
        <v>836</v>
      </c>
      <c r="B842" s="18">
        <v>42166</v>
      </c>
      <c r="C842" s="19" t="s">
        <v>996</v>
      </c>
      <c r="D842" s="19" t="s">
        <v>564</v>
      </c>
      <c r="E842" s="19" t="s">
        <v>997</v>
      </c>
      <c r="F842" s="24">
        <v>24</v>
      </c>
      <c r="G842" s="40"/>
      <c r="H842" s="41"/>
    </row>
    <row r="843" spans="1:8" ht="38.25" thickBot="1" x14ac:dyDescent="0.35">
      <c r="A843" s="17">
        <v>837</v>
      </c>
      <c r="B843" s="18">
        <v>42166</v>
      </c>
      <c r="C843" s="19" t="s">
        <v>998</v>
      </c>
      <c r="D843" s="19" t="s">
        <v>564</v>
      </c>
      <c r="E843" s="19" t="s">
        <v>999</v>
      </c>
      <c r="F843" s="24">
        <v>24</v>
      </c>
      <c r="G843" s="40"/>
      <c r="H843" s="41"/>
    </row>
    <row r="844" spans="1:8" ht="38.25" thickBot="1" x14ac:dyDescent="0.35">
      <c r="A844" s="17">
        <v>838</v>
      </c>
      <c r="B844" s="18">
        <v>42166</v>
      </c>
      <c r="C844" s="19" t="s">
        <v>1000</v>
      </c>
      <c r="D844" s="19" t="s">
        <v>564</v>
      </c>
      <c r="E844" s="19" t="s">
        <v>1001</v>
      </c>
      <c r="F844" s="24">
        <v>24</v>
      </c>
      <c r="G844" s="40"/>
      <c r="H844" s="41"/>
    </row>
    <row r="845" spans="1:8" ht="38.25" thickBot="1" x14ac:dyDescent="0.35">
      <c r="A845" s="17">
        <v>839</v>
      </c>
      <c r="B845" s="18">
        <v>42166</v>
      </c>
      <c r="C845" s="19" t="s">
        <v>1002</v>
      </c>
      <c r="D845" s="19" t="s">
        <v>564</v>
      </c>
      <c r="E845" s="19" t="s">
        <v>1003</v>
      </c>
      <c r="F845" s="24">
        <v>24</v>
      </c>
      <c r="G845" s="40"/>
      <c r="H845" s="41"/>
    </row>
    <row r="846" spans="1:8" ht="38.25" thickBot="1" x14ac:dyDescent="0.35">
      <c r="A846" s="17">
        <v>840</v>
      </c>
      <c r="B846" s="18">
        <v>42166</v>
      </c>
      <c r="C846" s="19" t="s">
        <v>1004</v>
      </c>
      <c r="D846" s="19" t="s">
        <v>564</v>
      </c>
      <c r="E846" s="19" t="s">
        <v>634</v>
      </c>
      <c r="F846" s="24">
        <v>24</v>
      </c>
      <c r="G846" s="40"/>
      <c r="H846" s="41"/>
    </row>
    <row r="847" spans="1:8" ht="38.25" thickBot="1" x14ac:dyDescent="0.35">
      <c r="A847" s="17">
        <v>841</v>
      </c>
      <c r="B847" s="18">
        <v>42166</v>
      </c>
      <c r="C847" s="19" t="s">
        <v>1005</v>
      </c>
      <c r="D847" s="19" t="s">
        <v>564</v>
      </c>
      <c r="E847" s="19" t="s">
        <v>1006</v>
      </c>
      <c r="F847" s="24">
        <v>24</v>
      </c>
      <c r="G847" s="40"/>
      <c r="H847" s="41"/>
    </row>
    <row r="848" spans="1:8" ht="38.25" thickBot="1" x14ac:dyDescent="0.35">
      <c r="A848" s="17">
        <v>842</v>
      </c>
      <c r="B848" s="18">
        <v>42166</v>
      </c>
      <c r="C848" s="19" t="s">
        <v>1007</v>
      </c>
      <c r="D848" s="19" t="s">
        <v>564</v>
      </c>
      <c r="E848" s="19" t="s">
        <v>1008</v>
      </c>
      <c r="F848" s="24">
        <v>24</v>
      </c>
      <c r="G848" s="40"/>
      <c r="H848" s="41"/>
    </row>
    <row r="849" spans="1:8" ht="38.25" thickBot="1" x14ac:dyDescent="0.35">
      <c r="A849" s="17">
        <v>843</v>
      </c>
      <c r="B849" s="18">
        <v>42166</v>
      </c>
      <c r="C849" s="19" t="s">
        <v>1009</v>
      </c>
      <c r="D849" s="19" t="s">
        <v>564</v>
      </c>
      <c r="E849" s="19" t="s">
        <v>1010</v>
      </c>
      <c r="F849" s="24">
        <v>24</v>
      </c>
      <c r="G849" s="40"/>
      <c r="H849" s="41"/>
    </row>
    <row r="850" spans="1:8" ht="38.25" thickBot="1" x14ac:dyDescent="0.35">
      <c r="A850" s="17">
        <v>844</v>
      </c>
      <c r="B850" s="18">
        <v>42166</v>
      </c>
      <c r="C850" s="19" t="s">
        <v>1011</v>
      </c>
      <c r="D850" s="19" t="s">
        <v>564</v>
      </c>
      <c r="E850" s="19" t="s">
        <v>1012</v>
      </c>
      <c r="F850" s="24">
        <v>24</v>
      </c>
      <c r="G850" s="40"/>
      <c r="H850" s="41"/>
    </row>
    <row r="851" spans="1:8" ht="38.25" thickBot="1" x14ac:dyDescent="0.35">
      <c r="A851" s="17">
        <v>845</v>
      </c>
      <c r="B851" s="18">
        <v>42166</v>
      </c>
      <c r="C851" s="19" t="s">
        <v>1013</v>
      </c>
      <c r="D851" s="19" t="s">
        <v>564</v>
      </c>
      <c r="E851" s="19" t="s">
        <v>1014</v>
      </c>
      <c r="F851" s="24">
        <v>24</v>
      </c>
      <c r="G851" s="40"/>
      <c r="H851" s="41"/>
    </row>
    <row r="852" spans="1:8" ht="38.25" thickBot="1" x14ac:dyDescent="0.35">
      <c r="A852" s="17">
        <v>846</v>
      </c>
      <c r="B852" s="18">
        <v>42166</v>
      </c>
      <c r="C852" s="19" t="s">
        <v>1015</v>
      </c>
      <c r="D852" s="19" t="s">
        <v>564</v>
      </c>
      <c r="E852" s="19" t="s">
        <v>1016</v>
      </c>
      <c r="F852" s="24">
        <v>24</v>
      </c>
      <c r="G852" s="40"/>
      <c r="H852" s="41"/>
    </row>
    <row r="853" spans="1:8" ht="38.25" thickBot="1" x14ac:dyDescent="0.35">
      <c r="A853" s="17">
        <v>847</v>
      </c>
      <c r="B853" s="18">
        <v>42166</v>
      </c>
      <c r="C853" s="19" t="s">
        <v>1017</v>
      </c>
      <c r="D853" s="19" t="s">
        <v>564</v>
      </c>
      <c r="E853" s="19" t="s">
        <v>1018</v>
      </c>
      <c r="F853" s="24">
        <v>24</v>
      </c>
      <c r="G853" s="40"/>
      <c r="H853" s="41"/>
    </row>
    <row r="854" spans="1:8" ht="38.25" thickBot="1" x14ac:dyDescent="0.35">
      <c r="A854" s="17">
        <v>848</v>
      </c>
      <c r="B854" s="18">
        <v>42166</v>
      </c>
      <c r="C854" s="19" t="s">
        <v>1019</v>
      </c>
      <c r="D854" s="19" t="s">
        <v>564</v>
      </c>
      <c r="E854" s="19" t="s">
        <v>1020</v>
      </c>
      <c r="F854" s="24">
        <v>24</v>
      </c>
      <c r="G854" s="40"/>
      <c r="H854" s="41"/>
    </row>
    <row r="855" spans="1:8" ht="38.25" thickBot="1" x14ac:dyDescent="0.35">
      <c r="A855" s="17">
        <v>849</v>
      </c>
      <c r="B855" s="18">
        <v>42166</v>
      </c>
      <c r="C855" s="19" t="s">
        <v>1021</v>
      </c>
      <c r="D855" s="19" t="s">
        <v>564</v>
      </c>
      <c r="E855" s="19" t="s">
        <v>1022</v>
      </c>
      <c r="F855" s="24">
        <v>24</v>
      </c>
      <c r="G855" s="40"/>
      <c r="H855" s="41"/>
    </row>
    <row r="856" spans="1:8" ht="38.25" thickBot="1" x14ac:dyDescent="0.35">
      <c r="A856" s="17">
        <v>850</v>
      </c>
      <c r="B856" s="18">
        <v>42166</v>
      </c>
      <c r="C856" s="19" t="s">
        <v>1023</v>
      </c>
      <c r="D856" s="19" t="s">
        <v>564</v>
      </c>
      <c r="E856" s="19" t="s">
        <v>1024</v>
      </c>
      <c r="F856" s="24">
        <v>24</v>
      </c>
      <c r="G856" s="40"/>
      <c r="H856" s="41"/>
    </row>
    <row r="857" spans="1:8" ht="38.25" thickBot="1" x14ac:dyDescent="0.35">
      <c r="A857" s="17">
        <v>851</v>
      </c>
      <c r="B857" s="18">
        <v>42166</v>
      </c>
      <c r="C857" s="19" t="s">
        <v>1025</v>
      </c>
      <c r="D857" s="19" t="s">
        <v>564</v>
      </c>
      <c r="E857" s="19" t="s">
        <v>794</v>
      </c>
      <c r="F857" s="24">
        <v>24</v>
      </c>
      <c r="G857" s="40"/>
      <c r="H857" s="41"/>
    </row>
    <row r="858" spans="1:8" ht="38.25" thickBot="1" x14ac:dyDescent="0.35">
      <c r="A858" s="17">
        <v>852</v>
      </c>
      <c r="B858" s="18">
        <v>42166</v>
      </c>
      <c r="C858" s="19" t="s">
        <v>1026</v>
      </c>
      <c r="D858" s="19" t="s">
        <v>564</v>
      </c>
      <c r="E858" s="19" t="s">
        <v>1027</v>
      </c>
      <c r="F858" s="24">
        <v>24</v>
      </c>
      <c r="G858" s="40"/>
      <c r="H858" s="41"/>
    </row>
    <row r="859" spans="1:8" ht="38.25" thickBot="1" x14ac:dyDescent="0.35">
      <c r="A859" s="17">
        <v>853</v>
      </c>
      <c r="B859" s="18">
        <v>42166</v>
      </c>
      <c r="C859" s="19" t="s">
        <v>1028</v>
      </c>
      <c r="D859" s="19" t="s">
        <v>564</v>
      </c>
      <c r="E859" s="19" t="s">
        <v>1029</v>
      </c>
      <c r="F859" s="24">
        <v>24</v>
      </c>
      <c r="G859" s="40"/>
      <c r="H859" s="41"/>
    </row>
    <row r="860" spans="1:8" ht="38.25" thickBot="1" x14ac:dyDescent="0.35">
      <c r="A860" s="17">
        <v>854</v>
      </c>
      <c r="B860" s="18">
        <v>42166</v>
      </c>
      <c r="C860" s="19" t="s">
        <v>1030</v>
      </c>
      <c r="D860" s="19" t="s">
        <v>564</v>
      </c>
      <c r="E860" s="19" t="s">
        <v>1031</v>
      </c>
      <c r="F860" s="24">
        <v>24</v>
      </c>
      <c r="G860" s="40"/>
      <c r="H860" s="41"/>
    </row>
    <row r="861" spans="1:8" ht="38.25" thickBot="1" x14ac:dyDescent="0.35">
      <c r="A861" s="17">
        <v>855</v>
      </c>
      <c r="B861" s="18">
        <v>42166</v>
      </c>
      <c r="C861" s="19" t="s">
        <v>1032</v>
      </c>
      <c r="D861" s="19" t="s">
        <v>564</v>
      </c>
      <c r="E861" s="19" t="s">
        <v>1033</v>
      </c>
      <c r="F861" s="24">
        <v>24</v>
      </c>
      <c r="G861" s="40"/>
      <c r="H861" s="41"/>
    </row>
    <row r="862" spans="1:8" ht="38.25" thickBot="1" x14ac:dyDescent="0.35">
      <c r="A862" s="17">
        <v>856</v>
      </c>
      <c r="B862" s="18">
        <v>42166</v>
      </c>
      <c r="C862" s="19" t="s">
        <v>1034</v>
      </c>
      <c r="D862" s="19" t="s">
        <v>564</v>
      </c>
      <c r="E862" s="19" t="s">
        <v>1035</v>
      </c>
      <c r="F862" s="24">
        <v>24</v>
      </c>
      <c r="G862" s="40"/>
      <c r="H862" s="41"/>
    </row>
    <row r="863" spans="1:8" ht="38.25" thickBot="1" x14ac:dyDescent="0.35">
      <c r="A863" s="17">
        <v>857</v>
      </c>
      <c r="B863" s="18">
        <v>42166</v>
      </c>
      <c r="C863" s="19" t="s">
        <v>1036</v>
      </c>
      <c r="D863" s="19" t="s">
        <v>564</v>
      </c>
      <c r="E863" s="19" t="s">
        <v>1037</v>
      </c>
      <c r="F863" s="24">
        <v>24</v>
      </c>
      <c r="G863" s="40"/>
      <c r="H863" s="41"/>
    </row>
    <row r="864" spans="1:8" ht="38.25" thickBot="1" x14ac:dyDescent="0.35">
      <c r="A864" s="17">
        <v>858</v>
      </c>
      <c r="B864" s="18">
        <v>42166</v>
      </c>
      <c r="C864" s="19" t="s">
        <v>1038</v>
      </c>
      <c r="D864" s="19" t="s">
        <v>564</v>
      </c>
      <c r="E864" s="19" t="s">
        <v>1039</v>
      </c>
      <c r="F864" s="24">
        <v>24</v>
      </c>
      <c r="G864" s="40"/>
      <c r="H864" s="41"/>
    </row>
    <row r="865" spans="1:8" ht="38.25" thickBot="1" x14ac:dyDescent="0.35">
      <c r="A865" s="17">
        <v>859</v>
      </c>
      <c r="B865" s="18">
        <v>42166</v>
      </c>
      <c r="C865" s="19" t="s">
        <v>1040</v>
      </c>
      <c r="D865" s="19" t="s">
        <v>564</v>
      </c>
      <c r="E865" s="19" t="s">
        <v>1041</v>
      </c>
      <c r="F865" s="24">
        <v>18</v>
      </c>
      <c r="G865" s="40"/>
      <c r="H865" s="41"/>
    </row>
    <row r="866" spans="1:8" ht="38.25" thickBot="1" x14ac:dyDescent="0.35">
      <c r="A866" s="17">
        <v>860</v>
      </c>
      <c r="B866" s="18">
        <v>42166</v>
      </c>
      <c r="C866" s="19" t="s">
        <v>1042</v>
      </c>
      <c r="D866" s="19" t="s">
        <v>564</v>
      </c>
      <c r="E866" s="19" t="s">
        <v>1043</v>
      </c>
      <c r="F866" s="24">
        <v>24</v>
      </c>
      <c r="G866" s="40"/>
      <c r="H866" s="41"/>
    </row>
    <row r="867" spans="1:8" ht="38.25" thickBot="1" x14ac:dyDescent="0.35">
      <c r="A867" s="17">
        <v>861</v>
      </c>
      <c r="B867" s="18">
        <v>42166</v>
      </c>
      <c r="C867" s="19" t="s">
        <v>1044</v>
      </c>
      <c r="D867" s="19" t="s">
        <v>564</v>
      </c>
      <c r="E867" s="19" t="s">
        <v>1045</v>
      </c>
      <c r="F867" s="24">
        <v>24</v>
      </c>
      <c r="G867" s="40"/>
      <c r="H867" s="41"/>
    </row>
    <row r="868" spans="1:8" ht="38.25" thickBot="1" x14ac:dyDescent="0.35">
      <c r="A868" s="17">
        <v>862</v>
      </c>
      <c r="B868" s="18">
        <v>42166</v>
      </c>
      <c r="C868" s="19" t="s">
        <v>1046</v>
      </c>
      <c r="D868" s="19" t="s">
        <v>564</v>
      </c>
      <c r="E868" s="19" t="s">
        <v>1047</v>
      </c>
      <c r="F868" s="24">
        <v>24</v>
      </c>
      <c r="G868" s="40"/>
      <c r="H868" s="41"/>
    </row>
    <row r="869" spans="1:8" ht="38.25" thickBot="1" x14ac:dyDescent="0.35">
      <c r="A869" s="17">
        <v>863</v>
      </c>
      <c r="B869" s="18">
        <v>42166</v>
      </c>
      <c r="C869" s="19" t="s">
        <v>1048</v>
      </c>
      <c r="D869" s="19" t="s">
        <v>564</v>
      </c>
      <c r="E869" s="19" t="s">
        <v>1049</v>
      </c>
      <c r="F869" s="24">
        <v>24</v>
      </c>
      <c r="G869" s="40"/>
      <c r="H869" s="41"/>
    </row>
    <row r="870" spans="1:8" ht="38.25" thickBot="1" x14ac:dyDescent="0.35">
      <c r="A870" s="17">
        <v>864</v>
      </c>
      <c r="B870" s="18">
        <v>42166</v>
      </c>
      <c r="C870" s="19" t="s">
        <v>1050</v>
      </c>
      <c r="D870" s="19" t="s">
        <v>564</v>
      </c>
      <c r="E870" s="19" t="s">
        <v>1051</v>
      </c>
      <c r="F870" s="24">
        <v>24</v>
      </c>
      <c r="G870" s="40"/>
      <c r="H870" s="41"/>
    </row>
    <row r="871" spans="1:8" ht="38.25" thickBot="1" x14ac:dyDescent="0.35">
      <c r="A871" s="17">
        <v>865</v>
      </c>
      <c r="B871" s="18">
        <v>42166</v>
      </c>
      <c r="C871" s="19" t="s">
        <v>1052</v>
      </c>
      <c r="D871" s="19" t="s">
        <v>564</v>
      </c>
      <c r="E871" s="19" t="s">
        <v>1020</v>
      </c>
      <c r="F871" s="24">
        <v>24</v>
      </c>
      <c r="G871" s="40"/>
      <c r="H871" s="41"/>
    </row>
    <row r="872" spans="1:8" ht="38.25" thickBot="1" x14ac:dyDescent="0.35">
      <c r="A872" s="17">
        <v>866</v>
      </c>
      <c r="B872" s="18">
        <v>42166</v>
      </c>
      <c r="C872" s="19" t="s">
        <v>1053</v>
      </c>
      <c r="D872" s="19" t="s">
        <v>564</v>
      </c>
      <c r="E872" s="19" t="s">
        <v>1054</v>
      </c>
      <c r="F872" s="24">
        <v>24</v>
      </c>
      <c r="G872" s="40"/>
      <c r="H872" s="41"/>
    </row>
    <row r="873" spans="1:8" ht="38.25" thickBot="1" x14ac:dyDescent="0.35">
      <c r="A873" s="17">
        <v>867</v>
      </c>
      <c r="B873" s="18">
        <v>42166</v>
      </c>
      <c r="C873" s="19" t="s">
        <v>1055</v>
      </c>
      <c r="D873" s="19" t="s">
        <v>564</v>
      </c>
      <c r="E873" s="19" t="s">
        <v>1056</v>
      </c>
      <c r="F873" s="24">
        <v>24</v>
      </c>
      <c r="G873" s="40"/>
      <c r="H873" s="41"/>
    </row>
    <row r="874" spans="1:8" ht="38.25" thickBot="1" x14ac:dyDescent="0.35">
      <c r="A874" s="17">
        <v>868</v>
      </c>
      <c r="B874" s="18">
        <v>42166</v>
      </c>
      <c r="C874" s="19" t="s">
        <v>1057</v>
      </c>
      <c r="D874" s="19" t="s">
        <v>564</v>
      </c>
      <c r="E874" s="19" t="s">
        <v>1058</v>
      </c>
      <c r="F874" s="24">
        <v>24</v>
      </c>
      <c r="G874" s="40"/>
      <c r="H874" s="41"/>
    </row>
    <row r="875" spans="1:8" ht="38.25" thickBot="1" x14ac:dyDescent="0.35">
      <c r="A875" s="17">
        <v>869</v>
      </c>
      <c r="B875" s="18">
        <v>42166</v>
      </c>
      <c r="C875" s="19" t="s">
        <v>606</v>
      </c>
      <c r="D875" s="19" t="s">
        <v>660</v>
      </c>
      <c r="E875" s="19" t="s">
        <v>1059</v>
      </c>
      <c r="F875" s="24">
        <v>15.5</v>
      </c>
      <c r="G875" s="40"/>
      <c r="H875" s="41"/>
    </row>
    <row r="876" spans="1:8" ht="19.5" thickBot="1" x14ac:dyDescent="0.35">
      <c r="A876" s="17">
        <v>870</v>
      </c>
      <c r="B876" s="18">
        <v>42166</v>
      </c>
      <c r="C876" s="19"/>
      <c r="D876" s="19" t="s">
        <v>100</v>
      </c>
      <c r="E876" s="19" t="s">
        <v>1060</v>
      </c>
      <c r="F876" s="24">
        <v>9.1999999999999993</v>
      </c>
      <c r="G876" s="40"/>
      <c r="H876" s="41"/>
    </row>
    <row r="877" spans="1:8" ht="19.5" thickBot="1" x14ac:dyDescent="0.35">
      <c r="A877" s="17">
        <v>871</v>
      </c>
      <c r="B877" s="23">
        <v>42167</v>
      </c>
      <c r="C877" s="19" t="s">
        <v>1061</v>
      </c>
      <c r="D877" s="19" t="s">
        <v>544</v>
      </c>
      <c r="E877" s="19" t="s">
        <v>1062</v>
      </c>
      <c r="F877" s="24">
        <v>261.7</v>
      </c>
      <c r="G877" s="40"/>
      <c r="H877" s="41"/>
    </row>
    <row r="878" spans="1:8" ht="19.5" thickBot="1" x14ac:dyDescent="0.35">
      <c r="A878" s="17">
        <v>872</v>
      </c>
      <c r="B878" s="18">
        <v>42170</v>
      </c>
      <c r="C878" s="19" t="s">
        <v>1063</v>
      </c>
      <c r="D878" s="19" t="s">
        <v>1064</v>
      </c>
      <c r="E878" s="19" t="s">
        <v>617</v>
      </c>
      <c r="F878" s="24">
        <v>12</v>
      </c>
      <c r="G878" s="40"/>
      <c r="H878" s="41"/>
    </row>
    <row r="879" spans="1:8" ht="19.5" thickBot="1" x14ac:dyDescent="0.35">
      <c r="A879" s="17">
        <v>873</v>
      </c>
      <c r="B879" s="18">
        <v>42171</v>
      </c>
      <c r="C879" s="19" t="s">
        <v>606</v>
      </c>
      <c r="D879" s="19" t="s">
        <v>660</v>
      </c>
      <c r="E879" s="19" t="s">
        <v>1065</v>
      </c>
      <c r="F879" s="24">
        <v>9</v>
      </c>
      <c r="G879" s="40"/>
      <c r="H879" s="41"/>
    </row>
    <row r="880" spans="1:8" ht="19.5" thickBot="1" x14ac:dyDescent="0.35">
      <c r="A880" s="17">
        <v>874</v>
      </c>
      <c r="B880" s="18">
        <v>42172</v>
      </c>
      <c r="C880" s="19" t="s">
        <v>606</v>
      </c>
      <c r="D880" s="19" t="s">
        <v>660</v>
      </c>
      <c r="E880" s="19" t="s">
        <v>1066</v>
      </c>
      <c r="F880" s="24">
        <v>18</v>
      </c>
      <c r="G880" s="40"/>
      <c r="H880" s="41"/>
    </row>
    <row r="881" spans="1:8" ht="38.25" thickBot="1" x14ac:dyDescent="0.35">
      <c r="A881" s="17">
        <v>875</v>
      </c>
      <c r="B881" s="18">
        <v>42172</v>
      </c>
      <c r="C881" s="19"/>
      <c r="D881" s="19" t="s">
        <v>100</v>
      </c>
      <c r="E881" s="19" t="s">
        <v>1067</v>
      </c>
      <c r="F881" s="24">
        <v>14</v>
      </c>
      <c r="G881" s="40"/>
      <c r="H881" s="41"/>
    </row>
    <row r="882" spans="1:8" ht="38.25" thickBot="1" x14ac:dyDescent="0.35">
      <c r="A882" s="17">
        <v>876</v>
      </c>
      <c r="B882" s="18">
        <v>42173</v>
      </c>
      <c r="C882" s="19" t="s">
        <v>606</v>
      </c>
      <c r="D882" s="19" t="s">
        <v>660</v>
      </c>
      <c r="E882" s="19" t="s">
        <v>1068</v>
      </c>
      <c r="F882" s="24">
        <v>20.5</v>
      </c>
      <c r="G882" s="40"/>
      <c r="H882" s="41"/>
    </row>
    <row r="883" spans="1:8" ht="39" customHeight="1" thickBot="1" x14ac:dyDescent="0.35">
      <c r="A883" s="17">
        <v>877</v>
      </c>
      <c r="B883" s="18">
        <v>42174</v>
      </c>
      <c r="C883" s="19"/>
      <c r="D883" s="19" t="s">
        <v>100</v>
      </c>
      <c r="E883" s="19" t="s">
        <v>1069</v>
      </c>
      <c r="F883" s="24">
        <v>5</v>
      </c>
      <c r="G883" s="40"/>
      <c r="H883" s="41"/>
    </row>
    <row r="884" spans="1:8" ht="19.5" thickBot="1" x14ac:dyDescent="0.35">
      <c r="A884" s="17">
        <v>878</v>
      </c>
      <c r="B884" s="23">
        <v>42176</v>
      </c>
      <c r="C884" s="19"/>
      <c r="D884" s="19" t="s">
        <v>15</v>
      </c>
      <c r="E884" s="19" t="s">
        <v>881</v>
      </c>
      <c r="F884" s="24">
        <f>1900+150</f>
        <v>2050</v>
      </c>
      <c r="G884" s="40"/>
      <c r="H884" s="41"/>
    </row>
    <row r="885" spans="1:8" ht="38.25" thickBot="1" x14ac:dyDescent="0.35">
      <c r="A885" s="17">
        <v>879</v>
      </c>
      <c r="B885" s="18">
        <v>42177</v>
      </c>
      <c r="C885" s="19"/>
      <c r="D885" s="19" t="s">
        <v>100</v>
      </c>
      <c r="E885" s="19" t="s">
        <v>1070</v>
      </c>
      <c r="F885" s="24">
        <v>218.5</v>
      </c>
      <c r="G885" s="40"/>
      <c r="H885" s="41"/>
    </row>
    <row r="886" spans="1:8" ht="38.25" thickBot="1" x14ac:dyDescent="0.35">
      <c r="A886" s="17">
        <v>880</v>
      </c>
      <c r="B886" s="18">
        <v>42178</v>
      </c>
      <c r="C886" s="19" t="s">
        <v>606</v>
      </c>
      <c r="D886" s="19" t="s">
        <v>660</v>
      </c>
      <c r="E886" s="19" t="s">
        <v>1071</v>
      </c>
      <c r="F886" s="24">
        <v>12.5</v>
      </c>
      <c r="G886" s="40"/>
      <c r="H886" s="41"/>
    </row>
    <row r="887" spans="1:8" ht="19.5" thickBot="1" x14ac:dyDescent="0.35">
      <c r="A887" s="17">
        <v>881</v>
      </c>
      <c r="B887" s="18">
        <v>42178</v>
      </c>
      <c r="C887" s="19" t="s">
        <v>1072</v>
      </c>
      <c r="D887" s="19" t="s">
        <v>481</v>
      </c>
      <c r="E887" s="19" t="s">
        <v>482</v>
      </c>
      <c r="F887" s="24">
        <v>76.8</v>
      </c>
      <c r="G887" s="40"/>
      <c r="H887" s="41"/>
    </row>
    <row r="888" spans="1:8" ht="19.5" thickBot="1" x14ac:dyDescent="0.35">
      <c r="A888" s="17">
        <v>882</v>
      </c>
      <c r="B888" s="18">
        <v>42178</v>
      </c>
      <c r="C888" s="19"/>
      <c r="D888" s="19" t="s">
        <v>100</v>
      </c>
      <c r="E888" s="19" t="s">
        <v>1073</v>
      </c>
      <c r="F888" s="24">
        <v>9</v>
      </c>
      <c r="G888" s="40"/>
      <c r="H888" s="41"/>
    </row>
    <row r="889" spans="1:8" ht="27" customHeight="1" thickBot="1" x14ac:dyDescent="0.35">
      <c r="A889" s="17">
        <v>883</v>
      </c>
      <c r="B889" s="18">
        <v>42179</v>
      </c>
      <c r="C889" s="19" t="s">
        <v>1074</v>
      </c>
      <c r="D889" s="19" t="s">
        <v>11</v>
      </c>
      <c r="E889" s="19" t="s">
        <v>588</v>
      </c>
      <c r="F889" s="24">
        <v>3</v>
      </c>
      <c r="G889" s="40"/>
      <c r="H889" s="41"/>
    </row>
    <row r="890" spans="1:8" ht="19.5" thickBot="1" x14ac:dyDescent="0.35">
      <c r="A890" s="17">
        <v>884</v>
      </c>
      <c r="B890" s="18">
        <v>42179</v>
      </c>
      <c r="C890" s="19" t="s">
        <v>1075</v>
      </c>
      <c r="D890" s="19" t="s">
        <v>11</v>
      </c>
      <c r="E890" s="19" t="s">
        <v>588</v>
      </c>
      <c r="F890" s="24">
        <v>3</v>
      </c>
      <c r="G890" s="40"/>
      <c r="H890" s="41"/>
    </row>
    <row r="891" spans="1:8" ht="19.5" thickBot="1" x14ac:dyDescent="0.35">
      <c r="A891" s="17">
        <v>885</v>
      </c>
      <c r="B891" s="18">
        <v>42179</v>
      </c>
      <c r="C891" s="19" t="s">
        <v>1076</v>
      </c>
      <c r="D891" s="19" t="s">
        <v>11</v>
      </c>
      <c r="E891" s="19" t="s">
        <v>588</v>
      </c>
      <c r="F891" s="24">
        <v>3</v>
      </c>
      <c r="G891" s="40"/>
      <c r="H891" s="41"/>
    </row>
    <row r="892" spans="1:8" ht="19.5" thickBot="1" x14ac:dyDescent="0.35">
      <c r="A892" s="17">
        <v>886</v>
      </c>
      <c r="B892" s="18">
        <v>42179</v>
      </c>
      <c r="C892" s="19" t="s">
        <v>1077</v>
      </c>
      <c r="D892" s="19" t="s">
        <v>11</v>
      </c>
      <c r="E892" s="19" t="s">
        <v>588</v>
      </c>
      <c r="F892" s="24">
        <v>3</v>
      </c>
      <c r="G892" s="40"/>
      <c r="H892" s="41"/>
    </row>
    <row r="893" spans="1:8" ht="19.5" thickBot="1" x14ac:dyDescent="0.35">
      <c r="A893" s="17">
        <v>887</v>
      </c>
      <c r="B893" s="18">
        <v>42179</v>
      </c>
      <c r="C893" s="19" t="s">
        <v>1078</v>
      </c>
      <c r="D893" s="19" t="s">
        <v>11</v>
      </c>
      <c r="E893" s="19" t="s">
        <v>588</v>
      </c>
      <c r="F893" s="24">
        <v>3</v>
      </c>
      <c r="G893" s="40"/>
      <c r="H893" s="41"/>
    </row>
    <row r="894" spans="1:8" ht="19.5" thickBot="1" x14ac:dyDescent="0.35">
      <c r="A894" s="17">
        <v>888</v>
      </c>
      <c r="B894" s="18">
        <v>42179</v>
      </c>
      <c r="C894" s="19" t="s">
        <v>1079</v>
      </c>
      <c r="D894" s="19" t="s">
        <v>11</v>
      </c>
      <c r="E894" s="19" t="s">
        <v>588</v>
      </c>
      <c r="F894" s="24">
        <v>3</v>
      </c>
      <c r="G894" s="40"/>
      <c r="H894" s="41"/>
    </row>
    <row r="895" spans="1:8" ht="19.5" thickBot="1" x14ac:dyDescent="0.35">
      <c r="A895" s="17">
        <v>889</v>
      </c>
      <c r="B895" s="18">
        <v>42179</v>
      </c>
      <c r="C895" s="19" t="s">
        <v>1080</v>
      </c>
      <c r="D895" s="19" t="s">
        <v>11</v>
      </c>
      <c r="E895" s="19" t="s">
        <v>588</v>
      </c>
      <c r="F895" s="24">
        <v>3</v>
      </c>
      <c r="G895" s="40"/>
      <c r="H895" s="41"/>
    </row>
    <row r="896" spans="1:8" ht="19.5" thickBot="1" x14ac:dyDescent="0.35">
      <c r="A896" s="17">
        <v>890</v>
      </c>
      <c r="B896" s="18">
        <v>42179</v>
      </c>
      <c r="C896" s="19" t="s">
        <v>1081</v>
      </c>
      <c r="D896" s="19" t="s">
        <v>564</v>
      </c>
      <c r="E896" s="19" t="s">
        <v>1082</v>
      </c>
      <c r="F896" s="24">
        <v>24</v>
      </c>
      <c r="G896" s="40"/>
      <c r="H896" s="41"/>
    </row>
    <row r="897" spans="1:8" ht="30.75" customHeight="1" thickBot="1" x14ac:dyDescent="0.35">
      <c r="A897" s="17">
        <v>891</v>
      </c>
      <c r="B897" s="18">
        <v>42179</v>
      </c>
      <c r="C897" s="19" t="s">
        <v>606</v>
      </c>
      <c r="D897" s="19" t="s">
        <v>660</v>
      </c>
      <c r="E897" s="19" t="s">
        <v>1083</v>
      </c>
      <c r="F897" s="24">
        <v>24</v>
      </c>
      <c r="G897" s="40"/>
      <c r="H897" s="41"/>
    </row>
    <row r="898" spans="1:8" ht="38.25" thickBot="1" x14ac:dyDescent="0.35">
      <c r="A898" s="17">
        <v>892</v>
      </c>
      <c r="B898" s="18">
        <v>42180</v>
      </c>
      <c r="C898" s="19" t="s">
        <v>606</v>
      </c>
      <c r="D898" s="19" t="s">
        <v>660</v>
      </c>
      <c r="E898" s="19" t="s">
        <v>1084</v>
      </c>
      <c r="F898" s="24">
        <v>21</v>
      </c>
      <c r="G898" s="40"/>
      <c r="H898" s="41"/>
    </row>
    <row r="899" spans="1:8" ht="19.5" thickBot="1" x14ac:dyDescent="0.35">
      <c r="A899" s="17">
        <v>893</v>
      </c>
      <c r="B899" s="18">
        <v>42180</v>
      </c>
      <c r="C899" s="19"/>
      <c r="D899" s="19" t="s">
        <v>100</v>
      </c>
      <c r="E899" s="19" t="s">
        <v>1085</v>
      </c>
      <c r="F899" s="24">
        <v>2</v>
      </c>
      <c r="G899" s="40"/>
      <c r="H899" s="41"/>
    </row>
    <row r="900" spans="1:8" ht="19.5" thickBot="1" x14ac:dyDescent="0.35">
      <c r="A900" s="17">
        <v>894</v>
      </c>
      <c r="B900" s="18">
        <v>42180</v>
      </c>
      <c r="C900" s="19" t="s">
        <v>1086</v>
      </c>
      <c r="D900" s="19" t="s">
        <v>510</v>
      </c>
      <c r="E900" s="19" t="s">
        <v>1087</v>
      </c>
      <c r="F900" s="24">
        <v>24</v>
      </c>
      <c r="G900" s="40"/>
      <c r="H900" s="41"/>
    </row>
    <row r="901" spans="1:8" ht="19.5" thickBot="1" x14ac:dyDescent="0.35">
      <c r="A901" s="17">
        <v>895</v>
      </c>
      <c r="B901" s="18">
        <v>42180</v>
      </c>
      <c r="C901" s="19" t="s">
        <v>1088</v>
      </c>
      <c r="D901" s="19" t="s">
        <v>11</v>
      </c>
      <c r="E901" s="19" t="s">
        <v>588</v>
      </c>
      <c r="F901" s="24">
        <v>3</v>
      </c>
      <c r="G901" s="40"/>
      <c r="H901" s="41"/>
    </row>
    <row r="902" spans="1:8" ht="19.5" thickBot="1" x14ac:dyDescent="0.35">
      <c r="A902" s="17">
        <v>896</v>
      </c>
      <c r="B902" s="18">
        <v>42180</v>
      </c>
      <c r="C902" s="19" t="s">
        <v>1089</v>
      </c>
      <c r="D902" s="19" t="s">
        <v>11</v>
      </c>
      <c r="E902" s="19" t="s">
        <v>588</v>
      </c>
      <c r="F902" s="24">
        <v>45</v>
      </c>
      <c r="G902" s="40"/>
      <c r="H902" s="41"/>
    </row>
    <row r="903" spans="1:8" ht="19.5" thickBot="1" x14ac:dyDescent="0.35">
      <c r="A903" s="17">
        <v>897</v>
      </c>
      <c r="B903" s="18">
        <v>42180</v>
      </c>
      <c r="C903" s="19" t="s">
        <v>1090</v>
      </c>
      <c r="D903" s="19" t="s">
        <v>11</v>
      </c>
      <c r="E903" s="19" t="s">
        <v>588</v>
      </c>
      <c r="F903" s="24">
        <v>24</v>
      </c>
      <c r="G903" s="40"/>
      <c r="H903" s="41"/>
    </row>
    <row r="904" spans="1:8" ht="19.5" thickBot="1" x14ac:dyDescent="0.35">
      <c r="A904" s="17">
        <v>898</v>
      </c>
      <c r="B904" s="18">
        <v>42180</v>
      </c>
      <c r="C904" s="19" t="s">
        <v>1091</v>
      </c>
      <c r="D904" s="19" t="s">
        <v>11</v>
      </c>
      <c r="E904" s="19" t="s">
        <v>588</v>
      </c>
      <c r="F904" s="24">
        <v>63</v>
      </c>
      <c r="G904" s="40"/>
      <c r="H904" s="41"/>
    </row>
    <row r="905" spans="1:8" ht="19.5" thickBot="1" x14ac:dyDescent="0.35">
      <c r="A905" s="17">
        <v>899</v>
      </c>
      <c r="B905" s="18">
        <v>42180</v>
      </c>
      <c r="C905" s="19" t="s">
        <v>1092</v>
      </c>
      <c r="D905" s="19" t="s">
        <v>11</v>
      </c>
      <c r="E905" s="19" t="s">
        <v>588</v>
      </c>
      <c r="F905" s="24">
        <v>27</v>
      </c>
      <c r="G905" s="40"/>
      <c r="H905" s="41"/>
    </row>
    <row r="906" spans="1:8" ht="19.5" thickBot="1" x14ac:dyDescent="0.35">
      <c r="A906" s="17">
        <v>900</v>
      </c>
      <c r="B906" s="18">
        <v>42180</v>
      </c>
      <c r="C906" s="19" t="s">
        <v>1093</v>
      </c>
      <c r="D906" s="19" t="s">
        <v>11</v>
      </c>
      <c r="E906" s="19" t="s">
        <v>588</v>
      </c>
      <c r="F906" s="24">
        <v>99</v>
      </c>
      <c r="G906" s="40"/>
      <c r="H906" s="41"/>
    </row>
    <row r="907" spans="1:8" ht="19.5" thickBot="1" x14ac:dyDescent="0.35">
      <c r="A907" s="17">
        <v>901</v>
      </c>
      <c r="B907" s="18">
        <v>42181</v>
      </c>
      <c r="C907" s="19"/>
      <c r="D907" s="19" t="s">
        <v>100</v>
      </c>
      <c r="E907" s="19" t="s">
        <v>1094</v>
      </c>
      <c r="F907" s="24">
        <v>7</v>
      </c>
      <c r="G907" s="40"/>
      <c r="H907" s="41"/>
    </row>
    <row r="908" spans="1:8" ht="19.5" thickBot="1" x14ac:dyDescent="0.35">
      <c r="A908" s="17">
        <v>902</v>
      </c>
      <c r="B908" s="18">
        <v>42181</v>
      </c>
      <c r="C908" s="19" t="s">
        <v>1095</v>
      </c>
      <c r="D908" s="19" t="s">
        <v>11</v>
      </c>
      <c r="E908" s="19" t="s">
        <v>588</v>
      </c>
      <c r="F908" s="24">
        <v>30</v>
      </c>
      <c r="G908" s="40"/>
      <c r="H908" s="41"/>
    </row>
    <row r="909" spans="1:8" ht="38.25" thickBot="1" x14ac:dyDescent="0.35">
      <c r="A909" s="17">
        <v>903</v>
      </c>
      <c r="B909" s="18">
        <v>42181</v>
      </c>
      <c r="C909" s="19" t="s">
        <v>606</v>
      </c>
      <c r="D909" s="19" t="s">
        <v>660</v>
      </c>
      <c r="E909" s="19" t="s">
        <v>1096</v>
      </c>
      <c r="F909" s="24">
        <v>31.5</v>
      </c>
      <c r="G909" s="40"/>
      <c r="H909" s="41"/>
    </row>
    <row r="910" spans="1:8" ht="38.25" thickBot="1" x14ac:dyDescent="0.35">
      <c r="A910" s="17">
        <v>904</v>
      </c>
      <c r="B910" s="18">
        <v>42185</v>
      </c>
      <c r="C910" s="19" t="s">
        <v>606</v>
      </c>
      <c r="D910" s="19" t="s">
        <v>660</v>
      </c>
      <c r="E910" s="19" t="s">
        <v>1097</v>
      </c>
      <c r="F910" s="24">
        <v>9.1999999999999993</v>
      </c>
      <c r="G910" s="40"/>
      <c r="H910" s="41"/>
    </row>
    <row r="911" spans="1:8" ht="38.25" thickBot="1" x14ac:dyDescent="0.35">
      <c r="A911" s="17">
        <v>905</v>
      </c>
      <c r="B911" s="18">
        <v>42185</v>
      </c>
      <c r="C911" s="19"/>
      <c r="D911" s="19" t="s">
        <v>100</v>
      </c>
      <c r="E911" s="19" t="s">
        <v>1098</v>
      </c>
      <c r="F911" s="24">
        <v>711</v>
      </c>
      <c r="G911" s="40"/>
      <c r="H911" s="41"/>
    </row>
    <row r="912" spans="1:8" ht="19.5" thickBot="1" x14ac:dyDescent="0.35">
      <c r="A912" s="17">
        <v>906</v>
      </c>
      <c r="B912" s="23">
        <v>42185</v>
      </c>
      <c r="C912" s="26"/>
      <c r="D912" s="27" t="s">
        <v>328</v>
      </c>
      <c r="E912" s="27" t="s">
        <v>1099</v>
      </c>
      <c r="F912" s="24">
        <v>2734</v>
      </c>
      <c r="G912" s="42"/>
      <c r="H912" s="43"/>
    </row>
    <row r="913" spans="1:8" ht="19.5" thickBot="1" x14ac:dyDescent="0.35">
      <c r="A913" s="17">
        <v>907</v>
      </c>
      <c r="B913" s="23">
        <v>42185</v>
      </c>
      <c r="C913" s="26"/>
      <c r="D913" s="27" t="s">
        <v>357</v>
      </c>
      <c r="E913" s="27" t="s">
        <v>1099</v>
      </c>
      <c r="F913" s="24">
        <v>1549.75</v>
      </c>
      <c r="G913" s="42"/>
      <c r="H913" s="43"/>
    </row>
    <row r="914" spans="1:8" ht="19.5" thickBot="1" x14ac:dyDescent="0.35">
      <c r="A914" s="17">
        <v>908</v>
      </c>
      <c r="B914" s="23">
        <v>42185</v>
      </c>
      <c r="C914" s="26"/>
      <c r="D914" s="27" t="s">
        <v>757</v>
      </c>
      <c r="E914" s="27" t="s">
        <v>1099</v>
      </c>
      <c r="F914" s="24">
        <v>2321</v>
      </c>
      <c r="G914" s="42"/>
      <c r="H914" s="43"/>
    </row>
    <row r="915" spans="1:8" ht="19.5" thickBot="1" x14ac:dyDescent="0.35">
      <c r="A915" s="17">
        <v>909</v>
      </c>
      <c r="B915" s="18">
        <v>42186</v>
      </c>
      <c r="C915" s="19"/>
      <c r="D915" s="19" t="s">
        <v>100</v>
      </c>
      <c r="E915" s="19" t="s">
        <v>1100</v>
      </c>
      <c r="F915" s="24">
        <v>7.5</v>
      </c>
      <c r="G915" s="40"/>
      <c r="H915" s="41"/>
    </row>
    <row r="916" spans="1:8" ht="19.5" thickBot="1" x14ac:dyDescent="0.35">
      <c r="A916" s="17">
        <v>910</v>
      </c>
      <c r="B916" s="18">
        <v>42187</v>
      </c>
      <c r="C916" s="19" t="s">
        <v>1101</v>
      </c>
      <c r="D916" s="19" t="s">
        <v>621</v>
      </c>
      <c r="E916" s="19" t="s">
        <v>42</v>
      </c>
      <c r="F916" s="24">
        <v>2.8</v>
      </c>
      <c r="G916" s="40"/>
      <c r="H916" s="41"/>
    </row>
    <row r="917" spans="1:8" ht="38.25" thickBot="1" x14ac:dyDescent="0.35">
      <c r="A917" s="17">
        <v>911</v>
      </c>
      <c r="B917" s="18">
        <v>42187</v>
      </c>
      <c r="C917" s="19"/>
      <c r="D917" s="19" t="s">
        <v>100</v>
      </c>
      <c r="E917" s="19" t="s">
        <v>1102</v>
      </c>
      <c r="F917" s="24">
        <v>10</v>
      </c>
      <c r="G917" s="40"/>
      <c r="H917" s="41"/>
    </row>
    <row r="918" spans="1:8" ht="38.25" thickBot="1" x14ac:dyDescent="0.35">
      <c r="A918" s="17">
        <v>912</v>
      </c>
      <c r="B918" s="18">
        <v>42188</v>
      </c>
      <c r="C918" s="19" t="s">
        <v>1103</v>
      </c>
      <c r="D918" s="19" t="s">
        <v>564</v>
      </c>
      <c r="E918" s="19" t="s">
        <v>1104</v>
      </c>
      <c r="F918" s="24">
        <v>120</v>
      </c>
      <c r="G918" s="40"/>
      <c r="H918" s="41"/>
    </row>
    <row r="919" spans="1:8" ht="19.5" thickBot="1" x14ac:dyDescent="0.35">
      <c r="A919" s="17">
        <v>913</v>
      </c>
      <c r="B919" s="18">
        <v>42188</v>
      </c>
      <c r="C919" s="19"/>
      <c r="D919" s="19" t="s">
        <v>100</v>
      </c>
      <c r="E919" s="19" t="s">
        <v>1105</v>
      </c>
      <c r="F919" s="24">
        <v>9.5</v>
      </c>
      <c r="G919" s="40"/>
      <c r="H919" s="41"/>
    </row>
    <row r="920" spans="1:8" ht="19.5" thickBot="1" x14ac:dyDescent="0.35">
      <c r="A920" s="17">
        <v>914</v>
      </c>
      <c r="B920" s="23">
        <v>42188</v>
      </c>
      <c r="C920" s="19"/>
      <c r="D920" s="19" t="s">
        <v>923</v>
      </c>
      <c r="E920" s="19" t="s">
        <v>1106</v>
      </c>
      <c r="F920" s="24">
        <v>110</v>
      </c>
      <c r="G920" s="40"/>
      <c r="H920" s="41"/>
    </row>
    <row r="921" spans="1:8" ht="19.5" thickBot="1" x14ac:dyDescent="0.35">
      <c r="A921" s="17">
        <v>915</v>
      </c>
      <c r="B921" s="23">
        <v>42189</v>
      </c>
      <c r="C921" s="19"/>
      <c r="D921" s="19" t="s">
        <v>606</v>
      </c>
      <c r="E921" s="19" t="s">
        <v>1107</v>
      </c>
      <c r="F921" s="24">
        <v>300</v>
      </c>
      <c r="G921" s="40"/>
      <c r="H921" s="41"/>
    </row>
    <row r="922" spans="1:8" ht="19.5" thickBot="1" x14ac:dyDescent="0.35">
      <c r="A922" s="17">
        <v>916</v>
      </c>
      <c r="B922" s="18">
        <v>42191</v>
      </c>
      <c r="C922" s="19" t="s">
        <v>1108</v>
      </c>
      <c r="D922" s="19" t="s">
        <v>1109</v>
      </c>
      <c r="E922" s="19" t="s">
        <v>42</v>
      </c>
      <c r="F922" s="24">
        <v>12.5</v>
      </c>
      <c r="G922" s="40"/>
      <c r="H922" s="41"/>
    </row>
    <row r="923" spans="1:8" ht="19.5" thickBot="1" x14ac:dyDescent="0.35">
      <c r="A923" s="17">
        <v>917</v>
      </c>
      <c r="B923" s="23">
        <v>42191</v>
      </c>
      <c r="C923" s="19"/>
      <c r="D923" s="19" t="s">
        <v>1110</v>
      </c>
      <c r="E923" s="19" t="s">
        <v>1111</v>
      </c>
      <c r="F923" s="24">
        <v>1250</v>
      </c>
      <c r="G923" s="40"/>
      <c r="H923" s="41"/>
    </row>
    <row r="924" spans="1:8" ht="38.25" thickBot="1" x14ac:dyDescent="0.35">
      <c r="A924" s="17">
        <v>918</v>
      </c>
      <c r="B924" s="18">
        <v>42192</v>
      </c>
      <c r="C924" s="19"/>
      <c r="D924" s="19" t="s">
        <v>100</v>
      </c>
      <c r="E924" s="19" t="s">
        <v>1112</v>
      </c>
      <c r="F924" s="24">
        <v>6.5</v>
      </c>
      <c r="G924" s="40"/>
      <c r="H924" s="41"/>
    </row>
    <row r="925" spans="1:8" ht="38.25" thickBot="1" x14ac:dyDescent="0.35">
      <c r="A925" s="17">
        <v>919</v>
      </c>
      <c r="B925" s="18">
        <v>42192</v>
      </c>
      <c r="C925" s="19" t="s">
        <v>606</v>
      </c>
      <c r="D925" s="19" t="s">
        <v>660</v>
      </c>
      <c r="E925" s="19" t="s">
        <v>1113</v>
      </c>
      <c r="F925" s="24">
        <v>19.5</v>
      </c>
      <c r="G925" s="40"/>
      <c r="H925" s="41"/>
    </row>
    <row r="926" spans="1:8" ht="19.5" thickBot="1" x14ac:dyDescent="0.35">
      <c r="A926" s="17">
        <v>920</v>
      </c>
      <c r="B926" s="18">
        <v>42192</v>
      </c>
      <c r="C926" s="19" t="s">
        <v>1114</v>
      </c>
      <c r="D926" s="19" t="s">
        <v>481</v>
      </c>
      <c r="E926" s="19" t="s">
        <v>514</v>
      </c>
      <c r="F926" s="24">
        <v>3</v>
      </c>
      <c r="G926" s="40"/>
      <c r="H926" s="41"/>
    </row>
    <row r="927" spans="1:8" ht="19.5" thickBot="1" x14ac:dyDescent="0.35">
      <c r="A927" s="17">
        <v>921</v>
      </c>
      <c r="B927" s="23">
        <v>42192</v>
      </c>
      <c r="C927" s="19"/>
      <c r="D927" s="19" t="s">
        <v>703</v>
      </c>
      <c r="E927" s="19" t="s">
        <v>929</v>
      </c>
      <c r="F927" s="24">
        <v>1361</v>
      </c>
      <c r="G927" s="40"/>
      <c r="H927" s="41"/>
    </row>
    <row r="928" spans="1:8" ht="38.25" thickBot="1" x14ac:dyDescent="0.35">
      <c r="A928" s="17">
        <v>922</v>
      </c>
      <c r="B928" s="18">
        <v>42193</v>
      </c>
      <c r="C928" s="19" t="s">
        <v>606</v>
      </c>
      <c r="D928" s="19" t="s">
        <v>660</v>
      </c>
      <c r="E928" s="19" t="s">
        <v>1115</v>
      </c>
      <c r="F928" s="24">
        <v>11</v>
      </c>
      <c r="G928" s="40"/>
      <c r="H928" s="41"/>
    </row>
    <row r="929" spans="1:8" ht="19.5" thickBot="1" x14ac:dyDescent="0.35">
      <c r="A929" s="17">
        <v>923</v>
      </c>
      <c r="B929" s="18">
        <v>42193</v>
      </c>
      <c r="C929" s="19"/>
      <c r="D929" s="19" t="s">
        <v>100</v>
      </c>
      <c r="E929" s="19" t="s">
        <v>1116</v>
      </c>
      <c r="F929" s="24">
        <v>7</v>
      </c>
      <c r="G929" s="40"/>
      <c r="H929" s="41"/>
    </row>
    <row r="930" spans="1:8" ht="19.5" thickBot="1" x14ac:dyDescent="0.35">
      <c r="A930" s="17">
        <v>924</v>
      </c>
      <c r="B930" s="18">
        <v>42195</v>
      </c>
      <c r="C930" s="19"/>
      <c r="D930" s="19" t="s">
        <v>100</v>
      </c>
      <c r="E930" s="19" t="s">
        <v>1117</v>
      </c>
      <c r="F930" s="24">
        <v>8</v>
      </c>
      <c r="G930" s="40"/>
      <c r="H930" s="41"/>
    </row>
    <row r="931" spans="1:8" ht="38.25" thickBot="1" x14ac:dyDescent="0.35">
      <c r="A931" s="17">
        <v>925</v>
      </c>
      <c r="B931" s="18">
        <v>42195</v>
      </c>
      <c r="C931" s="19" t="s">
        <v>606</v>
      </c>
      <c r="D931" s="19" t="s">
        <v>660</v>
      </c>
      <c r="E931" s="19" t="s">
        <v>1118</v>
      </c>
      <c r="F931" s="24">
        <v>4</v>
      </c>
      <c r="G931" s="40"/>
      <c r="H931" s="41"/>
    </row>
    <row r="932" spans="1:8" ht="19.5" thickBot="1" x14ac:dyDescent="0.35">
      <c r="A932" s="17">
        <v>926</v>
      </c>
      <c r="B932" s="18">
        <v>42198</v>
      </c>
      <c r="C932" s="19" t="s">
        <v>1119</v>
      </c>
      <c r="D932" s="19" t="s">
        <v>481</v>
      </c>
      <c r="E932" s="19" t="s">
        <v>1120</v>
      </c>
      <c r="F932" s="24">
        <v>0.9</v>
      </c>
      <c r="G932" s="40"/>
      <c r="H932" s="41"/>
    </row>
    <row r="933" spans="1:8" ht="19.5" thickBot="1" x14ac:dyDescent="0.35">
      <c r="A933" s="17">
        <v>927</v>
      </c>
      <c r="B933" s="18">
        <v>42199</v>
      </c>
      <c r="C933" s="19"/>
      <c r="D933" s="19" t="s">
        <v>100</v>
      </c>
      <c r="E933" s="19" t="s">
        <v>1121</v>
      </c>
      <c r="F933" s="24">
        <v>7.5</v>
      </c>
      <c r="G933" s="40"/>
      <c r="H933" s="41"/>
    </row>
    <row r="934" spans="1:8" ht="38.25" thickBot="1" x14ac:dyDescent="0.35">
      <c r="A934" s="17">
        <v>928</v>
      </c>
      <c r="B934" s="18">
        <v>42199</v>
      </c>
      <c r="C934" s="19" t="s">
        <v>606</v>
      </c>
      <c r="D934" s="19" t="s">
        <v>660</v>
      </c>
      <c r="E934" s="19" t="s">
        <v>1122</v>
      </c>
      <c r="F934" s="24">
        <v>17</v>
      </c>
      <c r="G934" s="40"/>
      <c r="H934" s="41"/>
    </row>
    <row r="935" spans="1:8" ht="19.5" thickBot="1" x14ac:dyDescent="0.35">
      <c r="A935" s="17">
        <v>929</v>
      </c>
      <c r="B935" s="18">
        <v>42200</v>
      </c>
      <c r="C935" s="19" t="s">
        <v>1123</v>
      </c>
      <c r="D935" s="19" t="s">
        <v>549</v>
      </c>
      <c r="E935" s="19" t="s">
        <v>798</v>
      </c>
      <c r="F935" s="24">
        <v>102</v>
      </c>
      <c r="G935" s="40"/>
      <c r="H935" s="41"/>
    </row>
    <row r="936" spans="1:8" ht="19.5" thickBot="1" x14ac:dyDescent="0.35">
      <c r="A936" s="17">
        <v>930</v>
      </c>
      <c r="B936" s="18">
        <v>42200</v>
      </c>
      <c r="C936" s="19" t="s">
        <v>1124</v>
      </c>
      <c r="D936" s="19" t="s">
        <v>549</v>
      </c>
      <c r="E936" s="19" t="s">
        <v>800</v>
      </c>
      <c r="F936" s="24">
        <v>5</v>
      </c>
      <c r="G936" s="40"/>
      <c r="H936" s="41"/>
    </row>
    <row r="937" spans="1:8" ht="19.5" thickBot="1" x14ac:dyDescent="0.35">
      <c r="A937" s="17">
        <v>931</v>
      </c>
      <c r="B937" s="18">
        <v>42200</v>
      </c>
      <c r="C937" s="19" t="s">
        <v>1125</v>
      </c>
      <c r="D937" s="19" t="s">
        <v>11</v>
      </c>
      <c r="E937" s="19" t="s">
        <v>588</v>
      </c>
      <c r="F937" s="24">
        <v>12</v>
      </c>
      <c r="G937" s="40"/>
      <c r="H937" s="41"/>
    </row>
    <row r="938" spans="1:8" ht="19.5" thickBot="1" x14ac:dyDescent="0.35">
      <c r="A938" s="17">
        <v>932</v>
      </c>
      <c r="B938" s="18">
        <v>42205</v>
      </c>
      <c r="C938" s="19" t="s">
        <v>606</v>
      </c>
      <c r="D938" s="19" t="s">
        <v>660</v>
      </c>
      <c r="E938" s="19" t="s">
        <v>1126</v>
      </c>
      <c r="F938" s="24">
        <v>5</v>
      </c>
      <c r="G938" s="40"/>
      <c r="H938" s="41"/>
    </row>
    <row r="939" spans="1:8" ht="19.5" thickBot="1" x14ac:dyDescent="0.35">
      <c r="A939" s="17">
        <v>933</v>
      </c>
      <c r="B939" s="18">
        <v>42207</v>
      </c>
      <c r="C939" s="19"/>
      <c r="D939" s="19" t="s">
        <v>100</v>
      </c>
      <c r="E939" s="19" t="s">
        <v>1127</v>
      </c>
      <c r="F939" s="24">
        <v>11</v>
      </c>
      <c r="G939" s="40"/>
      <c r="H939" s="41"/>
    </row>
    <row r="940" spans="1:8" ht="19.5" thickBot="1" x14ac:dyDescent="0.35">
      <c r="A940" s="17">
        <v>934</v>
      </c>
      <c r="B940" s="18">
        <v>42207</v>
      </c>
      <c r="C940" s="19" t="s">
        <v>1128</v>
      </c>
      <c r="D940" s="19" t="s">
        <v>379</v>
      </c>
      <c r="E940" s="19" t="s">
        <v>436</v>
      </c>
      <c r="F940" s="24">
        <v>4</v>
      </c>
      <c r="G940" s="40"/>
      <c r="H940" s="41"/>
    </row>
    <row r="941" spans="1:8" ht="19.5" thickBot="1" x14ac:dyDescent="0.35">
      <c r="A941" s="17">
        <v>935</v>
      </c>
      <c r="B941" s="18">
        <v>42207</v>
      </c>
      <c r="C941" s="19" t="s">
        <v>1129</v>
      </c>
      <c r="D941" s="19" t="s">
        <v>379</v>
      </c>
      <c r="E941" s="19" t="s">
        <v>436</v>
      </c>
      <c r="F941" s="24">
        <v>4</v>
      </c>
      <c r="G941" s="40"/>
      <c r="H941" s="41"/>
    </row>
    <row r="942" spans="1:8" ht="19.5" thickBot="1" x14ac:dyDescent="0.35">
      <c r="A942" s="17">
        <v>936</v>
      </c>
      <c r="B942" s="18">
        <v>42208</v>
      </c>
      <c r="C942" s="19"/>
      <c r="D942" s="19" t="s">
        <v>100</v>
      </c>
      <c r="E942" s="19" t="s">
        <v>1130</v>
      </c>
      <c r="F942" s="24">
        <v>5</v>
      </c>
      <c r="G942" s="40"/>
      <c r="H942" s="41"/>
    </row>
    <row r="943" spans="1:8" ht="19.5" thickBot="1" x14ac:dyDescent="0.35">
      <c r="A943" s="17">
        <v>937</v>
      </c>
      <c r="B943" s="18">
        <v>42208</v>
      </c>
      <c r="C943" s="19" t="s">
        <v>1131</v>
      </c>
      <c r="D943" s="19" t="s">
        <v>379</v>
      </c>
      <c r="E943" s="19" t="s">
        <v>1132</v>
      </c>
      <c r="F943" s="24">
        <v>192.5</v>
      </c>
      <c r="G943" s="40"/>
      <c r="H943" s="41"/>
    </row>
    <row r="944" spans="1:8" ht="19.5" thickBot="1" x14ac:dyDescent="0.35">
      <c r="A944" s="17">
        <v>938</v>
      </c>
      <c r="B944" s="18">
        <v>42208</v>
      </c>
      <c r="C944" s="19" t="s">
        <v>1133</v>
      </c>
      <c r="D944" s="19" t="s">
        <v>379</v>
      </c>
      <c r="E944" s="19" t="s">
        <v>436</v>
      </c>
      <c r="F944" s="24">
        <v>8</v>
      </c>
      <c r="G944" s="40"/>
      <c r="H944" s="41"/>
    </row>
    <row r="945" spans="1:8" ht="19.5" thickBot="1" x14ac:dyDescent="0.35">
      <c r="A945" s="17">
        <v>939</v>
      </c>
      <c r="B945" s="18">
        <v>42209</v>
      </c>
      <c r="C945" s="19"/>
      <c r="D945" s="19" t="s">
        <v>1134</v>
      </c>
      <c r="E945" s="19" t="s">
        <v>1135</v>
      </c>
      <c r="F945" s="24">
        <v>5</v>
      </c>
      <c r="G945" s="40"/>
      <c r="H945" s="41"/>
    </row>
    <row r="946" spans="1:8" ht="19.5" thickBot="1" x14ac:dyDescent="0.35">
      <c r="A946" s="17">
        <v>940</v>
      </c>
      <c r="B946" s="18">
        <v>42209</v>
      </c>
      <c r="C946" s="19" t="s">
        <v>1136</v>
      </c>
      <c r="D946" s="19" t="s">
        <v>1137</v>
      </c>
      <c r="E946" s="19" t="s">
        <v>1138</v>
      </c>
      <c r="F946" s="24">
        <v>10</v>
      </c>
      <c r="G946" s="40"/>
      <c r="H946" s="41"/>
    </row>
    <row r="947" spans="1:8" ht="19.5" thickBot="1" x14ac:dyDescent="0.35">
      <c r="A947" s="17">
        <v>941</v>
      </c>
      <c r="B947" s="18">
        <v>42209</v>
      </c>
      <c r="C947" s="19" t="s">
        <v>1139</v>
      </c>
      <c r="D947" s="19" t="s">
        <v>379</v>
      </c>
      <c r="E947" s="19" t="s">
        <v>1140</v>
      </c>
      <c r="F947" s="24">
        <v>11</v>
      </c>
      <c r="G947" s="40"/>
      <c r="H947" s="41"/>
    </row>
    <row r="948" spans="1:8" ht="19.5" thickBot="1" x14ac:dyDescent="0.35">
      <c r="A948" s="17">
        <v>942</v>
      </c>
      <c r="B948" s="23">
        <v>42209</v>
      </c>
      <c r="C948" s="26"/>
      <c r="D948" s="27" t="s">
        <v>328</v>
      </c>
      <c r="E948" s="27" t="s">
        <v>1141</v>
      </c>
      <c r="F948" s="24">
        <v>2740</v>
      </c>
      <c r="G948" s="42"/>
      <c r="H948" s="43"/>
    </row>
    <row r="949" spans="1:8" ht="19.5" thickBot="1" x14ac:dyDescent="0.35">
      <c r="A949" s="17">
        <v>943</v>
      </c>
      <c r="B949" s="23">
        <v>42209</v>
      </c>
      <c r="C949" s="26"/>
      <c r="D949" s="27" t="s">
        <v>357</v>
      </c>
      <c r="E949" s="27" t="s">
        <v>1141</v>
      </c>
      <c r="F949" s="24">
        <v>1626.89</v>
      </c>
      <c r="G949" s="42"/>
      <c r="H949" s="43"/>
    </row>
    <row r="950" spans="1:8" ht="19.5" thickBot="1" x14ac:dyDescent="0.35">
      <c r="A950" s="17">
        <v>944</v>
      </c>
      <c r="B950" s="23">
        <v>42215</v>
      </c>
      <c r="C950" s="19"/>
      <c r="D950" s="19" t="s">
        <v>15</v>
      </c>
      <c r="E950" s="19" t="s">
        <v>1142</v>
      </c>
      <c r="F950" s="24">
        <v>40</v>
      </c>
      <c r="G950" s="40"/>
      <c r="H950" s="41"/>
    </row>
    <row r="951" spans="1:8" ht="19.5" thickBot="1" x14ac:dyDescent="0.35">
      <c r="A951" s="17">
        <v>945</v>
      </c>
      <c r="B951" s="23">
        <v>42216</v>
      </c>
      <c r="C951" s="19"/>
      <c r="D951" s="19" t="s">
        <v>15</v>
      </c>
      <c r="E951" s="19" t="s">
        <v>881</v>
      </c>
      <c r="F951" s="24">
        <v>950</v>
      </c>
      <c r="G951" s="40"/>
      <c r="H951" s="41"/>
    </row>
    <row r="952" spans="1:8" ht="19.5" thickBot="1" x14ac:dyDescent="0.35">
      <c r="A952" s="17">
        <v>946</v>
      </c>
      <c r="B952" s="23">
        <v>42216</v>
      </c>
      <c r="C952" s="19"/>
      <c r="D952" s="19" t="s">
        <v>923</v>
      </c>
      <c r="E952" s="19" t="s">
        <v>1143</v>
      </c>
      <c r="F952" s="24">
        <v>7.6</v>
      </c>
      <c r="G952" s="40"/>
      <c r="H952" s="41"/>
    </row>
    <row r="953" spans="1:8" ht="19.5" thickBot="1" x14ac:dyDescent="0.35">
      <c r="A953" s="17">
        <v>947</v>
      </c>
      <c r="B953" s="23">
        <v>42216</v>
      </c>
      <c r="C953" s="19"/>
      <c r="D953" s="19" t="s">
        <v>923</v>
      </c>
      <c r="E953" s="19" t="s">
        <v>1144</v>
      </c>
      <c r="F953" s="24">
        <v>22.5</v>
      </c>
      <c r="G953" s="40"/>
      <c r="H953" s="41"/>
    </row>
    <row r="954" spans="1:8" ht="19.5" thickBot="1" x14ac:dyDescent="0.35">
      <c r="A954" s="17">
        <v>948</v>
      </c>
      <c r="B954" s="23">
        <v>42216</v>
      </c>
      <c r="C954" s="19"/>
      <c r="D954" s="19" t="s">
        <v>923</v>
      </c>
      <c r="E954" s="19" t="s">
        <v>1145</v>
      </c>
      <c r="F954" s="24">
        <v>100</v>
      </c>
      <c r="G954" s="40"/>
      <c r="H954" s="41"/>
    </row>
    <row r="955" spans="1:8" ht="19.5" thickBot="1" x14ac:dyDescent="0.35">
      <c r="A955" s="17">
        <v>949</v>
      </c>
      <c r="B955" s="23">
        <v>42216</v>
      </c>
      <c r="C955" s="19"/>
      <c r="D955" s="19" t="s">
        <v>923</v>
      </c>
      <c r="E955" s="19" t="s">
        <v>101</v>
      </c>
      <c r="F955" s="39">
        <v>3200</v>
      </c>
      <c r="G955" s="40"/>
      <c r="H955" s="41"/>
    </row>
    <row r="956" spans="1:8" ht="19.5" thickBot="1" x14ac:dyDescent="0.35">
      <c r="A956" s="17">
        <v>950</v>
      </c>
      <c r="B956" s="23">
        <v>42217</v>
      </c>
      <c r="C956" s="19"/>
      <c r="D956" s="19" t="s">
        <v>606</v>
      </c>
      <c r="E956" s="19" t="s">
        <v>1146</v>
      </c>
      <c r="F956" s="24">
        <v>43</v>
      </c>
      <c r="G956" s="40"/>
      <c r="H956" s="41"/>
    </row>
    <row r="957" spans="1:8" ht="19.5" thickBot="1" x14ac:dyDescent="0.35">
      <c r="A957" s="17">
        <v>951</v>
      </c>
      <c r="B957" s="23">
        <v>42217</v>
      </c>
      <c r="C957" s="19"/>
      <c r="D957" s="19" t="s">
        <v>1147</v>
      </c>
      <c r="E957" s="19" t="s">
        <v>1148</v>
      </c>
      <c r="F957" s="24">
        <v>450</v>
      </c>
      <c r="G957" s="40"/>
      <c r="H957" s="41"/>
    </row>
    <row r="958" spans="1:8" ht="38.25" thickBot="1" x14ac:dyDescent="0.35">
      <c r="A958" s="17">
        <v>952</v>
      </c>
      <c r="B958" s="18">
        <v>42219</v>
      </c>
      <c r="C958" s="19" t="s">
        <v>606</v>
      </c>
      <c r="D958" s="19" t="s">
        <v>660</v>
      </c>
      <c r="E958" s="19" t="s">
        <v>1149</v>
      </c>
      <c r="F958" s="24">
        <v>15</v>
      </c>
      <c r="G958" s="40"/>
      <c r="H958" s="41"/>
    </row>
    <row r="959" spans="1:8" ht="38.25" thickBot="1" x14ac:dyDescent="0.35">
      <c r="A959" s="17">
        <v>953</v>
      </c>
      <c r="B959" s="18">
        <v>42220</v>
      </c>
      <c r="C959" s="19" t="s">
        <v>606</v>
      </c>
      <c r="D959" s="19" t="s">
        <v>660</v>
      </c>
      <c r="E959" s="19" t="s">
        <v>1150</v>
      </c>
      <c r="F959" s="24">
        <v>15.5</v>
      </c>
      <c r="G959" s="40"/>
      <c r="H959" s="41"/>
    </row>
    <row r="960" spans="1:8" ht="19.5" thickBot="1" x14ac:dyDescent="0.35">
      <c r="A960" s="17">
        <v>954</v>
      </c>
      <c r="B960" s="18">
        <v>42220</v>
      </c>
      <c r="C960" s="19" t="s">
        <v>1151</v>
      </c>
      <c r="D960" s="19" t="s">
        <v>549</v>
      </c>
      <c r="E960" s="19" t="s">
        <v>800</v>
      </c>
      <c r="F960" s="24">
        <v>5</v>
      </c>
      <c r="G960" s="40"/>
      <c r="H960" s="41"/>
    </row>
    <row r="961" spans="1:8" ht="19.5" thickBot="1" x14ac:dyDescent="0.35">
      <c r="A961" s="17">
        <v>955</v>
      </c>
      <c r="B961" s="18">
        <v>42221</v>
      </c>
      <c r="C961" s="19" t="s">
        <v>606</v>
      </c>
      <c r="D961" s="19" t="s">
        <v>660</v>
      </c>
      <c r="E961" s="19" t="s">
        <v>1152</v>
      </c>
      <c r="F961" s="24">
        <v>12.5</v>
      </c>
      <c r="G961" s="40"/>
      <c r="H961" s="41"/>
    </row>
    <row r="962" spans="1:8" ht="19.5" thickBot="1" x14ac:dyDescent="0.35">
      <c r="A962" s="17">
        <v>956</v>
      </c>
      <c r="B962" s="23">
        <v>42221</v>
      </c>
      <c r="C962" s="19"/>
      <c r="D962" s="19" t="s">
        <v>822</v>
      </c>
      <c r="E962" s="19" t="s">
        <v>1153</v>
      </c>
      <c r="F962" s="24">
        <f>150+80.5+19.5</f>
        <v>250</v>
      </c>
      <c r="G962" s="40"/>
      <c r="H962" s="41"/>
    </row>
    <row r="963" spans="1:8" ht="19.5" thickBot="1" x14ac:dyDescent="0.35">
      <c r="A963" s="17">
        <v>957</v>
      </c>
      <c r="B963" s="18">
        <v>42222</v>
      </c>
      <c r="C963" s="19" t="s">
        <v>555</v>
      </c>
      <c r="D963" s="19" t="s">
        <v>556</v>
      </c>
      <c r="E963" s="19" t="s">
        <v>1154</v>
      </c>
      <c r="F963" s="24">
        <v>480</v>
      </c>
      <c r="G963" s="40"/>
      <c r="H963" s="41"/>
    </row>
    <row r="964" spans="1:8" ht="19.5" thickBot="1" x14ac:dyDescent="0.35">
      <c r="A964" s="17">
        <v>958</v>
      </c>
      <c r="B964" s="18">
        <v>42222</v>
      </c>
      <c r="C964" s="19" t="s">
        <v>606</v>
      </c>
      <c r="D964" s="19" t="s">
        <v>660</v>
      </c>
      <c r="E964" s="19" t="s">
        <v>1155</v>
      </c>
      <c r="F964" s="24">
        <v>19</v>
      </c>
      <c r="G964" s="40"/>
      <c r="H964" s="41"/>
    </row>
    <row r="965" spans="1:8" ht="19.5" thickBot="1" x14ac:dyDescent="0.35">
      <c r="A965" s="17">
        <v>959</v>
      </c>
      <c r="B965" s="23">
        <v>42223</v>
      </c>
      <c r="C965" s="26" t="s">
        <v>1156</v>
      </c>
      <c r="D965" s="27" t="s">
        <v>1157</v>
      </c>
      <c r="E965" s="27" t="s">
        <v>1158</v>
      </c>
      <c r="F965" s="24">
        <v>14</v>
      </c>
      <c r="G965" s="42"/>
      <c r="H965" s="43"/>
    </row>
    <row r="966" spans="1:8" ht="19.5" thickBot="1" x14ac:dyDescent="0.35">
      <c r="A966" s="17">
        <v>960</v>
      </c>
      <c r="B966" s="23">
        <v>42223</v>
      </c>
      <c r="C966" s="26"/>
      <c r="D966" s="27" t="s">
        <v>757</v>
      </c>
      <c r="E966" s="27" t="s">
        <v>1141</v>
      </c>
      <c r="F966" s="24">
        <v>1385</v>
      </c>
      <c r="G966" s="42"/>
      <c r="H966" s="43"/>
    </row>
    <row r="967" spans="1:8" ht="19.5" thickBot="1" x14ac:dyDescent="0.35">
      <c r="A967" s="17">
        <v>961</v>
      </c>
      <c r="B967" s="23">
        <v>42224</v>
      </c>
      <c r="C967" s="19"/>
      <c r="D967" s="19" t="s">
        <v>822</v>
      </c>
      <c r="E967" s="19" t="s">
        <v>15</v>
      </c>
      <c r="F967" s="24">
        <v>105</v>
      </c>
      <c r="G967" s="40"/>
      <c r="H967" s="41"/>
    </row>
    <row r="968" spans="1:8" ht="19.5" thickBot="1" x14ac:dyDescent="0.35">
      <c r="A968" s="17">
        <v>962</v>
      </c>
      <c r="B968" s="18">
        <v>42226</v>
      </c>
      <c r="C968" s="19"/>
      <c r="D968" s="19" t="s">
        <v>100</v>
      </c>
      <c r="E968" s="19" t="s">
        <v>738</v>
      </c>
      <c r="F968" s="24">
        <v>5</v>
      </c>
      <c r="G968" s="40"/>
      <c r="H968" s="41"/>
    </row>
    <row r="969" spans="1:8" ht="38.25" thickBot="1" x14ac:dyDescent="0.35">
      <c r="A969" s="17">
        <v>963</v>
      </c>
      <c r="B969" s="23">
        <v>42226</v>
      </c>
      <c r="C969" s="19"/>
      <c r="D969" s="19" t="s">
        <v>15</v>
      </c>
      <c r="E969" s="19" t="s">
        <v>1159</v>
      </c>
      <c r="F969" s="24">
        <v>117.2</v>
      </c>
      <c r="G969" s="40"/>
      <c r="H969" s="41"/>
    </row>
    <row r="970" spans="1:8" ht="38.25" thickBot="1" x14ac:dyDescent="0.35">
      <c r="A970" s="17">
        <v>964</v>
      </c>
      <c r="B970" s="18">
        <v>42227</v>
      </c>
      <c r="C970" s="19"/>
      <c r="D970" s="19" t="s">
        <v>100</v>
      </c>
      <c r="E970" s="19" t="s">
        <v>1160</v>
      </c>
      <c r="F970" s="24">
        <v>34.1</v>
      </c>
      <c r="G970" s="40"/>
      <c r="H970" s="41"/>
    </row>
    <row r="971" spans="1:8" ht="19.5" thickBot="1" x14ac:dyDescent="0.35">
      <c r="A971" s="17">
        <v>965</v>
      </c>
      <c r="B971" s="18">
        <v>42227</v>
      </c>
      <c r="C971" s="19" t="s">
        <v>1161</v>
      </c>
      <c r="D971" s="19" t="s">
        <v>576</v>
      </c>
      <c r="E971" s="19" t="s">
        <v>42</v>
      </c>
      <c r="F971" s="24">
        <v>2.6</v>
      </c>
      <c r="G971" s="40"/>
      <c r="H971" s="41"/>
    </row>
    <row r="972" spans="1:8" ht="19.5" thickBot="1" x14ac:dyDescent="0.35">
      <c r="A972" s="17">
        <v>966</v>
      </c>
      <c r="B972" s="18">
        <v>42227</v>
      </c>
      <c r="C972" s="19" t="s">
        <v>1162</v>
      </c>
      <c r="D972" s="19" t="s">
        <v>379</v>
      </c>
      <c r="E972" s="19" t="s">
        <v>436</v>
      </c>
      <c r="F972" s="24">
        <v>12</v>
      </c>
      <c r="G972" s="40"/>
      <c r="H972" s="41"/>
    </row>
    <row r="973" spans="1:8" ht="19.5" thickBot="1" x14ac:dyDescent="0.35">
      <c r="A973" s="17">
        <v>967</v>
      </c>
      <c r="B973" s="18">
        <v>42227</v>
      </c>
      <c r="C973" s="19" t="s">
        <v>1163</v>
      </c>
      <c r="D973" s="19" t="s">
        <v>379</v>
      </c>
      <c r="E973" s="19" t="s">
        <v>436</v>
      </c>
      <c r="F973" s="24">
        <v>8</v>
      </c>
      <c r="G973" s="40"/>
      <c r="H973" s="41"/>
    </row>
    <row r="974" spans="1:8" ht="38.25" thickBot="1" x14ac:dyDescent="0.35">
      <c r="A974" s="17">
        <v>968</v>
      </c>
      <c r="B974" s="18">
        <v>42227</v>
      </c>
      <c r="C974" s="19" t="s">
        <v>606</v>
      </c>
      <c r="D974" s="19" t="s">
        <v>660</v>
      </c>
      <c r="E974" s="19" t="s">
        <v>1164</v>
      </c>
      <c r="F974" s="24">
        <v>8.5</v>
      </c>
      <c r="G974" s="40"/>
      <c r="H974" s="41"/>
    </row>
    <row r="975" spans="1:8" ht="38.25" thickBot="1" x14ac:dyDescent="0.35">
      <c r="A975" s="17">
        <v>969</v>
      </c>
      <c r="B975" s="18">
        <v>42228</v>
      </c>
      <c r="C975" s="19"/>
      <c r="D975" s="19" t="s">
        <v>100</v>
      </c>
      <c r="E975" s="19" t="s">
        <v>1165</v>
      </c>
      <c r="F975" s="24">
        <v>27</v>
      </c>
      <c r="G975" s="40"/>
      <c r="H975" s="41"/>
    </row>
    <row r="976" spans="1:8" ht="19.5" thickBot="1" x14ac:dyDescent="0.35">
      <c r="A976" s="17">
        <v>970</v>
      </c>
      <c r="B976" s="18">
        <v>42228</v>
      </c>
      <c r="C976" s="19" t="s">
        <v>1166</v>
      </c>
      <c r="D976" s="19" t="s">
        <v>1167</v>
      </c>
      <c r="E976" s="19" t="s">
        <v>1168</v>
      </c>
      <c r="F976" s="24">
        <v>3.5</v>
      </c>
      <c r="G976" s="40"/>
      <c r="H976" s="41"/>
    </row>
    <row r="977" spans="1:8" ht="38.25" thickBot="1" x14ac:dyDescent="0.35">
      <c r="A977" s="17">
        <v>971</v>
      </c>
      <c r="B977" s="18">
        <v>42228</v>
      </c>
      <c r="C977" s="19" t="s">
        <v>606</v>
      </c>
      <c r="D977" s="19" t="s">
        <v>660</v>
      </c>
      <c r="E977" s="19" t="s">
        <v>1169</v>
      </c>
      <c r="F977" s="24">
        <v>20.5</v>
      </c>
      <c r="G977" s="40"/>
      <c r="H977" s="41"/>
    </row>
    <row r="978" spans="1:8" ht="38.25" thickBot="1" x14ac:dyDescent="0.35">
      <c r="A978" s="17">
        <v>972</v>
      </c>
      <c r="B978" s="18">
        <v>42229</v>
      </c>
      <c r="C978" s="19" t="s">
        <v>606</v>
      </c>
      <c r="D978" s="19" t="s">
        <v>660</v>
      </c>
      <c r="E978" s="19" t="s">
        <v>1170</v>
      </c>
      <c r="F978" s="24">
        <v>6.5</v>
      </c>
      <c r="G978" s="40"/>
      <c r="H978" s="41"/>
    </row>
    <row r="979" spans="1:8" ht="19.5" thickBot="1" x14ac:dyDescent="0.35">
      <c r="A979" s="17">
        <v>973</v>
      </c>
      <c r="B979" s="18">
        <v>42229</v>
      </c>
      <c r="C979" s="19"/>
      <c r="D979" s="19" t="s">
        <v>100</v>
      </c>
      <c r="E979" s="19" t="s">
        <v>1171</v>
      </c>
      <c r="F979" s="24">
        <v>7.5</v>
      </c>
      <c r="G979" s="40"/>
      <c r="H979" s="41"/>
    </row>
    <row r="980" spans="1:8" ht="38.25" thickBot="1" x14ac:dyDescent="0.35">
      <c r="A980" s="17">
        <v>974</v>
      </c>
      <c r="B980" s="18">
        <v>42229</v>
      </c>
      <c r="C980" s="19" t="s">
        <v>1172</v>
      </c>
      <c r="D980" s="19" t="s">
        <v>1173</v>
      </c>
      <c r="E980" s="19" t="s">
        <v>1174</v>
      </c>
      <c r="F980" s="24">
        <v>100</v>
      </c>
      <c r="G980" s="40"/>
      <c r="H980" s="41"/>
    </row>
    <row r="981" spans="1:8" ht="38.25" thickBot="1" x14ac:dyDescent="0.35">
      <c r="A981" s="17">
        <v>975</v>
      </c>
      <c r="B981" s="18">
        <v>42230</v>
      </c>
      <c r="C981" s="19" t="s">
        <v>606</v>
      </c>
      <c r="D981" s="19" t="s">
        <v>660</v>
      </c>
      <c r="E981" s="19" t="s">
        <v>1175</v>
      </c>
      <c r="F981" s="24">
        <v>66.5</v>
      </c>
      <c r="G981" s="40"/>
      <c r="H981" s="41"/>
    </row>
    <row r="982" spans="1:8" ht="19.5" thickBot="1" x14ac:dyDescent="0.35">
      <c r="A982" s="17">
        <v>976</v>
      </c>
      <c r="B982" s="18">
        <v>42230</v>
      </c>
      <c r="C982" s="19"/>
      <c r="D982" s="19" t="s">
        <v>100</v>
      </c>
      <c r="E982" s="19" t="s">
        <v>363</v>
      </c>
      <c r="F982" s="24">
        <v>8</v>
      </c>
      <c r="G982" s="40"/>
      <c r="H982" s="41"/>
    </row>
    <row r="983" spans="1:8" ht="38.25" thickBot="1" x14ac:dyDescent="0.35">
      <c r="A983" s="17">
        <v>977</v>
      </c>
      <c r="B983" s="18">
        <v>42233</v>
      </c>
      <c r="C983" s="19" t="s">
        <v>606</v>
      </c>
      <c r="D983" s="19" t="s">
        <v>660</v>
      </c>
      <c r="E983" s="19" t="s">
        <v>1176</v>
      </c>
      <c r="F983" s="24">
        <v>16</v>
      </c>
      <c r="G983" s="40"/>
      <c r="H983" s="41"/>
    </row>
    <row r="984" spans="1:8" ht="38.25" thickBot="1" x14ac:dyDescent="0.35">
      <c r="A984" s="17">
        <v>978</v>
      </c>
      <c r="B984" s="18">
        <v>42234</v>
      </c>
      <c r="C984" s="19"/>
      <c r="D984" s="19" t="s">
        <v>100</v>
      </c>
      <c r="E984" s="19" t="s">
        <v>1177</v>
      </c>
      <c r="F984" s="24">
        <v>41.8</v>
      </c>
      <c r="G984" s="40"/>
      <c r="H984" s="41"/>
    </row>
    <row r="985" spans="1:8" ht="19.5" thickBot="1" x14ac:dyDescent="0.35">
      <c r="A985" s="17">
        <v>979</v>
      </c>
      <c r="B985" s="18">
        <v>42234</v>
      </c>
      <c r="C985" s="19" t="s">
        <v>1178</v>
      </c>
      <c r="D985" s="19" t="s">
        <v>379</v>
      </c>
      <c r="E985" s="19" t="s">
        <v>1179</v>
      </c>
      <c r="F985" s="24">
        <v>8</v>
      </c>
      <c r="G985" s="40"/>
      <c r="H985" s="41"/>
    </row>
    <row r="986" spans="1:8" ht="19.5" thickBot="1" x14ac:dyDescent="0.35">
      <c r="A986" s="17">
        <v>980</v>
      </c>
      <c r="B986" s="18">
        <v>42234</v>
      </c>
      <c r="C986" s="19" t="s">
        <v>1180</v>
      </c>
      <c r="D986" s="19" t="s">
        <v>379</v>
      </c>
      <c r="E986" s="19" t="s">
        <v>1181</v>
      </c>
      <c r="F986" s="24">
        <v>8</v>
      </c>
      <c r="G986" s="40"/>
      <c r="H986" s="41"/>
    </row>
    <row r="987" spans="1:8" ht="19.5" thickBot="1" x14ac:dyDescent="0.35">
      <c r="A987" s="17">
        <v>981</v>
      </c>
      <c r="B987" s="18">
        <v>42234</v>
      </c>
      <c r="C987" s="19" t="s">
        <v>1182</v>
      </c>
      <c r="D987" s="19" t="s">
        <v>379</v>
      </c>
      <c r="E987" s="19" t="s">
        <v>1183</v>
      </c>
      <c r="F987" s="24">
        <v>8</v>
      </c>
      <c r="G987" s="40"/>
      <c r="H987" s="41"/>
    </row>
    <row r="988" spans="1:8" ht="19.5" thickBot="1" x14ac:dyDescent="0.35">
      <c r="A988" s="17">
        <v>982</v>
      </c>
      <c r="B988" s="18">
        <v>42234</v>
      </c>
      <c r="C988" s="19" t="s">
        <v>606</v>
      </c>
      <c r="D988" s="19" t="s">
        <v>660</v>
      </c>
      <c r="E988" s="19" t="s">
        <v>1184</v>
      </c>
      <c r="F988" s="24">
        <v>10</v>
      </c>
      <c r="G988" s="40"/>
      <c r="H988" s="41"/>
    </row>
    <row r="989" spans="1:8" ht="38.25" thickBot="1" x14ac:dyDescent="0.35">
      <c r="A989" s="17">
        <v>983</v>
      </c>
      <c r="B989" s="18">
        <v>42235</v>
      </c>
      <c r="C989" s="19" t="s">
        <v>606</v>
      </c>
      <c r="D989" s="19" t="s">
        <v>660</v>
      </c>
      <c r="E989" s="19" t="s">
        <v>1185</v>
      </c>
      <c r="F989" s="24">
        <v>44</v>
      </c>
      <c r="G989" s="40"/>
      <c r="H989" s="41"/>
    </row>
    <row r="990" spans="1:8" ht="38.25" thickBot="1" x14ac:dyDescent="0.35">
      <c r="A990" s="17">
        <v>984</v>
      </c>
      <c r="B990" s="18">
        <v>42236</v>
      </c>
      <c r="C990" s="19"/>
      <c r="D990" s="19" t="s">
        <v>100</v>
      </c>
      <c r="E990" s="19" t="s">
        <v>1186</v>
      </c>
      <c r="F990" s="24">
        <v>20</v>
      </c>
      <c r="G990" s="40"/>
      <c r="H990" s="41"/>
    </row>
    <row r="991" spans="1:8" ht="19.5" thickBot="1" x14ac:dyDescent="0.35">
      <c r="A991" s="17">
        <v>985</v>
      </c>
      <c r="B991" s="18">
        <v>42236</v>
      </c>
      <c r="C991" s="19" t="s">
        <v>606</v>
      </c>
      <c r="D991" s="19" t="s">
        <v>660</v>
      </c>
      <c r="E991" s="19" t="s">
        <v>1184</v>
      </c>
      <c r="F991" s="24">
        <v>12</v>
      </c>
      <c r="G991" s="40"/>
      <c r="H991" s="41"/>
    </row>
    <row r="992" spans="1:8" ht="19.5" thickBot="1" x14ac:dyDescent="0.35">
      <c r="A992" s="17">
        <v>986</v>
      </c>
      <c r="B992" s="23">
        <v>42236</v>
      </c>
      <c r="C992" s="26" t="s">
        <v>1187</v>
      </c>
      <c r="D992" s="27" t="s">
        <v>1157</v>
      </c>
      <c r="E992" s="27" t="s">
        <v>1188</v>
      </c>
      <c r="F992" s="24">
        <v>30</v>
      </c>
      <c r="G992" s="42"/>
      <c r="H992" s="43"/>
    </row>
    <row r="993" spans="1:8" ht="19.5" thickBot="1" x14ac:dyDescent="0.35">
      <c r="A993" s="17">
        <v>987</v>
      </c>
      <c r="B993" s="18">
        <v>42237</v>
      </c>
      <c r="C993" s="19" t="s">
        <v>1189</v>
      </c>
      <c r="D993" s="19" t="s">
        <v>379</v>
      </c>
      <c r="E993" s="19" t="s">
        <v>1190</v>
      </c>
      <c r="F993" s="24">
        <v>35.1</v>
      </c>
      <c r="G993" s="40"/>
      <c r="H993" s="41"/>
    </row>
    <row r="994" spans="1:8" ht="38.25" thickBot="1" x14ac:dyDescent="0.35">
      <c r="A994" s="17">
        <v>988</v>
      </c>
      <c r="B994" s="18">
        <v>42237</v>
      </c>
      <c r="C994" s="19" t="s">
        <v>606</v>
      </c>
      <c r="D994" s="19" t="s">
        <v>660</v>
      </c>
      <c r="E994" s="19" t="s">
        <v>1191</v>
      </c>
      <c r="F994" s="24">
        <v>22</v>
      </c>
      <c r="G994" s="40"/>
      <c r="H994" s="41"/>
    </row>
    <row r="995" spans="1:8" ht="38.25" thickBot="1" x14ac:dyDescent="0.35">
      <c r="A995" s="17">
        <v>989</v>
      </c>
      <c r="B995" s="18">
        <v>42237</v>
      </c>
      <c r="C995" s="19"/>
      <c r="D995" s="19" t="s">
        <v>100</v>
      </c>
      <c r="E995" s="19" t="s">
        <v>1192</v>
      </c>
      <c r="F995" s="24">
        <v>40.5</v>
      </c>
      <c r="G995" s="40"/>
      <c r="H995" s="41"/>
    </row>
    <row r="996" spans="1:8" ht="38.25" thickBot="1" x14ac:dyDescent="0.35">
      <c r="A996" s="17">
        <v>990</v>
      </c>
      <c r="B996" s="18">
        <v>42240</v>
      </c>
      <c r="C996" s="19" t="s">
        <v>606</v>
      </c>
      <c r="D996" s="19" t="s">
        <v>660</v>
      </c>
      <c r="E996" s="19" t="s">
        <v>1193</v>
      </c>
      <c r="F996" s="24">
        <v>11</v>
      </c>
      <c r="G996" s="40"/>
      <c r="H996" s="41"/>
    </row>
    <row r="997" spans="1:8" ht="19.5" thickBot="1" x14ac:dyDescent="0.35">
      <c r="A997" s="17">
        <v>991</v>
      </c>
      <c r="B997" s="18">
        <v>42240</v>
      </c>
      <c r="C997" s="19" t="s">
        <v>1194</v>
      </c>
      <c r="D997" s="19" t="s">
        <v>852</v>
      </c>
      <c r="E997" s="19" t="s">
        <v>1168</v>
      </c>
      <c r="F997" s="24">
        <v>2.5</v>
      </c>
      <c r="G997" s="40"/>
      <c r="H997" s="41"/>
    </row>
    <row r="998" spans="1:8" ht="19.5" thickBot="1" x14ac:dyDescent="0.35">
      <c r="A998" s="17">
        <v>992</v>
      </c>
      <c r="B998" s="23">
        <v>42240</v>
      </c>
      <c r="C998" s="26"/>
      <c r="D998" s="27" t="s">
        <v>15</v>
      </c>
      <c r="E998" s="27" t="s">
        <v>1195</v>
      </c>
      <c r="F998" s="24">
        <v>30</v>
      </c>
      <c r="G998" s="42"/>
      <c r="H998" s="43"/>
    </row>
    <row r="999" spans="1:8" ht="19.5" thickBot="1" x14ac:dyDescent="0.35">
      <c r="A999" s="17">
        <v>993</v>
      </c>
      <c r="B999" s="18">
        <v>42241</v>
      </c>
      <c r="C999" s="19" t="s">
        <v>606</v>
      </c>
      <c r="D999" s="19" t="s">
        <v>660</v>
      </c>
      <c r="E999" s="19" t="s">
        <v>1196</v>
      </c>
      <c r="F999" s="24">
        <v>11</v>
      </c>
      <c r="G999" s="40"/>
      <c r="H999" s="41"/>
    </row>
    <row r="1000" spans="1:8" ht="38.25" thickBot="1" x14ac:dyDescent="0.35">
      <c r="A1000" s="17">
        <v>994</v>
      </c>
      <c r="B1000" s="18">
        <v>42241</v>
      </c>
      <c r="C1000" s="19"/>
      <c r="D1000" s="19" t="s">
        <v>100</v>
      </c>
      <c r="E1000" s="19" t="s">
        <v>1197</v>
      </c>
      <c r="F1000" s="24">
        <v>18.3</v>
      </c>
      <c r="G1000" s="40"/>
      <c r="H1000" s="41"/>
    </row>
    <row r="1001" spans="1:8" ht="19.5" thickBot="1" x14ac:dyDescent="0.35">
      <c r="A1001" s="17">
        <v>995</v>
      </c>
      <c r="B1001" s="18">
        <v>42242</v>
      </c>
      <c r="C1001" s="19" t="s">
        <v>606</v>
      </c>
      <c r="D1001" s="19" t="s">
        <v>660</v>
      </c>
      <c r="E1001" s="19" t="s">
        <v>1198</v>
      </c>
      <c r="F1001" s="24">
        <v>9</v>
      </c>
      <c r="G1001" s="40"/>
      <c r="H1001" s="41"/>
    </row>
    <row r="1002" spans="1:8" ht="38.25" thickBot="1" x14ac:dyDescent="0.35">
      <c r="A1002" s="17">
        <v>996</v>
      </c>
      <c r="B1002" s="18">
        <v>42243</v>
      </c>
      <c r="C1002" s="19" t="s">
        <v>606</v>
      </c>
      <c r="D1002" s="19" t="s">
        <v>660</v>
      </c>
      <c r="E1002" s="19" t="s">
        <v>1199</v>
      </c>
      <c r="F1002" s="24">
        <v>13.5</v>
      </c>
      <c r="G1002" s="40"/>
      <c r="H1002" s="41"/>
    </row>
    <row r="1003" spans="1:8" ht="19.5" thickBot="1" x14ac:dyDescent="0.35">
      <c r="A1003" s="17">
        <v>997</v>
      </c>
      <c r="B1003" s="23">
        <v>42243</v>
      </c>
      <c r="C1003" s="19"/>
      <c r="D1003" s="19" t="s">
        <v>606</v>
      </c>
      <c r="E1003" s="19" t="s">
        <v>1200</v>
      </c>
      <c r="F1003" s="24">
        <v>40</v>
      </c>
      <c r="G1003" s="40"/>
      <c r="H1003" s="41"/>
    </row>
    <row r="1004" spans="1:8" ht="19.5" thickBot="1" x14ac:dyDescent="0.35">
      <c r="A1004" s="17">
        <v>998</v>
      </c>
      <c r="B1004" s="18">
        <v>42244</v>
      </c>
      <c r="C1004" s="19" t="s">
        <v>606</v>
      </c>
      <c r="D1004" s="19" t="s">
        <v>660</v>
      </c>
      <c r="E1004" s="19" t="s">
        <v>1201</v>
      </c>
      <c r="F1004" s="24">
        <v>22.5</v>
      </c>
      <c r="G1004" s="40"/>
      <c r="H1004" s="41"/>
    </row>
    <row r="1005" spans="1:8" ht="19.5" thickBot="1" x14ac:dyDescent="0.35">
      <c r="A1005" s="17">
        <v>999</v>
      </c>
      <c r="B1005" s="18">
        <v>42247</v>
      </c>
      <c r="C1005" s="19" t="s">
        <v>606</v>
      </c>
      <c r="D1005" s="19" t="s">
        <v>660</v>
      </c>
      <c r="E1005" s="19" t="s">
        <v>1202</v>
      </c>
      <c r="F1005" s="24">
        <v>11</v>
      </c>
      <c r="G1005" s="40"/>
      <c r="H1005" s="41"/>
    </row>
    <row r="1006" spans="1:8" ht="19.5" thickBot="1" x14ac:dyDescent="0.35">
      <c r="A1006" s="17">
        <v>1000</v>
      </c>
      <c r="B1006" s="23">
        <v>42247</v>
      </c>
      <c r="C1006" s="19"/>
      <c r="D1006" s="19" t="s">
        <v>15</v>
      </c>
      <c r="E1006" s="19" t="s">
        <v>881</v>
      </c>
      <c r="F1006" s="24">
        <v>453.5</v>
      </c>
      <c r="G1006" s="40"/>
      <c r="H1006" s="41"/>
    </row>
    <row r="1007" spans="1:8" ht="19.5" thickBot="1" x14ac:dyDescent="0.35">
      <c r="A1007" s="17">
        <v>1001</v>
      </c>
      <c r="B1007" s="23">
        <v>42247</v>
      </c>
      <c r="C1007" s="19"/>
      <c r="D1007" s="19" t="s">
        <v>15</v>
      </c>
      <c r="E1007" s="19" t="s">
        <v>1203</v>
      </c>
      <c r="F1007" s="24">
        <v>900</v>
      </c>
      <c r="G1007" s="40"/>
      <c r="H1007" s="41"/>
    </row>
    <row r="1008" spans="1:8" ht="38.25" thickBot="1" x14ac:dyDescent="0.35">
      <c r="A1008" s="17">
        <v>1002</v>
      </c>
      <c r="B1008" s="23">
        <v>42247</v>
      </c>
      <c r="C1008" s="19"/>
      <c r="D1008" s="19" t="s">
        <v>1204</v>
      </c>
      <c r="E1008" s="19" t="s">
        <v>1205</v>
      </c>
      <c r="F1008" s="24">
        <v>164</v>
      </c>
      <c r="G1008" s="40"/>
      <c r="H1008" s="41"/>
    </row>
    <row r="1009" spans="1:8" ht="38.25" thickBot="1" x14ac:dyDescent="0.35">
      <c r="A1009" s="17">
        <v>1003</v>
      </c>
      <c r="B1009" s="23">
        <v>42247</v>
      </c>
      <c r="C1009" s="19"/>
      <c r="D1009" s="19" t="s">
        <v>1204</v>
      </c>
      <c r="E1009" s="19" t="s">
        <v>1206</v>
      </c>
      <c r="F1009" s="24">
        <v>24</v>
      </c>
      <c r="G1009" s="40"/>
      <c r="H1009" s="41"/>
    </row>
    <row r="1010" spans="1:8" ht="19.5" thickBot="1" x14ac:dyDescent="0.35">
      <c r="A1010" s="17">
        <v>1004</v>
      </c>
      <c r="B1010" s="23">
        <v>42247</v>
      </c>
      <c r="C1010" s="19"/>
      <c r="D1010" s="19" t="s">
        <v>15</v>
      </c>
      <c r="E1010" s="19" t="s">
        <v>101</v>
      </c>
      <c r="F1010" s="24">
        <f>29+30+450+200+24</f>
        <v>733</v>
      </c>
      <c r="G1010" s="40"/>
      <c r="H1010" s="41"/>
    </row>
    <row r="1011" spans="1:8" ht="19.5" thickBot="1" x14ac:dyDescent="0.35">
      <c r="A1011" s="17">
        <v>1005</v>
      </c>
      <c r="B1011" s="23">
        <v>42247</v>
      </c>
      <c r="C1011" s="26"/>
      <c r="D1011" s="27" t="s">
        <v>15</v>
      </c>
      <c r="E1011" s="27" t="s">
        <v>1207</v>
      </c>
      <c r="F1011" s="24">
        <v>29</v>
      </c>
      <c r="G1011" s="42"/>
      <c r="H1011" s="43"/>
    </row>
    <row r="1012" spans="1:8" ht="19.5" thickBot="1" x14ac:dyDescent="0.35">
      <c r="A1012" s="17">
        <v>1006</v>
      </c>
      <c r="B1012" s="23">
        <v>42247</v>
      </c>
      <c r="C1012" s="26"/>
      <c r="D1012" s="27" t="s">
        <v>15</v>
      </c>
      <c r="E1012" s="27" t="s">
        <v>1208</v>
      </c>
      <c r="F1012" s="24">
        <v>164</v>
      </c>
      <c r="G1012" s="42"/>
      <c r="H1012" s="43"/>
    </row>
    <row r="1013" spans="1:8" ht="19.5" thickBot="1" x14ac:dyDescent="0.35">
      <c r="A1013" s="17">
        <v>1007</v>
      </c>
      <c r="B1013" s="23">
        <v>42247</v>
      </c>
      <c r="C1013" s="26"/>
      <c r="D1013" s="27" t="s">
        <v>328</v>
      </c>
      <c r="E1013" s="27" t="s">
        <v>1209</v>
      </c>
      <c r="F1013" s="24">
        <v>2800</v>
      </c>
      <c r="G1013" s="42"/>
      <c r="H1013" s="43"/>
    </row>
    <row r="1014" spans="1:8" ht="19.5" thickBot="1" x14ac:dyDescent="0.35">
      <c r="A1014" s="17">
        <v>1008</v>
      </c>
      <c r="B1014" s="18">
        <v>42250</v>
      </c>
      <c r="C1014" s="19" t="s">
        <v>606</v>
      </c>
      <c r="D1014" s="19" t="s">
        <v>660</v>
      </c>
      <c r="E1014" s="19" t="s">
        <v>539</v>
      </c>
      <c r="F1014" s="24">
        <v>32.5</v>
      </c>
      <c r="G1014" s="40"/>
      <c r="H1014" s="41"/>
    </row>
    <row r="1015" spans="1:8" ht="19.5" thickBot="1" x14ac:dyDescent="0.35">
      <c r="A1015" s="17">
        <v>1009</v>
      </c>
      <c r="B1015" s="18">
        <v>42250</v>
      </c>
      <c r="C1015" s="19"/>
      <c r="D1015" s="19" t="s">
        <v>1210</v>
      </c>
      <c r="E1015" s="19" t="s">
        <v>1211</v>
      </c>
      <c r="F1015" s="24">
        <v>5</v>
      </c>
      <c r="G1015" s="40"/>
      <c r="H1015" s="41"/>
    </row>
    <row r="1016" spans="1:8" ht="19.5" thickBot="1" x14ac:dyDescent="0.35">
      <c r="A1016" s="17">
        <v>1010</v>
      </c>
      <c r="B1016" s="23">
        <v>42250</v>
      </c>
      <c r="C1016" s="19"/>
      <c r="D1016" s="19" t="s">
        <v>1212</v>
      </c>
      <c r="E1016" s="19" t="s">
        <v>1213</v>
      </c>
      <c r="F1016" s="24">
        <v>450</v>
      </c>
      <c r="G1016" s="40"/>
      <c r="H1016" s="41"/>
    </row>
    <row r="1017" spans="1:8" ht="19.5" thickBot="1" x14ac:dyDescent="0.35">
      <c r="A1017" s="17">
        <v>1011</v>
      </c>
      <c r="B1017" s="23">
        <v>42250</v>
      </c>
      <c r="C1017" s="26"/>
      <c r="D1017" s="27" t="s">
        <v>15</v>
      </c>
      <c r="E1017" s="27" t="s">
        <v>1214</v>
      </c>
      <c r="F1017" s="24">
        <v>450</v>
      </c>
      <c r="G1017" s="42"/>
      <c r="H1017" s="43"/>
    </row>
    <row r="1018" spans="1:8" ht="19.5" thickBot="1" x14ac:dyDescent="0.35">
      <c r="A1018" s="17">
        <v>1012</v>
      </c>
      <c r="B1018" s="18">
        <v>42255</v>
      </c>
      <c r="C1018" s="19" t="s">
        <v>606</v>
      </c>
      <c r="D1018" s="19" t="s">
        <v>660</v>
      </c>
      <c r="E1018" s="19" t="s">
        <v>1215</v>
      </c>
      <c r="F1018" s="24">
        <v>22</v>
      </c>
      <c r="G1018" s="40"/>
      <c r="H1018" s="41"/>
    </row>
    <row r="1019" spans="1:8" ht="19.5" thickBot="1" x14ac:dyDescent="0.35">
      <c r="A1019" s="17">
        <v>1013</v>
      </c>
      <c r="B1019" s="18">
        <v>42256</v>
      </c>
      <c r="C1019" s="19" t="s">
        <v>606</v>
      </c>
      <c r="D1019" s="19" t="s">
        <v>660</v>
      </c>
      <c r="E1019" s="19" t="s">
        <v>1216</v>
      </c>
      <c r="F1019" s="24">
        <v>14.5</v>
      </c>
      <c r="G1019" s="40"/>
      <c r="H1019" s="41"/>
    </row>
    <row r="1020" spans="1:8" ht="19.5" thickBot="1" x14ac:dyDescent="0.35">
      <c r="A1020" s="17">
        <v>1014</v>
      </c>
      <c r="B1020" s="18">
        <v>42257</v>
      </c>
      <c r="C1020" s="19" t="s">
        <v>606</v>
      </c>
      <c r="D1020" s="19" t="s">
        <v>660</v>
      </c>
      <c r="E1020" s="19" t="s">
        <v>1217</v>
      </c>
      <c r="F1020" s="24">
        <v>14</v>
      </c>
      <c r="G1020" s="40"/>
      <c r="H1020" s="41"/>
    </row>
    <row r="1021" spans="1:8" ht="19.5" thickBot="1" x14ac:dyDescent="0.35">
      <c r="A1021" s="17">
        <v>1015</v>
      </c>
      <c r="B1021" s="18">
        <v>42258</v>
      </c>
      <c r="C1021" s="19" t="s">
        <v>1218</v>
      </c>
      <c r="D1021" s="19" t="s">
        <v>344</v>
      </c>
      <c r="E1021" s="19" t="s">
        <v>1219</v>
      </c>
      <c r="F1021" s="24">
        <v>9000</v>
      </c>
      <c r="G1021" s="40"/>
      <c r="H1021" s="41"/>
    </row>
    <row r="1022" spans="1:8" ht="19.5" thickBot="1" x14ac:dyDescent="0.35">
      <c r="A1022" s="17">
        <v>1016</v>
      </c>
      <c r="B1022" s="18">
        <v>42258</v>
      </c>
      <c r="C1022" s="19" t="s">
        <v>606</v>
      </c>
      <c r="D1022" s="19" t="s">
        <v>660</v>
      </c>
      <c r="E1022" s="19" t="s">
        <v>1220</v>
      </c>
      <c r="F1022" s="24">
        <v>12.5</v>
      </c>
      <c r="G1022" s="40"/>
      <c r="H1022" s="41"/>
    </row>
    <row r="1023" spans="1:8" ht="38.25" thickBot="1" x14ac:dyDescent="0.35">
      <c r="A1023" s="17">
        <v>1017</v>
      </c>
      <c r="B1023" s="23">
        <v>42260</v>
      </c>
      <c r="C1023" s="19"/>
      <c r="D1023" s="19" t="s">
        <v>1221</v>
      </c>
      <c r="E1023" s="19" t="s">
        <v>1222</v>
      </c>
      <c r="F1023" s="24">
        <v>147.4</v>
      </c>
      <c r="G1023" s="40"/>
      <c r="H1023" s="41"/>
    </row>
    <row r="1024" spans="1:8" ht="19.5" thickBot="1" x14ac:dyDescent="0.35">
      <c r="A1024" s="17">
        <v>1018</v>
      </c>
      <c r="B1024" s="18">
        <v>42261</v>
      </c>
      <c r="C1024" s="19"/>
      <c r="D1024" s="19" t="s">
        <v>1223</v>
      </c>
      <c r="E1024" s="19" t="s">
        <v>1224</v>
      </c>
      <c r="F1024" s="24">
        <v>2.5</v>
      </c>
      <c r="G1024" s="40"/>
      <c r="H1024" s="41"/>
    </row>
    <row r="1025" spans="1:8" ht="57" thickBot="1" x14ac:dyDescent="0.35">
      <c r="A1025" s="17">
        <v>1019</v>
      </c>
      <c r="B1025" s="23">
        <v>42261</v>
      </c>
      <c r="C1025" s="19"/>
      <c r="D1025" s="19" t="s">
        <v>15</v>
      </c>
      <c r="E1025" s="19" t="s">
        <v>1225</v>
      </c>
      <c r="F1025" s="24">
        <v>100</v>
      </c>
      <c r="G1025" s="40"/>
      <c r="H1025" s="41"/>
    </row>
    <row r="1026" spans="1:8" ht="19.5" thickBot="1" x14ac:dyDescent="0.35">
      <c r="A1026" s="17">
        <v>1020</v>
      </c>
      <c r="B1026" s="23">
        <v>42262</v>
      </c>
      <c r="C1026" s="19"/>
      <c r="D1026" s="19" t="s">
        <v>606</v>
      </c>
      <c r="E1026" s="19" t="s">
        <v>1226</v>
      </c>
      <c r="F1026" s="24">
        <v>43</v>
      </c>
      <c r="G1026" s="40"/>
      <c r="H1026" s="41"/>
    </row>
    <row r="1027" spans="1:8" ht="19.5" thickBot="1" x14ac:dyDescent="0.35">
      <c r="A1027" s="17">
        <v>1021</v>
      </c>
      <c r="B1027" s="18">
        <v>42263</v>
      </c>
      <c r="C1027" s="19"/>
      <c r="D1027" s="19" t="s">
        <v>100</v>
      </c>
      <c r="E1027" s="19" t="s">
        <v>1227</v>
      </c>
      <c r="F1027" s="24">
        <v>7.7</v>
      </c>
      <c r="G1027" s="40"/>
      <c r="H1027" s="41"/>
    </row>
    <row r="1028" spans="1:8" ht="19.5" thickBot="1" x14ac:dyDescent="0.35">
      <c r="A1028" s="17">
        <v>1022</v>
      </c>
      <c r="B1028" s="23">
        <v>42263</v>
      </c>
      <c r="C1028" s="19"/>
      <c r="D1028" s="19" t="s">
        <v>15</v>
      </c>
      <c r="E1028" s="19" t="s">
        <v>1228</v>
      </c>
      <c r="F1028" s="24">
        <v>100</v>
      </c>
      <c r="G1028" s="40"/>
      <c r="H1028" s="41"/>
    </row>
    <row r="1029" spans="1:8" ht="19.5" thickBot="1" x14ac:dyDescent="0.35">
      <c r="A1029" s="17">
        <v>1023</v>
      </c>
      <c r="B1029" s="23">
        <v>42264</v>
      </c>
      <c r="C1029" s="19"/>
      <c r="D1029" s="19" t="s">
        <v>15</v>
      </c>
      <c r="E1029" s="19" t="s">
        <v>1229</v>
      </c>
      <c r="F1029" s="24">
        <v>100</v>
      </c>
      <c r="G1029" s="40"/>
      <c r="H1029" s="41"/>
    </row>
    <row r="1030" spans="1:8" ht="19.5" thickBot="1" x14ac:dyDescent="0.35">
      <c r="A1030" s="17">
        <v>1024</v>
      </c>
      <c r="B1030" s="23">
        <v>42265</v>
      </c>
      <c r="C1030" s="19"/>
      <c r="D1030" s="19" t="s">
        <v>1212</v>
      </c>
      <c r="E1030" s="19" t="s">
        <v>1213</v>
      </c>
      <c r="F1030" s="24">
        <v>200</v>
      </c>
      <c r="G1030" s="40"/>
      <c r="H1030" s="41"/>
    </row>
    <row r="1031" spans="1:8" ht="19.5" thickBot="1" x14ac:dyDescent="0.35">
      <c r="A1031" s="17">
        <v>1025</v>
      </c>
      <c r="B1031" s="23">
        <v>42265</v>
      </c>
      <c r="C1031" s="19"/>
      <c r="D1031" s="19" t="s">
        <v>15</v>
      </c>
      <c r="E1031" s="19" t="s">
        <v>101</v>
      </c>
      <c r="F1031" s="24">
        <f>19.5+14</f>
        <v>33.5</v>
      </c>
      <c r="G1031" s="40"/>
      <c r="H1031" s="41"/>
    </row>
    <row r="1032" spans="1:8" ht="38.25" thickBot="1" x14ac:dyDescent="0.35">
      <c r="A1032" s="17">
        <v>1026</v>
      </c>
      <c r="B1032" s="23">
        <v>42267</v>
      </c>
      <c r="C1032" s="19"/>
      <c r="D1032" s="19" t="s">
        <v>1230</v>
      </c>
      <c r="E1032" s="19" t="s">
        <v>1231</v>
      </c>
      <c r="F1032" s="24">
        <v>105.5</v>
      </c>
      <c r="G1032" s="40"/>
      <c r="H1032" s="41"/>
    </row>
    <row r="1033" spans="1:8" ht="19.5" thickBot="1" x14ac:dyDescent="0.35">
      <c r="A1033" s="17">
        <v>1027</v>
      </c>
      <c r="B1033" s="18">
        <v>42268</v>
      </c>
      <c r="C1033" s="19" t="s">
        <v>1232</v>
      </c>
      <c r="D1033" s="19" t="s">
        <v>852</v>
      </c>
      <c r="E1033" s="19" t="s">
        <v>575</v>
      </c>
      <c r="F1033" s="24">
        <v>5.5</v>
      </c>
      <c r="G1033" s="40"/>
      <c r="H1033" s="41"/>
    </row>
    <row r="1034" spans="1:8" ht="19.5" thickBot="1" x14ac:dyDescent="0.35">
      <c r="A1034" s="17">
        <v>1028</v>
      </c>
      <c r="B1034" s="18">
        <v>42268</v>
      </c>
      <c r="C1034" s="19" t="s">
        <v>1233</v>
      </c>
      <c r="D1034" s="19" t="s">
        <v>1234</v>
      </c>
      <c r="E1034" s="19" t="s">
        <v>808</v>
      </c>
      <c r="F1034" s="24">
        <v>6</v>
      </c>
      <c r="G1034" s="40"/>
      <c r="H1034" s="41"/>
    </row>
    <row r="1035" spans="1:8" ht="19.5" thickBot="1" x14ac:dyDescent="0.35">
      <c r="A1035" s="17">
        <v>1029</v>
      </c>
      <c r="B1035" s="18">
        <v>42268</v>
      </c>
      <c r="C1035" s="19" t="s">
        <v>1235</v>
      </c>
      <c r="D1035" s="19" t="s">
        <v>1236</v>
      </c>
      <c r="E1035" s="19" t="s">
        <v>42</v>
      </c>
      <c r="F1035" s="24">
        <v>8.6999999999999993</v>
      </c>
      <c r="G1035" s="40"/>
      <c r="H1035" s="41"/>
    </row>
    <row r="1036" spans="1:8" ht="57" thickBot="1" x14ac:dyDescent="0.35">
      <c r="A1036" s="17">
        <v>1030</v>
      </c>
      <c r="B1036" s="23">
        <v>42268</v>
      </c>
      <c r="C1036" s="19"/>
      <c r="D1036" s="19" t="s">
        <v>15</v>
      </c>
      <c r="E1036" s="19" t="s">
        <v>1237</v>
      </c>
      <c r="F1036" s="24">
        <v>100</v>
      </c>
      <c r="G1036" s="40"/>
      <c r="H1036" s="41"/>
    </row>
    <row r="1037" spans="1:8" ht="19.5" thickBot="1" x14ac:dyDescent="0.35">
      <c r="A1037" s="17">
        <v>1031</v>
      </c>
      <c r="B1037" s="18">
        <v>42269</v>
      </c>
      <c r="C1037" s="19"/>
      <c r="D1037" s="19" t="s">
        <v>100</v>
      </c>
      <c r="E1037" s="19" t="s">
        <v>1238</v>
      </c>
      <c r="F1037" s="24">
        <v>19.5</v>
      </c>
      <c r="G1037" s="40"/>
      <c r="H1037" s="41"/>
    </row>
    <row r="1038" spans="1:8" ht="38.25" thickBot="1" x14ac:dyDescent="0.35">
      <c r="A1038" s="17">
        <v>1032</v>
      </c>
      <c r="B1038" s="23">
        <v>42269</v>
      </c>
      <c r="C1038" s="19"/>
      <c r="D1038" s="19" t="s">
        <v>1239</v>
      </c>
      <c r="E1038" s="19" t="s">
        <v>1240</v>
      </c>
      <c r="F1038" s="24">
        <v>500</v>
      </c>
      <c r="G1038" s="40"/>
      <c r="H1038" s="41"/>
    </row>
    <row r="1039" spans="1:8" ht="19.5" thickBot="1" x14ac:dyDescent="0.35">
      <c r="A1039" s="17">
        <v>1033</v>
      </c>
      <c r="B1039" s="23">
        <v>42269</v>
      </c>
      <c r="C1039" s="19"/>
      <c r="D1039" s="19" t="s">
        <v>15</v>
      </c>
      <c r="E1039" s="19" t="s">
        <v>1241</v>
      </c>
      <c r="F1039" s="24">
        <v>43.5</v>
      </c>
      <c r="G1039" s="40"/>
      <c r="H1039" s="41"/>
    </row>
    <row r="1040" spans="1:8" ht="38.25" thickBot="1" x14ac:dyDescent="0.35">
      <c r="A1040" s="17">
        <v>1034</v>
      </c>
      <c r="B1040" s="23">
        <v>42269</v>
      </c>
      <c r="C1040" s="19"/>
      <c r="D1040" s="19" t="s">
        <v>15</v>
      </c>
      <c r="E1040" s="19" t="s">
        <v>1242</v>
      </c>
      <c r="F1040" s="24">
        <v>100</v>
      </c>
      <c r="G1040" s="40"/>
      <c r="H1040" s="41"/>
    </row>
    <row r="1041" spans="1:8" ht="19.5" thickBot="1" x14ac:dyDescent="0.35">
      <c r="A1041" s="17">
        <v>1035</v>
      </c>
      <c r="B1041" s="18">
        <v>42270</v>
      </c>
      <c r="C1041" s="19" t="s">
        <v>1243</v>
      </c>
      <c r="D1041" s="19" t="s">
        <v>1244</v>
      </c>
      <c r="E1041" s="19" t="s">
        <v>227</v>
      </c>
      <c r="F1041" s="24">
        <v>15</v>
      </c>
      <c r="G1041" s="40"/>
      <c r="H1041" s="41"/>
    </row>
    <row r="1042" spans="1:8" ht="38.25" thickBot="1" x14ac:dyDescent="0.35">
      <c r="A1042" s="17">
        <v>1036</v>
      </c>
      <c r="B1042" s="23">
        <v>42270</v>
      </c>
      <c r="C1042" s="19"/>
      <c r="D1042" s="19" t="s">
        <v>15</v>
      </c>
      <c r="E1042" s="19" t="s">
        <v>1245</v>
      </c>
      <c r="F1042" s="24">
        <v>100</v>
      </c>
      <c r="G1042" s="40"/>
      <c r="H1042" s="41"/>
    </row>
    <row r="1043" spans="1:8" ht="19.5" thickBot="1" x14ac:dyDescent="0.35">
      <c r="A1043" s="17">
        <v>1037</v>
      </c>
      <c r="B1043" s="18">
        <v>42271</v>
      </c>
      <c r="C1043" s="19"/>
      <c r="D1043" s="19" t="s">
        <v>100</v>
      </c>
      <c r="E1043" s="19" t="s">
        <v>1246</v>
      </c>
      <c r="F1043" s="24">
        <v>24.5</v>
      </c>
      <c r="G1043" s="40"/>
      <c r="H1043" s="41"/>
    </row>
    <row r="1044" spans="1:8" ht="19.5" thickBot="1" x14ac:dyDescent="0.35">
      <c r="A1044" s="17">
        <v>1038</v>
      </c>
      <c r="B1044" s="18">
        <v>42271</v>
      </c>
      <c r="C1044" s="19" t="s">
        <v>1247</v>
      </c>
      <c r="D1044" s="19" t="s">
        <v>1248</v>
      </c>
      <c r="E1044" s="19" t="s">
        <v>1249</v>
      </c>
      <c r="F1044" s="24">
        <v>7</v>
      </c>
      <c r="G1044" s="40"/>
      <c r="H1044" s="41"/>
    </row>
    <row r="1045" spans="1:8" ht="19.5" thickBot="1" x14ac:dyDescent="0.35">
      <c r="A1045" s="17">
        <v>1039</v>
      </c>
      <c r="B1045" s="18">
        <v>42271</v>
      </c>
      <c r="C1045" s="19" t="s">
        <v>606</v>
      </c>
      <c r="D1045" s="19" t="s">
        <v>660</v>
      </c>
      <c r="E1045" s="19" t="s">
        <v>1250</v>
      </c>
      <c r="F1045" s="24">
        <v>16</v>
      </c>
      <c r="G1045" s="40"/>
      <c r="H1045" s="41"/>
    </row>
    <row r="1046" spans="1:8" ht="19.5" thickBot="1" x14ac:dyDescent="0.35">
      <c r="A1046" s="17">
        <v>1040</v>
      </c>
      <c r="B1046" s="18">
        <v>42271</v>
      </c>
      <c r="C1046" s="19" t="s">
        <v>1251</v>
      </c>
      <c r="D1046" s="19" t="s">
        <v>549</v>
      </c>
      <c r="E1046" s="19" t="s">
        <v>800</v>
      </c>
      <c r="F1046" s="24">
        <v>5</v>
      </c>
      <c r="G1046" s="40"/>
      <c r="H1046" s="41"/>
    </row>
    <row r="1047" spans="1:8" ht="38.25" thickBot="1" x14ac:dyDescent="0.35">
      <c r="A1047" s="17">
        <v>1041</v>
      </c>
      <c r="B1047" s="23">
        <v>42271</v>
      </c>
      <c r="C1047" s="19"/>
      <c r="D1047" s="19" t="s">
        <v>15</v>
      </c>
      <c r="E1047" s="19" t="s">
        <v>1252</v>
      </c>
      <c r="F1047" s="24">
        <v>100</v>
      </c>
      <c r="G1047" s="40"/>
      <c r="H1047" s="41"/>
    </row>
    <row r="1048" spans="1:8" ht="19.5" thickBot="1" x14ac:dyDescent="0.35">
      <c r="A1048" s="17">
        <v>1042</v>
      </c>
      <c r="B1048" s="23">
        <v>42271</v>
      </c>
      <c r="C1048" s="19"/>
      <c r="D1048" s="19" t="s">
        <v>15</v>
      </c>
      <c r="E1048" s="19" t="s">
        <v>1253</v>
      </c>
      <c r="F1048" s="24">
        <v>5.5</v>
      </c>
      <c r="G1048" s="40"/>
      <c r="H1048" s="41"/>
    </row>
    <row r="1049" spans="1:8" ht="19.5" thickBot="1" x14ac:dyDescent="0.35">
      <c r="A1049" s="17">
        <v>1043</v>
      </c>
      <c r="B1049" s="23">
        <v>42271</v>
      </c>
      <c r="C1049" s="19"/>
      <c r="D1049" s="19" t="s">
        <v>15</v>
      </c>
      <c r="E1049" s="19" t="s">
        <v>101</v>
      </c>
      <c r="F1049" s="24">
        <v>400</v>
      </c>
      <c r="G1049" s="40"/>
      <c r="H1049" s="41"/>
    </row>
    <row r="1050" spans="1:8" ht="19.5" thickBot="1" x14ac:dyDescent="0.35">
      <c r="A1050" s="17">
        <v>1044</v>
      </c>
      <c r="B1050" s="23">
        <v>42271</v>
      </c>
      <c r="C1050" s="19"/>
      <c r="D1050" s="19" t="s">
        <v>15</v>
      </c>
      <c r="E1050" s="19" t="s">
        <v>1254</v>
      </c>
      <c r="F1050" s="24">
        <f>19+37+3000</f>
        <v>3056</v>
      </c>
      <c r="G1050" s="40"/>
      <c r="H1050" s="41"/>
    </row>
    <row r="1051" spans="1:8" ht="19.5" thickBot="1" x14ac:dyDescent="0.35">
      <c r="A1051" s="17">
        <v>1045</v>
      </c>
      <c r="B1051" s="18">
        <v>42272</v>
      </c>
      <c r="C1051" s="19" t="s">
        <v>1255</v>
      </c>
      <c r="D1051" s="19" t="s">
        <v>1256</v>
      </c>
      <c r="E1051" s="19" t="s">
        <v>146</v>
      </c>
      <c r="F1051" s="24">
        <v>7</v>
      </c>
      <c r="G1051" s="40"/>
      <c r="H1051" s="41"/>
    </row>
    <row r="1052" spans="1:8" ht="19.5" thickBot="1" x14ac:dyDescent="0.35">
      <c r="A1052" s="17">
        <v>1046</v>
      </c>
      <c r="B1052" s="18">
        <v>42272</v>
      </c>
      <c r="C1052" s="19" t="s">
        <v>606</v>
      </c>
      <c r="D1052" s="19" t="s">
        <v>660</v>
      </c>
      <c r="E1052" s="19" t="s">
        <v>1257</v>
      </c>
      <c r="F1052" s="24">
        <v>9.5</v>
      </c>
      <c r="G1052" s="40"/>
      <c r="H1052" s="41"/>
    </row>
    <row r="1053" spans="1:8" ht="19.5" thickBot="1" x14ac:dyDescent="0.35">
      <c r="A1053" s="17">
        <v>1047</v>
      </c>
      <c r="B1053" s="23">
        <v>42272</v>
      </c>
      <c r="C1053" s="19"/>
      <c r="D1053" s="19" t="s">
        <v>1258</v>
      </c>
      <c r="E1053" s="19" t="s">
        <v>1259</v>
      </c>
      <c r="F1053" s="24">
        <v>128.1</v>
      </c>
      <c r="G1053" s="40"/>
      <c r="H1053" s="41"/>
    </row>
    <row r="1054" spans="1:8" ht="19.5" thickBot="1" x14ac:dyDescent="0.35">
      <c r="A1054" s="17">
        <v>1048</v>
      </c>
      <c r="B1054" s="18">
        <v>42275</v>
      </c>
      <c r="C1054" s="19"/>
      <c r="D1054" s="19" t="s">
        <v>100</v>
      </c>
      <c r="E1054" s="19" t="s">
        <v>1260</v>
      </c>
      <c r="F1054" s="24">
        <v>11.9</v>
      </c>
      <c r="G1054" s="40"/>
      <c r="H1054" s="41"/>
    </row>
    <row r="1055" spans="1:8" ht="19.5" thickBot="1" x14ac:dyDescent="0.35">
      <c r="A1055" s="17">
        <v>1049</v>
      </c>
      <c r="B1055" s="18">
        <v>42275</v>
      </c>
      <c r="C1055" s="19" t="s">
        <v>1261</v>
      </c>
      <c r="D1055" s="19" t="s">
        <v>11</v>
      </c>
      <c r="E1055" s="19" t="s">
        <v>588</v>
      </c>
      <c r="F1055" s="24">
        <v>5</v>
      </c>
      <c r="G1055" s="40"/>
      <c r="H1055" s="41"/>
    </row>
    <row r="1056" spans="1:8" ht="19.5" thickBot="1" x14ac:dyDescent="0.35">
      <c r="A1056" s="17">
        <v>1050</v>
      </c>
      <c r="B1056" s="18">
        <v>42276</v>
      </c>
      <c r="C1056" s="19" t="s">
        <v>606</v>
      </c>
      <c r="D1056" s="19" t="s">
        <v>660</v>
      </c>
      <c r="E1056" s="19" t="s">
        <v>1257</v>
      </c>
      <c r="F1056" s="24">
        <v>17.5</v>
      </c>
      <c r="G1056" s="40"/>
      <c r="H1056" s="41"/>
    </row>
    <row r="1057" spans="1:8" ht="19.5" thickBot="1" x14ac:dyDescent="0.35">
      <c r="A1057" s="17">
        <v>1051</v>
      </c>
      <c r="B1057" s="18">
        <v>42276</v>
      </c>
      <c r="C1057" s="19" t="s">
        <v>1262</v>
      </c>
      <c r="D1057" s="19" t="s">
        <v>1234</v>
      </c>
      <c r="E1057" s="19" t="s">
        <v>1168</v>
      </c>
      <c r="F1057" s="24">
        <v>2.5</v>
      </c>
      <c r="G1057" s="40"/>
      <c r="H1057" s="41"/>
    </row>
    <row r="1058" spans="1:8" ht="19.5" thickBot="1" x14ac:dyDescent="0.35">
      <c r="A1058" s="17">
        <v>1052</v>
      </c>
      <c r="B1058" s="18">
        <v>42276</v>
      </c>
      <c r="C1058" s="19"/>
      <c r="D1058" s="19" t="s">
        <v>660</v>
      </c>
      <c r="E1058" s="19" t="s">
        <v>1263</v>
      </c>
      <c r="F1058" s="24">
        <v>5</v>
      </c>
      <c r="G1058" s="40"/>
      <c r="H1058" s="41"/>
    </row>
    <row r="1059" spans="1:8" ht="19.5" thickBot="1" x14ac:dyDescent="0.35">
      <c r="A1059" s="17">
        <v>1053</v>
      </c>
      <c r="B1059" s="18">
        <v>42277</v>
      </c>
      <c r="C1059" s="19" t="s">
        <v>606</v>
      </c>
      <c r="D1059" s="19" t="s">
        <v>100</v>
      </c>
      <c r="E1059" s="19" t="s">
        <v>1264</v>
      </c>
      <c r="F1059" s="24">
        <v>700</v>
      </c>
      <c r="G1059" s="40"/>
      <c r="H1059" s="41"/>
    </row>
    <row r="1060" spans="1:8" ht="19.5" thickBot="1" x14ac:dyDescent="0.35">
      <c r="A1060" s="17">
        <v>1054</v>
      </c>
      <c r="B1060" s="18">
        <v>42277</v>
      </c>
      <c r="C1060" s="19" t="s">
        <v>1265</v>
      </c>
      <c r="D1060" s="19" t="s">
        <v>616</v>
      </c>
      <c r="E1060" s="19" t="s">
        <v>1266</v>
      </c>
      <c r="F1060" s="24">
        <v>26</v>
      </c>
      <c r="G1060" s="40"/>
      <c r="H1060" s="41"/>
    </row>
    <row r="1061" spans="1:8" ht="19.5" thickBot="1" x14ac:dyDescent="0.35">
      <c r="A1061" s="17">
        <v>1055</v>
      </c>
      <c r="B1061" s="18">
        <v>42277</v>
      </c>
      <c r="C1061" s="19"/>
      <c r="D1061" s="19" t="s">
        <v>100</v>
      </c>
      <c r="E1061" s="19" t="s">
        <v>1267</v>
      </c>
      <c r="F1061" s="24">
        <v>5</v>
      </c>
      <c r="G1061" s="40"/>
      <c r="H1061" s="41"/>
    </row>
    <row r="1062" spans="1:8" ht="19.5" thickBot="1" x14ac:dyDescent="0.35">
      <c r="A1062" s="17">
        <v>1056</v>
      </c>
      <c r="B1062" s="23">
        <v>42277</v>
      </c>
      <c r="C1062" s="19"/>
      <c r="D1062" s="19" t="s">
        <v>15</v>
      </c>
      <c r="E1062" s="19" t="s">
        <v>1268</v>
      </c>
      <c r="F1062" s="24">
        <v>366</v>
      </c>
      <c r="G1062" s="40"/>
      <c r="H1062" s="41"/>
    </row>
    <row r="1063" spans="1:8" ht="19.5" thickBot="1" x14ac:dyDescent="0.35">
      <c r="A1063" s="17">
        <v>1057</v>
      </c>
      <c r="B1063" s="18">
        <v>42278</v>
      </c>
      <c r="C1063" s="19"/>
      <c r="D1063" s="19" t="s">
        <v>100</v>
      </c>
      <c r="E1063" s="19" t="s">
        <v>1267</v>
      </c>
      <c r="F1063" s="24">
        <v>5</v>
      </c>
      <c r="G1063" s="40"/>
      <c r="H1063" s="41"/>
    </row>
    <row r="1064" spans="1:8" ht="19.5" thickBot="1" x14ac:dyDescent="0.35">
      <c r="A1064" s="17">
        <v>1058</v>
      </c>
      <c r="B1064" s="18">
        <v>42279</v>
      </c>
      <c r="C1064" s="19" t="s">
        <v>882</v>
      </c>
      <c r="D1064" s="19" t="s">
        <v>616</v>
      </c>
      <c r="E1064" s="19" t="s">
        <v>1266</v>
      </c>
      <c r="F1064" s="24">
        <v>171.5</v>
      </c>
      <c r="G1064" s="40"/>
      <c r="H1064" s="41"/>
    </row>
    <row r="1065" spans="1:8" ht="19.5" thickBot="1" x14ac:dyDescent="0.35">
      <c r="A1065" s="17">
        <v>1059</v>
      </c>
      <c r="B1065" s="51">
        <v>42280</v>
      </c>
      <c r="C1065" s="31" t="s">
        <v>1269</v>
      </c>
      <c r="D1065" s="31" t="s">
        <v>1270</v>
      </c>
      <c r="E1065" s="31" t="s">
        <v>1271</v>
      </c>
      <c r="F1065" s="52">
        <v>1</v>
      </c>
      <c r="G1065" s="40"/>
      <c r="H1065" s="41"/>
    </row>
    <row r="1066" spans="1:8" ht="19.5" thickBot="1" x14ac:dyDescent="0.35">
      <c r="A1066" s="17">
        <v>1060</v>
      </c>
      <c r="B1066" s="18">
        <v>42280</v>
      </c>
      <c r="C1066" s="19" t="s">
        <v>1272</v>
      </c>
      <c r="D1066" s="19" t="s">
        <v>721</v>
      </c>
      <c r="E1066" s="19" t="s">
        <v>617</v>
      </c>
      <c r="F1066" s="24">
        <v>39.99</v>
      </c>
      <c r="G1066" s="40"/>
      <c r="H1066" s="41"/>
    </row>
    <row r="1067" spans="1:8" ht="19.5" thickBot="1" x14ac:dyDescent="0.35">
      <c r="A1067" s="17">
        <v>1061</v>
      </c>
      <c r="B1067" s="18">
        <v>42280</v>
      </c>
      <c r="C1067" s="19" t="s">
        <v>1273</v>
      </c>
      <c r="D1067" s="19" t="s">
        <v>1274</v>
      </c>
      <c r="E1067" s="19" t="s">
        <v>617</v>
      </c>
      <c r="F1067" s="24">
        <v>68.400000000000006</v>
      </c>
      <c r="G1067" s="40"/>
      <c r="H1067" s="41"/>
    </row>
    <row r="1068" spans="1:8" ht="19.5" thickBot="1" x14ac:dyDescent="0.35">
      <c r="A1068" s="17">
        <v>1062</v>
      </c>
      <c r="B1068" s="18">
        <v>42282</v>
      </c>
      <c r="C1068" s="19" t="s">
        <v>1275</v>
      </c>
      <c r="D1068" s="19" t="s">
        <v>549</v>
      </c>
      <c r="E1068" s="19" t="s">
        <v>800</v>
      </c>
      <c r="F1068" s="24">
        <v>5</v>
      </c>
      <c r="G1068" s="40"/>
      <c r="H1068" s="41"/>
    </row>
    <row r="1069" spans="1:8" ht="38.25" thickBot="1" x14ac:dyDescent="0.35">
      <c r="A1069" s="17">
        <v>1063</v>
      </c>
      <c r="B1069" s="18">
        <v>42282</v>
      </c>
      <c r="C1069" s="19" t="s">
        <v>1276</v>
      </c>
      <c r="D1069" s="19" t="s">
        <v>1277</v>
      </c>
      <c r="E1069" s="19" t="s">
        <v>1278</v>
      </c>
      <c r="F1069" s="24">
        <v>5</v>
      </c>
      <c r="G1069" s="40"/>
      <c r="H1069" s="41"/>
    </row>
    <row r="1070" spans="1:8" ht="19.5" thickBot="1" x14ac:dyDescent="0.35">
      <c r="A1070" s="17">
        <v>1064</v>
      </c>
      <c r="B1070" s="18">
        <v>42282</v>
      </c>
      <c r="C1070" s="19" t="s">
        <v>1279</v>
      </c>
      <c r="D1070" s="19" t="s">
        <v>1234</v>
      </c>
      <c r="E1070" s="19" t="s">
        <v>1168</v>
      </c>
      <c r="F1070" s="24">
        <v>2.5</v>
      </c>
      <c r="G1070" s="40"/>
      <c r="H1070" s="41"/>
    </row>
    <row r="1071" spans="1:8" ht="19.5" thickBot="1" x14ac:dyDescent="0.35">
      <c r="A1071" s="17">
        <v>1065</v>
      </c>
      <c r="B1071" s="18">
        <v>42282</v>
      </c>
      <c r="C1071" s="19" t="s">
        <v>1280</v>
      </c>
      <c r="D1071" s="19" t="s">
        <v>1234</v>
      </c>
      <c r="E1071" s="19" t="s">
        <v>808</v>
      </c>
      <c r="F1071" s="24">
        <v>6</v>
      </c>
      <c r="G1071" s="40"/>
      <c r="H1071" s="41"/>
    </row>
    <row r="1072" spans="1:8" ht="19.5" thickBot="1" x14ac:dyDescent="0.35">
      <c r="A1072" s="17">
        <v>1066</v>
      </c>
      <c r="B1072" s="51">
        <v>42282</v>
      </c>
      <c r="C1072" s="31"/>
      <c r="D1072" s="31" t="s">
        <v>100</v>
      </c>
      <c r="E1072" s="31" t="s">
        <v>1281</v>
      </c>
      <c r="F1072" s="52">
        <v>241.9</v>
      </c>
      <c r="G1072" s="40"/>
      <c r="H1072" s="41"/>
    </row>
    <row r="1073" spans="1:8" ht="19.5" thickBot="1" x14ac:dyDescent="0.35">
      <c r="A1073" s="17">
        <v>1067</v>
      </c>
      <c r="B1073" s="18">
        <v>42283</v>
      </c>
      <c r="C1073" s="19" t="s">
        <v>1282</v>
      </c>
      <c r="D1073" s="19" t="s">
        <v>549</v>
      </c>
      <c r="E1073" s="19" t="s">
        <v>800</v>
      </c>
      <c r="F1073" s="24">
        <v>5</v>
      </c>
      <c r="G1073" s="40"/>
      <c r="H1073" s="41"/>
    </row>
    <row r="1074" spans="1:8" ht="19.5" thickBot="1" x14ac:dyDescent="0.35">
      <c r="A1074" s="17">
        <v>1068</v>
      </c>
      <c r="B1074" s="18">
        <v>42284</v>
      </c>
      <c r="C1074" s="19"/>
      <c r="D1074" s="19" t="s">
        <v>100</v>
      </c>
      <c r="E1074" s="19" t="s">
        <v>1283</v>
      </c>
      <c r="F1074" s="24">
        <v>260</v>
      </c>
      <c r="G1074" s="40"/>
      <c r="H1074" s="41"/>
    </row>
    <row r="1075" spans="1:8" ht="19.5" thickBot="1" x14ac:dyDescent="0.35">
      <c r="A1075" s="17">
        <v>1069</v>
      </c>
      <c r="B1075" s="18">
        <v>42289</v>
      </c>
      <c r="C1075" s="19" t="s">
        <v>606</v>
      </c>
      <c r="D1075" s="19" t="s">
        <v>660</v>
      </c>
      <c r="E1075" s="19" t="s">
        <v>1257</v>
      </c>
      <c r="F1075" s="24">
        <v>22.5</v>
      </c>
      <c r="G1075" s="40"/>
      <c r="H1075" s="41"/>
    </row>
    <row r="1076" spans="1:8" ht="19.5" thickBot="1" x14ac:dyDescent="0.35">
      <c r="A1076" s="17">
        <v>1070</v>
      </c>
      <c r="B1076" s="18">
        <v>42289</v>
      </c>
      <c r="C1076" s="19" t="s">
        <v>1284</v>
      </c>
      <c r="D1076" s="19" t="s">
        <v>1285</v>
      </c>
      <c r="E1076" s="19" t="s">
        <v>146</v>
      </c>
      <c r="F1076" s="24">
        <v>7</v>
      </c>
      <c r="G1076" s="40"/>
      <c r="H1076" s="41"/>
    </row>
    <row r="1077" spans="1:8" ht="19.5" thickBot="1" x14ac:dyDescent="0.35">
      <c r="A1077" s="17">
        <v>1071</v>
      </c>
      <c r="B1077" s="18">
        <v>42290</v>
      </c>
      <c r="C1077" s="19" t="s">
        <v>606</v>
      </c>
      <c r="D1077" s="19" t="s">
        <v>660</v>
      </c>
      <c r="E1077" s="19" t="s">
        <v>1257</v>
      </c>
      <c r="F1077" s="24">
        <v>20.5</v>
      </c>
      <c r="G1077" s="40"/>
      <c r="H1077" s="41"/>
    </row>
    <row r="1078" spans="1:8" ht="19.5" thickBot="1" x14ac:dyDescent="0.35">
      <c r="A1078" s="17">
        <v>1072</v>
      </c>
      <c r="B1078" s="18">
        <v>42292</v>
      </c>
      <c r="C1078" s="19" t="s">
        <v>606</v>
      </c>
      <c r="D1078" s="19" t="s">
        <v>660</v>
      </c>
      <c r="E1078" s="19" t="s">
        <v>1257</v>
      </c>
      <c r="F1078" s="24">
        <v>19</v>
      </c>
      <c r="G1078" s="40"/>
      <c r="H1078" s="41"/>
    </row>
    <row r="1079" spans="1:8" ht="19.5" thickBot="1" x14ac:dyDescent="0.35">
      <c r="A1079" s="17">
        <v>1073</v>
      </c>
      <c r="B1079" s="18">
        <v>42293</v>
      </c>
      <c r="C1079" s="19" t="s">
        <v>1286</v>
      </c>
      <c r="D1079" s="19" t="s">
        <v>1287</v>
      </c>
      <c r="E1079" s="19" t="s">
        <v>1288</v>
      </c>
      <c r="F1079" s="24">
        <v>13185.77</v>
      </c>
      <c r="G1079" s="40"/>
      <c r="H1079" s="41"/>
    </row>
    <row r="1080" spans="1:8" ht="19.5" thickBot="1" x14ac:dyDescent="0.35">
      <c r="A1080" s="17">
        <v>1074</v>
      </c>
      <c r="B1080" s="18">
        <v>42293</v>
      </c>
      <c r="C1080" s="19" t="s">
        <v>606</v>
      </c>
      <c r="D1080" s="19" t="s">
        <v>660</v>
      </c>
      <c r="E1080" s="19" t="s">
        <v>1257</v>
      </c>
      <c r="F1080" s="24">
        <v>17</v>
      </c>
      <c r="G1080" s="40"/>
      <c r="H1080" s="41"/>
    </row>
    <row r="1081" spans="1:8" ht="19.5" thickBot="1" x14ac:dyDescent="0.35">
      <c r="A1081" s="17">
        <v>1075</v>
      </c>
      <c r="B1081" s="18">
        <v>42297</v>
      </c>
      <c r="C1081" s="19" t="s">
        <v>606</v>
      </c>
      <c r="D1081" s="19" t="s">
        <v>660</v>
      </c>
      <c r="E1081" s="19" t="s">
        <v>1257</v>
      </c>
      <c r="F1081" s="24">
        <v>12.5</v>
      </c>
      <c r="G1081" s="40"/>
      <c r="H1081" s="41"/>
    </row>
    <row r="1082" spans="1:8" ht="19.5" thickBot="1" x14ac:dyDescent="0.35">
      <c r="A1082" s="17">
        <v>1076</v>
      </c>
      <c r="B1082" s="18">
        <v>42298</v>
      </c>
      <c r="C1082" s="19"/>
      <c r="D1082" s="19" t="s">
        <v>100</v>
      </c>
      <c r="E1082" s="19" t="s">
        <v>1267</v>
      </c>
      <c r="F1082" s="24">
        <v>5</v>
      </c>
      <c r="G1082" s="40"/>
      <c r="H1082" s="41"/>
    </row>
    <row r="1083" spans="1:8" ht="19.5" thickBot="1" x14ac:dyDescent="0.35">
      <c r="A1083" s="17">
        <v>1077</v>
      </c>
      <c r="B1083" s="18">
        <v>42299</v>
      </c>
      <c r="C1083" s="19" t="s">
        <v>606</v>
      </c>
      <c r="D1083" s="19" t="s">
        <v>660</v>
      </c>
      <c r="E1083" s="19" t="s">
        <v>1289</v>
      </c>
      <c r="F1083" s="24">
        <v>14</v>
      </c>
      <c r="G1083" s="40"/>
      <c r="H1083" s="41"/>
    </row>
    <row r="1084" spans="1:8" ht="19.5" thickBot="1" x14ac:dyDescent="0.35">
      <c r="A1084" s="17">
        <v>1078</v>
      </c>
      <c r="B1084" s="18">
        <v>42300</v>
      </c>
      <c r="C1084" s="19" t="s">
        <v>606</v>
      </c>
      <c r="D1084" s="19" t="s">
        <v>660</v>
      </c>
      <c r="E1084" s="19" t="s">
        <v>1257</v>
      </c>
      <c r="F1084" s="24">
        <v>87</v>
      </c>
      <c r="G1084" s="40"/>
      <c r="H1084" s="41"/>
    </row>
    <row r="1085" spans="1:8" ht="19.5" thickBot="1" x14ac:dyDescent="0.35">
      <c r="A1085" s="17">
        <v>1079</v>
      </c>
      <c r="B1085" s="18">
        <v>42305</v>
      </c>
      <c r="C1085" s="19" t="s">
        <v>606</v>
      </c>
      <c r="D1085" s="19" t="s">
        <v>660</v>
      </c>
      <c r="E1085" s="19" t="s">
        <v>1257</v>
      </c>
      <c r="F1085" s="24">
        <v>66.5</v>
      </c>
      <c r="G1085" s="40"/>
      <c r="H1085" s="41"/>
    </row>
    <row r="1086" spans="1:8" ht="19.5" thickBot="1" x14ac:dyDescent="0.35">
      <c r="A1086" s="17">
        <v>1080</v>
      </c>
      <c r="B1086" s="18">
        <v>42306</v>
      </c>
      <c r="C1086" s="19" t="s">
        <v>606</v>
      </c>
      <c r="D1086" s="19" t="s">
        <v>660</v>
      </c>
      <c r="E1086" s="19" t="s">
        <v>1257</v>
      </c>
      <c r="F1086" s="24">
        <v>31</v>
      </c>
      <c r="G1086" s="40"/>
      <c r="H1086" s="41"/>
    </row>
    <row r="1087" spans="1:8" ht="19.5" thickBot="1" x14ac:dyDescent="0.35">
      <c r="A1087" s="17">
        <v>1081</v>
      </c>
      <c r="B1087" s="18">
        <v>42306</v>
      </c>
      <c r="C1087" s="19" t="s">
        <v>1290</v>
      </c>
      <c r="D1087" s="19" t="s">
        <v>1291</v>
      </c>
      <c r="E1087" s="19" t="s">
        <v>42</v>
      </c>
      <c r="F1087" s="24">
        <v>5.2</v>
      </c>
      <c r="G1087" s="40"/>
      <c r="H1087" s="41"/>
    </row>
    <row r="1088" spans="1:8" ht="19.5" thickBot="1" x14ac:dyDescent="0.35">
      <c r="A1088" s="17">
        <v>1082</v>
      </c>
      <c r="B1088" s="23">
        <v>42307</v>
      </c>
      <c r="C1088" s="26"/>
      <c r="D1088" s="27" t="s">
        <v>328</v>
      </c>
      <c r="E1088" s="27" t="s">
        <v>1292</v>
      </c>
      <c r="F1088" s="24">
        <v>2900</v>
      </c>
      <c r="G1088" s="42"/>
      <c r="H1088" s="43"/>
    </row>
    <row r="1089" spans="1:8" ht="19.5" thickBot="1" x14ac:dyDescent="0.35">
      <c r="A1089" s="17">
        <v>1083</v>
      </c>
      <c r="B1089" s="23">
        <v>42307</v>
      </c>
      <c r="C1089" s="26"/>
      <c r="D1089" s="27" t="s">
        <v>357</v>
      </c>
      <c r="E1089" s="27" t="s">
        <v>1292</v>
      </c>
      <c r="F1089" s="24">
        <v>656.25</v>
      </c>
      <c r="G1089" s="42"/>
      <c r="H1089" s="43"/>
    </row>
    <row r="1090" spans="1:8" ht="19.5" thickBot="1" x14ac:dyDescent="0.35">
      <c r="A1090" s="17">
        <v>1084</v>
      </c>
      <c r="B1090" s="23">
        <v>42308</v>
      </c>
      <c r="C1090" s="19"/>
      <c r="D1090" s="19" t="s">
        <v>15</v>
      </c>
      <c r="E1090" s="19" t="s">
        <v>1293</v>
      </c>
      <c r="F1090" s="24">
        <v>441</v>
      </c>
      <c r="G1090" s="40"/>
      <c r="H1090" s="41"/>
    </row>
    <row r="1091" spans="1:8" ht="19.5" thickBot="1" x14ac:dyDescent="0.35">
      <c r="A1091" s="17">
        <v>1085</v>
      </c>
      <c r="B1091" s="23">
        <v>0</v>
      </c>
      <c r="C1091" s="19"/>
      <c r="D1091" s="19" t="s">
        <v>100</v>
      </c>
      <c r="E1091" s="19" t="s">
        <v>15</v>
      </c>
      <c r="F1091" s="24">
        <v>2000</v>
      </c>
      <c r="G1091" s="40"/>
      <c r="H1091" s="41"/>
    </row>
    <row r="1092" spans="1:8" ht="38.25" thickBot="1" x14ac:dyDescent="0.35">
      <c r="A1092" s="17">
        <v>1086</v>
      </c>
      <c r="B1092" s="18">
        <v>42310</v>
      </c>
      <c r="C1092" s="19" t="s">
        <v>1294</v>
      </c>
      <c r="D1092" s="19" t="s">
        <v>1295</v>
      </c>
      <c r="E1092" s="19" t="s">
        <v>1296</v>
      </c>
      <c r="F1092" s="24">
        <v>107.5</v>
      </c>
      <c r="G1092" s="40"/>
      <c r="H1092" s="41"/>
    </row>
    <row r="1093" spans="1:8" ht="19.5" thickBot="1" x14ac:dyDescent="0.35">
      <c r="A1093" s="17">
        <v>1087</v>
      </c>
      <c r="B1093" s="18">
        <v>42310</v>
      </c>
      <c r="C1093" s="19"/>
      <c r="D1093" s="19" t="s">
        <v>660</v>
      </c>
      <c r="E1093" s="19" t="s">
        <v>1257</v>
      </c>
      <c r="F1093" s="24">
        <v>15</v>
      </c>
      <c r="G1093" s="40"/>
      <c r="H1093" s="41"/>
    </row>
    <row r="1094" spans="1:8" ht="33.75" customHeight="1" thickBot="1" x14ac:dyDescent="0.35">
      <c r="A1094" s="17">
        <v>1088</v>
      </c>
      <c r="B1094" s="18">
        <v>42310</v>
      </c>
      <c r="C1094" s="19" t="s">
        <v>1297</v>
      </c>
      <c r="D1094" s="19" t="s">
        <v>11</v>
      </c>
      <c r="E1094" s="19" t="s">
        <v>1298</v>
      </c>
      <c r="F1094" s="24">
        <v>10</v>
      </c>
      <c r="G1094" s="40"/>
      <c r="H1094" s="41"/>
    </row>
    <row r="1095" spans="1:8" ht="19.5" thickBot="1" x14ac:dyDescent="0.35">
      <c r="A1095" s="17">
        <v>1089</v>
      </c>
      <c r="B1095" s="18">
        <v>42311</v>
      </c>
      <c r="C1095" s="19" t="s">
        <v>1299</v>
      </c>
      <c r="D1095" s="19" t="s">
        <v>1300</v>
      </c>
      <c r="E1095" s="19" t="s">
        <v>617</v>
      </c>
      <c r="F1095" s="24">
        <v>65</v>
      </c>
      <c r="G1095" s="40"/>
      <c r="H1095" s="41"/>
    </row>
    <row r="1096" spans="1:8" ht="19.5" thickBot="1" x14ac:dyDescent="0.35">
      <c r="A1096" s="17">
        <v>1090</v>
      </c>
      <c r="B1096" s="18">
        <v>42311</v>
      </c>
      <c r="C1096" s="19"/>
      <c r="D1096" s="19" t="s">
        <v>100</v>
      </c>
      <c r="E1096" s="19" t="s">
        <v>1267</v>
      </c>
      <c r="F1096" s="24">
        <v>6.5</v>
      </c>
      <c r="G1096" s="40"/>
      <c r="H1096" s="41"/>
    </row>
    <row r="1097" spans="1:8" ht="19.5" thickBot="1" x14ac:dyDescent="0.35">
      <c r="A1097" s="17">
        <v>1091</v>
      </c>
      <c r="B1097" s="18">
        <v>42311</v>
      </c>
      <c r="C1097" s="19" t="s">
        <v>1301</v>
      </c>
      <c r="D1097" s="19" t="s">
        <v>1302</v>
      </c>
      <c r="E1097" s="19" t="s">
        <v>1303</v>
      </c>
      <c r="F1097" s="24">
        <v>9.1999999999999993</v>
      </c>
      <c r="G1097" s="40"/>
      <c r="H1097" s="41"/>
    </row>
    <row r="1098" spans="1:8" ht="19.5" thickBot="1" x14ac:dyDescent="0.35">
      <c r="A1098" s="17">
        <v>1092</v>
      </c>
      <c r="B1098" s="18">
        <v>42311</v>
      </c>
      <c r="C1098" s="19"/>
      <c r="D1098" s="19" t="s">
        <v>660</v>
      </c>
      <c r="E1098" s="19" t="s">
        <v>1257</v>
      </c>
      <c r="F1098" s="24">
        <v>19.5</v>
      </c>
      <c r="G1098" s="40"/>
      <c r="H1098" s="41"/>
    </row>
    <row r="1099" spans="1:8" ht="19.5" thickBot="1" x14ac:dyDescent="0.35">
      <c r="A1099" s="17">
        <v>1093</v>
      </c>
      <c r="B1099" s="51">
        <v>42312</v>
      </c>
      <c r="C1099" s="31" t="s">
        <v>1304</v>
      </c>
      <c r="D1099" s="31" t="s">
        <v>1305</v>
      </c>
      <c r="E1099" s="31" t="s">
        <v>1306</v>
      </c>
      <c r="F1099" s="52">
        <v>270</v>
      </c>
      <c r="G1099" s="40"/>
      <c r="H1099" s="41"/>
    </row>
    <row r="1100" spans="1:8" ht="19.5" thickBot="1" x14ac:dyDescent="0.35">
      <c r="A1100" s="17">
        <v>1094</v>
      </c>
      <c r="B1100" s="18">
        <v>42312</v>
      </c>
      <c r="C1100" s="19" t="s">
        <v>606</v>
      </c>
      <c r="D1100" s="19" t="s">
        <v>660</v>
      </c>
      <c r="E1100" s="19" t="s">
        <v>1257</v>
      </c>
      <c r="F1100" s="24">
        <v>12.5</v>
      </c>
      <c r="G1100" s="40"/>
      <c r="H1100" s="41"/>
    </row>
    <row r="1101" spans="1:8" ht="19.5" thickBot="1" x14ac:dyDescent="0.35">
      <c r="A1101" s="17">
        <v>1095</v>
      </c>
      <c r="B1101" s="18">
        <v>42313</v>
      </c>
      <c r="C1101" s="19"/>
      <c r="D1101" s="19" t="s">
        <v>1307</v>
      </c>
      <c r="E1101" s="19" t="s">
        <v>1308</v>
      </c>
      <c r="F1101" s="24">
        <v>1200</v>
      </c>
      <c r="G1101" s="40"/>
      <c r="H1101" s="41"/>
    </row>
    <row r="1102" spans="1:8" ht="19.5" thickBot="1" x14ac:dyDescent="0.35">
      <c r="A1102" s="17">
        <v>1096</v>
      </c>
      <c r="B1102" s="51">
        <v>42313</v>
      </c>
      <c r="C1102" s="31" t="s">
        <v>1309</v>
      </c>
      <c r="D1102" s="31" t="s">
        <v>1305</v>
      </c>
      <c r="E1102" s="31" t="s">
        <v>1306</v>
      </c>
      <c r="F1102" s="52">
        <v>115</v>
      </c>
      <c r="G1102" s="40"/>
      <c r="H1102" s="41"/>
    </row>
    <row r="1103" spans="1:8" ht="19.5" thickBot="1" x14ac:dyDescent="0.35">
      <c r="A1103" s="17">
        <v>1097</v>
      </c>
      <c r="B1103" s="18">
        <v>42314</v>
      </c>
      <c r="C1103" s="19" t="s">
        <v>1310</v>
      </c>
      <c r="D1103" s="19" t="s">
        <v>1311</v>
      </c>
      <c r="E1103" s="19" t="s">
        <v>617</v>
      </c>
      <c r="F1103" s="24">
        <v>144</v>
      </c>
      <c r="G1103" s="40"/>
      <c r="H1103" s="41"/>
    </row>
    <row r="1104" spans="1:8" ht="19.5" thickBot="1" x14ac:dyDescent="0.35">
      <c r="A1104" s="17">
        <v>1098</v>
      </c>
      <c r="B1104" s="18">
        <v>42317</v>
      </c>
      <c r="C1104" s="19"/>
      <c r="D1104" s="19" t="s">
        <v>1312</v>
      </c>
      <c r="E1104" s="19" t="s">
        <v>1313</v>
      </c>
      <c r="F1104" s="24">
        <v>9</v>
      </c>
      <c r="G1104" s="40"/>
      <c r="H1104" s="41"/>
    </row>
    <row r="1105" spans="1:8" ht="19.5" thickBot="1" x14ac:dyDescent="0.35">
      <c r="A1105" s="17">
        <v>1099</v>
      </c>
      <c r="B1105" s="18">
        <v>42317</v>
      </c>
      <c r="C1105" s="19" t="s">
        <v>1314</v>
      </c>
      <c r="D1105" s="19" t="s">
        <v>1315</v>
      </c>
      <c r="E1105" s="19" t="s">
        <v>617</v>
      </c>
      <c r="F1105" s="24">
        <v>184</v>
      </c>
      <c r="G1105" s="40"/>
      <c r="H1105" s="41"/>
    </row>
    <row r="1106" spans="1:8" ht="19.5" thickBot="1" x14ac:dyDescent="0.35">
      <c r="A1106" s="17">
        <v>1100</v>
      </c>
      <c r="B1106" s="18">
        <v>42318</v>
      </c>
      <c r="C1106" s="19"/>
      <c r="D1106" s="19" t="s">
        <v>100</v>
      </c>
      <c r="E1106" s="19" t="s">
        <v>1316</v>
      </c>
      <c r="F1106" s="24">
        <v>9</v>
      </c>
      <c r="G1106" s="40"/>
      <c r="H1106" s="41"/>
    </row>
    <row r="1107" spans="1:8" ht="19.5" thickBot="1" x14ac:dyDescent="0.35">
      <c r="A1107" s="17">
        <v>1101</v>
      </c>
      <c r="B1107" s="18">
        <v>42318</v>
      </c>
      <c r="C1107" s="19"/>
      <c r="D1107" s="19" t="s">
        <v>100</v>
      </c>
      <c r="E1107" s="19" t="s">
        <v>1317</v>
      </c>
      <c r="F1107" s="24">
        <v>17</v>
      </c>
      <c r="G1107" s="40"/>
      <c r="H1107" s="41"/>
    </row>
    <row r="1108" spans="1:8" ht="19.5" thickBot="1" x14ac:dyDescent="0.35">
      <c r="A1108" s="17">
        <v>1102</v>
      </c>
      <c r="B1108" s="18">
        <v>42318</v>
      </c>
      <c r="C1108" s="19" t="s">
        <v>1318</v>
      </c>
      <c r="D1108" s="19" t="s">
        <v>379</v>
      </c>
      <c r="E1108" s="19" t="s">
        <v>1319</v>
      </c>
      <c r="F1108" s="24">
        <v>8</v>
      </c>
      <c r="G1108" s="40"/>
      <c r="H1108" s="41"/>
    </row>
    <row r="1109" spans="1:8" ht="19.5" thickBot="1" x14ac:dyDescent="0.35">
      <c r="A1109" s="17">
        <v>1103</v>
      </c>
      <c r="B1109" s="23">
        <v>42319</v>
      </c>
      <c r="C1109" s="19"/>
      <c r="D1109" s="19" t="s">
        <v>15</v>
      </c>
      <c r="E1109" s="19" t="s">
        <v>1320</v>
      </c>
      <c r="F1109" s="24">
        <v>9500</v>
      </c>
      <c r="G1109" s="40"/>
      <c r="H1109" s="41"/>
    </row>
    <row r="1110" spans="1:8" ht="19.5" thickBot="1" x14ac:dyDescent="0.35">
      <c r="A1110" s="17">
        <v>1104</v>
      </c>
      <c r="B1110" s="23">
        <v>42319</v>
      </c>
      <c r="C1110" s="19"/>
      <c r="D1110" s="19" t="s">
        <v>15</v>
      </c>
      <c r="E1110" s="19" t="s">
        <v>1321</v>
      </c>
      <c r="F1110" s="24">
        <v>11360</v>
      </c>
      <c r="G1110" s="40"/>
      <c r="H1110" s="41"/>
    </row>
    <row r="1111" spans="1:8" ht="19.5" thickBot="1" x14ac:dyDescent="0.35">
      <c r="A1111" s="17">
        <v>1105</v>
      </c>
      <c r="B1111" s="18">
        <v>42321</v>
      </c>
      <c r="C1111" s="19" t="s">
        <v>606</v>
      </c>
      <c r="D1111" s="19" t="s">
        <v>660</v>
      </c>
      <c r="E1111" s="19" t="s">
        <v>1322</v>
      </c>
      <c r="F1111" s="24">
        <v>27.5</v>
      </c>
      <c r="G1111" s="40"/>
      <c r="H1111" s="41"/>
    </row>
    <row r="1112" spans="1:8" ht="19.5" thickBot="1" x14ac:dyDescent="0.35">
      <c r="A1112" s="17">
        <v>1106</v>
      </c>
      <c r="B1112" s="23">
        <v>42324</v>
      </c>
      <c r="C1112" s="19"/>
      <c r="D1112" s="19" t="s">
        <v>15</v>
      </c>
      <c r="E1112" s="19" t="s">
        <v>1323</v>
      </c>
      <c r="F1112" s="24">
        <f>410+700+240</f>
        <v>1350</v>
      </c>
      <c r="G1112" s="40"/>
      <c r="H1112" s="41"/>
    </row>
    <row r="1113" spans="1:8" ht="19.5" thickBot="1" x14ac:dyDescent="0.35">
      <c r="A1113" s="17">
        <v>1107</v>
      </c>
      <c r="B1113" s="23">
        <v>42324</v>
      </c>
      <c r="C1113" s="19"/>
      <c r="D1113" s="19" t="s">
        <v>15</v>
      </c>
      <c r="E1113" s="19" t="s">
        <v>1324</v>
      </c>
      <c r="F1113" s="24">
        <v>150</v>
      </c>
      <c r="G1113" s="40"/>
      <c r="H1113" s="41"/>
    </row>
    <row r="1114" spans="1:8" ht="19.5" thickBot="1" x14ac:dyDescent="0.35">
      <c r="A1114" s="17">
        <v>1108</v>
      </c>
      <c r="B1114" s="23">
        <v>42326</v>
      </c>
      <c r="C1114" s="19"/>
      <c r="D1114" s="19" t="s">
        <v>100</v>
      </c>
      <c r="E1114" s="19" t="s">
        <v>101</v>
      </c>
      <c r="F1114" s="36">
        <v>10.5</v>
      </c>
      <c r="G1114" s="40"/>
      <c r="H1114" s="41"/>
    </row>
    <row r="1115" spans="1:8" ht="38.25" thickBot="1" x14ac:dyDescent="0.35">
      <c r="A1115" s="17">
        <v>1109</v>
      </c>
      <c r="B1115" s="23">
        <v>42326</v>
      </c>
      <c r="C1115" s="19"/>
      <c r="D1115" s="19" t="s">
        <v>822</v>
      </c>
      <c r="E1115" s="19" t="s">
        <v>1325</v>
      </c>
      <c r="F1115" s="24">
        <f>410+1476.5+834.4+366+441+1507.5+450+240</f>
        <v>5725.4</v>
      </c>
      <c r="G1115" s="40"/>
      <c r="H1115" s="41"/>
    </row>
    <row r="1116" spans="1:8" ht="19.5" thickBot="1" x14ac:dyDescent="0.35">
      <c r="A1116" s="17">
        <v>1110</v>
      </c>
      <c r="B1116" s="23">
        <v>42326</v>
      </c>
      <c r="C1116" s="19"/>
      <c r="D1116" s="19" t="s">
        <v>1326</v>
      </c>
      <c r="E1116" s="19" t="s">
        <v>1327</v>
      </c>
      <c r="F1116" s="24">
        <f>700+700+700+700+700+700+700+700+1400+1400</f>
        <v>8400</v>
      </c>
      <c r="G1116" s="40"/>
      <c r="H1116" s="41"/>
    </row>
    <row r="1117" spans="1:8" ht="19.5" thickBot="1" x14ac:dyDescent="0.35">
      <c r="A1117" s="17">
        <v>1111</v>
      </c>
      <c r="B1117" s="18">
        <v>42327</v>
      </c>
      <c r="C1117" s="19" t="s">
        <v>1328</v>
      </c>
      <c r="D1117" s="19" t="s">
        <v>1329</v>
      </c>
      <c r="E1117" s="19" t="s">
        <v>617</v>
      </c>
      <c r="F1117" s="24">
        <v>53.9</v>
      </c>
      <c r="G1117" s="40"/>
      <c r="H1117" s="41"/>
    </row>
    <row r="1118" spans="1:8" ht="19.5" thickBot="1" x14ac:dyDescent="0.35">
      <c r="A1118" s="17">
        <v>1112</v>
      </c>
      <c r="B1118" s="18">
        <v>42327</v>
      </c>
      <c r="C1118" s="19" t="s">
        <v>606</v>
      </c>
      <c r="D1118" s="19" t="s">
        <v>660</v>
      </c>
      <c r="E1118" s="19" t="s">
        <v>1330</v>
      </c>
      <c r="F1118" s="24">
        <v>33</v>
      </c>
      <c r="G1118" s="40"/>
      <c r="H1118" s="41"/>
    </row>
    <row r="1119" spans="1:8" ht="19.5" thickBot="1" x14ac:dyDescent="0.35">
      <c r="A1119" s="17">
        <v>1113</v>
      </c>
      <c r="B1119" s="18">
        <v>42327</v>
      </c>
      <c r="C1119" s="19"/>
      <c r="D1119" s="19" t="s">
        <v>100</v>
      </c>
      <c r="E1119" s="19" t="s">
        <v>1267</v>
      </c>
      <c r="F1119" s="24">
        <v>9.5</v>
      </c>
      <c r="G1119" s="40"/>
      <c r="H1119" s="41"/>
    </row>
    <row r="1120" spans="1:8" ht="19.5" thickBot="1" x14ac:dyDescent="0.35">
      <c r="A1120" s="17">
        <v>1114</v>
      </c>
      <c r="B1120" s="18">
        <v>42331</v>
      </c>
      <c r="C1120" s="19"/>
      <c r="D1120" s="19" t="s">
        <v>100</v>
      </c>
      <c r="E1120" s="19" t="s">
        <v>1316</v>
      </c>
      <c r="F1120" s="24">
        <v>6</v>
      </c>
      <c r="G1120" s="40"/>
      <c r="H1120" s="41"/>
    </row>
    <row r="1121" spans="1:8" ht="19.5" thickBot="1" x14ac:dyDescent="0.35">
      <c r="A1121" s="17">
        <v>1115</v>
      </c>
      <c r="B1121" s="18">
        <v>42332</v>
      </c>
      <c r="C1121" s="19"/>
      <c r="D1121" s="19" t="s">
        <v>1331</v>
      </c>
      <c r="E1121" s="19" t="s">
        <v>1147</v>
      </c>
      <c r="F1121" s="24">
        <v>1000</v>
      </c>
      <c r="G1121" s="40"/>
      <c r="H1121" s="41"/>
    </row>
    <row r="1122" spans="1:8" ht="19.5" thickBot="1" x14ac:dyDescent="0.35">
      <c r="A1122" s="17">
        <v>1116</v>
      </c>
      <c r="B1122" s="18">
        <v>42332</v>
      </c>
      <c r="C1122" s="19" t="s">
        <v>1332</v>
      </c>
      <c r="D1122" s="19" t="s">
        <v>1333</v>
      </c>
      <c r="E1122" s="19" t="s">
        <v>1334</v>
      </c>
      <c r="F1122" s="24">
        <v>1000</v>
      </c>
      <c r="G1122" s="40"/>
      <c r="H1122" s="41"/>
    </row>
    <row r="1123" spans="1:8" ht="19.5" thickBot="1" x14ac:dyDescent="0.35">
      <c r="A1123" s="17">
        <v>1117</v>
      </c>
      <c r="B1123" s="18">
        <v>42332</v>
      </c>
      <c r="C1123" s="19"/>
      <c r="D1123" s="19" t="s">
        <v>1335</v>
      </c>
      <c r="E1123" s="19" t="s">
        <v>1336</v>
      </c>
      <c r="F1123" s="24">
        <v>5</v>
      </c>
      <c r="G1123" s="40"/>
      <c r="H1123" s="41"/>
    </row>
    <row r="1124" spans="1:8" ht="19.5" thickBot="1" x14ac:dyDescent="0.35">
      <c r="A1124" s="17">
        <v>1118</v>
      </c>
      <c r="B1124" s="18">
        <v>42332</v>
      </c>
      <c r="C1124" s="19" t="s">
        <v>1337</v>
      </c>
      <c r="D1124" s="19" t="s">
        <v>1338</v>
      </c>
      <c r="E1124" s="19" t="s">
        <v>1339</v>
      </c>
      <c r="F1124" s="24">
        <v>75</v>
      </c>
      <c r="G1124" s="40"/>
      <c r="H1124" s="41"/>
    </row>
    <row r="1125" spans="1:8" ht="38.25" thickBot="1" x14ac:dyDescent="0.35">
      <c r="A1125" s="17">
        <v>1119</v>
      </c>
      <c r="B1125" s="18">
        <v>42334</v>
      </c>
      <c r="C1125" s="19" t="s">
        <v>1340</v>
      </c>
      <c r="D1125" s="19" t="s">
        <v>743</v>
      </c>
      <c r="E1125" s="19" t="s">
        <v>1341</v>
      </c>
      <c r="F1125" s="39">
        <v>3200</v>
      </c>
      <c r="G1125" s="40"/>
      <c r="H1125" s="41"/>
    </row>
    <row r="1126" spans="1:8" ht="19.5" thickBot="1" x14ac:dyDescent="0.35">
      <c r="A1126" s="17">
        <v>1120</v>
      </c>
      <c r="B1126" s="23">
        <v>42334</v>
      </c>
      <c r="C1126" s="19"/>
      <c r="D1126" s="19" t="s">
        <v>15</v>
      </c>
      <c r="E1126" s="19" t="s">
        <v>1342</v>
      </c>
      <c r="F1126" s="24">
        <v>1147.7</v>
      </c>
      <c r="G1126" s="40"/>
      <c r="H1126" s="41"/>
    </row>
    <row r="1127" spans="1:8" ht="19.5" thickBot="1" x14ac:dyDescent="0.35">
      <c r="A1127" s="17">
        <v>1121</v>
      </c>
      <c r="B1127" s="23">
        <v>42334</v>
      </c>
      <c r="C1127" s="26"/>
      <c r="D1127" s="27" t="s">
        <v>328</v>
      </c>
      <c r="E1127" s="27" t="s">
        <v>1343</v>
      </c>
      <c r="F1127" s="24">
        <v>2900</v>
      </c>
      <c r="G1127" s="42"/>
      <c r="H1127" s="43"/>
    </row>
    <row r="1128" spans="1:8" ht="19.5" thickBot="1" x14ac:dyDescent="0.35">
      <c r="A1128" s="17">
        <v>1122</v>
      </c>
      <c r="B1128" s="23">
        <v>42338</v>
      </c>
      <c r="C1128" s="26"/>
      <c r="D1128" s="27" t="s">
        <v>357</v>
      </c>
      <c r="E1128" s="27" t="s">
        <v>1343</v>
      </c>
      <c r="F1128" s="24">
        <v>315.49</v>
      </c>
      <c r="G1128" s="42"/>
      <c r="H1128" s="43"/>
    </row>
    <row r="1129" spans="1:8" ht="19.5" thickBot="1" x14ac:dyDescent="0.35">
      <c r="A1129" s="17">
        <v>1123</v>
      </c>
      <c r="B1129" s="18">
        <v>42342</v>
      </c>
      <c r="C1129" s="19"/>
      <c r="D1129" s="19" t="s">
        <v>100</v>
      </c>
      <c r="E1129" s="19" t="s">
        <v>1344</v>
      </c>
      <c r="F1129" s="24">
        <v>6</v>
      </c>
      <c r="G1129" s="40"/>
      <c r="H1129" s="41"/>
    </row>
    <row r="1130" spans="1:8" ht="19.5" thickBot="1" x14ac:dyDescent="0.35">
      <c r="A1130" s="17">
        <v>1124</v>
      </c>
      <c r="B1130" s="18">
        <v>42343</v>
      </c>
      <c r="C1130" s="19"/>
      <c r="D1130" s="19" t="s">
        <v>1345</v>
      </c>
      <c r="E1130" s="19" t="s">
        <v>1346</v>
      </c>
      <c r="F1130" s="24">
        <v>9</v>
      </c>
      <c r="G1130" s="40"/>
      <c r="H1130" s="41"/>
    </row>
    <row r="1131" spans="1:8" ht="19.5" thickBot="1" x14ac:dyDescent="0.35">
      <c r="A1131" s="17">
        <v>1125</v>
      </c>
      <c r="B1131" s="23">
        <v>42343</v>
      </c>
      <c r="C1131" s="19"/>
      <c r="D1131" s="19" t="s">
        <v>15</v>
      </c>
      <c r="E1131" s="19" t="s">
        <v>1342</v>
      </c>
      <c r="F1131" s="24">
        <v>1860.9</v>
      </c>
      <c r="G1131" s="40"/>
      <c r="H1131" s="41"/>
    </row>
    <row r="1132" spans="1:8" ht="19.5" thickBot="1" x14ac:dyDescent="0.35">
      <c r="A1132" s="17">
        <v>1126</v>
      </c>
      <c r="B1132" s="23">
        <v>42346</v>
      </c>
      <c r="C1132" s="19"/>
      <c r="D1132" s="19" t="s">
        <v>15</v>
      </c>
      <c r="E1132" s="19" t="s">
        <v>1347</v>
      </c>
      <c r="F1132" s="24">
        <v>20860</v>
      </c>
      <c r="G1132" s="40"/>
      <c r="H1132" s="41"/>
    </row>
    <row r="1133" spans="1:8" ht="19.5" thickBot="1" x14ac:dyDescent="0.35">
      <c r="A1133" s="17">
        <v>1127</v>
      </c>
      <c r="B1133" s="18">
        <v>42347</v>
      </c>
      <c r="C1133" s="19"/>
      <c r="D1133" s="19" t="s">
        <v>100</v>
      </c>
      <c r="E1133" s="19" t="s">
        <v>1344</v>
      </c>
      <c r="F1133" s="24">
        <v>11</v>
      </c>
      <c r="G1133" s="40"/>
      <c r="H1133" s="41"/>
    </row>
    <row r="1134" spans="1:8" ht="19.5" thickBot="1" x14ac:dyDescent="0.35">
      <c r="A1134" s="17">
        <v>1128</v>
      </c>
      <c r="B1134" s="18">
        <v>42348</v>
      </c>
      <c r="C1134" s="19" t="s">
        <v>1348</v>
      </c>
      <c r="D1134" s="19" t="s">
        <v>81</v>
      </c>
      <c r="E1134" s="19" t="s">
        <v>886</v>
      </c>
      <c r="F1134" s="24">
        <v>10</v>
      </c>
      <c r="G1134" s="40"/>
      <c r="H1134" s="41"/>
    </row>
    <row r="1135" spans="1:8" ht="38.25" thickBot="1" x14ac:dyDescent="0.35">
      <c r="A1135" s="17">
        <v>1129</v>
      </c>
      <c r="B1135" s="23">
        <v>42348</v>
      </c>
      <c r="C1135" s="19"/>
      <c r="D1135" s="19" t="s">
        <v>1349</v>
      </c>
      <c r="E1135" s="19" t="s">
        <v>1350</v>
      </c>
      <c r="F1135" s="24">
        <f>2500*7</f>
        <v>17500</v>
      </c>
      <c r="G1135" s="40"/>
      <c r="H1135" s="41"/>
    </row>
    <row r="1136" spans="1:8" ht="19.5" thickBot="1" x14ac:dyDescent="0.35">
      <c r="A1136" s="17">
        <v>1130</v>
      </c>
      <c r="B1136" s="18">
        <v>42352</v>
      </c>
      <c r="C1136" s="19"/>
      <c r="D1136" s="19" t="s">
        <v>100</v>
      </c>
      <c r="E1136" s="19" t="s">
        <v>1351</v>
      </c>
      <c r="F1136" s="24">
        <v>8</v>
      </c>
      <c r="G1136" s="40"/>
      <c r="H1136" s="41"/>
    </row>
    <row r="1137" spans="1:8" ht="19.5" thickBot="1" x14ac:dyDescent="0.35">
      <c r="A1137" s="17">
        <v>1131</v>
      </c>
      <c r="B1137" s="23">
        <v>42352</v>
      </c>
      <c r="C1137" s="19" t="s">
        <v>1352</v>
      </c>
      <c r="D1137" s="19" t="s">
        <v>703</v>
      </c>
      <c r="E1137" s="19" t="s">
        <v>1353</v>
      </c>
      <c r="F1137" s="24">
        <v>3500</v>
      </c>
      <c r="G1137" s="40"/>
      <c r="H1137" s="41"/>
    </row>
    <row r="1138" spans="1:8" ht="19.5" thickBot="1" x14ac:dyDescent="0.35">
      <c r="A1138" s="17">
        <v>1132</v>
      </c>
      <c r="B1138" s="23">
        <v>42352</v>
      </c>
      <c r="C1138" s="19" t="s">
        <v>1354</v>
      </c>
      <c r="D1138" s="19" t="s">
        <v>703</v>
      </c>
      <c r="E1138" s="19" t="s">
        <v>1355</v>
      </c>
      <c r="F1138" s="24">
        <v>3500</v>
      </c>
      <c r="G1138" s="40"/>
      <c r="H1138" s="41"/>
    </row>
    <row r="1139" spans="1:8" ht="19.5" thickBot="1" x14ac:dyDescent="0.35">
      <c r="A1139" s="17">
        <v>1133</v>
      </c>
      <c r="B1139" s="23">
        <v>42352</v>
      </c>
      <c r="C1139" s="19" t="s">
        <v>1356</v>
      </c>
      <c r="D1139" s="19" t="s">
        <v>703</v>
      </c>
      <c r="E1139" s="19" t="s">
        <v>1357</v>
      </c>
      <c r="F1139" s="24">
        <v>3500</v>
      </c>
      <c r="G1139" s="40"/>
      <c r="H1139" s="41"/>
    </row>
    <row r="1140" spans="1:8" ht="19.5" thickBot="1" x14ac:dyDescent="0.35">
      <c r="A1140" s="17">
        <v>1134</v>
      </c>
      <c r="B1140" s="23">
        <v>42352</v>
      </c>
      <c r="C1140" s="19"/>
      <c r="D1140" s="19" t="s">
        <v>15</v>
      </c>
      <c r="E1140" s="19" t="s">
        <v>1358</v>
      </c>
      <c r="F1140" s="24">
        <v>2782</v>
      </c>
      <c r="G1140" s="40"/>
      <c r="H1140" s="41"/>
    </row>
    <row r="1141" spans="1:8" ht="19.5" thickBot="1" x14ac:dyDescent="0.35">
      <c r="A1141" s="17">
        <v>1135</v>
      </c>
      <c r="B1141" s="18">
        <v>42354</v>
      </c>
      <c r="C1141" s="19"/>
      <c r="D1141" s="19" t="s">
        <v>100</v>
      </c>
      <c r="E1141" s="19" t="s">
        <v>1351</v>
      </c>
      <c r="F1141" s="24">
        <v>9.5</v>
      </c>
      <c r="G1141" s="40"/>
      <c r="H1141" s="41"/>
    </row>
    <row r="1142" spans="1:8" ht="19.5" thickBot="1" x14ac:dyDescent="0.35">
      <c r="A1142" s="17">
        <v>1136</v>
      </c>
      <c r="B1142" s="23">
        <v>42354</v>
      </c>
      <c r="C1142" s="26" t="s">
        <v>1359</v>
      </c>
      <c r="D1142" s="27" t="s">
        <v>328</v>
      </c>
      <c r="E1142" s="27" t="s">
        <v>1360</v>
      </c>
      <c r="F1142" s="24">
        <v>2806.4</v>
      </c>
      <c r="G1142" s="42"/>
      <c r="H1142" s="43"/>
    </row>
    <row r="1143" spans="1:8" ht="19.5" thickBot="1" x14ac:dyDescent="0.35">
      <c r="A1143" s="17">
        <v>1137</v>
      </c>
      <c r="B1143" s="18">
        <v>42356</v>
      </c>
      <c r="C1143" s="19" t="s">
        <v>1361</v>
      </c>
      <c r="D1143" s="19" t="s">
        <v>100</v>
      </c>
      <c r="E1143" s="19" t="s">
        <v>1362</v>
      </c>
      <c r="F1143" s="24">
        <v>31</v>
      </c>
      <c r="G1143" s="40"/>
      <c r="H1143" s="41"/>
    </row>
    <row r="1144" spans="1:8" ht="19.5" thickBot="1" x14ac:dyDescent="0.35">
      <c r="A1144" s="17">
        <v>1138</v>
      </c>
      <c r="B1144" s="18">
        <v>42361</v>
      </c>
      <c r="C1144" s="19" t="s">
        <v>1363</v>
      </c>
      <c r="D1144" s="19" t="s">
        <v>1364</v>
      </c>
      <c r="E1144" s="19" t="s">
        <v>886</v>
      </c>
      <c r="F1144" s="24">
        <v>9</v>
      </c>
      <c r="G1144" s="40"/>
      <c r="H1144" s="41"/>
    </row>
    <row r="1145" spans="1:8" ht="19.5" thickBot="1" x14ac:dyDescent="0.35">
      <c r="A1145" s="17">
        <v>1139</v>
      </c>
      <c r="B1145" s="23">
        <v>42361</v>
      </c>
      <c r="C1145" s="26" t="s">
        <v>606</v>
      </c>
      <c r="D1145" s="27" t="s">
        <v>328</v>
      </c>
      <c r="E1145" s="27" t="s">
        <v>1365</v>
      </c>
      <c r="F1145" s="24">
        <v>500</v>
      </c>
      <c r="G1145" s="42"/>
      <c r="H1145" s="43"/>
    </row>
    <row r="1146" spans="1:8" ht="38.25" thickBot="1" x14ac:dyDescent="0.35">
      <c r="A1146" s="17">
        <v>1140</v>
      </c>
      <c r="B1146" s="23">
        <v>42366</v>
      </c>
      <c r="C1146" s="19"/>
      <c r="D1146" s="19" t="s">
        <v>15</v>
      </c>
      <c r="E1146" s="19" t="s">
        <v>1366</v>
      </c>
      <c r="F1146" s="24">
        <v>20278</v>
      </c>
      <c r="G1146" s="40"/>
      <c r="H1146" s="41"/>
    </row>
    <row r="1147" spans="1:8" ht="19.5" thickBot="1" x14ac:dyDescent="0.35">
      <c r="A1147" s="17">
        <v>1141</v>
      </c>
      <c r="B1147" s="23">
        <v>42366</v>
      </c>
      <c r="C1147" s="19"/>
      <c r="D1147" s="19" t="s">
        <v>15</v>
      </c>
      <c r="E1147" s="19" t="s">
        <v>1367</v>
      </c>
      <c r="F1147" s="24">
        <v>49794.33</v>
      </c>
      <c r="G1147" s="40"/>
      <c r="H1147" s="41"/>
    </row>
    <row r="1148" spans="1:8" ht="19.5" thickBot="1" x14ac:dyDescent="0.35">
      <c r="A1148" s="17">
        <v>1142</v>
      </c>
      <c r="B1148" s="18">
        <v>42368</v>
      </c>
      <c r="C1148" s="19" t="s">
        <v>606</v>
      </c>
      <c r="D1148" s="19" t="s">
        <v>660</v>
      </c>
      <c r="E1148" s="19" t="s">
        <v>1257</v>
      </c>
      <c r="F1148" s="24">
        <v>20</v>
      </c>
      <c r="G1148" s="40"/>
      <c r="H1148" s="41"/>
    </row>
    <row r="1149" spans="1:8" ht="19.5" thickBot="1" x14ac:dyDescent="0.35">
      <c r="A1149" s="17">
        <v>1143</v>
      </c>
      <c r="B1149" s="23">
        <v>42368</v>
      </c>
      <c r="C1149" s="26"/>
      <c r="D1149" s="27" t="s">
        <v>357</v>
      </c>
      <c r="E1149" s="27" t="s">
        <v>1360</v>
      </c>
      <c r="F1149" s="24">
        <v>450</v>
      </c>
      <c r="G1149" s="42"/>
      <c r="H1149" s="43"/>
    </row>
    <row r="1150" spans="1:8" ht="38.25" thickBot="1" x14ac:dyDescent="0.35">
      <c r="A1150" s="17">
        <v>1144</v>
      </c>
      <c r="B1150" s="23">
        <v>42371</v>
      </c>
      <c r="C1150" s="19" t="s">
        <v>1368</v>
      </c>
      <c r="D1150" s="19" t="s">
        <v>1369</v>
      </c>
      <c r="E1150" s="19" t="s">
        <v>1370</v>
      </c>
      <c r="F1150" s="24">
        <v>899</v>
      </c>
      <c r="G1150" s="40"/>
      <c r="H1150" s="41"/>
    </row>
    <row r="1151" spans="1:8" ht="19.5" thickBot="1" x14ac:dyDescent="0.35">
      <c r="A1151" s="17">
        <v>1145</v>
      </c>
      <c r="B1151" s="23">
        <v>42373</v>
      </c>
      <c r="C1151" s="19" t="s">
        <v>1371</v>
      </c>
      <c r="D1151" s="19" t="s">
        <v>1372</v>
      </c>
      <c r="E1151" s="19" t="s">
        <v>1373</v>
      </c>
      <c r="F1151" s="24">
        <v>1119.3</v>
      </c>
      <c r="G1151" s="40"/>
      <c r="H1151" s="41"/>
    </row>
    <row r="1152" spans="1:8" ht="38.25" thickBot="1" x14ac:dyDescent="0.35">
      <c r="A1152" s="17">
        <v>1146</v>
      </c>
      <c r="B1152" s="23">
        <v>42373</v>
      </c>
      <c r="C1152" s="19" t="s">
        <v>1374</v>
      </c>
      <c r="D1152" s="19" t="s">
        <v>1369</v>
      </c>
      <c r="E1152" s="19" t="s">
        <v>1375</v>
      </c>
      <c r="F1152" s="24">
        <v>699</v>
      </c>
      <c r="G1152" s="40"/>
      <c r="H1152" s="41"/>
    </row>
    <row r="1153" spans="1:8" ht="19.5" thickBot="1" x14ac:dyDescent="0.35">
      <c r="A1153" s="17">
        <v>1147</v>
      </c>
      <c r="B1153" s="23">
        <v>42373</v>
      </c>
      <c r="C1153" s="19" t="s">
        <v>1376</v>
      </c>
      <c r="D1153" s="19" t="s">
        <v>1377</v>
      </c>
      <c r="E1153" s="19" t="s">
        <v>1378</v>
      </c>
      <c r="F1153" s="24">
        <v>1000</v>
      </c>
      <c r="G1153" s="40"/>
      <c r="H1153" s="41"/>
    </row>
    <row r="1154" spans="1:8" ht="19.5" thickBot="1" x14ac:dyDescent="0.35">
      <c r="A1154" s="17">
        <v>1148</v>
      </c>
      <c r="B1154" s="23">
        <v>42374</v>
      </c>
      <c r="C1154" s="19" t="s">
        <v>1379</v>
      </c>
      <c r="D1154" s="19" t="s">
        <v>703</v>
      </c>
      <c r="E1154" s="19" t="s">
        <v>1380</v>
      </c>
      <c r="F1154" s="24">
        <v>1400</v>
      </c>
      <c r="G1154" s="40"/>
      <c r="H1154" s="41"/>
    </row>
    <row r="1155" spans="1:8" ht="19.5" thickBot="1" x14ac:dyDescent="0.35">
      <c r="A1155" s="17">
        <v>1149</v>
      </c>
      <c r="B1155" s="23">
        <v>42374</v>
      </c>
      <c r="C1155" s="19" t="s">
        <v>1381</v>
      </c>
      <c r="D1155" s="19" t="s">
        <v>703</v>
      </c>
      <c r="E1155" s="19" t="s">
        <v>1382</v>
      </c>
      <c r="F1155" s="24">
        <v>1400</v>
      </c>
      <c r="G1155" s="40"/>
      <c r="H1155" s="41"/>
    </row>
    <row r="1156" spans="1:8" ht="19.5" thickBot="1" x14ac:dyDescent="0.35">
      <c r="A1156" s="17">
        <v>1150</v>
      </c>
      <c r="B1156" s="23">
        <v>42375</v>
      </c>
      <c r="C1156" s="19" t="s">
        <v>684</v>
      </c>
      <c r="D1156" s="19" t="s">
        <v>1383</v>
      </c>
      <c r="E1156" s="19" t="s">
        <v>1384</v>
      </c>
      <c r="F1156" s="24">
        <v>1300</v>
      </c>
      <c r="G1156" s="40"/>
      <c r="H1156" s="41"/>
    </row>
    <row r="1157" spans="1:8" ht="19.5" thickBot="1" x14ac:dyDescent="0.35">
      <c r="A1157" s="17">
        <v>1151</v>
      </c>
      <c r="B1157" s="23">
        <v>42390</v>
      </c>
      <c r="C1157" s="19"/>
      <c r="D1157" s="19" t="s">
        <v>1385</v>
      </c>
      <c r="E1157" s="19" t="s">
        <v>1386</v>
      </c>
      <c r="F1157" s="24">
        <v>2510</v>
      </c>
      <c r="G1157" s="40"/>
      <c r="H1157" s="41"/>
    </row>
    <row r="1158" spans="1:8" ht="19.5" thickBot="1" x14ac:dyDescent="0.35">
      <c r="A1158" s="17">
        <v>1152</v>
      </c>
      <c r="B1158" s="23">
        <v>42397</v>
      </c>
      <c r="C1158" s="26"/>
      <c r="D1158" s="27" t="s">
        <v>328</v>
      </c>
      <c r="E1158" s="27" t="s">
        <v>1387</v>
      </c>
      <c r="F1158" s="24">
        <v>2803.8</v>
      </c>
      <c r="G1158" s="42"/>
      <c r="H1158" s="43"/>
    </row>
    <row r="1159" spans="1:8" ht="19.5" thickBot="1" x14ac:dyDescent="0.35">
      <c r="A1159" s="17">
        <v>1153</v>
      </c>
      <c r="B1159" s="18">
        <v>42401</v>
      </c>
      <c r="C1159" s="19" t="s">
        <v>1388</v>
      </c>
      <c r="D1159" s="19" t="s">
        <v>81</v>
      </c>
      <c r="E1159" s="19" t="s">
        <v>1389</v>
      </c>
      <c r="F1159" s="24">
        <v>6</v>
      </c>
      <c r="G1159" s="40"/>
      <c r="H1159" s="41"/>
    </row>
    <row r="1160" spans="1:8" ht="19.5" thickBot="1" x14ac:dyDescent="0.35">
      <c r="A1160" s="17">
        <v>1154</v>
      </c>
      <c r="B1160" s="18">
        <v>42403</v>
      </c>
      <c r="C1160" s="19"/>
      <c r="D1160" s="19" t="s">
        <v>1390</v>
      </c>
      <c r="E1160" s="19" t="s">
        <v>1391</v>
      </c>
      <c r="F1160" s="24">
        <v>13</v>
      </c>
      <c r="G1160" s="40"/>
      <c r="H1160" s="41"/>
    </row>
    <row r="1161" spans="1:8" ht="19.5" thickBot="1" x14ac:dyDescent="0.35">
      <c r="A1161" s="17">
        <v>1155</v>
      </c>
      <c r="B1161" s="23">
        <v>42403</v>
      </c>
      <c r="C1161" s="19"/>
      <c r="D1161" s="19" t="s">
        <v>1392</v>
      </c>
      <c r="E1161" s="19" t="s">
        <v>1393</v>
      </c>
      <c r="F1161" s="24">
        <v>1400</v>
      </c>
      <c r="G1161" s="40"/>
      <c r="H1161" s="41"/>
    </row>
    <row r="1162" spans="1:8" ht="19.5" thickBot="1" x14ac:dyDescent="0.35">
      <c r="A1162" s="17">
        <v>1156</v>
      </c>
      <c r="B1162" s="18">
        <v>42404</v>
      </c>
      <c r="C1162" s="19" t="s">
        <v>1394</v>
      </c>
      <c r="D1162" s="19" t="s">
        <v>1395</v>
      </c>
      <c r="E1162" s="19" t="s">
        <v>290</v>
      </c>
      <c r="F1162" s="24">
        <v>34</v>
      </c>
      <c r="G1162" s="40"/>
      <c r="H1162" s="41"/>
    </row>
    <row r="1163" spans="1:8" ht="38.25" thickBot="1" x14ac:dyDescent="0.35">
      <c r="A1163" s="17">
        <v>1157</v>
      </c>
      <c r="B1163" s="18">
        <v>42405</v>
      </c>
      <c r="C1163" s="19" t="s">
        <v>606</v>
      </c>
      <c r="D1163" s="19" t="s">
        <v>279</v>
      </c>
      <c r="E1163" s="19" t="s">
        <v>1396</v>
      </c>
      <c r="F1163" s="24">
        <v>30</v>
      </c>
      <c r="G1163" s="40"/>
      <c r="H1163" s="41"/>
    </row>
    <row r="1164" spans="1:8" ht="38.25" thickBot="1" x14ac:dyDescent="0.35">
      <c r="A1164" s="17">
        <v>1158</v>
      </c>
      <c r="B1164" s="18">
        <v>42415</v>
      </c>
      <c r="C1164" s="19" t="s">
        <v>606</v>
      </c>
      <c r="D1164" s="19" t="s">
        <v>279</v>
      </c>
      <c r="E1164" s="19" t="s">
        <v>1397</v>
      </c>
      <c r="F1164" s="24">
        <v>12</v>
      </c>
      <c r="G1164" s="40"/>
      <c r="H1164" s="41"/>
    </row>
    <row r="1165" spans="1:8" ht="19.5" thickBot="1" x14ac:dyDescent="0.35">
      <c r="A1165" s="17">
        <v>1159</v>
      </c>
      <c r="B1165" s="18">
        <v>42415</v>
      </c>
      <c r="C1165" s="19" t="s">
        <v>1398</v>
      </c>
      <c r="D1165" s="19" t="s">
        <v>481</v>
      </c>
      <c r="E1165" s="19" t="s">
        <v>1399</v>
      </c>
      <c r="F1165" s="24">
        <v>28</v>
      </c>
      <c r="G1165" s="40"/>
      <c r="H1165" s="41"/>
    </row>
    <row r="1166" spans="1:8" ht="38.25" thickBot="1" x14ac:dyDescent="0.35">
      <c r="A1166" s="17">
        <v>1160</v>
      </c>
      <c r="B1166" s="18">
        <v>42417</v>
      </c>
      <c r="C1166" s="19" t="s">
        <v>1400</v>
      </c>
      <c r="D1166" s="19" t="s">
        <v>564</v>
      </c>
      <c r="E1166" s="19" t="s">
        <v>1401</v>
      </c>
      <c r="F1166" s="24">
        <v>31</v>
      </c>
      <c r="G1166" s="40"/>
      <c r="H1166" s="41"/>
    </row>
    <row r="1167" spans="1:8" ht="38.25" thickBot="1" x14ac:dyDescent="0.35">
      <c r="A1167" s="17">
        <v>1161</v>
      </c>
      <c r="B1167" s="18">
        <v>42418</v>
      </c>
      <c r="C1167" s="19" t="s">
        <v>606</v>
      </c>
      <c r="D1167" s="19" t="s">
        <v>279</v>
      </c>
      <c r="E1167" s="19" t="s">
        <v>1402</v>
      </c>
      <c r="F1167" s="24">
        <v>24</v>
      </c>
      <c r="G1167" s="40"/>
      <c r="H1167" s="41"/>
    </row>
    <row r="1168" spans="1:8" ht="38.25" thickBot="1" x14ac:dyDescent="0.35">
      <c r="A1168" s="17">
        <v>1162</v>
      </c>
      <c r="B1168" s="18">
        <v>42418</v>
      </c>
      <c r="C1168" s="19" t="s">
        <v>606</v>
      </c>
      <c r="D1168" s="19" t="s">
        <v>279</v>
      </c>
      <c r="E1168" s="19" t="s">
        <v>1403</v>
      </c>
      <c r="F1168" s="24">
        <v>30</v>
      </c>
      <c r="G1168" s="40"/>
      <c r="H1168" s="41"/>
    </row>
    <row r="1169" spans="1:8" ht="38.25" thickBot="1" x14ac:dyDescent="0.35">
      <c r="A1169" s="17">
        <v>1163</v>
      </c>
      <c r="B1169" s="18">
        <v>42419</v>
      </c>
      <c r="C1169" s="19" t="s">
        <v>606</v>
      </c>
      <c r="D1169" s="19" t="s">
        <v>279</v>
      </c>
      <c r="E1169" s="19" t="s">
        <v>1404</v>
      </c>
      <c r="F1169" s="24">
        <v>6.5</v>
      </c>
      <c r="G1169" s="40"/>
      <c r="H1169" s="41"/>
    </row>
    <row r="1170" spans="1:8" ht="19.5" thickBot="1" x14ac:dyDescent="0.35">
      <c r="A1170" s="17">
        <v>1164</v>
      </c>
      <c r="B1170" s="18">
        <v>42425</v>
      </c>
      <c r="C1170" s="19" t="s">
        <v>606</v>
      </c>
      <c r="D1170" s="19" t="s">
        <v>279</v>
      </c>
      <c r="E1170" s="19" t="s">
        <v>1405</v>
      </c>
      <c r="F1170" s="24">
        <v>14</v>
      </c>
      <c r="G1170" s="40"/>
      <c r="H1170" s="41"/>
    </row>
    <row r="1171" spans="1:8" ht="19.5" thickBot="1" x14ac:dyDescent="0.35">
      <c r="A1171" s="17">
        <v>1165</v>
      </c>
      <c r="B1171" s="23">
        <v>42426</v>
      </c>
      <c r="C1171" s="19"/>
      <c r="D1171" s="19" t="s">
        <v>15</v>
      </c>
      <c r="E1171" s="19" t="s">
        <v>1406</v>
      </c>
      <c r="F1171" s="24">
        <v>2722</v>
      </c>
      <c r="G1171" s="40"/>
      <c r="H1171" s="41"/>
    </row>
    <row r="1172" spans="1:8" ht="19.5" thickBot="1" x14ac:dyDescent="0.35">
      <c r="A1172" s="17">
        <v>1166</v>
      </c>
      <c r="B1172" s="23">
        <v>42426</v>
      </c>
      <c r="C1172" s="26" t="s">
        <v>1407</v>
      </c>
      <c r="D1172" s="27" t="s">
        <v>328</v>
      </c>
      <c r="E1172" s="27" t="s">
        <v>1408</v>
      </c>
      <c r="F1172" s="24">
        <v>2550</v>
      </c>
      <c r="G1172" s="42"/>
      <c r="H1172" s="43"/>
    </row>
    <row r="1173" spans="1:8" ht="38.25" thickBot="1" x14ac:dyDescent="0.35">
      <c r="A1173" s="17">
        <v>1167</v>
      </c>
      <c r="B1173" s="18">
        <v>42429</v>
      </c>
      <c r="C1173" s="19" t="s">
        <v>1409</v>
      </c>
      <c r="D1173" s="19" t="s">
        <v>564</v>
      </c>
      <c r="E1173" s="19" t="s">
        <v>1410</v>
      </c>
      <c r="F1173" s="24">
        <v>121</v>
      </c>
      <c r="G1173" s="40"/>
      <c r="H1173" s="41"/>
    </row>
    <row r="1174" spans="1:8" ht="19.5" thickBot="1" x14ac:dyDescent="0.35">
      <c r="A1174" s="17">
        <v>1168</v>
      </c>
      <c r="B1174" s="18">
        <v>42431</v>
      </c>
      <c r="C1174" s="19" t="s">
        <v>1411</v>
      </c>
      <c r="D1174" s="19" t="s">
        <v>549</v>
      </c>
      <c r="E1174" s="19" t="s">
        <v>1412</v>
      </c>
      <c r="F1174" s="24">
        <v>5</v>
      </c>
      <c r="G1174" s="40"/>
      <c r="H1174" s="41"/>
    </row>
    <row r="1175" spans="1:8" ht="38.25" thickBot="1" x14ac:dyDescent="0.35">
      <c r="A1175" s="17">
        <v>1169</v>
      </c>
      <c r="B1175" s="18">
        <v>42432</v>
      </c>
      <c r="C1175" s="19" t="s">
        <v>606</v>
      </c>
      <c r="D1175" s="19" t="s">
        <v>279</v>
      </c>
      <c r="E1175" s="19" t="s">
        <v>1413</v>
      </c>
      <c r="F1175" s="24">
        <v>17.5</v>
      </c>
      <c r="G1175" s="40"/>
      <c r="H1175" s="41"/>
    </row>
    <row r="1176" spans="1:8" ht="19.5" thickBot="1" x14ac:dyDescent="0.35">
      <c r="A1176" s="17">
        <v>1170</v>
      </c>
      <c r="B1176" s="18">
        <v>42432</v>
      </c>
      <c r="C1176" s="19"/>
      <c r="D1176" s="19" t="s">
        <v>279</v>
      </c>
      <c r="E1176" s="19" t="s">
        <v>1414</v>
      </c>
      <c r="F1176" s="24">
        <v>5</v>
      </c>
      <c r="G1176" s="40"/>
      <c r="H1176" s="41"/>
    </row>
    <row r="1177" spans="1:8" ht="19.5" thickBot="1" x14ac:dyDescent="0.35">
      <c r="A1177" s="17">
        <v>1171</v>
      </c>
      <c r="B1177" s="18">
        <v>42436</v>
      </c>
      <c r="C1177" s="19" t="s">
        <v>1415</v>
      </c>
      <c r="D1177" s="19" t="s">
        <v>407</v>
      </c>
      <c r="E1177" s="19" t="s">
        <v>1416</v>
      </c>
      <c r="F1177" s="24">
        <v>750</v>
      </c>
      <c r="G1177" s="40"/>
      <c r="H1177" s="41"/>
    </row>
    <row r="1178" spans="1:8" ht="19.5" thickBot="1" x14ac:dyDescent="0.35">
      <c r="A1178" s="17">
        <v>1172</v>
      </c>
      <c r="B1178" s="23">
        <v>42436</v>
      </c>
      <c r="C1178" s="31">
        <v>330006</v>
      </c>
      <c r="D1178" s="31" t="s">
        <v>1417</v>
      </c>
      <c r="E1178" s="31"/>
      <c r="F1178" s="24">
        <v>750</v>
      </c>
      <c r="G1178" s="40"/>
      <c r="H1178" s="41"/>
    </row>
    <row r="1179" spans="1:8" ht="19.5" thickBot="1" x14ac:dyDescent="0.35">
      <c r="A1179" s="17">
        <v>1173</v>
      </c>
      <c r="B1179" s="18">
        <v>42437</v>
      </c>
      <c r="C1179" s="19" t="s">
        <v>1418</v>
      </c>
      <c r="D1179" s="19" t="s">
        <v>549</v>
      </c>
      <c r="E1179" s="19" t="s">
        <v>1412</v>
      </c>
      <c r="F1179" s="24">
        <v>5</v>
      </c>
      <c r="G1179" s="40"/>
      <c r="H1179" s="41"/>
    </row>
    <row r="1180" spans="1:8" ht="19.5" thickBot="1" x14ac:dyDescent="0.35">
      <c r="A1180" s="17">
        <v>1174</v>
      </c>
      <c r="B1180" s="18">
        <v>42440</v>
      </c>
      <c r="C1180" s="19" t="s">
        <v>1419</v>
      </c>
      <c r="D1180" s="19" t="s">
        <v>549</v>
      </c>
      <c r="E1180" s="19" t="s">
        <v>1412</v>
      </c>
      <c r="F1180" s="24">
        <v>5</v>
      </c>
      <c r="G1180" s="40"/>
      <c r="H1180" s="41"/>
    </row>
    <row r="1181" spans="1:8" ht="19.5" thickBot="1" x14ac:dyDescent="0.35">
      <c r="A1181" s="17">
        <v>1175</v>
      </c>
      <c r="B1181" s="23">
        <v>42440</v>
      </c>
      <c r="C1181" s="19"/>
      <c r="D1181" s="19" t="s">
        <v>923</v>
      </c>
      <c r="E1181" s="19" t="s">
        <v>1420</v>
      </c>
      <c r="F1181" s="24">
        <v>198</v>
      </c>
      <c r="G1181" s="40"/>
      <c r="H1181" s="41"/>
    </row>
    <row r="1182" spans="1:8" ht="19.5" thickBot="1" x14ac:dyDescent="0.35">
      <c r="A1182" s="17">
        <v>1176</v>
      </c>
      <c r="B1182" s="23">
        <v>42440</v>
      </c>
      <c r="C1182" s="19"/>
      <c r="D1182" s="19" t="s">
        <v>923</v>
      </c>
      <c r="E1182" s="19" t="s">
        <v>1145</v>
      </c>
      <c r="F1182" s="24">
        <v>20</v>
      </c>
      <c r="G1182" s="40"/>
      <c r="H1182" s="41"/>
    </row>
    <row r="1183" spans="1:8" ht="38.25" thickBot="1" x14ac:dyDescent="0.35">
      <c r="A1183" s="17">
        <v>1177</v>
      </c>
      <c r="B1183" s="18">
        <v>42445</v>
      </c>
      <c r="C1183" s="19" t="s">
        <v>606</v>
      </c>
      <c r="D1183" s="19" t="s">
        <v>279</v>
      </c>
      <c r="E1183" s="19" t="s">
        <v>1421</v>
      </c>
      <c r="F1183" s="24">
        <v>13.5</v>
      </c>
      <c r="G1183" s="40"/>
      <c r="H1183" s="41"/>
    </row>
    <row r="1184" spans="1:8" ht="38.25" thickBot="1" x14ac:dyDescent="0.35">
      <c r="A1184" s="17">
        <v>1178</v>
      </c>
      <c r="B1184" s="18">
        <v>42446</v>
      </c>
      <c r="C1184" s="19" t="s">
        <v>606</v>
      </c>
      <c r="D1184" s="19" t="s">
        <v>279</v>
      </c>
      <c r="E1184" s="19" t="s">
        <v>1422</v>
      </c>
      <c r="F1184" s="24">
        <v>10.199999999999999</v>
      </c>
      <c r="G1184" s="40"/>
      <c r="H1184" s="41"/>
    </row>
    <row r="1185" spans="1:8" ht="38.25" thickBot="1" x14ac:dyDescent="0.35">
      <c r="A1185" s="17">
        <v>1179</v>
      </c>
      <c r="B1185" s="18">
        <v>42447</v>
      </c>
      <c r="C1185" s="19" t="s">
        <v>1423</v>
      </c>
      <c r="D1185" s="19" t="s">
        <v>11</v>
      </c>
      <c r="E1185" s="19" t="s">
        <v>1424</v>
      </c>
      <c r="F1185" s="24">
        <v>2656</v>
      </c>
      <c r="G1185" s="40"/>
      <c r="H1185" s="41"/>
    </row>
    <row r="1186" spans="1:8" ht="38.25" thickBot="1" x14ac:dyDescent="0.35">
      <c r="A1186" s="17">
        <v>1180</v>
      </c>
      <c r="B1186" s="18">
        <v>42447</v>
      </c>
      <c r="C1186" s="19" t="s">
        <v>606</v>
      </c>
      <c r="D1186" s="19" t="s">
        <v>279</v>
      </c>
      <c r="E1186" s="19" t="s">
        <v>1425</v>
      </c>
      <c r="F1186" s="24">
        <v>25.5</v>
      </c>
      <c r="G1186" s="40"/>
      <c r="H1186" s="41"/>
    </row>
    <row r="1187" spans="1:8" ht="19.5" thickBot="1" x14ac:dyDescent="0.35">
      <c r="A1187" s="17">
        <v>1181</v>
      </c>
      <c r="B1187" s="18">
        <v>42447</v>
      </c>
      <c r="C1187" s="19" t="s">
        <v>1426</v>
      </c>
      <c r="D1187" s="19" t="s">
        <v>549</v>
      </c>
      <c r="E1187" s="19" t="s">
        <v>1412</v>
      </c>
      <c r="F1187" s="24">
        <v>5</v>
      </c>
      <c r="G1187" s="40"/>
      <c r="H1187" s="41"/>
    </row>
    <row r="1188" spans="1:8" ht="19.5" thickBot="1" x14ac:dyDescent="0.35">
      <c r="A1188" s="17">
        <v>1182</v>
      </c>
      <c r="B1188" s="23">
        <v>42447</v>
      </c>
      <c r="C1188" s="31" t="s">
        <v>1427</v>
      </c>
      <c r="D1188" s="19" t="s">
        <v>279</v>
      </c>
      <c r="E1188" s="31" t="s">
        <v>1428</v>
      </c>
      <c r="F1188" s="24">
        <v>2656</v>
      </c>
      <c r="G1188" s="40"/>
      <c r="H1188" s="41"/>
    </row>
    <row r="1189" spans="1:8" ht="19.5" thickBot="1" x14ac:dyDescent="0.35">
      <c r="A1189" s="17">
        <v>1183</v>
      </c>
      <c r="B1189" s="23">
        <v>42447</v>
      </c>
      <c r="C1189" s="31"/>
      <c r="D1189" s="19" t="s">
        <v>279</v>
      </c>
      <c r="E1189" s="31" t="s">
        <v>1429</v>
      </c>
      <c r="F1189" s="24">
        <v>10.68</v>
      </c>
      <c r="G1189" s="40"/>
      <c r="H1189" s="41"/>
    </row>
    <row r="1190" spans="1:8" ht="38.25" thickBot="1" x14ac:dyDescent="0.35">
      <c r="A1190" s="17">
        <v>1184</v>
      </c>
      <c r="B1190" s="18">
        <v>42451</v>
      </c>
      <c r="C1190" s="19" t="s">
        <v>606</v>
      </c>
      <c r="D1190" s="19" t="s">
        <v>279</v>
      </c>
      <c r="E1190" s="19" t="s">
        <v>1430</v>
      </c>
      <c r="F1190" s="24">
        <v>16</v>
      </c>
      <c r="G1190" s="40"/>
      <c r="H1190" s="41"/>
    </row>
    <row r="1191" spans="1:8" ht="38.25" thickBot="1" x14ac:dyDescent="0.35">
      <c r="A1191" s="17">
        <v>1185</v>
      </c>
      <c r="B1191" s="18">
        <v>42458</v>
      </c>
      <c r="C1191" s="19" t="s">
        <v>606</v>
      </c>
      <c r="D1191" s="19" t="s">
        <v>279</v>
      </c>
      <c r="E1191" s="19" t="s">
        <v>1431</v>
      </c>
      <c r="F1191" s="24">
        <v>20</v>
      </c>
      <c r="G1191" s="40"/>
      <c r="H1191" s="41"/>
    </row>
    <row r="1192" spans="1:8" ht="19.5" thickBot="1" x14ac:dyDescent="0.35">
      <c r="A1192" s="17">
        <v>1186</v>
      </c>
      <c r="B1192" s="23">
        <v>42458</v>
      </c>
      <c r="C1192" s="26"/>
      <c r="D1192" s="27" t="s">
        <v>328</v>
      </c>
      <c r="E1192" s="27" t="s">
        <v>1432</v>
      </c>
      <c r="F1192" s="24">
        <f>2392.17-171.62</f>
        <v>2220.5500000000002</v>
      </c>
      <c r="G1192" s="42"/>
      <c r="H1192" s="43"/>
    </row>
    <row r="1193" spans="1:8" ht="38.25" thickBot="1" x14ac:dyDescent="0.35">
      <c r="A1193" s="17">
        <v>1187</v>
      </c>
      <c r="B1193" s="18">
        <v>42459</v>
      </c>
      <c r="C1193" s="19" t="s">
        <v>606</v>
      </c>
      <c r="D1193" s="19" t="s">
        <v>279</v>
      </c>
      <c r="E1193" s="19" t="s">
        <v>1433</v>
      </c>
      <c r="F1193" s="24">
        <v>16</v>
      </c>
      <c r="G1193" s="40"/>
      <c r="H1193" s="41"/>
    </row>
    <row r="1194" spans="1:8" ht="19.5" thickBot="1" x14ac:dyDescent="0.35">
      <c r="A1194" s="17">
        <v>1188</v>
      </c>
      <c r="B1194" s="18">
        <v>42464</v>
      </c>
      <c r="C1194" s="19" t="s">
        <v>1434</v>
      </c>
      <c r="D1194" s="19" t="s">
        <v>1302</v>
      </c>
      <c r="E1194" s="19" t="s">
        <v>1435</v>
      </c>
      <c r="F1194" s="24">
        <v>9.8000000000000007</v>
      </c>
      <c r="G1194" s="40"/>
      <c r="H1194" s="41"/>
    </row>
    <row r="1195" spans="1:8" ht="38.25" thickBot="1" x14ac:dyDescent="0.35">
      <c r="A1195" s="17">
        <v>1189</v>
      </c>
      <c r="B1195" s="18">
        <v>42465</v>
      </c>
      <c r="C1195" s="19" t="s">
        <v>606</v>
      </c>
      <c r="D1195" s="19" t="s">
        <v>279</v>
      </c>
      <c r="E1195" s="19" t="s">
        <v>1436</v>
      </c>
      <c r="F1195" s="24">
        <v>13.5</v>
      </c>
      <c r="G1195" s="40"/>
      <c r="H1195" s="41"/>
    </row>
    <row r="1196" spans="1:8" ht="19.5" thickBot="1" x14ac:dyDescent="0.35">
      <c r="A1196" s="17">
        <v>1190</v>
      </c>
      <c r="B1196" s="18">
        <v>42465</v>
      </c>
      <c r="C1196" s="19" t="s">
        <v>1437</v>
      </c>
      <c r="D1196" s="19" t="s">
        <v>1438</v>
      </c>
      <c r="E1196" s="19" t="s">
        <v>1439</v>
      </c>
      <c r="F1196" s="24">
        <v>5</v>
      </c>
      <c r="G1196" s="40"/>
      <c r="H1196" s="41"/>
    </row>
    <row r="1197" spans="1:8" ht="19.5" thickBot="1" x14ac:dyDescent="0.35">
      <c r="A1197" s="17">
        <v>1191</v>
      </c>
      <c r="B1197" s="18">
        <v>42465</v>
      </c>
      <c r="C1197" s="19" t="s">
        <v>1440</v>
      </c>
      <c r="D1197" s="19" t="s">
        <v>549</v>
      </c>
      <c r="E1197" s="19" t="s">
        <v>1441</v>
      </c>
      <c r="F1197" s="24">
        <v>5</v>
      </c>
      <c r="G1197" s="40"/>
      <c r="H1197" s="41"/>
    </row>
    <row r="1198" spans="1:8" ht="38.25" thickBot="1" x14ac:dyDescent="0.35">
      <c r="A1198" s="17">
        <v>1192</v>
      </c>
      <c r="B1198" s="18">
        <v>42465</v>
      </c>
      <c r="C1198" s="19" t="s">
        <v>1442</v>
      </c>
      <c r="D1198" s="19" t="s">
        <v>1443</v>
      </c>
      <c r="E1198" s="19" t="s">
        <v>1444</v>
      </c>
      <c r="F1198" s="24">
        <v>498</v>
      </c>
      <c r="G1198" s="40"/>
      <c r="H1198" s="41"/>
    </row>
    <row r="1199" spans="1:8" ht="38.25" thickBot="1" x14ac:dyDescent="0.35">
      <c r="A1199" s="17">
        <v>1193</v>
      </c>
      <c r="B1199" s="18">
        <v>42467</v>
      </c>
      <c r="C1199" s="19" t="s">
        <v>606</v>
      </c>
      <c r="D1199" s="19" t="s">
        <v>279</v>
      </c>
      <c r="E1199" s="19" t="s">
        <v>1445</v>
      </c>
      <c r="F1199" s="24">
        <v>15.5</v>
      </c>
      <c r="G1199" s="40"/>
      <c r="H1199" s="41"/>
    </row>
    <row r="1200" spans="1:8" ht="19.5" thickBot="1" x14ac:dyDescent="0.35">
      <c r="A1200" s="17">
        <v>1194</v>
      </c>
      <c r="B1200" s="18">
        <v>42467</v>
      </c>
      <c r="C1200" s="19" t="s">
        <v>1446</v>
      </c>
      <c r="D1200" s="19" t="s">
        <v>510</v>
      </c>
      <c r="E1200" s="19" t="s">
        <v>1447</v>
      </c>
      <c r="F1200" s="24">
        <v>12</v>
      </c>
      <c r="G1200" s="40"/>
      <c r="H1200" s="41"/>
    </row>
    <row r="1201" spans="1:8" ht="38.25" thickBot="1" x14ac:dyDescent="0.35">
      <c r="A1201" s="17">
        <v>1195</v>
      </c>
      <c r="B1201" s="18">
        <v>42474</v>
      </c>
      <c r="C1201" s="19" t="s">
        <v>606</v>
      </c>
      <c r="D1201" s="19" t="s">
        <v>279</v>
      </c>
      <c r="E1201" s="19" t="s">
        <v>1448</v>
      </c>
      <c r="F1201" s="24">
        <v>21</v>
      </c>
      <c r="G1201" s="40"/>
      <c r="H1201" s="41"/>
    </row>
    <row r="1202" spans="1:8" ht="19.5" thickBot="1" x14ac:dyDescent="0.35">
      <c r="A1202" s="17">
        <v>1196</v>
      </c>
      <c r="B1202" s="18">
        <v>42474</v>
      </c>
      <c r="C1202" s="19" t="s">
        <v>1449</v>
      </c>
      <c r="D1202" s="19" t="s">
        <v>1234</v>
      </c>
      <c r="E1202" s="19" t="s">
        <v>1450</v>
      </c>
      <c r="F1202" s="24">
        <v>5.5</v>
      </c>
      <c r="G1202" s="40"/>
      <c r="H1202" s="41"/>
    </row>
    <row r="1203" spans="1:8" ht="19.5" thickBot="1" x14ac:dyDescent="0.35">
      <c r="A1203" s="17">
        <v>1197</v>
      </c>
      <c r="B1203" s="18">
        <v>42474</v>
      </c>
      <c r="C1203" s="19" t="s">
        <v>1451</v>
      </c>
      <c r="D1203" s="19" t="s">
        <v>481</v>
      </c>
      <c r="E1203" s="19" t="s">
        <v>1452</v>
      </c>
      <c r="F1203" s="24">
        <v>11.9</v>
      </c>
      <c r="G1203" s="40"/>
      <c r="H1203" s="41"/>
    </row>
    <row r="1204" spans="1:8" ht="38.25" thickBot="1" x14ac:dyDescent="0.35">
      <c r="A1204" s="17">
        <v>1198</v>
      </c>
      <c r="B1204" s="18">
        <v>42475</v>
      </c>
      <c r="C1204" s="19" t="s">
        <v>606</v>
      </c>
      <c r="D1204" s="19" t="s">
        <v>279</v>
      </c>
      <c r="E1204" s="19" t="s">
        <v>1453</v>
      </c>
      <c r="F1204" s="24">
        <v>23</v>
      </c>
      <c r="G1204" s="40"/>
      <c r="H1204" s="41"/>
    </row>
    <row r="1205" spans="1:8" ht="19.5" thickBot="1" x14ac:dyDescent="0.35">
      <c r="A1205" s="17">
        <v>1199</v>
      </c>
      <c r="B1205" s="18">
        <v>42478</v>
      </c>
      <c r="C1205" s="19" t="s">
        <v>1454</v>
      </c>
      <c r="D1205" s="19" t="s">
        <v>1455</v>
      </c>
      <c r="E1205" s="19" t="s">
        <v>42</v>
      </c>
      <c r="F1205" s="24">
        <v>4.7</v>
      </c>
      <c r="G1205" s="40"/>
      <c r="H1205" s="41"/>
    </row>
    <row r="1206" spans="1:8" ht="19.5" thickBot="1" x14ac:dyDescent="0.35">
      <c r="A1206" s="17">
        <v>1200</v>
      </c>
      <c r="B1206" s="18">
        <v>42480</v>
      </c>
      <c r="C1206" s="19" t="s">
        <v>1456</v>
      </c>
      <c r="D1206" s="19" t="s">
        <v>1457</v>
      </c>
      <c r="E1206" s="19" t="s">
        <v>1458</v>
      </c>
      <c r="F1206" s="24">
        <v>3.3</v>
      </c>
      <c r="G1206" s="40"/>
      <c r="H1206" s="41"/>
    </row>
    <row r="1207" spans="1:8" ht="38.25" thickBot="1" x14ac:dyDescent="0.35">
      <c r="A1207" s="17">
        <v>1201</v>
      </c>
      <c r="B1207" s="18">
        <v>42480</v>
      </c>
      <c r="C1207" s="19" t="s">
        <v>1459</v>
      </c>
      <c r="D1207" s="19" t="s">
        <v>1443</v>
      </c>
      <c r="E1207" s="19" t="s">
        <v>1460</v>
      </c>
      <c r="F1207" s="24">
        <v>55</v>
      </c>
      <c r="G1207" s="40"/>
      <c r="H1207" s="41"/>
    </row>
    <row r="1208" spans="1:8" ht="38.25" thickBot="1" x14ac:dyDescent="0.35">
      <c r="A1208" s="17">
        <v>1202</v>
      </c>
      <c r="B1208" s="18">
        <v>42481</v>
      </c>
      <c r="C1208" s="19" t="s">
        <v>606</v>
      </c>
      <c r="D1208" s="19" t="s">
        <v>279</v>
      </c>
      <c r="E1208" s="19" t="s">
        <v>1461</v>
      </c>
      <c r="F1208" s="24">
        <v>26</v>
      </c>
      <c r="G1208" s="40"/>
      <c r="H1208" s="41"/>
    </row>
    <row r="1209" spans="1:8" ht="38.25" thickBot="1" x14ac:dyDescent="0.35">
      <c r="A1209" s="17">
        <v>1203</v>
      </c>
      <c r="B1209" s="18">
        <v>42482</v>
      </c>
      <c r="C1209" s="19" t="s">
        <v>606</v>
      </c>
      <c r="D1209" s="19" t="s">
        <v>279</v>
      </c>
      <c r="E1209" s="19" t="s">
        <v>1462</v>
      </c>
      <c r="F1209" s="24">
        <v>16.5</v>
      </c>
      <c r="G1209" s="40"/>
      <c r="H1209" s="41"/>
    </row>
    <row r="1210" spans="1:8" ht="19.5" thickBot="1" x14ac:dyDescent="0.35">
      <c r="A1210" s="17">
        <v>1204</v>
      </c>
      <c r="B1210" s="18">
        <v>42485</v>
      </c>
      <c r="C1210" s="19"/>
      <c r="D1210" s="19" t="s">
        <v>100</v>
      </c>
      <c r="E1210" s="19" t="s">
        <v>1463</v>
      </c>
      <c r="F1210" s="24">
        <v>220</v>
      </c>
      <c r="G1210" s="40"/>
      <c r="H1210" s="41"/>
    </row>
    <row r="1211" spans="1:8" ht="38.25" thickBot="1" x14ac:dyDescent="0.35">
      <c r="A1211" s="17">
        <v>1205</v>
      </c>
      <c r="B1211" s="18">
        <v>42488</v>
      </c>
      <c r="C1211" s="19" t="s">
        <v>606</v>
      </c>
      <c r="D1211" s="19" t="s">
        <v>279</v>
      </c>
      <c r="E1211" s="19" t="s">
        <v>1464</v>
      </c>
      <c r="F1211" s="24">
        <v>32.5</v>
      </c>
      <c r="G1211" s="40"/>
      <c r="H1211" s="41"/>
    </row>
    <row r="1212" spans="1:8" ht="19.5" thickBot="1" x14ac:dyDescent="0.35">
      <c r="A1212" s="17">
        <v>1206</v>
      </c>
      <c r="B1212" s="18">
        <v>42488</v>
      </c>
      <c r="C1212" s="19" t="s">
        <v>1465</v>
      </c>
      <c r="D1212" s="19" t="s">
        <v>1302</v>
      </c>
      <c r="E1212" s="19" t="s">
        <v>15</v>
      </c>
      <c r="F1212" s="24">
        <v>9.6</v>
      </c>
      <c r="G1212" s="40"/>
      <c r="H1212" s="41"/>
    </row>
    <row r="1213" spans="1:8" ht="19.5" thickBot="1" x14ac:dyDescent="0.35">
      <c r="A1213" s="17">
        <v>1207</v>
      </c>
      <c r="B1213" s="18">
        <v>42489</v>
      </c>
      <c r="C1213" s="19" t="s">
        <v>606</v>
      </c>
      <c r="D1213" s="19" t="s">
        <v>279</v>
      </c>
      <c r="E1213" s="19" t="s">
        <v>1466</v>
      </c>
      <c r="F1213" s="24">
        <v>20</v>
      </c>
      <c r="G1213" s="40"/>
      <c r="H1213" s="41"/>
    </row>
    <row r="1214" spans="1:8" ht="38.25" thickBot="1" x14ac:dyDescent="0.35">
      <c r="A1214" s="17">
        <v>1208</v>
      </c>
      <c r="B1214" s="18">
        <v>42493</v>
      </c>
      <c r="C1214" s="19" t="s">
        <v>606</v>
      </c>
      <c r="D1214" s="19" t="s">
        <v>279</v>
      </c>
      <c r="E1214" s="19" t="s">
        <v>1467</v>
      </c>
      <c r="F1214" s="24">
        <v>400</v>
      </c>
      <c r="G1214" s="40"/>
      <c r="H1214" s="41"/>
    </row>
    <row r="1215" spans="1:8" ht="19.5" thickBot="1" x14ac:dyDescent="0.35">
      <c r="A1215" s="17">
        <v>1209</v>
      </c>
      <c r="B1215" s="18">
        <v>42503</v>
      </c>
      <c r="C1215" s="19" t="s">
        <v>1468</v>
      </c>
      <c r="D1215" s="19" t="s">
        <v>481</v>
      </c>
      <c r="E1215" s="19" t="s">
        <v>1469</v>
      </c>
      <c r="F1215" s="24">
        <v>3</v>
      </c>
      <c r="G1215" s="40"/>
      <c r="H1215" s="41"/>
    </row>
    <row r="1216" spans="1:8" ht="19.5" thickBot="1" x14ac:dyDescent="0.35">
      <c r="A1216" s="17">
        <v>1210</v>
      </c>
      <c r="B1216" s="18">
        <v>42507</v>
      </c>
      <c r="C1216" s="19"/>
      <c r="D1216" s="19" t="s">
        <v>1470</v>
      </c>
      <c r="E1216" s="19" t="s">
        <v>617</v>
      </c>
      <c r="F1216" s="24">
        <v>10</v>
      </c>
      <c r="G1216" s="40"/>
      <c r="H1216" s="41"/>
    </row>
    <row r="1217" spans="1:8" ht="19.5" thickBot="1" x14ac:dyDescent="0.35">
      <c r="A1217" s="17">
        <v>1211</v>
      </c>
      <c r="B1217" s="18">
        <v>42507</v>
      </c>
      <c r="C1217" s="19" t="s">
        <v>1471</v>
      </c>
      <c r="D1217" s="19" t="s">
        <v>1443</v>
      </c>
      <c r="E1217" s="19" t="s">
        <v>1472</v>
      </c>
      <c r="F1217" s="24">
        <v>70</v>
      </c>
      <c r="G1217" s="40"/>
      <c r="H1217" s="41"/>
    </row>
    <row r="1218" spans="1:8" ht="19.5" thickBot="1" x14ac:dyDescent="0.35">
      <c r="A1218" s="17">
        <v>1212</v>
      </c>
      <c r="B1218" s="18">
        <v>42507</v>
      </c>
      <c r="C1218" s="19"/>
      <c r="D1218" s="19" t="s">
        <v>11</v>
      </c>
      <c r="E1218" s="19" t="s">
        <v>1473</v>
      </c>
      <c r="F1218" s="24">
        <v>48174</v>
      </c>
      <c r="G1218" s="40"/>
      <c r="H1218" s="41"/>
    </row>
    <row r="1219" spans="1:8" ht="38.25" thickBot="1" x14ac:dyDescent="0.35">
      <c r="A1219" s="17">
        <v>1213</v>
      </c>
      <c r="B1219" s="18">
        <v>42510</v>
      </c>
      <c r="C1219" s="19" t="s">
        <v>606</v>
      </c>
      <c r="D1219" s="19" t="s">
        <v>279</v>
      </c>
      <c r="E1219" s="19" t="s">
        <v>1474</v>
      </c>
      <c r="F1219" s="24">
        <v>18</v>
      </c>
      <c r="G1219" s="40"/>
      <c r="H1219" s="41"/>
    </row>
    <row r="1220" spans="1:8" ht="19.5" thickBot="1" x14ac:dyDescent="0.35">
      <c r="A1220" s="17">
        <v>1214</v>
      </c>
      <c r="B1220" s="18">
        <v>42517</v>
      </c>
      <c r="C1220" s="19" t="s">
        <v>1475</v>
      </c>
      <c r="D1220" s="19" t="s">
        <v>1443</v>
      </c>
      <c r="E1220" s="19" t="s">
        <v>1476</v>
      </c>
      <c r="F1220" s="24">
        <v>13</v>
      </c>
      <c r="G1220" s="40"/>
      <c r="H1220" s="41"/>
    </row>
    <row r="1221" spans="1:8" ht="19.5" thickBot="1" x14ac:dyDescent="0.35">
      <c r="A1221" s="17">
        <v>1215</v>
      </c>
      <c r="B1221" s="18">
        <v>42517</v>
      </c>
      <c r="C1221" s="19" t="s">
        <v>606</v>
      </c>
      <c r="D1221" s="19" t="s">
        <v>279</v>
      </c>
      <c r="E1221" s="19" t="s">
        <v>1466</v>
      </c>
      <c r="F1221" s="24">
        <v>20</v>
      </c>
      <c r="G1221" s="40"/>
      <c r="H1221" s="41"/>
    </row>
    <row r="1222" spans="1:8" ht="38.25" thickBot="1" x14ac:dyDescent="0.35">
      <c r="A1222" s="17">
        <v>1216</v>
      </c>
      <c r="B1222" s="23">
        <v>42520</v>
      </c>
      <c r="C1222" s="19" t="s">
        <v>1477</v>
      </c>
      <c r="D1222" s="19" t="s">
        <v>15</v>
      </c>
      <c r="E1222" s="19" t="s">
        <v>1478</v>
      </c>
      <c r="F1222" s="24">
        <v>0</v>
      </c>
      <c r="G1222" s="40">
        <v>885</v>
      </c>
      <c r="H1222" s="41"/>
    </row>
    <row r="1223" spans="1:8" ht="19.5" thickBot="1" x14ac:dyDescent="0.35">
      <c r="A1223" s="17">
        <v>1217</v>
      </c>
      <c r="B1223" s="18">
        <v>42522</v>
      </c>
      <c r="C1223" s="19"/>
      <c r="D1223" s="19" t="s">
        <v>279</v>
      </c>
      <c r="E1223" s="19" t="s">
        <v>1257</v>
      </c>
      <c r="F1223" s="24">
        <v>23.5</v>
      </c>
      <c r="G1223" s="40"/>
      <c r="H1223" s="41"/>
    </row>
    <row r="1224" spans="1:8" ht="19.5" thickBot="1" x14ac:dyDescent="0.35">
      <c r="A1224" s="17">
        <v>1218</v>
      </c>
      <c r="B1224" s="18">
        <v>42524</v>
      </c>
      <c r="C1224" s="19"/>
      <c r="D1224" s="19" t="s">
        <v>279</v>
      </c>
      <c r="E1224" s="19" t="s">
        <v>1257</v>
      </c>
      <c r="F1224" s="24">
        <v>22.5</v>
      </c>
      <c r="G1224" s="40"/>
      <c r="H1224" s="41"/>
    </row>
    <row r="1225" spans="1:8" ht="38.25" thickBot="1" x14ac:dyDescent="0.35">
      <c r="A1225" s="17">
        <v>1219</v>
      </c>
      <c r="B1225" s="18">
        <v>42527</v>
      </c>
      <c r="C1225" s="19" t="s">
        <v>1479</v>
      </c>
      <c r="D1225" s="19" t="s">
        <v>1480</v>
      </c>
      <c r="E1225" s="19" t="s">
        <v>1481</v>
      </c>
      <c r="F1225" s="24">
        <v>660</v>
      </c>
      <c r="G1225" s="40"/>
      <c r="H1225" s="41"/>
    </row>
    <row r="1226" spans="1:8" ht="19.5" thickBot="1" x14ac:dyDescent="0.35">
      <c r="A1226" s="17">
        <v>1220</v>
      </c>
      <c r="B1226" s="18">
        <v>42535</v>
      </c>
      <c r="C1226" s="19"/>
      <c r="D1226" s="19" t="s">
        <v>279</v>
      </c>
      <c r="E1226" s="19" t="s">
        <v>1482</v>
      </c>
      <c r="F1226" s="24">
        <v>10</v>
      </c>
      <c r="G1226" s="40"/>
      <c r="H1226" s="41"/>
    </row>
    <row r="1227" spans="1:8" ht="19.5" thickBot="1" x14ac:dyDescent="0.35">
      <c r="A1227" s="17">
        <v>1221</v>
      </c>
      <c r="B1227" s="18">
        <v>42537</v>
      </c>
      <c r="C1227" s="19" t="s">
        <v>1483</v>
      </c>
      <c r="D1227" s="19" t="s">
        <v>1443</v>
      </c>
      <c r="E1227" s="19" t="s">
        <v>1484</v>
      </c>
      <c r="F1227" s="24">
        <v>13</v>
      </c>
      <c r="G1227" s="40"/>
      <c r="H1227" s="41"/>
    </row>
    <row r="1228" spans="1:8" ht="19.5" thickBot="1" x14ac:dyDescent="0.35">
      <c r="A1228" s="17">
        <v>1222</v>
      </c>
      <c r="B1228" s="18">
        <v>42537</v>
      </c>
      <c r="C1228" s="19" t="s">
        <v>1485</v>
      </c>
      <c r="D1228" s="19" t="s">
        <v>1443</v>
      </c>
      <c r="E1228" s="19" t="s">
        <v>1486</v>
      </c>
      <c r="F1228" s="24">
        <v>13</v>
      </c>
      <c r="G1228" s="40"/>
      <c r="H1228" s="41"/>
    </row>
    <row r="1229" spans="1:8" ht="19.5" thickBot="1" x14ac:dyDescent="0.35">
      <c r="A1229" s="17">
        <v>1223</v>
      </c>
      <c r="B1229" s="18">
        <v>42537</v>
      </c>
      <c r="C1229" s="19"/>
      <c r="D1229" s="19" t="s">
        <v>279</v>
      </c>
      <c r="E1229" s="19" t="s">
        <v>1482</v>
      </c>
      <c r="F1229" s="24">
        <v>16.5</v>
      </c>
      <c r="G1229" s="40"/>
      <c r="H1229" s="41"/>
    </row>
    <row r="1230" spans="1:8" ht="19.5" thickBot="1" x14ac:dyDescent="0.35">
      <c r="A1230" s="17">
        <v>1224</v>
      </c>
      <c r="B1230" s="51">
        <v>42538</v>
      </c>
      <c r="C1230" s="31"/>
      <c r="D1230" s="31" t="s">
        <v>100</v>
      </c>
      <c r="E1230" s="31" t="s">
        <v>1487</v>
      </c>
      <c r="F1230" s="52">
        <v>1200</v>
      </c>
      <c r="G1230" s="40"/>
      <c r="H1230" s="41"/>
    </row>
    <row r="1231" spans="1:8" ht="19.5" thickBot="1" x14ac:dyDescent="0.35">
      <c r="A1231" s="17">
        <v>1225</v>
      </c>
      <c r="B1231" s="18">
        <v>42544</v>
      </c>
      <c r="C1231" s="19"/>
      <c r="D1231" s="19" t="s">
        <v>279</v>
      </c>
      <c r="E1231" s="19" t="s">
        <v>1257</v>
      </c>
      <c r="F1231" s="24">
        <v>18.5</v>
      </c>
      <c r="G1231" s="40"/>
      <c r="H1231" s="41"/>
    </row>
    <row r="1232" spans="1:8" ht="38.25" thickBot="1" x14ac:dyDescent="0.35">
      <c r="A1232" s="17">
        <v>1226</v>
      </c>
      <c r="B1232" s="18">
        <v>42557</v>
      </c>
      <c r="C1232" s="19"/>
      <c r="D1232" s="19" t="s">
        <v>1443</v>
      </c>
      <c r="E1232" s="19" t="s">
        <v>1488</v>
      </c>
      <c r="F1232" s="24">
        <v>5</v>
      </c>
      <c r="G1232" s="40"/>
      <c r="H1232" s="41"/>
    </row>
    <row r="1233" spans="1:8" ht="19.5" thickBot="1" x14ac:dyDescent="0.35">
      <c r="A1233" s="17">
        <v>1227</v>
      </c>
      <c r="B1233" s="18">
        <v>42557</v>
      </c>
      <c r="C1233" s="19" t="s">
        <v>1489</v>
      </c>
      <c r="D1233" s="19" t="s">
        <v>11</v>
      </c>
      <c r="E1233" s="19" t="s">
        <v>588</v>
      </c>
      <c r="F1233" s="24">
        <v>64</v>
      </c>
      <c r="G1233" s="40"/>
      <c r="H1233" s="41"/>
    </row>
    <row r="1234" spans="1:8" ht="19.5" thickBot="1" x14ac:dyDescent="0.35">
      <c r="A1234" s="17">
        <v>1228</v>
      </c>
      <c r="B1234" s="18">
        <v>42557</v>
      </c>
      <c r="C1234" s="19" t="s">
        <v>1490</v>
      </c>
      <c r="D1234" s="19" t="s">
        <v>481</v>
      </c>
      <c r="E1234" s="19" t="s">
        <v>1491</v>
      </c>
      <c r="F1234" s="24">
        <v>1.2</v>
      </c>
      <c r="G1234" s="40"/>
      <c r="H1234" s="41"/>
    </row>
    <row r="1235" spans="1:8" ht="19.5" thickBot="1" x14ac:dyDescent="0.35">
      <c r="A1235" s="17">
        <v>1229</v>
      </c>
      <c r="B1235" s="18">
        <v>42562</v>
      </c>
      <c r="C1235" s="19" t="s">
        <v>1492</v>
      </c>
      <c r="D1235" s="19" t="s">
        <v>510</v>
      </c>
      <c r="E1235" s="19" t="s">
        <v>123</v>
      </c>
      <c r="F1235" s="24">
        <v>8</v>
      </c>
      <c r="G1235" s="40"/>
      <c r="H1235" s="41"/>
    </row>
    <row r="1236" spans="1:8" ht="19.5" thickBot="1" x14ac:dyDescent="0.35">
      <c r="A1236" s="17">
        <v>1230</v>
      </c>
      <c r="B1236" s="18">
        <v>42564</v>
      </c>
      <c r="C1236" s="19"/>
      <c r="D1236" s="19" t="s">
        <v>279</v>
      </c>
      <c r="E1236" s="19" t="s">
        <v>1257</v>
      </c>
      <c r="F1236" s="24">
        <v>18</v>
      </c>
      <c r="G1236" s="40"/>
      <c r="H1236" s="41"/>
    </row>
    <row r="1237" spans="1:8" ht="19.5" thickBot="1" x14ac:dyDescent="0.35">
      <c r="A1237" s="17">
        <v>1231</v>
      </c>
      <c r="B1237" s="18">
        <v>42566</v>
      </c>
      <c r="C1237" s="19"/>
      <c r="D1237" s="19" t="s">
        <v>279</v>
      </c>
      <c r="E1237" s="19" t="s">
        <v>1257</v>
      </c>
      <c r="F1237" s="24">
        <v>26.5</v>
      </c>
      <c r="G1237" s="40"/>
      <c r="H1237" s="41"/>
    </row>
    <row r="1238" spans="1:8" ht="19.5" thickBot="1" x14ac:dyDescent="0.35">
      <c r="A1238" s="17">
        <v>1232</v>
      </c>
      <c r="B1238" s="18">
        <v>42569</v>
      </c>
      <c r="C1238" s="19" t="s">
        <v>1493</v>
      </c>
      <c r="D1238" s="19" t="s">
        <v>1443</v>
      </c>
      <c r="E1238" s="19" t="s">
        <v>588</v>
      </c>
      <c r="F1238" s="24">
        <v>5</v>
      </c>
      <c r="G1238" s="40"/>
      <c r="H1238" s="41"/>
    </row>
    <row r="1239" spans="1:8" ht="19.5" thickBot="1" x14ac:dyDescent="0.35">
      <c r="A1239" s="17">
        <v>1233</v>
      </c>
      <c r="B1239" s="18">
        <v>42569</v>
      </c>
      <c r="C1239" s="19" t="s">
        <v>1494</v>
      </c>
      <c r="D1239" s="19" t="s">
        <v>1443</v>
      </c>
      <c r="E1239" s="19" t="s">
        <v>588</v>
      </c>
      <c r="F1239" s="24">
        <v>5</v>
      </c>
      <c r="G1239" s="40"/>
      <c r="H1239" s="41"/>
    </row>
    <row r="1240" spans="1:8" ht="19.5" thickBot="1" x14ac:dyDescent="0.35">
      <c r="A1240" s="17">
        <v>1234</v>
      </c>
      <c r="B1240" s="18">
        <v>42569</v>
      </c>
      <c r="C1240" s="19" t="s">
        <v>1495</v>
      </c>
      <c r="D1240" s="19" t="s">
        <v>1443</v>
      </c>
      <c r="E1240" s="19" t="s">
        <v>588</v>
      </c>
      <c r="F1240" s="24">
        <v>5</v>
      </c>
      <c r="G1240" s="40"/>
      <c r="H1240" s="41"/>
    </row>
    <row r="1241" spans="1:8" ht="19.5" thickBot="1" x14ac:dyDescent="0.35">
      <c r="A1241" s="17">
        <v>1235</v>
      </c>
      <c r="B1241" s="18">
        <v>42572</v>
      </c>
      <c r="C1241" s="19" t="s">
        <v>1496</v>
      </c>
      <c r="D1241" s="19" t="s">
        <v>1443</v>
      </c>
      <c r="E1241" s="19" t="s">
        <v>1497</v>
      </c>
      <c r="F1241" s="24">
        <v>225</v>
      </c>
      <c r="G1241" s="40"/>
      <c r="H1241" s="41"/>
    </row>
    <row r="1242" spans="1:8" ht="19.5" thickBot="1" x14ac:dyDescent="0.35">
      <c r="A1242" s="17">
        <v>1236</v>
      </c>
      <c r="B1242" s="18">
        <v>42572</v>
      </c>
      <c r="C1242" s="19" t="s">
        <v>1498</v>
      </c>
      <c r="D1242" s="19" t="s">
        <v>1443</v>
      </c>
      <c r="E1242" s="19" t="s">
        <v>1499</v>
      </c>
      <c r="F1242" s="24">
        <v>90</v>
      </c>
      <c r="G1242" s="40"/>
      <c r="H1242" s="41"/>
    </row>
    <row r="1243" spans="1:8" ht="19.5" thickBot="1" x14ac:dyDescent="0.35">
      <c r="A1243" s="17">
        <v>1237</v>
      </c>
      <c r="B1243" s="18">
        <v>42572</v>
      </c>
      <c r="C1243" s="19" t="s">
        <v>1500</v>
      </c>
      <c r="D1243" s="19" t="s">
        <v>1443</v>
      </c>
      <c r="E1243" s="19" t="s">
        <v>1497</v>
      </c>
      <c r="F1243" s="24">
        <v>70</v>
      </c>
      <c r="G1243" s="40"/>
      <c r="H1243" s="41"/>
    </row>
    <row r="1244" spans="1:8" ht="19.5" thickBot="1" x14ac:dyDescent="0.35">
      <c r="A1244" s="17">
        <v>1238</v>
      </c>
      <c r="B1244" s="18">
        <v>42588</v>
      </c>
      <c r="C1244" s="19" t="s">
        <v>1501</v>
      </c>
      <c r="D1244" s="19" t="s">
        <v>1502</v>
      </c>
      <c r="E1244" s="19" t="s">
        <v>1503</v>
      </c>
      <c r="F1244" s="24">
        <v>50</v>
      </c>
      <c r="G1244" s="40"/>
      <c r="H1244" s="41"/>
    </row>
    <row r="1245" spans="1:8" ht="19.5" thickBot="1" x14ac:dyDescent="0.35">
      <c r="A1245" s="17">
        <v>1239</v>
      </c>
      <c r="B1245" s="25">
        <v>42592</v>
      </c>
      <c r="C1245" s="26"/>
      <c r="D1245" s="27" t="s">
        <v>15</v>
      </c>
      <c r="E1245" s="27" t="s">
        <v>1504</v>
      </c>
      <c r="F1245" s="24">
        <v>4730.9799999999996</v>
      </c>
      <c r="G1245" s="42"/>
      <c r="H1245" s="43"/>
    </row>
    <row r="1246" spans="1:8" ht="38.25" thickBot="1" x14ac:dyDescent="0.35">
      <c r="A1246" s="17">
        <v>1240</v>
      </c>
      <c r="B1246" s="23">
        <v>42593</v>
      </c>
      <c r="C1246" s="19"/>
      <c r="D1246" s="19" t="s">
        <v>15</v>
      </c>
      <c r="E1246" s="19" t="s">
        <v>1505</v>
      </c>
      <c r="F1246" s="24">
        <v>50</v>
      </c>
      <c r="G1246" s="40"/>
      <c r="H1246" s="41"/>
    </row>
    <row r="1247" spans="1:8" ht="19.5" thickBot="1" x14ac:dyDescent="0.35">
      <c r="A1247" s="17">
        <v>1241</v>
      </c>
      <c r="B1247" s="18">
        <v>42600</v>
      </c>
      <c r="C1247" s="19" t="s">
        <v>1506</v>
      </c>
      <c r="D1247" s="19" t="s">
        <v>1507</v>
      </c>
      <c r="E1247" s="19" t="s">
        <v>1508</v>
      </c>
      <c r="F1247" s="24">
        <v>400</v>
      </c>
      <c r="G1247" s="40"/>
      <c r="H1247" s="41"/>
    </row>
    <row r="1248" spans="1:8" ht="19.5" thickBot="1" x14ac:dyDescent="0.35">
      <c r="A1248" s="17">
        <v>1242</v>
      </c>
      <c r="B1248" s="18">
        <v>42613</v>
      </c>
      <c r="C1248" s="19"/>
      <c r="D1248" s="19" t="s">
        <v>1443</v>
      </c>
      <c r="E1248" s="19" t="s">
        <v>1472</v>
      </c>
      <c r="F1248" s="24">
        <v>5</v>
      </c>
      <c r="G1248" s="40"/>
      <c r="H1248" s="41"/>
    </row>
    <row r="1249" spans="1:8" ht="19.5" thickBot="1" x14ac:dyDescent="0.35">
      <c r="A1249" s="17">
        <v>1243</v>
      </c>
      <c r="B1249" s="18">
        <v>42614</v>
      </c>
      <c r="C1249" s="19" t="s">
        <v>1509</v>
      </c>
      <c r="D1249" s="19" t="s">
        <v>407</v>
      </c>
      <c r="E1249" s="19" t="s">
        <v>1510</v>
      </c>
      <c r="F1249" s="24">
        <v>700</v>
      </c>
      <c r="G1249" s="40"/>
      <c r="H1249" s="41"/>
    </row>
    <row r="1250" spans="1:8" ht="19.5" thickBot="1" x14ac:dyDescent="0.35">
      <c r="A1250" s="17">
        <v>1244</v>
      </c>
      <c r="B1250" s="18">
        <v>42614</v>
      </c>
      <c r="C1250" s="19" t="s">
        <v>1511</v>
      </c>
      <c r="D1250" s="19" t="s">
        <v>407</v>
      </c>
      <c r="E1250" s="19" t="s">
        <v>1512</v>
      </c>
      <c r="F1250" s="24">
        <v>350</v>
      </c>
      <c r="G1250" s="40"/>
      <c r="H1250" s="41"/>
    </row>
    <row r="1251" spans="1:8" ht="19.5" thickBot="1" x14ac:dyDescent="0.35">
      <c r="A1251" s="17">
        <v>1245</v>
      </c>
      <c r="B1251" s="18">
        <v>42619</v>
      </c>
      <c r="C1251" s="19"/>
      <c r="D1251" s="19" t="s">
        <v>1443</v>
      </c>
      <c r="E1251" s="19" t="s">
        <v>1513</v>
      </c>
      <c r="F1251" s="24">
        <v>700</v>
      </c>
      <c r="G1251" s="40"/>
      <c r="H1251" s="41"/>
    </row>
    <row r="1252" spans="1:8" ht="19.5" thickBot="1" x14ac:dyDescent="0.35">
      <c r="A1252" s="17">
        <v>1246</v>
      </c>
      <c r="B1252" s="18">
        <v>42619</v>
      </c>
      <c r="C1252" s="19"/>
      <c r="D1252" s="19" t="s">
        <v>279</v>
      </c>
      <c r="E1252" s="19" t="s">
        <v>1257</v>
      </c>
      <c r="F1252" s="24">
        <v>25.5</v>
      </c>
      <c r="G1252" s="40"/>
      <c r="H1252" s="41"/>
    </row>
    <row r="1253" spans="1:8" ht="19.5" thickBot="1" x14ac:dyDescent="0.35">
      <c r="A1253" s="17">
        <v>1247</v>
      </c>
      <c r="B1253" s="18">
        <v>42621</v>
      </c>
      <c r="C1253" s="19"/>
      <c r="D1253" s="19" t="s">
        <v>1443</v>
      </c>
      <c r="E1253" s="19" t="s">
        <v>1514</v>
      </c>
      <c r="F1253" s="24">
        <v>31</v>
      </c>
      <c r="G1253" s="40"/>
      <c r="H1253" s="41"/>
    </row>
    <row r="1254" spans="1:8" ht="19.5" thickBot="1" x14ac:dyDescent="0.35">
      <c r="A1254" s="17">
        <v>1248</v>
      </c>
      <c r="B1254" s="18">
        <v>42621</v>
      </c>
      <c r="C1254" s="19"/>
      <c r="D1254" s="19" t="s">
        <v>279</v>
      </c>
      <c r="E1254" s="19" t="s">
        <v>1257</v>
      </c>
      <c r="F1254" s="24">
        <v>23</v>
      </c>
      <c r="G1254" s="40"/>
      <c r="H1254" s="41"/>
    </row>
    <row r="1255" spans="1:8" ht="19.5" thickBot="1" x14ac:dyDescent="0.35">
      <c r="A1255" s="17">
        <v>1249</v>
      </c>
      <c r="B1255" s="18">
        <v>42621</v>
      </c>
      <c r="C1255" s="19"/>
      <c r="D1255" s="19" t="s">
        <v>279</v>
      </c>
      <c r="E1255" s="19" t="s">
        <v>1257</v>
      </c>
      <c r="F1255" s="24">
        <v>7.5</v>
      </c>
      <c r="G1255" s="40"/>
      <c r="H1255" s="41"/>
    </row>
    <row r="1256" spans="1:8" ht="19.5" thickBot="1" x14ac:dyDescent="0.35">
      <c r="A1256" s="17">
        <v>1250</v>
      </c>
      <c r="B1256" s="18">
        <v>42624</v>
      </c>
      <c r="C1256" s="19"/>
      <c r="D1256" s="19" t="s">
        <v>1515</v>
      </c>
      <c r="E1256" s="19" t="s">
        <v>617</v>
      </c>
      <c r="F1256" s="24">
        <v>99</v>
      </c>
      <c r="G1256" s="40"/>
      <c r="H1256" s="41"/>
    </row>
    <row r="1257" spans="1:8" ht="19.5" thickBot="1" x14ac:dyDescent="0.35">
      <c r="A1257" s="17">
        <v>1251</v>
      </c>
      <c r="B1257" s="23">
        <v>42629</v>
      </c>
      <c r="C1257" s="26"/>
      <c r="D1257" s="27" t="s">
        <v>11</v>
      </c>
      <c r="E1257" s="27" t="s">
        <v>1516</v>
      </c>
      <c r="F1257" s="24">
        <v>32</v>
      </c>
      <c r="G1257" s="42"/>
      <c r="H1257" s="43"/>
    </row>
    <row r="1258" spans="1:8" ht="38.25" thickBot="1" x14ac:dyDescent="0.35">
      <c r="A1258" s="17">
        <v>1252</v>
      </c>
      <c r="B1258" s="23">
        <v>42634</v>
      </c>
      <c r="C1258" s="19"/>
      <c r="D1258" s="19" t="s">
        <v>15</v>
      </c>
      <c r="E1258" s="19" t="s">
        <v>1517</v>
      </c>
      <c r="F1258" s="24">
        <v>4266.87</v>
      </c>
      <c r="G1258" s="40"/>
      <c r="H1258" s="41"/>
    </row>
    <row r="1259" spans="1:8" ht="19.5" thickBot="1" x14ac:dyDescent="0.35">
      <c r="A1259" s="17">
        <v>1253</v>
      </c>
      <c r="B1259" s="18">
        <v>42647</v>
      </c>
      <c r="C1259" s="19" t="s">
        <v>1518</v>
      </c>
      <c r="D1259" s="19" t="s">
        <v>11</v>
      </c>
      <c r="E1259" s="19" t="s">
        <v>501</v>
      </c>
      <c r="F1259" s="24">
        <v>3486</v>
      </c>
      <c r="G1259" s="40"/>
      <c r="H1259" s="41"/>
    </row>
    <row r="1260" spans="1:8" ht="19.5" thickBot="1" x14ac:dyDescent="0.35">
      <c r="A1260" s="17">
        <v>1254</v>
      </c>
      <c r="B1260" s="18">
        <v>42647</v>
      </c>
      <c r="C1260" s="19"/>
      <c r="D1260" s="19" t="s">
        <v>1519</v>
      </c>
      <c r="E1260" s="19" t="s">
        <v>1520</v>
      </c>
      <c r="F1260" s="24">
        <v>38</v>
      </c>
      <c r="G1260" s="40"/>
      <c r="H1260" s="41"/>
    </row>
    <row r="1261" spans="1:8" ht="38.25" thickBot="1" x14ac:dyDescent="0.35">
      <c r="A1261" s="17">
        <v>1255</v>
      </c>
      <c r="B1261" s="23">
        <v>42647</v>
      </c>
      <c r="C1261" s="19"/>
      <c r="D1261" s="19" t="s">
        <v>1521</v>
      </c>
      <c r="E1261" s="19" t="s">
        <v>1522</v>
      </c>
      <c r="F1261" s="24">
        <f>2900+38+75</f>
        <v>3013</v>
      </c>
      <c r="G1261" s="39">
        <v>885</v>
      </c>
      <c r="H1261" s="53"/>
    </row>
    <row r="1262" spans="1:8" ht="38.25" thickBot="1" x14ac:dyDescent="0.35">
      <c r="A1262" s="17">
        <v>1256</v>
      </c>
      <c r="B1262" s="18">
        <v>42649</v>
      </c>
      <c r="C1262" s="19"/>
      <c r="D1262" s="19" t="s">
        <v>279</v>
      </c>
      <c r="E1262" s="19" t="s">
        <v>1523</v>
      </c>
      <c r="F1262" s="24">
        <v>40</v>
      </c>
      <c r="G1262" s="40"/>
      <c r="H1262" s="41"/>
    </row>
    <row r="1263" spans="1:8" ht="19.5" thickBot="1" x14ac:dyDescent="0.35">
      <c r="A1263" s="17">
        <v>1257</v>
      </c>
      <c r="B1263" s="18">
        <v>42649</v>
      </c>
      <c r="C1263" s="19"/>
      <c r="D1263" s="19" t="s">
        <v>279</v>
      </c>
      <c r="E1263" s="19" t="s">
        <v>1257</v>
      </c>
      <c r="F1263" s="24">
        <v>19.5</v>
      </c>
      <c r="G1263" s="40"/>
      <c r="H1263" s="41"/>
    </row>
    <row r="1264" spans="1:8" ht="19.5" thickBot="1" x14ac:dyDescent="0.35">
      <c r="A1264" s="17">
        <v>1258</v>
      </c>
      <c r="B1264" s="18">
        <v>42657</v>
      </c>
      <c r="C1264" s="19" t="s">
        <v>1524</v>
      </c>
      <c r="D1264" s="19" t="s">
        <v>510</v>
      </c>
      <c r="E1264" s="19" t="s">
        <v>1525</v>
      </c>
      <c r="F1264" s="24">
        <v>90</v>
      </c>
      <c r="G1264" s="40"/>
      <c r="H1264" s="41"/>
    </row>
    <row r="1265" spans="1:8" ht="19.5" thickBot="1" x14ac:dyDescent="0.35">
      <c r="A1265" s="17">
        <v>1259</v>
      </c>
      <c r="B1265" s="18">
        <v>42657</v>
      </c>
      <c r="C1265" s="19" t="s">
        <v>1526</v>
      </c>
      <c r="D1265" s="19" t="s">
        <v>510</v>
      </c>
      <c r="E1265" s="19" t="s">
        <v>1527</v>
      </c>
      <c r="F1265" s="24">
        <v>295</v>
      </c>
      <c r="G1265" s="40"/>
      <c r="H1265" s="41"/>
    </row>
    <row r="1266" spans="1:8" ht="19.5" thickBot="1" x14ac:dyDescent="0.35">
      <c r="A1266" s="17">
        <v>1260</v>
      </c>
      <c r="B1266" s="18">
        <v>42660</v>
      </c>
      <c r="C1266" s="19"/>
      <c r="D1266" s="19" t="s">
        <v>279</v>
      </c>
      <c r="E1266" s="19" t="s">
        <v>1257</v>
      </c>
      <c r="F1266" s="24">
        <v>30</v>
      </c>
      <c r="G1266" s="40"/>
      <c r="H1266" s="41"/>
    </row>
    <row r="1267" spans="1:8" ht="19.5" thickBot="1" x14ac:dyDescent="0.35">
      <c r="A1267" s="17">
        <v>1261</v>
      </c>
      <c r="B1267" s="18">
        <v>42663</v>
      </c>
      <c r="C1267" s="19" t="s">
        <v>1528</v>
      </c>
      <c r="D1267" s="19" t="s">
        <v>510</v>
      </c>
      <c r="E1267" s="19" t="s">
        <v>1529</v>
      </c>
      <c r="F1267" s="24">
        <v>8</v>
      </c>
      <c r="G1267" s="40"/>
      <c r="H1267" s="41"/>
    </row>
    <row r="1268" spans="1:8" ht="19.5" thickBot="1" x14ac:dyDescent="0.35">
      <c r="A1268" s="17">
        <v>1262</v>
      </c>
      <c r="B1268" s="18">
        <v>42664</v>
      </c>
      <c r="C1268" s="19"/>
      <c r="D1268" s="19" t="s">
        <v>279</v>
      </c>
      <c r="E1268" s="19" t="s">
        <v>1257</v>
      </c>
      <c r="F1268" s="24">
        <v>19</v>
      </c>
      <c r="G1268" s="40"/>
      <c r="H1268" s="41"/>
    </row>
    <row r="1269" spans="1:8" ht="19.5" thickBot="1" x14ac:dyDescent="0.35">
      <c r="A1269" s="17">
        <v>1263</v>
      </c>
      <c r="B1269" s="18">
        <v>42664</v>
      </c>
      <c r="C1269" s="19" t="s">
        <v>1530</v>
      </c>
      <c r="D1269" s="19" t="s">
        <v>1531</v>
      </c>
      <c r="E1269" s="19" t="s">
        <v>1532</v>
      </c>
      <c r="F1269" s="24">
        <v>3.5</v>
      </c>
      <c r="G1269" s="40"/>
      <c r="H1269" s="41"/>
    </row>
    <row r="1270" spans="1:8" ht="19.5" thickBot="1" x14ac:dyDescent="0.35">
      <c r="A1270" s="17">
        <v>1264</v>
      </c>
      <c r="B1270" s="18">
        <v>42664</v>
      </c>
      <c r="C1270" s="19" t="s">
        <v>1533</v>
      </c>
      <c r="D1270" s="19" t="s">
        <v>1534</v>
      </c>
      <c r="E1270" s="19" t="s">
        <v>617</v>
      </c>
      <c r="F1270" s="24">
        <v>17</v>
      </c>
      <c r="G1270" s="40"/>
      <c r="H1270" s="41"/>
    </row>
    <row r="1271" spans="1:8" ht="19.5" thickBot="1" x14ac:dyDescent="0.35">
      <c r="A1271" s="17">
        <v>1265</v>
      </c>
      <c r="B1271" s="18">
        <v>42674</v>
      </c>
      <c r="C1271" s="19" t="s">
        <v>1535</v>
      </c>
      <c r="D1271" s="19" t="s">
        <v>510</v>
      </c>
      <c r="E1271" s="19" t="s">
        <v>1536</v>
      </c>
      <c r="F1271" s="24">
        <v>8</v>
      </c>
      <c r="G1271" s="40"/>
      <c r="H1271" s="41"/>
    </row>
    <row r="1272" spans="1:8" ht="19.5" thickBot="1" x14ac:dyDescent="0.35">
      <c r="A1272" s="17">
        <v>1266</v>
      </c>
      <c r="B1272" s="51">
        <v>42676</v>
      </c>
      <c r="C1272" s="31"/>
      <c r="D1272" s="31" t="s">
        <v>279</v>
      </c>
      <c r="E1272" s="31" t="s">
        <v>1257</v>
      </c>
      <c r="F1272" s="52">
        <v>11.5</v>
      </c>
      <c r="G1272" s="40"/>
      <c r="H1272" s="41"/>
    </row>
    <row r="1273" spans="1:8" ht="19.5" thickBot="1" x14ac:dyDescent="0.35">
      <c r="A1273" s="17">
        <v>1267</v>
      </c>
      <c r="B1273" s="18">
        <v>42677</v>
      </c>
      <c r="C1273" s="19"/>
      <c r="D1273" s="19" t="s">
        <v>279</v>
      </c>
      <c r="E1273" s="19" t="s">
        <v>1257</v>
      </c>
      <c r="F1273" s="24">
        <v>12</v>
      </c>
      <c r="G1273" s="40"/>
      <c r="H1273" s="41"/>
    </row>
    <row r="1274" spans="1:8" ht="19.5" thickBot="1" x14ac:dyDescent="0.35">
      <c r="A1274" s="17">
        <v>1268</v>
      </c>
      <c r="B1274" s="18">
        <v>42680</v>
      </c>
      <c r="C1274" s="19"/>
      <c r="D1274" s="19" t="s">
        <v>279</v>
      </c>
      <c r="E1274" s="19" t="s">
        <v>1257</v>
      </c>
      <c r="F1274" s="24">
        <v>22</v>
      </c>
      <c r="G1274" s="40"/>
      <c r="H1274" s="41"/>
    </row>
    <row r="1275" spans="1:8" ht="19.5" thickBot="1" x14ac:dyDescent="0.35">
      <c r="A1275" s="17">
        <v>1269</v>
      </c>
      <c r="B1275" s="18">
        <v>42684</v>
      </c>
      <c r="C1275" s="19"/>
      <c r="D1275" s="19" t="s">
        <v>279</v>
      </c>
      <c r="E1275" s="19" t="s">
        <v>1257</v>
      </c>
      <c r="F1275" s="24">
        <v>23</v>
      </c>
      <c r="G1275" s="40"/>
      <c r="H1275" s="41"/>
    </row>
    <row r="1276" spans="1:8" ht="19.5" thickBot="1" x14ac:dyDescent="0.35">
      <c r="A1276" s="17">
        <v>1270</v>
      </c>
      <c r="B1276" s="18">
        <v>42684</v>
      </c>
      <c r="C1276" s="19" t="s">
        <v>1537</v>
      </c>
      <c r="D1276" s="19" t="s">
        <v>1443</v>
      </c>
      <c r="E1276" s="19" t="s">
        <v>1538</v>
      </c>
      <c r="F1276" s="24">
        <v>61</v>
      </c>
      <c r="G1276" s="40"/>
      <c r="H1276" s="41"/>
    </row>
    <row r="1277" spans="1:8" ht="19.5" thickBot="1" x14ac:dyDescent="0.35">
      <c r="A1277" s="17">
        <v>1271</v>
      </c>
      <c r="B1277" s="18">
        <v>42684</v>
      </c>
      <c r="C1277" s="19" t="s">
        <v>1539</v>
      </c>
      <c r="D1277" s="19" t="s">
        <v>407</v>
      </c>
      <c r="E1277" s="19" t="s">
        <v>1540</v>
      </c>
      <c r="F1277" s="24">
        <v>75</v>
      </c>
      <c r="G1277" s="40"/>
      <c r="H1277" s="41"/>
    </row>
    <row r="1278" spans="1:8" ht="19.5" thickBot="1" x14ac:dyDescent="0.35">
      <c r="A1278" s="17">
        <v>1272</v>
      </c>
      <c r="B1278" s="23">
        <v>42684</v>
      </c>
      <c r="C1278" s="31"/>
      <c r="D1278" s="31" t="s">
        <v>1540</v>
      </c>
      <c r="E1278" s="31"/>
      <c r="F1278" s="24">
        <v>75</v>
      </c>
      <c r="G1278" s="40"/>
      <c r="H1278" s="41"/>
    </row>
    <row r="1279" spans="1:8" ht="19.5" thickBot="1" x14ac:dyDescent="0.35">
      <c r="A1279" s="17">
        <v>1273</v>
      </c>
      <c r="B1279" s="18">
        <v>42687</v>
      </c>
      <c r="C1279" s="19" t="s">
        <v>1541</v>
      </c>
      <c r="D1279" s="19" t="s">
        <v>289</v>
      </c>
      <c r="E1279" s="19" t="s">
        <v>1542</v>
      </c>
      <c r="F1279" s="24">
        <v>229</v>
      </c>
      <c r="G1279" s="40"/>
      <c r="H1279" s="41"/>
    </row>
    <row r="1280" spans="1:8" ht="19.5" thickBot="1" x14ac:dyDescent="0.35">
      <c r="A1280" s="17">
        <v>1274</v>
      </c>
      <c r="B1280" s="18">
        <v>42689</v>
      </c>
      <c r="C1280" s="19"/>
      <c r="D1280" s="19" t="s">
        <v>279</v>
      </c>
      <c r="E1280" s="19" t="s">
        <v>1257</v>
      </c>
      <c r="F1280" s="24">
        <v>28</v>
      </c>
      <c r="G1280" s="40"/>
      <c r="H1280" s="41"/>
    </row>
    <row r="1281" spans="1:8" ht="19.5" thickBot="1" x14ac:dyDescent="0.35">
      <c r="A1281" s="17">
        <v>1275</v>
      </c>
      <c r="B1281" s="18">
        <v>42689</v>
      </c>
      <c r="C1281" s="19" t="s">
        <v>1543</v>
      </c>
      <c r="D1281" s="19" t="s">
        <v>510</v>
      </c>
      <c r="E1281" s="19" t="s">
        <v>1544</v>
      </c>
      <c r="F1281" s="24">
        <v>48</v>
      </c>
      <c r="G1281" s="40"/>
      <c r="H1281" s="41"/>
    </row>
    <row r="1282" spans="1:8" ht="19.5" thickBot="1" x14ac:dyDescent="0.35">
      <c r="A1282" s="17">
        <v>1276</v>
      </c>
      <c r="B1282" s="18">
        <v>42690</v>
      </c>
      <c r="C1282" s="19"/>
      <c r="D1282" s="19" t="s">
        <v>279</v>
      </c>
      <c r="E1282" s="19" t="s">
        <v>1257</v>
      </c>
      <c r="F1282" s="24">
        <v>20</v>
      </c>
      <c r="G1282" s="40"/>
      <c r="H1282" s="41"/>
    </row>
    <row r="1283" spans="1:8" ht="19.5" thickBot="1" x14ac:dyDescent="0.35">
      <c r="A1283" s="17">
        <v>1277</v>
      </c>
      <c r="B1283" s="18">
        <v>42690</v>
      </c>
      <c r="C1283" s="19" t="s">
        <v>1545</v>
      </c>
      <c r="D1283" s="19" t="s">
        <v>1546</v>
      </c>
      <c r="E1283" s="19" t="s">
        <v>1547</v>
      </c>
      <c r="F1283" s="24">
        <v>2</v>
      </c>
      <c r="G1283" s="40"/>
      <c r="H1283" s="41"/>
    </row>
    <row r="1284" spans="1:8" ht="38.25" thickBot="1" x14ac:dyDescent="0.35">
      <c r="A1284" s="17">
        <v>1278</v>
      </c>
      <c r="B1284" s="18">
        <v>42695</v>
      </c>
      <c r="C1284" s="19"/>
      <c r="D1284" s="19" t="s">
        <v>279</v>
      </c>
      <c r="E1284" s="19" t="s">
        <v>1548</v>
      </c>
      <c r="F1284" s="24">
        <v>10</v>
      </c>
      <c r="G1284" s="40"/>
      <c r="H1284" s="41"/>
    </row>
    <row r="1285" spans="1:8" ht="19.5" thickBot="1" x14ac:dyDescent="0.35">
      <c r="A1285" s="17">
        <v>1279</v>
      </c>
      <c r="B1285" s="23">
        <v>42695</v>
      </c>
      <c r="C1285" s="19"/>
      <c r="D1285" s="19" t="s">
        <v>15</v>
      </c>
      <c r="E1285" s="19" t="s">
        <v>1549</v>
      </c>
      <c r="F1285" s="24">
        <f>426.87+36+583+141</f>
        <v>1186.8699999999999</v>
      </c>
      <c r="G1285" s="40"/>
      <c r="H1285" s="41"/>
    </row>
    <row r="1286" spans="1:8" ht="38.25" thickBot="1" x14ac:dyDescent="0.35">
      <c r="A1286" s="17">
        <v>1280</v>
      </c>
      <c r="B1286" s="23">
        <v>42695</v>
      </c>
      <c r="C1286" s="19"/>
      <c r="D1286" s="19" t="s">
        <v>868</v>
      </c>
      <c r="E1286" s="19" t="s">
        <v>1550</v>
      </c>
      <c r="F1286" s="24">
        <v>19</v>
      </c>
      <c r="G1286" s="40"/>
      <c r="H1286" s="41"/>
    </row>
    <row r="1287" spans="1:8" ht="38.25" thickBot="1" x14ac:dyDescent="0.35">
      <c r="A1287" s="17">
        <v>1281</v>
      </c>
      <c r="B1287" s="23">
        <v>42695</v>
      </c>
      <c r="C1287" s="19"/>
      <c r="D1287" s="19" t="s">
        <v>868</v>
      </c>
      <c r="E1287" s="19" t="s">
        <v>1551</v>
      </c>
      <c r="F1287" s="24">
        <v>37</v>
      </c>
      <c r="G1287" s="40"/>
      <c r="H1287" s="41"/>
    </row>
    <row r="1288" spans="1:8" ht="19.5" thickBot="1" x14ac:dyDescent="0.35">
      <c r="A1288" s="17">
        <v>1282</v>
      </c>
      <c r="B1288" s="18">
        <v>42696</v>
      </c>
      <c r="C1288" s="19" t="s">
        <v>1552</v>
      </c>
      <c r="D1288" s="19" t="s">
        <v>1338</v>
      </c>
      <c r="E1288" s="19" t="s">
        <v>1553</v>
      </c>
      <c r="F1288" s="24">
        <v>9.1</v>
      </c>
      <c r="G1288" s="40"/>
      <c r="H1288" s="41"/>
    </row>
    <row r="1289" spans="1:8" ht="19.5" thickBot="1" x14ac:dyDescent="0.35">
      <c r="A1289" s="17">
        <v>1283</v>
      </c>
      <c r="B1289" s="18">
        <v>42697</v>
      </c>
      <c r="C1289" s="19"/>
      <c r="D1289" s="19" t="s">
        <v>279</v>
      </c>
      <c r="E1289" s="19" t="s">
        <v>1257</v>
      </c>
      <c r="F1289" s="24">
        <v>13</v>
      </c>
      <c r="G1289" s="40"/>
      <c r="H1289" s="41"/>
    </row>
    <row r="1290" spans="1:8" ht="19.5" thickBot="1" x14ac:dyDescent="0.35">
      <c r="A1290" s="17">
        <v>1284</v>
      </c>
      <c r="B1290" s="18">
        <v>42699</v>
      </c>
      <c r="C1290" s="19"/>
      <c r="D1290" s="19" t="s">
        <v>100</v>
      </c>
      <c r="E1290" s="19" t="s">
        <v>1554</v>
      </c>
      <c r="F1290" s="24">
        <v>19</v>
      </c>
      <c r="G1290" s="40"/>
      <c r="H1290" s="41"/>
    </row>
    <row r="1291" spans="1:8" ht="19.5" thickBot="1" x14ac:dyDescent="0.35">
      <c r="A1291" s="17">
        <v>1285</v>
      </c>
      <c r="B1291" s="18">
        <v>42699</v>
      </c>
      <c r="C1291" s="19" t="s">
        <v>1555</v>
      </c>
      <c r="D1291" s="19" t="s">
        <v>289</v>
      </c>
      <c r="E1291" s="19" t="s">
        <v>1556</v>
      </c>
      <c r="F1291" s="24">
        <v>212</v>
      </c>
      <c r="G1291" s="40"/>
      <c r="H1291" s="41"/>
    </row>
    <row r="1292" spans="1:8" ht="19.5" thickBot="1" x14ac:dyDescent="0.35">
      <c r="A1292" s="17">
        <v>1286</v>
      </c>
      <c r="B1292" s="18">
        <v>42699</v>
      </c>
      <c r="C1292" s="19"/>
      <c r="D1292" s="19" t="s">
        <v>279</v>
      </c>
      <c r="E1292" s="19" t="s">
        <v>1257</v>
      </c>
      <c r="F1292" s="24">
        <v>24</v>
      </c>
      <c r="G1292" s="40"/>
      <c r="H1292" s="41"/>
    </row>
    <row r="1293" spans="1:8" ht="38.25" thickBot="1" x14ac:dyDescent="0.35">
      <c r="A1293" s="17">
        <v>1287</v>
      </c>
      <c r="B1293" s="18">
        <v>42702</v>
      </c>
      <c r="C1293" s="19"/>
      <c r="D1293" s="19" t="s">
        <v>279</v>
      </c>
      <c r="E1293" s="19" t="s">
        <v>1557</v>
      </c>
      <c r="F1293" s="24">
        <v>6.5</v>
      </c>
      <c r="G1293" s="40"/>
      <c r="H1293" s="41"/>
    </row>
    <row r="1294" spans="1:8" ht="19.5" thickBot="1" x14ac:dyDescent="0.35">
      <c r="A1294" s="17">
        <v>1288</v>
      </c>
      <c r="B1294" s="18">
        <v>42710</v>
      </c>
      <c r="C1294" s="19"/>
      <c r="D1294" s="19" t="s">
        <v>15</v>
      </c>
      <c r="E1294" s="19" t="s">
        <v>1558</v>
      </c>
      <c r="F1294" s="24">
        <v>312</v>
      </c>
      <c r="G1294" s="40"/>
      <c r="H1294" s="41"/>
    </row>
    <row r="1295" spans="1:8" ht="19.5" thickBot="1" x14ac:dyDescent="0.35">
      <c r="A1295" s="17">
        <v>1289</v>
      </c>
      <c r="B1295" s="18">
        <v>42716</v>
      </c>
      <c r="C1295" s="19"/>
      <c r="D1295" s="19" t="s">
        <v>279</v>
      </c>
      <c r="E1295" s="19" t="s">
        <v>1257</v>
      </c>
      <c r="F1295" s="24">
        <v>23</v>
      </c>
      <c r="G1295" s="40"/>
      <c r="H1295" s="41"/>
    </row>
    <row r="1296" spans="1:8" ht="19.5" thickBot="1" x14ac:dyDescent="0.35">
      <c r="A1296" s="17">
        <v>1290</v>
      </c>
      <c r="B1296" s="18">
        <v>42716</v>
      </c>
      <c r="C1296" s="19"/>
      <c r="D1296" s="19" t="s">
        <v>279</v>
      </c>
      <c r="E1296" s="19" t="s">
        <v>1559</v>
      </c>
      <c r="F1296" s="24">
        <v>90</v>
      </c>
      <c r="G1296" s="40"/>
      <c r="H1296" s="41"/>
    </row>
    <row r="1297" spans="1:8" ht="38.25" thickBot="1" x14ac:dyDescent="0.35">
      <c r="A1297" s="17">
        <v>1291</v>
      </c>
      <c r="B1297" s="18">
        <v>42716</v>
      </c>
      <c r="C1297" s="19" t="s">
        <v>1560</v>
      </c>
      <c r="D1297" s="19" t="s">
        <v>1561</v>
      </c>
      <c r="E1297" s="19" t="s">
        <v>1562</v>
      </c>
      <c r="F1297" s="24">
        <v>21</v>
      </c>
      <c r="G1297" s="40"/>
      <c r="H1297" s="41"/>
    </row>
    <row r="1298" spans="1:8" ht="19.5" thickBot="1" x14ac:dyDescent="0.35">
      <c r="A1298" s="17">
        <v>1292</v>
      </c>
      <c r="B1298" s="18">
        <v>42717</v>
      </c>
      <c r="C1298" s="19" t="s">
        <v>1563</v>
      </c>
      <c r="D1298" s="19" t="s">
        <v>1443</v>
      </c>
      <c r="E1298" s="19" t="s">
        <v>588</v>
      </c>
      <c r="F1298" s="24">
        <v>24</v>
      </c>
      <c r="G1298" s="40"/>
      <c r="H1298" s="41"/>
    </row>
    <row r="1299" spans="1:8" ht="19.5" thickBot="1" x14ac:dyDescent="0.35">
      <c r="A1299" s="17">
        <v>1293</v>
      </c>
      <c r="B1299" s="18">
        <v>42717</v>
      </c>
      <c r="C1299" s="19"/>
      <c r="D1299" s="19" t="s">
        <v>279</v>
      </c>
      <c r="E1299" s="19" t="s">
        <v>1257</v>
      </c>
      <c r="F1299" s="24">
        <v>13</v>
      </c>
      <c r="G1299" s="40"/>
      <c r="H1299" s="41"/>
    </row>
    <row r="1300" spans="1:8" ht="19.5" thickBot="1" x14ac:dyDescent="0.35">
      <c r="A1300" s="17">
        <v>1294</v>
      </c>
      <c r="B1300" s="18">
        <v>42719</v>
      </c>
      <c r="C1300" s="19" t="s">
        <v>1564</v>
      </c>
      <c r="D1300" s="19" t="s">
        <v>11</v>
      </c>
      <c r="E1300" s="19" t="s">
        <v>588</v>
      </c>
      <c r="F1300" s="24">
        <v>64</v>
      </c>
      <c r="G1300" s="40"/>
      <c r="H1300" s="41"/>
    </row>
    <row r="1301" spans="1:8" ht="19.5" thickBot="1" x14ac:dyDescent="0.35">
      <c r="A1301" s="17">
        <v>1295</v>
      </c>
      <c r="B1301" s="18">
        <v>42719</v>
      </c>
      <c r="C1301" s="19"/>
      <c r="D1301" s="19" t="s">
        <v>279</v>
      </c>
      <c r="E1301" s="19" t="s">
        <v>1257</v>
      </c>
      <c r="F1301" s="24">
        <v>4</v>
      </c>
      <c r="G1301" s="40"/>
      <c r="H1301" s="41"/>
    </row>
    <row r="1302" spans="1:8" ht="19.5" thickBot="1" x14ac:dyDescent="0.35">
      <c r="A1302" s="17">
        <v>1296</v>
      </c>
      <c r="B1302" s="18">
        <v>42720</v>
      </c>
      <c r="C1302" s="19"/>
      <c r="D1302" s="19" t="s">
        <v>279</v>
      </c>
      <c r="E1302" s="19" t="s">
        <v>1257</v>
      </c>
      <c r="F1302" s="24">
        <v>21.5</v>
      </c>
      <c r="G1302" s="40"/>
      <c r="H1302" s="41"/>
    </row>
    <row r="1303" spans="1:8" ht="38.25" thickBot="1" x14ac:dyDescent="0.35">
      <c r="A1303" s="17">
        <v>1297</v>
      </c>
      <c r="B1303" s="18">
        <v>42725</v>
      </c>
      <c r="C1303" s="19"/>
      <c r="D1303" s="19" t="s">
        <v>279</v>
      </c>
      <c r="E1303" s="19" t="s">
        <v>1565</v>
      </c>
      <c r="F1303" s="24">
        <v>20</v>
      </c>
      <c r="G1303" s="40"/>
      <c r="H1303" s="41"/>
    </row>
    <row r="1304" spans="1:8" ht="19.5" thickBot="1" x14ac:dyDescent="0.35">
      <c r="A1304" s="17">
        <v>1298</v>
      </c>
      <c r="B1304" s="18">
        <v>42725</v>
      </c>
      <c r="C1304" s="19"/>
      <c r="D1304" s="19" t="s">
        <v>279</v>
      </c>
      <c r="E1304" s="19" t="s">
        <v>1257</v>
      </c>
      <c r="F1304" s="24">
        <v>9.5</v>
      </c>
      <c r="G1304" s="40"/>
      <c r="H1304" s="41"/>
    </row>
    <row r="1305" spans="1:8" ht="19.5" thickBot="1" x14ac:dyDescent="0.35">
      <c r="A1305" s="17">
        <v>1299</v>
      </c>
      <c r="B1305" s="18">
        <v>42727</v>
      </c>
      <c r="C1305" s="19"/>
      <c r="D1305" s="19" t="s">
        <v>279</v>
      </c>
      <c r="E1305" s="19" t="s">
        <v>1257</v>
      </c>
      <c r="F1305" s="24">
        <v>17</v>
      </c>
      <c r="G1305" s="40"/>
      <c r="H1305" s="41"/>
    </row>
    <row r="1306" spans="1:8" ht="19.5" thickBot="1" x14ac:dyDescent="0.35">
      <c r="A1306" s="17">
        <v>1300</v>
      </c>
      <c r="B1306" s="18">
        <v>42731</v>
      </c>
      <c r="C1306" s="19"/>
      <c r="D1306" s="19" t="s">
        <v>279</v>
      </c>
      <c r="E1306" s="19" t="s">
        <v>1257</v>
      </c>
      <c r="F1306" s="24">
        <v>16.5</v>
      </c>
      <c r="G1306" s="40"/>
      <c r="H1306" s="41"/>
    </row>
    <row r="1307" spans="1:8" ht="19.5" thickBot="1" x14ac:dyDescent="0.35">
      <c r="A1307" s="17">
        <v>1301</v>
      </c>
      <c r="B1307" s="18">
        <v>42731</v>
      </c>
      <c r="C1307" s="19" t="s">
        <v>1566</v>
      </c>
      <c r="D1307" s="19" t="s">
        <v>481</v>
      </c>
      <c r="E1307" s="19" t="s">
        <v>485</v>
      </c>
      <c r="F1307" s="24">
        <v>9</v>
      </c>
      <c r="G1307" s="40"/>
      <c r="H1307" s="41"/>
    </row>
    <row r="1308" spans="1:8" ht="19.5" thickBot="1" x14ac:dyDescent="0.35">
      <c r="A1308" s="17">
        <v>1302</v>
      </c>
      <c r="B1308" s="18">
        <v>42733</v>
      </c>
      <c r="C1308" s="19"/>
      <c r="D1308" s="19" t="s">
        <v>279</v>
      </c>
      <c r="E1308" s="19" t="s">
        <v>1257</v>
      </c>
      <c r="F1308" s="24">
        <v>17</v>
      </c>
      <c r="G1308" s="40"/>
      <c r="H1308" s="41"/>
    </row>
    <row r="1309" spans="1:8" ht="19.5" thickBot="1" x14ac:dyDescent="0.35">
      <c r="A1309" s="17">
        <v>1303</v>
      </c>
      <c r="B1309" s="18">
        <v>42733</v>
      </c>
      <c r="C1309" s="19"/>
      <c r="D1309" s="19" t="s">
        <v>279</v>
      </c>
      <c r="E1309" s="19" t="s">
        <v>1567</v>
      </c>
      <c r="F1309" s="24">
        <v>12</v>
      </c>
      <c r="G1309" s="40"/>
      <c r="H1309" s="41"/>
    </row>
    <row r="1310" spans="1:8" ht="19.5" thickBot="1" x14ac:dyDescent="0.35">
      <c r="A1310" s="17">
        <v>1304</v>
      </c>
      <c r="B1310" s="18">
        <v>42733</v>
      </c>
      <c r="C1310" s="19" t="s">
        <v>1568</v>
      </c>
      <c r="D1310" s="19" t="s">
        <v>1338</v>
      </c>
      <c r="E1310" s="19" t="s">
        <v>1569</v>
      </c>
      <c r="F1310" s="24">
        <v>8</v>
      </c>
      <c r="G1310" s="40"/>
      <c r="H1310" s="41"/>
    </row>
    <row r="1311" spans="1:8" ht="19.5" thickBot="1" x14ac:dyDescent="0.35">
      <c r="A1311" s="17">
        <v>1305</v>
      </c>
      <c r="B1311" s="30">
        <v>42737</v>
      </c>
      <c r="C1311" s="31" t="s">
        <v>1570</v>
      </c>
      <c r="D1311" s="19" t="s">
        <v>279</v>
      </c>
      <c r="E1311" s="31" t="s">
        <v>1571</v>
      </c>
      <c r="F1311" s="24">
        <v>90</v>
      </c>
      <c r="G1311" s="40"/>
      <c r="H1311" s="41"/>
    </row>
    <row r="1312" spans="1:8" ht="19.5" thickBot="1" x14ac:dyDescent="0.35">
      <c r="A1312" s="17">
        <v>1306</v>
      </c>
      <c r="B1312" s="18">
        <v>42739</v>
      </c>
      <c r="C1312" s="19"/>
      <c r="D1312" s="19" t="s">
        <v>279</v>
      </c>
      <c r="E1312" s="19" t="s">
        <v>1257</v>
      </c>
      <c r="F1312" s="24">
        <v>8.5</v>
      </c>
      <c r="G1312" s="40"/>
      <c r="H1312" s="41"/>
    </row>
    <row r="1313" spans="1:11" ht="19.5" thickBot="1" x14ac:dyDescent="0.35">
      <c r="A1313" s="17">
        <v>1307</v>
      </c>
      <c r="B1313" s="18">
        <v>42740</v>
      </c>
      <c r="C1313" s="19" t="s">
        <v>1572</v>
      </c>
      <c r="D1313" s="19" t="s">
        <v>1443</v>
      </c>
      <c r="E1313" s="19" t="s">
        <v>1573</v>
      </c>
      <c r="F1313" s="24">
        <v>64</v>
      </c>
      <c r="G1313" s="40"/>
      <c r="H1313" s="41"/>
    </row>
    <row r="1314" spans="1:11" ht="19.5" thickBot="1" x14ac:dyDescent="0.35">
      <c r="A1314" s="17">
        <v>1308</v>
      </c>
      <c r="B1314" s="18">
        <v>42740</v>
      </c>
      <c r="C1314" s="19"/>
      <c r="D1314" s="19" t="s">
        <v>279</v>
      </c>
      <c r="E1314" s="19" t="s">
        <v>1257</v>
      </c>
      <c r="F1314" s="24">
        <v>12.5</v>
      </c>
      <c r="G1314" s="40"/>
      <c r="H1314" s="41"/>
    </row>
    <row r="1315" spans="1:11" ht="19.5" thickBot="1" x14ac:dyDescent="0.35">
      <c r="A1315" s="17">
        <v>1309</v>
      </c>
      <c r="B1315" s="18">
        <v>42741</v>
      </c>
      <c r="C1315" s="19"/>
      <c r="D1315" s="19" t="s">
        <v>279</v>
      </c>
      <c r="E1315" s="19" t="s">
        <v>1482</v>
      </c>
      <c r="F1315" s="24">
        <v>15</v>
      </c>
      <c r="G1315" s="40"/>
      <c r="H1315" s="41"/>
    </row>
    <row r="1316" spans="1:11" ht="19.5" thickBot="1" x14ac:dyDescent="0.35">
      <c r="A1316" s="17">
        <v>1310</v>
      </c>
      <c r="B1316" s="18">
        <v>42744</v>
      </c>
      <c r="C1316" s="19"/>
      <c r="D1316" s="19" t="s">
        <v>279</v>
      </c>
      <c r="E1316" s="19" t="s">
        <v>1574</v>
      </c>
      <c r="F1316" s="24">
        <v>5</v>
      </c>
      <c r="G1316" s="40"/>
      <c r="H1316" s="41"/>
    </row>
    <row r="1317" spans="1:11" ht="19.5" thickBot="1" x14ac:dyDescent="0.35">
      <c r="A1317" s="17">
        <v>1311</v>
      </c>
      <c r="B1317" s="18">
        <v>42745</v>
      </c>
      <c r="C1317" s="19"/>
      <c r="D1317" s="19" t="s">
        <v>279</v>
      </c>
      <c r="E1317" s="19" t="s">
        <v>1257</v>
      </c>
      <c r="F1317" s="24">
        <v>14</v>
      </c>
      <c r="G1317" s="40"/>
      <c r="H1317" s="41"/>
    </row>
    <row r="1318" spans="1:11" ht="19.5" thickBot="1" x14ac:dyDescent="0.35">
      <c r="A1318" s="17">
        <v>1312</v>
      </c>
      <c r="B1318" s="18">
        <v>42745</v>
      </c>
      <c r="C1318" s="19" t="s">
        <v>1575</v>
      </c>
      <c r="D1318" s="19" t="s">
        <v>11</v>
      </c>
      <c r="E1318" s="19" t="s">
        <v>1576</v>
      </c>
      <c r="F1318" s="24">
        <v>2457</v>
      </c>
      <c r="G1318" s="40"/>
      <c r="H1318" s="41"/>
    </row>
    <row r="1319" spans="1:11" ht="19.5" thickBot="1" x14ac:dyDescent="0.35">
      <c r="A1319" s="17">
        <v>1313</v>
      </c>
      <c r="B1319" s="18">
        <v>42747</v>
      </c>
      <c r="C1319" s="19"/>
      <c r="D1319" s="19" t="s">
        <v>279</v>
      </c>
      <c r="E1319" s="19" t="s">
        <v>1257</v>
      </c>
      <c r="F1319" s="24">
        <v>14</v>
      </c>
      <c r="G1319" s="40"/>
      <c r="H1319" s="41"/>
    </row>
    <row r="1320" spans="1:11" ht="19.5" thickBot="1" x14ac:dyDescent="0.35">
      <c r="A1320" s="17">
        <v>1314</v>
      </c>
      <c r="B1320" s="18">
        <v>42751</v>
      </c>
      <c r="C1320" s="19"/>
      <c r="D1320" s="19" t="s">
        <v>279</v>
      </c>
      <c r="E1320" s="19" t="s">
        <v>1257</v>
      </c>
      <c r="F1320" s="24">
        <v>9.5</v>
      </c>
      <c r="G1320" s="40"/>
      <c r="H1320" s="41"/>
      <c r="K1320">
        <f>61.93+289.73</f>
        <v>351.66</v>
      </c>
    </row>
    <row r="1321" spans="1:11" ht="19.5" thickBot="1" x14ac:dyDescent="0.35">
      <c r="A1321" s="17">
        <v>1315</v>
      </c>
      <c r="B1321" s="18">
        <v>42752</v>
      </c>
      <c r="C1321" s="19"/>
      <c r="D1321" s="19" t="s">
        <v>279</v>
      </c>
      <c r="E1321" s="19" t="s">
        <v>1257</v>
      </c>
      <c r="F1321" s="24">
        <v>20</v>
      </c>
      <c r="G1321" s="40"/>
      <c r="H1321" s="41"/>
    </row>
    <row r="1322" spans="1:11" ht="19.5" thickBot="1" x14ac:dyDescent="0.35">
      <c r="A1322" s="17">
        <v>1316</v>
      </c>
      <c r="B1322" s="18">
        <v>42757</v>
      </c>
      <c r="C1322" s="19"/>
      <c r="D1322" s="19" t="s">
        <v>100</v>
      </c>
      <c r="E1322" s="19" t="s">
        <v>1577</v>
      </c>
      <c r="F1322" s="24">
        <v>600</v>
      </c>
      <c r="G1322" s="40"/>
      <c r="H1322" s="41"/>
    </row>
    <row r="1323" spans="1:11" ht="19.5" thickBot="1" x14ac:dyDescent="0.35">
      <c r="A1323" s="17">
        <v>1317</v>
      </c>
      <c r="B1323" s="18">
        <v>42758</v>
      </c>
      <c r="C1323" s="19" t="s">
        <v>1578</v>
      </c>
      <c r="D1323" s="19" t="s">
        <v>1338</v>
      </c>
      <c r="E1323" s="19" t="s">
        <v>1579</v>
      </c>
      <c r="F1323" s="24">
        <v>9</v>
      </c>
      <c r="G1323" s="40"/>
      <c r="H1323" s="41"/>
    </row>
    <row r="1324" spans="1:11" ht="19.5" thickBot="1" x14ac:dyDescent="0.35">
      <c r="A1324" s="17">
        <v>1318</v>
      </c>
      <c r="B1324" s="18">
        <v>42758</v>
      </c>
      <c r="C1324" s="19"/>
      <c r="D1324" s="19" t="s">
        <v>279</v>
      </c>
      <c r="E1324" s="19" t="s">
        <v>1257</v>
      </c>
      <c r="F1324" s="24">
        <v>10</v>
      </c>
      <c r="G1324" s="40"/>
      <c r="H1324" s="41"/>
    </row>
    <row r="1325" spans="1:11" ht="19.5" thickBot="1" x14ac:dyDescent="0.35">
      <c r="A1325" s="17">
        <v>1319</v>
      </c>
      <c r="B1325" s="18">
        <v>42759</v>
      </c>
      <c r="C1325" s="19" t="s">
        <v>1580</v>
      </c>
      <c r="D1325" s="19" t="s">
        <v>1443</v>
      </c>
      <c r="E1325" s="19" t="s">
        <v>1581</v>
      </c>
      <c r="F1325" s="24">
        <v>558</v>
      </c>
      <c r="G1325" s="40"/>
      <c r="H1325" s="41"/>
    </row>
    <row r="1326" spans="1:11" ht="19.5" thickBot="1" x14ac:dyDescent="0.35">
      <c r="A1326" s="17">
        <v>1320</v>
      </c>
      <c r="B1326" s="18">
        <v>42759</v>
      </c>
      <c r="C1326" s="19" t="s">
        <v>1582</v>
      </c>
      <c r="D1326" s="19" t="s">
        <v>1443</v>
      </c>
      <c r="E1326" s="19" t="s">
        <v>1583</v>
      </c>
      <c r="F1326" s="24">
        <v>43</v>
      </c>
      <c r="G1326" s="40"/>
      <c r="H1326" s="41"/>
    </row>
    <row r="1327" spans="1:11" ht="19.5" thickBot="1" x14ac:dyDescent="0.35">
      <c r="A1327" s="17">
        <v>1321</v>
      </c>
      <c r="B1327" s="18">
        <v>42759</v>
      </c>
      <c r="C1327" s="19"/>
      <c r="D1327" s="19" t="s">
        <v>279</v>
      </c>
      <c r="E1327" s="19" t="s">
        <v>1257</v>
      </c>
      <c r="F1327" s="24">
        <v>6.5</v>
      </c>
      <c r="G1327" s="40"/>
      <c r="H1327" s="41"/>
    </row>
    <row r="1328" spans="1:11" ht="38.25" thickBot="1" x14ac:dyDescent="0.35">
      <c r="A1328" s="17">
        <v>1322</v>
      </c>
      <c r="B1328" s="18">
        <v>42759</v>
      </c>
      <c r="C1328" s="19"/>
      <c r="D1328" s="19" t="s">
        <v>1584</v>
      </c>
      <c r="E1328" s="19" t="s">
        <v>1585</v>
      </c>
      <c r="F1328" s="24">
        <v>184.5</v>
      </c>
      <c r="G1328" s="40"/>
      <c r="H1328" s="41"/>
    </row>
    <row r="1329" spans="1:8" ht="19.5" thickBot="1" x14ac:dyDescent="0.35">
      <c r="A1329" s="17">
        <v>1323</v>
      </c>
      <c r="B1329" s="18">
        <v>42760</v>
      </c>
      <c r="C1329" s="19"/>
      <c r="D1329" s="19" t="s">
        <v>279</v>
      </c>
      <c r="E1329" s="19" t="s">
        <v>1257</v>
      </c>
      <c r="F1329" s="24">
        <v>24.5</v>
      </c>
      <c r="G1329" s="40"/>
      <c r="H1329" s="41"/>
    </row>
    <row r="1330" spans="1:8" ht="19.5" thickBot="1" x14ac:dyDescent="0.35">
      <c r="A1330" s="17">
        <v>1324</v>
      </c>
      <c r="B1330" s="51">
        <v>42761</v>
      </c>
      <c r="C1330" s="31"/>
      <c r="D1330" s="31" t="s">
        <v>100</v>
      </c>
      <c r="E1330" s="31" t="s">
        <v>1586</v>
      </c>
      <c r="F1330" s="52">
        <v>750</v>
      </c>
      <c r="G1330" s="40"/>
      <c r="H1330" s="41"/>
    </row>
    <row r="1331" spans="1:8" ht="19.5" thickBot="1" x14ac:dyDescent="0.35">
      <c r="A1331" s="17">
        <v>1325</v>
      </c>
      <c r="B1331" s="18">
        <v>42769</v>
      </c>
      <c r="C1331" s="19"/>
      <c r="D1331" s="19" t="s">
        <v>279</v>
      </c>
      <c r="E1331" s="19" t="s">
        <v>1257</v>
      </c>
      <c r="F1331" s="24">
        <v>21.5</v>
      </c>
      <c r="G1331" s="40"/>
      <c r="H1331" s="41"/>
    </row>
    <row r="1332" spans="1:8" ht="19.5" thickBot="1" x14ac:dyDescent="0.35">
      <c r="A1332" s="17">
        <v>1326</v>
      </c>
      <c r="B1332" s="18">
        <v>42772</v>
      </c>
      <c r="C1332" s="19"/>
      <c r="D1332" s="19" t="s">
        <v>279</v>
      </c>
      <c r="E1332" s="19" t="s">
        <v>1257</v>
      </c>
      <c r="F1332" s="24">
        <v>15</v>
      </c>
      <c r="G1332" s="40"/>
      <c r="H1332" s="41"/>
    </row>
    <row r="1333" spans="1:8" ht="19.5" thickBot="1" x14ac:dyDescent="0.35">
      <c r="A1333" s="17">
        <v>1327</v>
      </c>
      <c r="B1333" s="23">
        <v>42772</v>
      </c>
      <c r="C1333" s="26"/>
      <c r="D1333" s="27" t="s">
        <v>1587</v>
      </c>
      <c r="E1333" s="27" t="s">
        <v>1588</v>
      </c>
      <c r="F1333" s="24">
        <v>41500</v>
      </c>
      <c r="G1333" s="42"/>
      <c r="H1333" s="43"/>
    </row>
    <row r="1334" spans="1:8" ht="19.5" thickBot="1" x14ac:dyDescent="0.35">
      <c r="A1334" s="17">
        <v>1328</v>
      </c>
      <c r="B1334" s="23">
        <v>42772</v>
      </c>
      <c r="C1334" s="26"/>
      <c r="D1334" s="27" t="s">
        <v>1589</v>
      </c>
      <c r="E1334" s="27" t="s">
        <v>1590</v>
      </c>
      <c r="F1334" s="24">
        <v>23100</v>
      </c>
      <c r="G1334" s="42"/>
      <c r="H1334" s="43"/>
    </row>
    <row r="1335" spans="1:8" ht="19.5" thickBot="1" x14ac:dyDescent="0.35">
      <c r="A1335" s="17">
        <v>1329</v>
      </c>
      <c r="B1335" s="18">
        <v>42773</v>
      </c>
      <c r="C1335" s="19"/>
      <c r="D1335" s="19" t="s">
        <v>279</v>
      </c>
      <c r="E1335" s="19" t="s">
        <v>539</v>
      </c>
      <c r="F1335" s="24">
        <v>15</v>
      </c>
      <c r="G1335" s="40"/>
      <c r="H1335" s="41"/>
    </row>
    <row r="1336" spans="1:8" ht="19.5" thickBot="1" x14ac:dyDescent="0.35">
      <c r="A1336" s="17">
        <v>1330</v>
      </c>
      <c r="B1336" s="18">
        <v>42774</v>
      </c>
      <c r="C1336" s="19"/>
      <c r="D1336" s="19" t="s">
        <v>279</v>
      </c>
      <c r="E1336" s="19" t="s">
        <v>1257</v>
      </c>
      <c r="F1336" s="24">
        <v>25.2</v>
      </c>
      <c r="G1336" s="40"/>
      <c r="H1336" s="41"/>
    </row>
    <row r="1337" spans="1:8" ht="38.25" thickBot="1" x14ac:dyDescent="0.35">
      <c r="A1337" s="17">
        <v>1331</v>
      </c>
      <c r="B1337" s="18">
        <v>42782</v>
      </c>
      <c r="C1337" s="19"/>
      <c r="D1337" s="19" t="s">
        <v>1591</v>
      </c>
      <c r="E1337" s="19" t="s">
        <v>1592</v>
      </c>
      <c r="F1337" s="24">
        <v>186</v>
      </c>
      <c r="G1337" s="40"/>
      <c r="H1337" s="41"/>
    </row>
    <row r="1338" spans="1:8" ht="19.5" thickBot="1" x14ac:dyDescent="0.35">
      <c r="A1338" s="17">
        <v>1332</v>
      </c>
      <c r="B1338" s="18">
        <v>42783</v>
      </c>
      <c r="C1338" s="19" t="s">
        <v>1593</v>
      </c>
      <c r="D1338" s="19" t="s">
        <v>1594</v>
      </c>
      <c r="E1338" s="19" t="s">
        <v>1595</v>
      </c>
      <c r="F1338" s="24">
        <v>221.2</v>
      </c>
      <c r="G1338" s="40"/>
      <c r="H1338" s="41"/>
    </row>
    <row r="1339" spans="1:8" ht="19.5" thickBot="1" x14ac:dyDescent="0.35">
      <c r="A1339" s="17">
        <v>1333</v>
      </c>
      <c r="B1339" s="18">
        <v>42788</v>
      </c>
      <c r="C1339" s="19"/>
      <c r="D1339" s="19" t="s">
        <v>279</v>
      </c>
      <c r="E1339" s="19" t="s">
        <v>1257</v>
      </c>
      <c r="F1339" s="24">
        <v>14.5</v>
      </c>
      <c r="G1339" s="40"/>
      <c r="H1339" s="41"/>
    </row>
    <row r="1340" spans="1:8" ht="19.5" thickBot="1" x14ac:dyDescent="0.35">
      <c r="A1340" s="17">
        <v>1334</v>
      </c>
      <c r="B1340" s="18">
        <v>42789</v>
      </c>
      <c r="C1340" s="19"/>
      <c r="D1340" s="19" t="s">
        <v>1443</v>
      </c>
      <c r="E1340" s="19" t="s">
        <v>1596</v>
      </c>
      <c r="F1340" s="24">
        <v>264</v>
      </c>
      <c r="G1340" s="40"/>
      <c r="H1340" s="41"/>
    </row>
    <row r="1341" spans="1:8" ht="19.5" thickBot="1" x14ac:dyDescent="0.35">
      <c r="A1341" s="17">
        <v>1335</v>
      </c>
      <c r="B1341" s="18">
        <v>42789</v>
      </c>
      <c r="C1341" s="19" t="s">
        <v>1597</v>
      </c>
      <c r="D1341" s="19" t="s">
        <v>1598</v>
      </c>
      <c r="E1341" s="19" t="s">
        <v>1599</v>
      </c>
      <c r="F1341" s="24">
        <v>4</v>
      </c>
      <c r="G1341" s="40"/>
      <c r="H1341" s="41"/>
    </row>
    <row r="1342" spans="1:8" ht="19.5" thickBot="1" x14ac:dyDescent="0.35">
      <c r="A1342" s="17">
        <v>1336</v>
      </c>
      <c r="B1342" s="18">
        <v>42789</v>
      </c>
      <c r="C1342" s="19" t="s">
        <v>1600</v>
      </c>
      <c r="D1342" s="19" t="s">
        <v>1601</v>
      </c>
      <c r="E1342" s="19" t="s">
        <v>617</v>
      </c>
      <c r="F1342" s="24">
        <v>10</v>
      </c>
      <c r="G1342" s="40"/>
      <c r="H1342" s="41"/>
    </row>
    <row r="1343" spans="1:8" ht="19.5" thickBot="1" x14ac:dyDescent="0.35">
      <c r="A1343" s="17">
        <v>1337</v>
      </c>
      <c r="B1343" s="18">
        <v>42789</v>
      </c>
      <c r="C1343" s="19"/>
      <c r="D1343" s="19" t="s">
        <v>279</v>
      </c>
      <c r="E1343" s="19" t="s">
        <v>1602</v>
      </c>
      <c r="F1343" s="24">
        <v>47.2</v>
      </c>
      <c r="G1343" s="40"/>
      <c r="H1343" s="41"/>
    </row>
    <row r="1344" spans="1:8" ht="19.5" thickBot="1" x14ac:dyDescent="0.35">
      <c r="A1344" s="17">
        <v>1338</v>
      </c>
      <c r="B1344" s="18">
        <v>42789</v>
      </c>
      <c r="C1344" s="19"/>
      <c r="D1344" s="19" t="s">
        <v>279</v>
      </c>
      <c r="E1344" s="19" t="s">
        <v>539</v>
      </c>
      <c r="F1344" s="24">
        <v>19</v>
      </c>
      <c r="G1344" s="40"/>
      <c r="H1344" s="41"/>
    </row>
    <row r="1345" spans="1:8" ht="19.5" thickBot="1" x14ac:dyDescent="0.35">
      <c r="A1345" s="17">
        <v>1339</v>
      </c>
      <c r="B1345" s="18">
        <v>42793</v>
      </c>
      <c r="C1345" s="19" t="s">
        <v>1603</v>
      </c>
      <c r="D1345" s="19" t="s">
        <v>289</v>
      </c>
      <c r="E1345" s="19" t="s">
        <v>617</v>
      </c>
      <c r="F1345" s="24">
        <v>148</v>
      </c>
      <c r="G1345" s="40"/>
      <c r="H1345" s="41"/>
    </row>
    <row r="1346" spans="1:8" ht="19.5" thickBot="1" x14ac:dyDescent="0.35">
      <c r="A1346" s="17">
        <v>1340</v>
      </c>
      <c r="B1346" s="18">
        <v>42793</v>
      </c>
      <c r="C1346" s="19"/>
      <c r="D1346" s="19" t="s">
        <v>279</v>
      </c>
      <c r="E1346" s="19" t="s">
        <v>1257</v>
      </c>
      <c r="F1346" s="24">
        <v>34.5</v>
      </c>
      <c r="G1346" s="40"/>
      <c r="H1346" s="41"/>
    </row>
    <row r="1347" spans="1:8" ht="19.5" thickBot="1" x14ac:dyDescent="0.35">
      <c r="A1347" s="17">
        <v>1341</v>
      </c>
      <c r="B1347" s="18">
        <v>42793</v>
      </c>
      <c r="C1347" s="19" t="s">
        <v>1604</v>
      </c>
      <c r="D1347" s="19" t="s">
        <v>89</v>
      </c>
      <c r="E1347" s="19" t="s">
        <v>737</v>
      </c>
      <c r="F1347" s="24">
        <v>2.1</v>
      </c>
      <c r="G1347" s="40"/>
      <c r="H1347" s="41"/>
    </row>
    <row r="1348" spans="1:8" ht="19.5" thickBot="1" x14ac:dyDescent="0.35">
      <c r="A1348" s="17">
        <v>1342</v>
      </c>
      <c r="B1348" s="18">
        <v>42793</v>
      </c>
      <c r="C1348" s="19" t="s">
        <v>1605</v>
      </c>
      <c r="D1348" s="19" t="s">
        <v>1606</v>
      </c>
      <c r="E1348" s="19" t="s">
        <v>1458</v>
      </c>
      <c r="F1348" s="24">
        <v>16.5</v>
      </c>
      <c r="G1348" s="40"/>
      <c r="H1348" s="41"/>
    </row>
    <row r="1349" spans="1:8" ht="19.5" thickBot="1" x14ac:dyDescent="0.35">
      <c r="A1349" s="17">
        <v>1343</v>
      </c>
      <c r="B1349" s="18">
        <v>42793</v>
      </c>
      <c r="C1349" s="19" t="s">
        <v>1607</v>
      </c>
      <c r="D1349" s="19" t="s">
        <v>1443</v>
      </c>
      <c r="E1349" s="19" t="s">
        <v>1608</v>
      </c>
      <c r="F1349" s="24">
        <v>43</v>
      </c>
      <c r="G1349" s="40"/>
      <c r="H1349" s="41"/>
    </row>
    <row r="1350" spans="1:8" ht="19.5" thickBot="1" x14ac:dyDescent="0.35">
      <c r="A1350" s="17">
        <v>1344</v>
      </c>
      <c r="B1350" s="18">
        <v>42793</v>
      </c>
      <c r="C1350" s="19" t="s">
        <v>1609</v>
      </c>
      <c r="D1350" s="19" t="s">
        <v>1610</v>
      </c>
      <c r="E1350" s="19" t="s">
        <v>617</v>
      </c>
      <c r="F1350" s="24">
        <v>8</v>
      </c>
      <c r="G1350" s="40"/>
      <c r="H1350" s="41"/>
    </row>
    <row r="1351" spans="1:8" ht="19.5" thickBot="1" x14ac:dyDescent="0.35">
      <c r="A1351" s="17">
        <v>1345</v>
      </c>
      <c r="B1351" s="18">
        <v>42794</v>
      </c>
      <c r="C1351" s="19" t="s">
        <v>1611</v>
      </c>
      <c r="D1351" s="19" t="s">
        <v>289</v>
      </c>
      <c r="E1351" s="19" t="s">
        <v>617</v>
      </c>
      <c r="F1351" s="24">
        <v>91</v>
      </c>
      <c r="G1351" s="40"/>
      <c r="H1351" s="41"/>
    </row>
    <row r="1352" spans="1:8" ht="19.5" thickBot="1" x14ac:dyDescent="0.35">
      <c r="A1352" s="17">
        <v>1346</v>
      </c>
      <c r="B1352" s="18">
        <v>42794</v>
      </c>
      <c r="C1352" s="19"/>
      <c r="D1352" s="19" t="s">
        <v>279</v>
      </c>
      <c r="E1352" s="19" t="s">
        <v>1257</v>
      </c>
      <c r="F1352" s="24">
        <v>11</v>
      </c>
      <c r="G1352" s="40"/>
      <c r="H1352" s="41"/>
    </row>
    <row r="1353" spans="1:8" ht="19.5" thickBot="1" x14ac:dyDescent="0.35">
      <c r="A1353" s="17">
        <v>1347</v>
      </c>
      <c r="B1353" s="18">
        <v>42796</v>
      </c>
      <c r="C1353" s="19" t="s">
        <v>1612</v>
      </c>
      <c r="D1353" s="19" t="s">
        <v>289</v>
      </c>
      <c r="E1353" s="19" t="s">
        <v>617</v>
      </c>
      <c r="F1353" s="24">
        <v>227</v>
      </c>
      <c r="G1353" s="40"/>
      <c r="H1353" s="41"/>
    </row>
    <row r="1354" spans="1:8" ht="19.5" thickBot="1" x14ac:dyDescent="0.35">
      <c r="A1354" s="17">
        <v>1348</v>
      </c>
      <c r="B1354" s="18">
        <v>42797</v>
      </c>
      <c r="C1354" s="19"/>
      <c r="D1354" s="19" t="s">
        <v>279</v>
      </c>
      <c r="E1354" s="19" t="s">
        <v>1257</v>
      </c>
      <c r="F1354" s="24">
        <v>26</v>
      </c>
      <c r="G1354" s="40"/>
      <c r="H1354" s="41"/>
    </row>
    <row r="1355" spans="1:8" ht="19.5" thickBot="1" x14ac:dyDescent="0.35">
      <c r="A1355" s="17">
        <v>1349</v>
      </c>
      <c r="B1355" s="18">
        <v>42797</v>
      </c>
      <c r="C1355" s="19" t="s">
        <v>1613</v>
      </c>
      <c r="D1355" s="19" t="s">
        <v>1614</v>
      </c>
      <c r="E1355" s="19" t="s">
        <v>15</v>
      </c>
      <c r="F1355" s="24">
        <v>71</v>
      </c>
      <c r="G1355" s="40"/>
      <c r="H1355" s="41"/>
    </row>
    <row r="1356" spans="1:8" ht="19.5" thickBot="1" x14ac:dyDescent="0.35">
      <c r="A1356" s="17">
        <v>1350</v>
      </c>
      <c r="B1356" s="18">
        <v>42797</v>
      </c>
      <c r="C1356" s="19" t="s">
        <v>1615</v>
      </c>
      <c r="D1356" s="19" t="s">
        <v>1443</v>
      </c>
      <c r="E1356" s="19" t="s">
        <v>1616</v>
      </c>
      <c r="F1356" s="24">
        <v>43</v>
      </c>
      <c r="G1356" s="40"/>
      <c r="H1356" s="41"/>
    </row>
    <row r="1357" spans="1:8" ht="19.5" thickBot="1" x14ac:dyDescent="0.35">
      <c r="A1357" s="17">
        <v>1351</v>
      </c>
      <c r="B1357" s="18">
        <v>42797</v>
      </c>
      <c r="C1357" s="19"/>
      <c r="D1357" s="19" t="s">
        <v>1617</v>
      </c>
      <c r="E1357" s="19" t="s">
        <v>15</v>
      </c>
      <c r="F1357" s="24">
        <v>60.9</v>
      </c>
      <c r="G1357" s="40"/>
      <c r="H1357" s="41"/>
    </row>
    <row r="1358" spans="1:8" ht="19.5" thickBot="1" x14ac:dyDescent="0.35">
      <c r="A1358" s="17">
        <v>1352</v>
      </c>
      <c r="B1358" s="18">
        <v>42802</v>
      </c>
      <c r="C1358" s="19" t="s">
        <v>1618</v>
      </c>
      <c r="D1358" s="19" t="s">
        <v>1619</v>
      </c>
      <c r="E1358" s="19" t="s">
        <v>15</v>
      </c>
      <c r="F1358" s="24">
        <v>65</v>
      </c>
      <c r="G1358" s="40"/>
      <c r="H1358" s="41"/>
    </row>
    <row r="1359" spans="1:8" ht="38.25" thickBot="1" x14ac:dyDescent="0.35">
      <c r="A1359" s="17">
        <v>1353</v>
      </c>
      <c r="B1359" s="18">
        <v>42802</v>
      </c>
      <c r="C1359" s="19" t="s">
        <v>1620</v>
      </c>
      <c r="D1359" s="19" t="s">
        <v>1621</v>
      </c>
      <c r="E1359" s="19" t="s">
        <v>15</v>
      </c>
      <c r="F1359" s="24">
        <v>8</v>
      </c>
      <c r="G1359" s="40"/>
      <c r="H1359" s="41"/>
    </row>
    <row r="1360" spans="1:8" ht="19.5" thickBot="1" x14ac:dyDescent="0.35">
      <c r="A1360" s="17">
        <v>1354</v>
      </c>
      <c r="B1360" s="18">
        <v>42807</v>
      </c>
      <c r="C1360" s="19"/>
      <c r="D1360" s="19" t="s">
        <v>279</v>
      </c>
      <c r="E1360" s="19" t="s">
        <v>1482</v>
      </c>
      <c r="F1360" s="24">
        <v>19</v>
      </c>
      <c r="G1360" s="40"/>
      <c r="H1360" s="41"/>
    </row>
    <row r="1361" spans="1:8" ht="19.5" thickBot="1" x14ac:dyDescent="0.35">
      <c r="A1361" s="17">
        <v>1355</v>
      </c>
      <c r="B1361" s="18">
        <v>42807</v>
      </c>
      <c r="C1361" s="19"/>
      <c r="D1361" s="19" t="s">
        <v>279</v>
      </c>
      <c r="E1361" s="19" t="s">
        <v>1622</v>
      </c>
      <c r="F1361" s="24">
        <v>50</v>
      </c>
      <c r="G1361" s="40"/>
      <c r="H1361" s="41"/>
    </row>
    <row r="1362" spans="1:8" ht="19.5" thickBot="1" x14ac:dyDescent="0.35">
      <c r="A1362" s="17">
        <v>1356</v>
      </c>
      <c r="B1362" s="18">
        <v>42807</v>
      </c>
      <c r="C1362" s="19"/>
      <c r="D1362" s="19" t="s">
        <v>279</v>
      </c>
      <c r="E1362" s="19" t="s">
        <v>1623</v>
      </c>
      <c r="F1362" s="24">
        <v>20</v>
      </c>
      <c r="G1362" s="40"/>
      <c r="H1362" s="41"/>
    </row>
    <row r="1363" spans="1:8" ht="19.5" thickBot="1" x14ac:dyDescent="0.35">
      <c r="A1363" s="17">
        <v>1357</v>
      </c>
      <c r="B1363" s="18">
        <v>42810</v>
      </c>
      <c r="C1363" s="19"/>
      <c r="D1363" s="19" t="s">
        <v>279</v>
      </c>
      <c r="E1363" s="19" t="s">
        <v>1257</v>
      </c>
      <c r="F1363" s="24">
        <v>16.5</v>
      </c>
      <c r="G1363" s="40"/>
      <c r="H1363" s="41"/>
    </row>
    <row r="1364" spans="1:8" ht="19.5" thickBot="1" x14ac:dyDescent="0.35">
      <c r="A1364" s="17">
        <v>1358</v>
      </c>
      <c r="B1364" s="18">
        <v>42812</v>
      </c>
      <c r="C1364" s="19" t="s">
        <v>1624</v>
      </c>
      <c r="D1364" s="19" t="s">
        <v>1625</v>
      </c>
      <c r="E1364" s="19" t="s">
        <v>617</v>
      </c>
      <c r="F1364" s="24">
        <v>81</v>
      </c>
      <c r="G1364" s="40"/>
      <c r="H1364" s="41"/>
    </row>
    <row r="1365" spans="1:8" ht="19.5" thickBot="1" x14ac:dyDescent="0.35">
      <c r="A1365" s="17">
        <v>1359</v>
      </c>
      <c r="B1365" s="18">
        <v>42815</v>
      </c>
      <c r="C1365" s="19" t="s">
        <v>1626</v>
      </c>
      <c r="D1365" s="19" t="s">
        <v>510</v>
      </c>
      <c r="E1365" s="19" t="s">
        <v>1627</v>
      </c>
      <c r="F1365" s="24">
        <v>32</v>
      </c>
      <c r="G1365" s="40"/>
      <c r="H1365" s="41"/>
    </row>
    <row r="1366" spans="1:8" ht="19.5" thickBot="1" x14ac:dyDescent="0.35">
      <c r="A1366" s="17">
        <v>1360</v>
      </c>
      <c r="B1366" s="18">
        <v>42818</v>
      </c>
      <c r="C1366" s="19"/>
      <c r="D1366" s="19" t="s">
        <v>279</v>
      </c>
      <c r="E1366" s="19" t="s">
        <v>1257</v>
      </c>
      <c r="F1366" s="24">
        <v>16.5</v>
      </c>
      <c r="G1366" s="40"/>
      <c r="H1366" s="41"/>
    </row>
    <row r="1367" spans="1:8" ht="38.25" thickBot="1" x14ac:dyDescent="0.35">
      <c r="A1367" s="17">
        <v>1361</v>
      </c>
      <c r="B1367" s="18">
        <v>42822</v>
      </c>
      <c r="C1367" s="19" t="s">
        <v>1628</v>
      </c>
      <c r="D1367" s="19" t="s">
        <v>1629</v>
      </c>
      <c r="E1367" s="19" t="s">
        <v>1630</v>
      </c>
      <c r="F1367" s="24">
        <v>67</v>
      </c>
      <c r="G1367" s="40"/>
      <c r="H1367" s="41"/>
    </row>
    <row r="1368" spans="1:8" ht="19.5" thickBot="1" x14ac:dyDescent="0.35">
      <c r="A1368" s="17">
        <v>1362</v>
      </c>
      <c r="B1368" s="18">
        <v>42822</v>
      </c>
      <c r="C1368" s="19" t="s">
        <v>1631</v>
      </c>
      <c r="D1368" s="19" t="s">
        <v>81</v>
      </c>
      <c r="E1368" s="19" t="s">
        <v>1632</v>
      </c>
      <c r="F1368" s="24">
        <v>13</v>
      </c>
      <c r="G1368" s="40"/>
      <c r="H1368" s="41"/>
    </row>
    <row r="1369" spans="1:8" ht="19.5" thickBot="1" x14ac:dyDescent="0.35">
      <c r="A1369" s="17">
        <v>1363</v>
      </c>
      <c r="B1369" s="18">
        <v>42829</v>
      </c>
      <c r="C1369" s="19" t="s">
        <v>1633</v>
      </c>
      <c r="D1369" s="19" t="s">
        <v>1634</v>
      </c>
      <c r="E1369" s="19" t="s">
        <v>1635</v>
      </c>
      <c r="F1369" s="24">
        <v>6</v>
      </c>
      <c r="G1369" s="40"/>
      <c r="H1369" s="41"/>
    </row>
    <row r="1370" spans="1:8" ht="19.5" thickBot="1" x14ac:dyDescent="0.35">
      <c r="A1370" s="17">
        <v>1364</v>
      </c>
      <c r="B1370" s="18">
        <v>42830</v>
      </c>
      <c r="C1370" s="19" t="s">
        <v>1636</v>
      </c>
      <c r="D1370" s="19" t="s">
        <v>1531</v>
      </c>
      <c r="E1370" s="19" t="s">
        <v>1637</v>
      </c>
      <c r="F1370" s="24">
        <v>3</v>
      </c>
      <c r="G1370" s="40"/>
      <c r="H1370" s="41"/>
    </row>
    <row r="1371" spans="1:8" ht="19.5" thickBot="1" x14ac:dyDescent="0.35">
      <c r="A1371" s="17">
        <v>1365</v>
      </c>
      <c r="B1371" s="18">
        <v>42832</v>
      </c>
      <c r="C1371" s="19"/>
      <c r="D1371" s="19" t="s">
        <v>279</v>
      </c>
      <c r="E1371" s="19" t="s">
        <v>1482</v>
      </c>
      <c r="F1371" s="24">
        <v>15.5</v>
      </c>
      <c r="G1371" s="40"/>
      <c r="H1371" s="41"/>
    </row>
    <row r="1372" spans="1:8" ht="38.25" thickBot="1" x14ac:dyDescent="0.35">
      <c r="A1372" s="17">
        <v>1366</v>
      </c>
      <c r="B1372" s="18">
        <v>42832</v>
      </c>
      <c r="C1372" s="19"/>
      <c r="D1372" s="19" t="s">
        <v>279</v>
      </c>
      <c r="E1372" s="19" t="s">
        <v>1638</v>
      </c>
      <c r="F1372" s="24">
        <v>20</v>
      </c>
      <c r="G1372" s="40"/>
      <c r="H1372" s="41"/>
    </row>
    <row r="1373" spans="1:8" ht="19.5" thickBot="1" x14ac:dyDescent="0.35">
      <c r="A1373" s="17">
        <v>1367</v>
      </c>
      <c r="B1373" s="18">
        <v>42835</v>
      </c>
      <c r="C1373" s="19" t="s">
        <v>1639</v>
      </c>
      <c r="D1373" s="19" t="s">
        <v>1640</v>
      </c>
      <c r="E1373" s="19" t="s">
        <v>15</v>
      </c>
      <c r="F1373" s="24">
        <v>331</v>
      </c>
      <c r="G1373" s="40"/>
      <c r="H1373" s="41"/>
    </row>
    <row r="1374" spans="1:8" ht="19.5" thickBot="1" x14ac:dyDescent="0.35">
      <c r="A1374" s="17">
        <v>1368</v>
      </c>
      <c r="B1374" s="18">
        <v>42836</v>
      </c>
      <c r="C1374" s="19" t="s">
        <v>1641</v>
      </c>
      <c r="D1374" s="19" t="s">
        <v>1640</v>
      </c>
      <c r="E1374" s="19" t="s">
        <v>15</v>
      </c>
      <c r="F1374" s="24">
        <v>79</v>
      </c>
      <c r="G1374" s="40"/>
      <c r="H1374" s="41"/>
    </row>
    <row r="1375" spans="1:8" ht="19.5" thickBot="1" x14ac:dyDescent="0.35">
      <c r="A1375" s="17">
        <v>1369</v>
      </c>
      <c r="B1375" s="18">
        <v>42842</v>
      </c>
      <c r="C1375" s="19" t="s">
        <v>1642</v>
      </c>
      <c r="D1375" s="19" t="s">
        <v>510</v>
      </c>
      <c r="E1375" s="19" t="s">
        <v>227</v>
      </c>
      <c r="F1375" s="24">
        <v>9.99</v>
      </c>
      <c r="G1375" s="40"/>
      <c r="H1375" s="41"/>
    </row>
    <row r="1376" spans="1:8" ht="19.5" thickBot="1" x14ac:dyDescent="0.35">
      <c r="A1376" s="17">
        <v>1370</v>
      </c>
      <c r="B1376" s="51">
        <v>42843</v>
      </c>
      <c r="C1376" s="31"/>
      <c r="D1376" s="31"/>
      <c r="E1376" s="31" t="s">
        <v>15</v>
      </c>
      <c r="F1376" s="52">
        <v>200</v>
      </c>
      <c r="G1376" s="40"/>
      <c r="H1376" s="41"/>
    </row>
    <row r="1377" spans="1:8" ht="19.5" thickBot="1" x14ac:dyDescent="0.35">
      <c r="A1377" s="17">
        <v>1371</v>
      </c>
      <c r="B1377" s="18">
        <v>42845</v>
      </c>
      <c r="C1377" s="19"/>
      <c r="D1377" s="19" t="s">
        <v>100</v>
      </c>
      <c r="E1377" s="19" t="s">
        <v>1643</v>
      </c>
      <c r="F1377" s="24">
        <v>6</v>
      </c>
      <c r="G1377" s="40"/>
      <c r="H1377" s="41"/>
    </row>
    <row r="1378" spans="1:8" ht="19.5" thickBot="1" x14ac:dyDescent="0.35">
      <c r="A1378" s="17">
        <v>1372</v>
      </c>
      <c r="B1378" s="18">
        <v>42846</v>
      </c>
      <c r="C1378" s="19"/>
      <c r="D1378" s="19" t="s">
        <v>100</v>
      </c>
      <c r="E1378" s="19" t="s">
        <v>1644</v>
      </c>
      <c r="F1378" s="24">
        <v>1675.5</v>
      </c>
      <c r="G1378" s="40"/>
      <c r="H1378" s="41"/>
    </row>
    <row r="1379" spans="1:8" ht="19.5" thickBot="1" x14ac:dyDescent="0.35">
      <c r="A1379" s="17">
        <v>1373</v>
      </c>
      <c r="B1379" s="18">
        <v>42849</v>
      </c>
      <c r="C1379" s="19"/>
      <c r="D1379" s="19" t="s">
        <v>279</v>
      </c>
      <c r="E1379" s="19" t="s">
        <v>1482</v>
      </c>
      <c r="F1379" s="24">
        <v>5</v>
      </c>
      <c r="G1379" s="40"/>
      <c r="H1379" s="41"/>
    </row>
    <row r="1380" spans="1:8" ht="19.5" thickBot="1" x14ac:dyDescent="0.35">
      <c r="A1380" s="17">
        <v>1374</v>
      </c>
      <c r="B1380" s="18">
        <v>42853</v>
      </c>
      <c r="C1380" s="19"/>
      <c r="D1380" s="19" t="s">
        <v>100</v>
      </c>
      <c r="E1380" s="19" t="s">
        <v>1645</v>
      </c>
      <c r="F1380" s="24">
        <v>1066.8</v>
      </c>
      <c r="G1380" s="40"/>
      <c r="H1380" s="41"/>
    </row>
    <row r="1381" spans="1:8" ht="19.5" thickBot="1" x14ac:dyDescent="0.35">
      <c r="A1381" s="17">
        <v>1375</v>
      </c>
      <c r="B1381" s="25">
        <v>42857</v>
      </c>
      <c r="C1381" s="26"/>
      <c r="D1381" s="27" t="s">
        <v>1646</v>
      </c>
      <c r="E1381" s="27" t="s">
        <v>290</v>
      </c>
      <c r="F1381" s="24">
        <v>723.2</v>
      </c>
      <c r="G1381" s="42"/>
      <c r="H1381" s="43"/>
    </row>
    <row r="1382" spans="1:8" ht="19.5" thickBot="1" x14ac:dyDescent="0.35">
      <c r="A1382" s="17">
        <v>1376</v>
      </c>
      <c r="B1382" s="23">
        <v>42857</v>
      </c>
      <c r="C1382" s="26"/>
      <c r="D1382" s="27" t="s">
        <v>15</v>
      </c>
      <c r="E1382" s="27" t="s">
        <v>15</v>
      </c>
      <c r="F1382" s="24">
        <v>1019.77</v>
      </c>
      <c r="G1382" s="42"/>
      <c r="H1382" s="43"/>
    </row>
    <row r="1383" spans="1:8" ht="38.25" thickBot="1" x14ac:dyDescent="0.35">
      <c r="A1383" s="17">
        <v>1377</v>
      </c>
      <c r="B1383" s="25">
        <v>42857</v>
      </c>
      <c r="C1383" s="26"/>
      <c r="D1383" s="27" t="s">
        <v>1647</v>
      </c>
      <c r="E1383" s="27" t="s">
        <v>1648</v>
      </c>
      <c r="F1383" s="24">
        <v>303.89999999999998</v>
      </c>
      <c r="G1383" s="42"/>
      <c r="H1383" s="43"/>
    </row>
    <row r="1384" spans="1:8" ht="19.5" thickBot="1" x14ac:dyDescent="0.35">
      <c r="A1384" s="17">
        <v>1378</v>
      </c>
      <c r="B1384" s="18">
        <v>42858</v>
      </c>
      <c r="C1384" s="19"/>
      <c r="D1384" s="19" t="s">
        <v>279</v>
      </c>
      <c r="E1384" s="19" t="s">
        <v>1257</v>
      </c>
      <c r="F1384" s="24">
        <v>23.5</v>
      </c>
      <c r="G1384" s="40"/>
      <c r="H1384" s="41"/>
    </row>
    <row r="1385" spans="1:8" ht="19.5" thickBot="1" x14ac:dyDescent="0.35">
      <c r="A1385" s="17">
        <v>1379</v>
      </c>
      <c r="B1385" s="18">
        <v>42858</v>
      </c>
      <c r="C1385" s="19" t="s">
        <v>1649</v>
      </c>
      <c r="D1385" s="19" t="s">
        <v>279</v>
      </c>
      <c r="E1385" s="19" t="s">
        <v>1650</v>
      </c>
      <c r="F1385" s="24">
        <v>0.6</v>
      </c>
      <c r="G1385" s="40"/>
      <c r="H1385" s="41"/>
    </row>
    <row r="1386" spans="1:8" ht="19.5" thickBot="1" x14ac:dyDescent="0.35">
      <c r="A1386" s="17">
        <v>1380</v>
      </c>
      <c r="B1386" s="18">
        <v>42858</v>
      </c>
      <c r="C1386" s="19" t="s">
        <v>1651</v>
      </c>
      <c r="D1386" s="19" t="s">
        <v>279</v>
      </c>
      <c r="E1386" s="19" t="s">
        <v>1652</v>
      </c>
      <c r="F1386" s="24">
        <v>24</v>
      </c>
      <c r="G1386" s="40"/>
      <c r="H1386" s="41"/>
    </row>
    <row r="1387" spans="1:8" ht="19.5" thickBot="1" x14ac:dyDescent="0.35">
      <c r="A1387" s="17">
        <v>1381</v>
      </c>
      <c r="B1387" s="18">
        <v>42865</v>
      </c>
      <c r="C1387" s="19"/>
      <c r="D1387" s="19" t="s">
        <v>279</v>
      </c>
      <c r="E1387" s="19" t="s">
        <v>1257</v>
      </c>
      <c r="F1387" s="24">
        <v>22</v>
      </c>
      <c r="G1387" s="40"/>
      <c r="H1387" s="41"/>
    </row>
    <row r="1388" spans="1:8" ht="19.5" thickBot="1" x14ac:dyDescent="0.35">
      <c r="A1388" s="17">
        <v>1382</v>
      </c>
      <c r="B1388" s="18">
        <v>42866</v>
      </c>
      <c r="C1388" s="19"/>
      <c r="D1388" s="19" t="s">
        <v>279</v>
      </c>
      <c r="E1388" s="19" t="s">
        <v>1257</v>
      </c>
      <c r="F1388" s="24">
        <v>20</v>
      </c>
      <c r="G1388" s="40"/>
      <c r="H1388" s="41"/>
    </row>
    <row r="1389" spans="1:8" ht="19.5" thickBot="1" x14ac:dyDescent="0.35">
      <c r="A1389" s="17">
        <v>1383</v>
      </c>
      <c r="B1389" s="18">
        <v>42868</v>
      </c>
      <c r="C1389" s="19"/>
      <c r="D1389" s="19" t="s">
        <v>279</v>
      </c>
      <c r="E1389" s="19" t="s">
        <v>1257</v>
      </c>
      <c r="F1389" s="24">
        <v>8</v>
      </c>
      <c r="G1389" s="40"/>
      <c r="H1389" s="41"/>
    </row>
    <row r="1390" spans="1:8" ht="19.5" thickBot="1" x14ac:dyDescent="0.35">
      <c r="A1390" s="17">
        <v>1384</v>
      </c>
      <c r="B1390" s="18">
        <v>42873</v>
      </c>
      <c r="C1390" s="19"/>
      <c r="D1390" s="19" t="s">
        <v>279</v>
      </c>
      <c r="E1390" s="19" t="s">
        <v>1257</v>
      </c>
      <c r="F1390" s="24">
        <v>20</v>
      </c>
      <c r="G1390" s="40"/>
      <c r="H1390" s="41"/>
    </row>
    <row r="1391" spans="1:8" ht="19.5" thickBot="1" x14ac:dyDescent="0.35">
      <c r="A1391" s="17">
        <v>1385</v>
      </c>
      <c r="B1391" s="18">
        <v>42879</v>
      </c>
      <c r="C1391" s="19"/>
      <c r="D1391" s="19" t="s">
        <v>279</v>
      </c>
      <c r="E1391" s="19" t="s">
        <v>1257</v>
      </c>
      <c r="F1391" s="24">
        <v>11</v>
      </c>
      <c r="G1391" s="40"/>
      <c r="H1391" s="41"/>
    </row>
    <row r="1392" spans="1:8" ht="19.5" thickBot="1" x14ac:dyDescent="0.35">
      <c r="A1392" s="17">
        <v>1386</v>
      </c>
      <c r="B1392" s="18">
        <v>42880</v>
      </c>
      <c r="C1392" s="19"/>
      <c r="D1392" s="19" t="s">
        <v>279</v>
      </c>
      <c r="E1392" s="19" t="s">
        <v>1257</v>
      </c>
      <c r="F1392" s="24">
        <v>10</v>
      </c>
      <c r="G1392" s="40"/>
      <c r="H1392" s="41"/>
    </row>
    <row r="1393" spans="1:8" ht="19.5" thickBot="1" x14ac:dyDescent="0.35">
      <c r="A1393" s="17">
        <v>1388</v>
      </c>
      <c r="B1393" s="23">
        <v>42881</v>
      </c>
      <c r="C1393" s="31"/>
      <c r="D1393" s="19" t="s">
        <v>279</v>
      </c>
      <c r="E1393" s="31" t="s">
        <v>1653</v>
      </c>
      <c r="F1393" s="24">
        <v>1000</v>
      </c>
      <c r="G1393" s="40"/>
      <c r="H1393" s="41"/>
    </row>
    <row r="1394" spans="1:8" ht="19.5" thickBot="1" x14ac:dyDescent="0.35">
      <c r="A1394" s="17">
        <v>1389</v>
      </c>
      <c r="B1394" s="18">
        <v>42884</v>
      </c>
      <c r="C1394" s="19"/>
      <c r="D1394" s="19" t="s">
        <v>279</v>
      </c>
      <c r="E1394" s="19" t="s">
        <v>1257</v>
      </c>
      <c r="F1394" s="24">
        <v>13.5</v>
      </c>
      <c r="G1394" s="40"/>
      <c r="H1394" s="41"/>
    </row>
    <row r="1395" spans="1:8" ht="19.5" thickBot="1" x14ac:dyDescent="0.35">
      <c r="A1395" s="17">
        <v>1390</v>
      </c>
      <c r="B1395" s="18">
        <v>42885</v>
      </c>
      <c r="C1395" s="19"/>
      <c r="D1395" s="19" t="s">
        <v>279</v>
      </c>
      <c r="E1395" s="19" t="s">
        <v>1257</v>
      </c>
      <c r="F1395" s="24">
        <v>12.5</v>
      </c>
      <c r="G1395" s="40"/>
      <c r="H1395" s="41"/>
    </row>
    <row r="1396" spans="1:8" ht="19.5" thickBot="1" x14ac:dyDescent="0.35">
      <c r="A1396" s="17">
        <v>1391</v>
      </c>
      <c r="B1396" s="18">
        <v>42886</v>
      </c>
      <c r="C1396" s="19"/>
      <c r="D1396" s="19" t="s">
        <v>279</v>
      </c>
      <c r="E1396" s="19" t="s">
        <v>1654</v>
      </c>
      <c r="F1396" s="24">
        <v>20.5</v>
      </c>
      <c r="G1396" s="40"/>
      <c r="H1396" s="41"/>
    </row>
    <row r="1397" spans="1:8" ht="38.25" thickBot="1" x14ac:dyDescent="0.35">
      <c r="A1397" s="17">
        <v>1392</v>
      </c>
      <c r="B1397" s="18">
        <v>42886</v>
      </c>
      <c r="C1397" s="19"/>
      <c r="D1397" s="19" t="s">
        <v>279</v>
      </c>
      <c r="E1397" s="19" t="s">
        <v>1655</v>
      </c>
      <c r="F1397" s="24">
        <v>20</v>
      </c>
      <c r="G1397" s="40"/>
      <c r="H1397" s="41"/>
    </row>
    <row r="1398" spans="1:8" ht="57" thickBot="1" x14ac:dyDescent="0.35">
      <c r="A1398" s="17">
        <v>1393</v>
      </c>
      <c r="B1398" s="18">
        <v>42886</v>
      </c>
      <c r="C1398" s="19"/>
      <c r="D1398" s="19" t="s">
        <v>279</v>
      </c>
      <c r="E1398" s="19" t="s">
        <v>1656</v>
      </c>
      <c r="F1398" s="24">
        <v>20</v>
      </c>
      <c r="G1398" s="40"/>
      <c r="H1398" s="41"/>
    </row>
    <row r="1399" spans="1:8" ht="19.5" thickBot="1" x14ac:dyDescent="0.35">
      <c r="A1399" s="17">
        <v>1394</v>
      </c>
      <c r="B1399" s="18">
        <v>42887</v>
      </c>
      <c r="C1399" s="19" t="s">
        <v>1657</v>
      </c>
      <c r="D1399" s="19" t="s">
        <v>1443</v>
      </c>
      <c r="E1399" s="19" t="s">
        <v>588</v>
      </c>
      <c r="F1399" s="24">
        <v>25</v>
      </c>
      <c r="G1399" s="40"/>
      <c r="H1399" s="41"/>
    </row>
    <row r="1400" spans="1:8" ht="19.5" thickBot="1" x14ac:dyDescent="0.35">
      <c r="A1400" s="17">
        <v>1395</v>
      </c>
      <c r="B1400" s="23">
        <v>42887</v>
      </c>
      <c r="C1400" s="31"/>
      <c r="D1400" s="19" t="s">
        <v>279</v>
      </c>
      <c r="E1400" s="31" t="s">
        <v>1653</v>
      </c>
      <c r="F1400" s="24">
        <v>500</v>
      </c>
      <c r="G1400" s="40"/>
      <c r="H1400" s="41"/>
    </row>
    <row r="1401" spans="1:8" ht="19.5" thickBot="1" x14ac:dyDescent="0.35">
      <c r="A1401" s="17">
        <v>1396</v>
      </c>
      <c r="B1401" s="23">
        <v>42887</v>
      </c>
      <c r="C1401" s="31"/>
      <c r="D1401" s="19" t="s">
        <v>279</v>
      </c>
      <c r="E1401" s="31" t="s">
        <v>1653</v>
      </c>
      <c r="F1401" s="24">
        <v>2000</v>
      </c>
      <c r="G1401" s="40"/>
      <c r="H1401" s="41"/>
    </row>
    <row r="1402" spans="1:8" ht="19.5" thickBot="1" x14ac:dyDescent="0.35">
      <c r="A1402" s="17">
        <v>1397</v>
      </c>
      <c r="B1402" s="18">
        <v>42888</v>
      </c>
      <c r="C1402" s="19"/>
      <c r="D1402" s="19" t="s">
        <v>279</v>
      </c>
      <c r="E1402" s="19" t="s">
        <v>1658</v>
      </c>
      <c r="F1402" s="24">
        <v>7</v>
      </c>
      <c r="G1402" s="40"/>
      <c r="H1402" s="41"/>
    </row>
    <row r="1403" spans="1:8" ht="19.5" thickBot="1" x14ac:dyDescent="0.35">
      <c r="A1403" s="17">
        <v>1398</v>
      </c>
      <c r="B1403" s="18">
        <v>42888</v>
      </c>
      <c r="C1403" s="19"/>
      <c r="D1403" s="19" t="s">
        <v>279</v>
      </c>
      <c r="E1403" s="19" t="s">
        <v>1658</v>
      </c>
      <c r="F1403" s="24">
        <v>12</v>
      </c>
      <c r="G1403" s="40"/>
      <c r="H1403" s="41"/>
    </row>
    <row r="1404" spans="1:8" ht="19.5" thickBot="1" x14ac:dyDescent="0.35">
      <c r="A1404" s="17">
        <v>1399</v>
      </c>
      <c r="B1404" s="18">
        <v>42888</v>
      </c>
      <c r="C1404" s="19"/>
      <c r="D1404" s="19" t="s">
        <v>279</v>
      </c>
      <c r="E1404" s="19" t="s">
        <v>1257</v>
      </c>
      <c r="F1404" s="24">
        <v>17</v>
      </c>
      <c r="G1404" s="40"/>
      <c r="H1404" s="41"/>
    </row>
    <row r="1405" spans="1:8" ht="19.5" thickBot="1" x14ac:dyDescent="0.35">
      <c r="A1405" s="17">
        <v>1400</v>
      </c>
      <c r="B1405" s="25">
        <v>42891</v>
      </c>
      <c r="C1405" s="26"/>
      <c r="D1405" s="27" t="s">
        <v>15</v>
      </c>
      <c r="E1405" s="27" t="s">
        <v>1659</v>
      </c>
      <c r="F1405" s="24">
        <v>271</v>
      </c>
      <c r="G1405" s="42"/>
      <c r="H1405" s="43"/>
    </row>
    <row r="1406" spans="1:8" ht="19.5" thickBot="1" x14ac:dyDescent="0.35">
      <c r="A1406" s="17">
        <v>1401</v>
      </c>
      <c r="B1406" s="18">
        <v>42895</v>
      </c>
      <c r="C1406" s="19"/>
      <c r="D1406" s="19" t="s">
        <v>279</v>
      </c>
      <c r="E1406" s="19" t="s">
        <v>1257</v>
      </c>
      <c r="F1406" s="24">
        <v>8.5</v>
      </c>
      <c r="G1406" s="40"/>
      <c r="H1406" s="41"/>
    </row>
    <row r="1407" spans="1:8" ht="19.5" thickBot="1" x14ac:dyDescent="0.35">
      <c r="A1407" s="17">
        <v>1402</v>
      </c>
      <c r="B1407" s="25">
        <v>42899</v>
      </c>
      <c r="C1407" s="26"/>
      <c r="D1407" s="27" t="s">
        <v>15</v>
      </c>
      <c r="E1407" s="27" t="s">
        <v>1660</v>
      </c>
      <c r="F1407" s="24">
        <v>572</v>
      </c>
      <c r="G1407" s="42"/>
      <c r="H1407" s="43"/>
    </row>
    <row r="1408" spans="1:8" ht="19.5" thickBot="1" x14ac:dyDescent="0.35">
      <c r="A1408" s="17">
        <v>1403</v>
      </c>
      <c r="B1408" s="25">
        <v>42899</v>
      </c>
      <c r="C1408" s="26"/>
      <c r="D1408" s="27" t="s">
        <v>15</v>
      </c>
      <c r="E1408" s="27" t="s">
        <v>1661</v>
      </c>
      <c r="F1408" s="24">
        <v>121</v>
      </c>
      <c r="G1408" s="42"/>
      <c r="H1408" s="43"/>
    </row>
    <row r="1409" spans="1:8" ht="19.5" thickBot="1" x14ac:dyDescent="0.35">
      <c r="A1409" s="17">
        <v>1404</v>
      </c>
      <c r="B1409" s="25">
        <v>42899</v>
      </c>
      <c r="C1409" s="26"/>
      <c r="D1409" s="27" t="s">
        <v>15</v>
      </c>
      <c r="E1409" s="27" t="s">
        <v>1662</v>
      </c>
      <c r="F1409" s="24">
        <v>536</v>
      </c>
      <c r="G1409" s="42"/>
      <c r="H1409" s="43"/>
    </row>
    <row r="1410" spans="1:8" ht="19.5" thickBot="1" x14ac:dyDescent="0.35">
      <c r="A1410" s="17">
        <v>1405</v>
      </c>
      <c r="B1410" s="18">
        <v>42900</v>
      </c>
      <c r="C1410" s="19"/>
      <c r="D1410" s="19" t="s">
        <v>279</v>
      </c>
      <c r="E1410" s="19" t="s">
        <v>1663</v>
      </c>
      <c r="F1410" s="24">
        <v>7.5</v>
      </c>
      <c r="G1410" s="40"/>
      <c r="H1410" s="41"/>
    </row>
    <row r="1411" spans="1:8" ht="19.5" thickBot="1" x14ac:dyDescent="0.35">
      <c r="A1411" s="17">
        <v>1408</v>
      </c>
      <c r="B1411" s="23">
        <v>42905</v>
      </c>
      <c r="C1411" s="31"/>
      <c r="D1411" s="19" t="s">
        <v>279</v>
      </c>
      <c r="E1411" s="31" t="s">
        <v>1653</v>
      </c>
      <c r="F1411" s="24">
        <v>250</v>
      </c>
      <c r="G1411" s="40"/>
      <c r="H1411" s="41"/>
    </row>
    <row r="1412" spans="1:8" ht="19.5" thickBot="1" x14ac:dyDescent="0.35">
      <c r="A1412" s="17">
        <v>1409</v>
      </c>
      <c r="B1412" s="23">
        <v>42905</v>
      </c>
      <c r="C1412" s="31"/>
      <c r="D1412" s="19" t="s">
        <v>279</v>
      </c>
      <c r="E1412" s="31" t="s">
        <v>1653</v>
      </c>
      <c r="F1412" s="24">
        <v>1000</v>
      </c>
      <c r="G1412" s="40"/>
      <c r="H1412" s="41"/>
    </row>
    <row r="1413" spans="1:8" ht="19.5" thickBot="1" x14ac:dyDescent="0.35">
      <c r="A1413" s="17">
        <v>1410</v>
      </c>
      <c r="B1413" s="18">
        <v>42906</v>
      </c>
      <c r="C1413" s="19"/>
      <c r="D1413" s="19" t="s">
        <v>279</v>
      </c>
      <c r="E1413" s="19" t="s">
        <v>1664</v>
      </c>
      <c r="F1413" s="24">
        <v>25</v>
      </c>
      <c r="G1413" s="40"/>
      <c r="H1413" s="41"/>
    </row>
    <row r="1414" spans="1:8" ht="19.5" thickBot="1" x14ac:dyDescent="0.35">
      <c r="A1414" s="17">
        <v>1411</v>
      </c>
      <c r="B1414" s="18">
        <v>42906</v>
      </c>
      <c r="C1414" s="19"/>
      <c r="D1414" s="19" t="s">
        <v>279</v>
      </c>
      <c r="E1414" s="19" t="s">
        <v>1658</v>
      </c>
      <c r="F1414" s="24">
        <v>6</v>
      </c>
      <c r="G1414" s="40"/>
      <c r="H1414" s="41"/>
    </row>
    <row r="1415" spans="1:8" ht="19.5" thickBot="1" x14ac:dyDescent="0.35">
      <c r="A1415" s="17">
        <v>1412</v>
      </c>
      <c r="B1415" s="18">
        <v>42907</v>
      </c>
      <c r="C1415" s="19" t="s">
        <v>1665</v>
      </c>
      <c r="D1415" s="19" t="s">
        <v>279</v>
      </c>
      <c r="E1415" s="19" t="s">
        <v>1666</v>
      </c>
      <c r="F1415" s="24">
        <v>3.5</v>
      </c>
      <c r="G1415" s="40"/>
      <c r="H1415" s="41"/>
    </row>
    <row r="1416" spans="1:8" ht="19.5" thickBot="1" x14ac:dyDescent="0.35">
      <c r="A1416" s="17">
        <v>1413</v>
      </c>
      <c r="B1416" s="18">
        <v>42909</v>
      </c>
      <c r="C1416" s="19"/>
      <c r="D1416" s="19" t="s">
        <v>279</v>
      </c>
      <c r="E1416" s="19" t="s">
        <v>1257</v>
      </c>
      <c r="F1416" s="24">
        <v>11.7</v>
      </c>
      <c r="G1416" s="40"/>
      <c r="H1416" s="41"/>
    </row>
    <row r="1417" spans="1:8" ht="19.5" thickBot="1" x14ac:dyDescent="0.35">
      <c r="A1417" s="17">
        <v>1414</v>
      </c>
      <c r="B1417" s="18">
        <v>42914</v>
      </c>
      <c r="C1417" s="19" t="s">
        <v>1667</v>
      </c>
      <c r="D1417" s="19" t="s">
        <v>279</v>
      </c>
      <c r="E1417" s="19" t="s">
        <v>1668</v>
      </c>
      <c r="F1417" s="24">
        <v>21</v>
      </c>
      <c r="G1417" s="40"/>
      <c r="H1417" s="41"/>
    </row>
    <row r="1418" spans="1:8" ht="19.5" thickBot="1" x14ac:dyDescent="0.35">
      <c r="A1418" s="17">
        <v>1415</v>
      </c>
      <c r="B1418" s="18">
        <v>42914</v>
      </c>
      <c r="C1418" s="19"/>
      <c r="D1418" s="19" t="s">
        <v>279</v>
      </c>
      <c r="E1418" s="19" t="s">
        <v>1669</v>
      </c>
      <c r="F1418" s="24">
        <v>5</v>
      </c>
      <c r="G1418" s="40"/>
      <c r="H1418" s="41"/>
    </row>
    <row r="1419" spans="1:8" ht="19.5" thickBot="1" x14ac:dyDescent="0.35">
      <c r="A1419" s="17">
        <v>1416</v>
      </c>
      <c r="B1419" s="18">
        <v>42919</v>
      </c>
      <c r="C1419" s="19"/>
      <c r="D1419" s="19" t="s">
        <v>279</v>
      </c>
      <c r="E1419" s="19" t="s">
        <v>1670</v>
      </c>
      <c r="F1419" s="24">
        <v>4</v>
      </c>
      <c r="G1419" s="40"/>
      <c r="H1419" s="41"/>
    </row>
    <row r="1420" spans="1:8" ht="19.5" thickBot="1" x14ac:dyDescent="0.35">
      <c r="A1420" s="17">
        <v>1417</v>
      </c>
      <c r="B1420" s="18">
        <v>42919</v>
      </c>
      <c r="C1420" s="19"/>
      <c r="D1420" s="19" t="s">
        <v>279</v>
      </c>
      <c r="E1420" s="19" t="s">
        <v>1257</v>
      </c>
      <c r="F1420" s="24">
        <v>20.399999999999999</v>
      </c>
      <c r="G1420" s="40"/>
      <c r="H1420" s="41"/>
    </row>
    <row r="1421" spans="1:8" ht="19.5" thickBot="1" x14ac:dyDescent="0.35">
      <c r="A1421" s="17">
        <v>1418</v>
      </c>
      <c r="B1421" s="18">
        <v>42920</v>
      </c>
      <c r="C1421" s="19"/>
      <c r="D1421" s="19" t="s">
        <v>279</v>
      </c>
      <c r="E1421" s="19" t="s">
        <v>1671</v>
      </c>
      <c r="F1421" s="24">
        <v>3.5</v>
      </c>
      <c r="G1421" s="40"/>
      <c r="H1421" s="41"/>
    </row>
    <row r="1422" spans="1:8" ht="19.5" thickBot="1" x14ac:dyDescent="0.35">
      <c r="A1422" s="17">
        <v>1419</v>
      </c>
      <c r="B1422" s="18">
        <v>42922</v>
      </c>
      <c r="C1422" s="19" t="s">
        <v>1672</v>
      </c>
      <c r="D1422" s="19" t="s">
        <v>279</v>
      </c>
      <c r="E1422" s="19" t="s">
        <v>1673</v>
      </c>
      <c r="F1422" s="24">
        <v>1.6</v>
      </c>
      <c r="G1422" s="40"/>
      <c r="H1422" s="41"/>
    </row>
    <row r="1423" spans="1:8" ht="19.5" thickBot="1" x14ac:dyDescent="0.35">
      <c r="A1423" s="17">
        <v>1420</v>
      </c>
      <c r="B1423" s="18">
        <v>42927</v>
      </c>
      <c r="C1423" s="19"/>
      <c r="D1423" s="19" t="s">
        <v>279</v>
      </c>
      <c r="E1423" s="19" t="s">
        <v>1257</v>
      </c>
      <c r="F1423" s="24">
        <v>12</v>
      </c>
      <c r="G1423" s="40"/>
      <c r="H1423" s="41"/>
    </row>
    <row r="1424" spans="1:8" ht="19.5" thickBot="1" x14ac:dyDescent="0.35">
      <c r="A1424" s="17">
        <v>1421</v>
      </c>
      <c r="B1424" s="23">
        <v>42927</v>
      </c>
      <c r="C1424" s="31"/>
      <c r="D1424" s="19" t="s">
        <v>279</v>
      </c>
      <c r="E1424" s="31" t="s">
        <v>1653</v>
      </c>
      <c r="F1424" s="24">
        <v>2000</v>
      </c>
      <c r="G1424" s="40"/>
      <c r="H1424" s="41"/>
    </row>
    <row r="1425" spans="1:8" ht="19.5" thickBot="1" x14ac:dyDescent="0.35">
      <c r="A1425" s="17">
        <v>1422</v>
      </c>
      <c r="B1425" s="23">
        <v>42927</v>
      </c>
      <c r="C1425" s="31"/>
      <c r="D1425" s="19" t="s">
        <v>279</v>
      </c>
      <c r="E1425" s="31" t="s">
        <v>1653</v>
      </c>
      <c r="F1425" s="24">
        <v>500</v>
      </c>
      <c r="G1425" s="40"/>
      <c r="H1425" s="41"/>
    </row>
    <row r="1426" spans="1:8" ht="19.5" thickBot="1" x14ac:dyDescent="0.35">
      <c r="A1426" s="17">
        <v>1423</v>
      </c>
      <c r="B1426" s="18">
        <v>42930</v>
      </c>
      <c r="C1426" s="19"/>
      <c r="D1426" s="19" t="s">
        <v>279</v>
      </c>
      <c r="E1426" s="19" t="s">
        <v>1257</v>
      </c>
      <c r="F1426" s="24">
        <v>11.5</v>
      </c>
      <c r="G1426" s="40"/>
      <c r="H1426" s="41"/>
    </row>
    <row r="1427" spans="1:8" ht="19.5" thickBot="1" x14ac:dyDescent="0.35">
      <c r="A1427" s="17">
        <v>1424</v>
      </c>
      <c r="B1427" s="18">
        <v>42934</v>
      </c>
      <c r="C1427" s="19"/>
      <c r="D1427" s="19" t="s">
        <v>279</v>
      </c>
      <c r="E1427" s="19" t="s">
        <v>1674</v>
      </c>
      <c r="F1427" s="24">
        <v>3</v>
      </c>
      <c r="G1427" s="40"/>
      <c r="H1427" s="41"/>
    </row>
    <row r="1428" spans="1:8" ht="19.5" thickBot="1" x14ac:dyDescent="0.35">
      <c r="A1428" s="17">
        <v>1425</v>
      </c>
      <c r="B1428" s="18">
        <v>42934</v>
      </c>
      <c r="C1428" s="19"/>
      <c r="D1428" s="19" t="s">
        <v>279</v>
      </c>
      <c r="E1428" s="19" t="s">
        <v>1257</v>
      </c>
      <c r="F1428" s="24">
        <v>12</v>
      </c>
      <c r="G1428" s="40"/>
      <c r="H1428" s="41"/>
    </row>
    <row r="1429" spans="1:8" ht="19.5" thickBot="1" x14ac:dyDescent="0.35">
      <c r="A1429" s="17">
        <v>1426</v>
      </c>
      <c r="B1429" s="18">
        <v>42937</v>
      </c>
      <c r="C1429" s="19"/>
      <c r="D1429" s="19" t="s">
        <v>279</v>
      </c>
      <c r="E1429" s="19" t="s">
        <v>1257</v>
      </c>
      <c r="F1429" s="24">
        <v>15.5</v>
      </c>
      <c r="G1429" s="40"/>
      <c r="H1429" s="41"/>
    </row>
    <row r="1430" spans="1:8" ht="38.25" thickBot="1" x14ac:dyDescent="0.35">
      <c r="A1430" s="17">
        <v>1427</v>
      </c>
      <c r="B1430" s="18">
        <v>42939</v>
      </c>
      <c r="C1430" s="19"/>
      <c r="D1430" s="19" t="s">
        <v>100</v>
      </c>
      <c r="E1430" s="19" t="s">
        <v>1675</v>
      </c>
      <c r="F1430" s="24">
        <v>35.6</v>
      </c>
      <c r="G1430" s="40"/>
      <c r="H1430" s="41"/>
    </row>
    <row r="1431" spans="1:8" ht="19.5" thickBot="1" x14ac:dyDescent="0.35">
      <c r="A1431" s="17">
        <v>1428</v>
      </c>
      <c r="B1431" s="18">
        <v>42941</v>
      </c>
      <c r="C1431" s="19"/>
      <c r="D1431" s="19" t="s">
        <v>279</v>
      </c>
      <c r="E1431" s="19" t="s">
        <v>1676</v>
      </c>
      <c r="F1431" s="24">
        <v>4</v>
      </c>
      <c r="G1431" s="40"/>
      <c r="H1431" s="41"/>
    </row>
    <row r="1432" spans="1:8" ht="19.5" thickBot="1" x14ac:dyDescent="0.35">
      <c r="A1432" s="17">
        <v>1429</v>
      </c>
      <c r="B1432" s="18">
        <v>42942</v>
      </c>
      <c r="C1432" s="19"/>
      <c r="D1432" s="19" t="s">
        <v>279</v>
      </c>
      <c r="E1432" s="19" t="s">
        <v>1677</v>
      </c>
      <c r="F1432" s="24">
        <v>3</v>
      </c>
      <c r="G1432" s="40"/>
      <c r="H1432" s="41"/>
    </row>
    <row r="1433" spans="1:8" ht="19.5" thickBot="1" x14ac:dyDescent="0.35">
      <c r="A1433" s="17">
        <v>1430</v>
      </c>
      <c r="B1433" s="18">
        <v>42943</v>
      </c>
      <c r="C1433" s="19"/>
      <c r="D1433" s="19" t="s">
        <v>279</v>
      </c>
      <c r="E1433" s="19" t="s">
        <v>1678</v>
      </c>
      <c r="F1433" s="24">
        <v>3.5</v>
      </c>
      <c r="G1433" s="40"/>
      <c r="H1433" s="41"/>
    </row>
    <row r="1434" spans="1:8" ht="19.5" thickBot="1" x14ac:dyDescent="0.35">
      <c r="A1434" s="17">
        <v>1431</v>
      </c>
      <c r="B1434" s="18">
        <v>42948</v>
      </c>
      <c r="C1434" s="19"/>
      <c r="D1434" s="19" t="s">
        <v>279</v>
      </c>
      <c r="E1434" s="19" t="s">
        <v>1257</v>
      </c>
      <c r="F1434" s="24">
        <v>14</v>
      </c>
      <c r="G1434" s="40"/>
      <c r="H1434" s="41"/>
    </row>
    <row r="1435" spans="1:8" ht="19.5" thickBot="1" x14ac:dyDescent="0.35">
      <c r="A1435" s="17">
        <v>1432</v>
      </c>
      <c r="B1435" s="18">
        <v>42951</v>
      </c>
      <c r="C1435" s="19"/>
      <c r="D1435" s="19" t="s">
        <v>279</v>
      </c>
      <c r="E1435" s="19" t="s">
        <v>1257</v>
      </c>
      <c r="F1435" s="24">
        <v>21</v>
      </c>
      <c r="G1435" s="40"/>
      <c r="H1435" s="41"/>
    </row>
    <row r="1436" spans="1:8" ht="19.5" thickBot="1" x14ac:dyDescent="0.35">
      <c r="A1436" s="17">
        <v>1433</v>
      </c>
      <c r="B1436" s="18">
        <v>42962</v>
      </c>
      <c r="C1436" s="19"/>
      <c r="D1436" s="19" t="s">
        <v>279</v>
      </c>
      <c r="E1436" s="19" t="s">
        <v>1257</v>
      </c>
      <c r="F1436" s="24">
        <v>10.199999999999999</v>
      </c>
      <c r="G1436" s="40"/>
      <c r="H1436" s="41"/>
    </row>
    <row r="1437" spans="1:8" ht="19.5" thickBot="1" x14ac:dyDescent="0.35">
      <c r="A1437" s="17">
        <v>1434</v>
      </c>
      <c r="B1437" s="18">
        <v>42965</v>
      </c>
      <c r="C1437" s="19"/>
      <c r="D1437" s="19" t="s">
        <v>279</v>
      </c>
      <c r="E1437" s="19" t="s">
        <v>539</v>
      </c>
      <c r="F1437" s="24">
        <v>14.5</v>
      </c>
      <c r="G1437" s="40"/>
      <c r="H1437" s="41"/>
    </row>
    <row r="1438" spans="1:8" ht="19.5" thickBot="1" x14ac:dyDescent="0.35">
      <c r="A1438" s="17">
        <v>1435</v>
      </c>
      <c r="B1438" s="18">
        <v>42975</v>
      </c>
      <c r="C1438" s="19"/>
      <c r="D1438" s="19" t="s">
        <v>279</v>
      </c>
      <c r="E1438" s="19" t="s">
        <v>1257</v>
      </c>
      <c r="F1438" s="24">
        <v>13.4</v>
      </c>
      <c r="G1438" s="40"/>
      <c r="H1438" s="41"/>
    </row>
    <row r="1439" spans="1:8" ht="19.5" thickBot="1" x14ac:dyDescent="0.35">
      <c r="A1439" s="17">
        <v>1436</v>
      </c>
      <c r="B1439" s="18">
        <v>42982</v>
      </c>
      <c r="C1439" s="19" t="s">
        <v>1679</v>
      </c>
      <c r="D1439" s="19" t="s">
        <v>510</v>
      </c>
      <c r="E1439" s="19" t="s">
        <v>1680</v>
      </c>
      <c r="F1439" s="24">
        <v>10.01</v>
      </c>
      <c r="G1439" s="40"/>
      <c r="H1439" s="41"/>
    </row>
    <row r="1440" spans="1:8" ht="19.5" thickBot="1" x14ac:dyDescent="0.35">
      <c r="A1440" s="17">
        <v>1437</v>
      </c>
      <c r="B1440" s="18">
        <v>42983</v>
      </c>
      <c r="C1440" s="19"/>
      <c r="D1440" s="19" t="s">
        <v>279</v>
      </c>
      <c r="E1440" s="19" t="s">
        <v>1257</v>
      </c>
      <c r="F1440" s="24">
        <v>18.399999999999999</v>
      </c>
      <c r="G1440" s="40"/>
      <c r="H1440" s="41"/>
    </row>
    <row r="1441" spans="1:8" ht="19.5" thickBot="1" x14ac:dyDescent="0.35">
      <c r="A1441" s="17">
        <v>1438</v>
      </c>
      <c r="B1441" s="18">
        <v>42984</v>
      </c>
      <c r="C1441" s="19"/>
      <c r="D1441" s="19" t="s">
        <v>1443</v>
      </c>
      <c r="E1441" s="19" t="s">
        <v>1681</v>
      </c>
      <c r="F1441" s="24">
        <v>153</v>
      </c>
      <c r="G1441" s="40"/>
      <c r="H1441" s="41"/>
    </row>
    <row r="1442" spans="1:8" ht="19.5" thickBot="1" x14ac:dyDescent="0.35">
      <c r="A1442" s="17"/>
      <c r="B1442" s="18">
        <v>42984</v>
      </c>
      <c r="C1442" s="19"/>
      <c r="D1442" s="19" t="s">
        <v>279</v>
      </c>
      <c r="E1442" s="19" t="s">
        <v>1682</v>
      </c>
      <c r="F1442" s="24">
        <v>170</v>
      </c>
      <c r="G1442" s="40"/>
      <c r="H1442" s="41"/>
    </row>
    <row r="1443" spans="1:8" ht="19.5" thickBot="1" x14ac:dyDescent="0.35">
      <c r="A1443" s="17">
        <v>1439</v>
      </c>
      <c r="B1443" s="18">
        <v>42986</v>
      </c>
      <c r="C1443" s="19"/>
      <c r="D1443" s="19" t="s">
        <v>279</v>
      </c>
      <c r="E1443" s="19" t="s">
        <v>1674</v>
      </c>
      <c r="F1443" s="24">
        <v>3.5</v>
      </c>
      <c r="G1443" s="40"/>
      <c r="H1443" s="41"/>
    </row>
    <row r="1444" spans="1:8" ht="19.5" thickBot="1" x14ac:dyDescent="0.35">
      <c r="A1444" s="17">
        <v>1440</v>
      </c>
      <c r="B1444" s="18">
        <v>42986</v>
      </c>
      <c r="C1444" s="19"/>
      <c r="D1444" s="19" t="s">
        <v>279</v>
      </c>
      <c r="E1444" s="19" t="s">
        <v>1257</v>
      </c>
      <c r="F1444" s="24">
        <v>20</v>
      </c>
      <c r="G1444" s="40"/>
      <c r="H1444" s="41"/>
    </row>
    <row r="1445" spans="1:8" ht="19.5" thickBot="1" x14ac:dyDescent="0.35">
      <c r="A1445" s="17">
        <v>1441</v>
      </c>
      <c r="B1445" s="18">
        <v>42990</v>
      </c>
      <c r="C1445" s="19"/>
      <c r="D1445" s="19" t="s">
        <v>15</v>
      </c>
      <c r="E1445" s="19" t="s">
        <v>1683</v>
      </c>
      <c r="F1445" s="24">
        <v>280</v>
      </c>
      <c r="G1445" s="40"/>
      <c r="H1445" s="41"/>
    </row>
    <row r="1446" spans="1:8" ht="19.5" thickBot="1" x14ac:dyDescent="0.35">
      <c r="A1446" s="17">
        <v>1442</v>
      </c>
      <c r="B1446" s="18">
        <v>42992</v>
      </c>
      <c r="C1446" s="19"/>
      <c r="D1446" s="19" t="s">
        <v>1684</v>
      </c>
      <c r="E1446" s="19" t="s">
        <v>1685</v>
      </c>
      <c r="F1446" s="24">
        <v>862</v>
      </c>
      <c r="G1446" s="40"/>
      <c r="H1446" s="41"/>
    </row>
    <row r="1447" spans="1:8" ht="19.5" thickBot="1" x14ac:dyDescent="0.35">
      <c r="A1447" s="17">
        <v>1443</v>
      </c>
      <c r="B1447" s="18">
        <v>42992</v>
      </c>
      <c r="C1447" s="19"/>
      <c r="D1447" s="19" t="s">
        <v>279</v>
      </c>
      <c r="E1447" s="19" t="s">
        <v>1257</v>
      </c>
      <c r="F1447" s="24">
        <v>12.5</v>
      </c>
      <c r="G1447" s="40"/>
      <c r="H1447" s="41"/>
    </row>
    <row r="1448" spans="1:8" ht="19.5" thickBot="1" x14ac:dyDescent="0.35">
      <c r="A1448" s="17">
        <v>1444</v>
      </c>
      <c r="B1448" s="18">
        <v>42992</v>
      </c>
      <c r="C1448" s="19"/>
      <c r="D1448" s="19" t="s">
        <v>481</v>
      </c>
      <c r="E1448" s="19" t="s">
        <v>1666</v>
      </c>
      <c r="F1448" s="24">
        <v>3</v>
      </c>
      <c r="G1448" s="40"/>
      <c r="H1448" s="41"/>
    </row>
    <row r="1449" spans="1:8" ht="38.25" thickBot="1" x14ac:dyDescent="0.35">
      <c r="A1449" s="17">
        <v>1445</v>
      </c>
      <c r="B1449" s="18">
        <v>42992</v>
      </c>
      <c r="C1449" s="19"/>
      <c r="D1449" s="19" t="s">
        <v>100</v>
      </c>
      <c r="E1449" s="19" t="s">
        <v>1686</v>
      </c>
      <c r="F1449" s="24">
        <v>15000</v>
      </c>
      <c r="G1449" s="40"/>
      <c r="H1449" s="41"/>
    </row>
    <row r="1450" spans="1:8" ht="19.5" thickBot="1" x14ac:dyDescent="0.35">
      <c r="A1450" s="17">
        <v>1446</v>
      </c>
      <c r="B1450" s="18">
        <v>42993</v>
      </c>
      <c r="C1450" s="19"/>
      <c r="D1450" s="19" t="s">
        <v>279</v>
      </c>
      <c r="E1450" s="19" t="s">
        <v>1257</v>
      </c>
      <c r="F1450" s="24">
        <v>18.5</v>
      </c>
      <c r="G1450" s="40"/>
      <c r="H1450" s="41"/>
    </row>
    <row r="1451" spans="1:8" ht="19.5" thickBot="1" x14ac:dyDescent="0.35">
      <c r="A1451" s="17">
        <v>1447</v>
      </c>
      <c r="B1451" s="18">
        <v>42996</v>
      </c>
      <c r="C1451" s="19"/>
      <c r="D1451" s="19" t="s">
        <v>279</v>
      </c>
      <c r="E1451" s="19" t="s">
        <v>1257</v>
      </c>
      <c r="F1451" s="24">
        <v>13.5</v>
      </c>
      <c r="G1451" s="40"/>
      <c r="H1451" s="41"/>
    </row>
    <row r="1452" spans="1:8" ht="19.5" thickBot="1" x14ac:dyDescent="0.35">
      <c r="A1452" s="17">
        <v>1448</v>
      </c>
      <c r="B1452" s="18">
        <v>42998</v>
      </c>
      <c r="C1452" s="19"/>
      <c r="D1452" s="19" t="s">
        <v>279</v>
      </c>
      <c r="E1452" s="19" t="s">
        <v>1257</v>
      </c>
      <c r="F1452" s="24">
        <v>21.5</v>
      </c>
      <c r="G1452" s="40"/>
      <c r="H1452" s="41"/>
    </row>
    <row r="1453" spans="1:8" ht="19.5" thickBot="1" x14ac:dyDescent="0.35">
      <c r="A1453" s="17">
        <v>1449</v>
      </c>
      <c r="B1453" s="18">
        <v>43000</v>
      </c>
      <c r="C1453" s="19"/>
      <c r="D1453" s="19" t="s">
        <v>279</v>
      </c>
      <c r="E1453" s="19" t="s">
        <v>1257</v>
      </c>
      <c r="F1453" s="24">
        <v>18.2</v>
      </c>
      <c r="G1453" s="40"/>
      <c r="H1453" s="41"/>
    </row>
    <row r="1454" spans="1:8" ht="19.5" thickBot="1" x14ac:dyDescent="0.35">
      <c r="A1454" s="17">
        <v>1450</v>
      </c>
      <c r="B1454" s="18">
        <v>43007</v>
      </c>
      <c r="C1454" s="19"/>
      <c r="D1454" s="19" t="s">
        <v>279</v>
      </c>
      <c r="E1454" s="19" t="s">
        <v>1257</v>
      </c>
      <c r="F1454" s="24">
        <v>18.5</v>
      </c>
      <c r="G1454" s="40"/>
      <c r="H1454" s="41"/>
    </row>
    <row r="1455" spans="1:8" ht="19.5" thickBot="1" x14ac:dyDescent="0.35">
      <c r="A1455" s="17">
        <v>1451</v>
      </c>
      <c r="B1455" s="18">
        <v>43011</v>
      </c>
      <c r="C1455" s="19"/>
      <c r="D1455" s="19" t="s">
        <v>279</v>
      </c>
      <c r="E1455" s="19" t="s">
        <v>1257</v>
      </c>
      <c r="F1455" s="24">
        <v>13</v>
      </c>
      <c r="G1455" s="40"/>
      <c r="H1455" s="41"/>
    </row>
    <row r="1456" spans="1:8" ht="19.5" thickBot="1" x14ac:dyDescent="0.35">
      <c r="A1456" s="17">
        <v>1452</v>
      </c>
      <c r="B1456" s="18">
        <v>43012</v>
      </c>
      <c r="C1456" s="19"/>
      <c r="D1456" s="19" t="s">
        <v>279</v>
      </c>
      <c r="E1456" s="19" t="s">
        <v>1257</v>
      </c>
      <c r="F1456" s="24">
        <v>18</v>
      </c>
      <c r="G1456" s="40"/>
      <c r="H1456" s="41"/>
    </row>
    <row r="1457" spans="1:8" ht="38.25" thickBot="1" x14ac:dyDescent="0.35">
      <c r="A1457" s="17">
        <v>1453</v>
      </c>
      <c r="B1457" s="25">
        <v>43013</v>
      </c>
      <c r="C1457" s="19"/>
      <c r="D1457" s="19" t="s">
        <v>15</v>
      </c>
      <c r="E1457" s="19" t="s">
        <v>1687</v>
      </c>
      <c r="F1457" s="24">
        <v>970</v>
      </c>
      <c r="G1457" s="40"/>
      <c r="H1457" s="41"/>
    </row>
    <row r="1458" spans="1:8" ht="19.5" thickBot="1" x14ac:dyDescent="0.35">
      <c r="A1458" s="17">
        <v>1454</v>
      </c>
      <c r="B1458" s="23">
        <v>43014</v>
      </c>
      <c r="C1458" s="19"/>
      <c r="D1458" s="19" t="s">
        <v>279</v>
      </c>
      <c r="E1458" s="19" t="s">
        <v>1688</v>
      </c>
      <c r="F1458" s="24">
        <v>20</v>
      </c>
      <c r="G1458" s="40"/>
      <c r="H1458" s="41"/>
    </row>
    <row r="1459" spans="1:8" ht="38.25" thickBot="1" x14ac:dyDescent="0.35">
      <c r="A1459" s="17">
        <v>1455</v>
      </c>
      <c r="B1459" s="23">
        <v>43014</v>
      </c>
      <c r="C1459" s="19"/>
      <c r="D1459" s="19" t="s">
        <v>279</v>
      </c>
      <c r="E1459" s="19" t="s">
        <v>1689</v>
      </c>
      <c r="F1459" s="24">
        <v>60</v>
      </c>
      <c r="G1459" s="40"/>
      <c r="H1459" s="41"/>
    </row>
    <row r="1460" spans="1:8" ht="19.5" thickBot="1" x14ac:dyDescent="0.35">
      <c r="A1460" s="17">
        <v>1456</v>
      </c>
      <c r="B1460" s="18">
        <v>43021</v>
      </c>
      <c r="C1460" s="19"/>
      <c r="D1460" s="19" t="s">
        <v>279</v>
      </c>
      <c r="E1460" s="19" t="s">
        <v>1257</v>
      </c>
      <c r="F1460" s="24">
        <v>22</v>
      </c>
      <c r="G1460" s="40"/>
      <c r="H1460" s="41"/>
    </row>
    <row r="1461" spans="1:8" ht="19.5" thickBot="1" x14ac:dyDescent="0.35">
      <c r="A1461" s="17">
        <v>1457</v>
      </c>
      <c r="B1461" s="23">
        <v>43024</v>
      </c>
      <c r="C1461" s="19"/>
      <c r="D1461" s="19" t="s">
        <v>1690</v>
      </c>
      <c r="E1461" s="19" t="s">
        <v>1691</v>
      </c>
      <c r="F1461" s="24">
        <v>100</v>
      </c>
      <c r="G1461" s="40"/>
      <c r="H1461" s="41"/>
    </row>
    <row r="1462" spans="1:8" ht="19.5" thickBot="1" x14ac:dyDescent="0.35">
      <c r="A1462" s="17">
        <v>1458</v>
      </c>
      <c r="B1462" s="18">
        <v>43036</v>
      </c>
      <c r="C1462" s="19"/>
      <c r="D1462" s="19" t="s">
        <v>279</v>
      </c>
      <c r="E1462" s="19" t="s">
        <v>1257</v>
      </c>
      <c r="F1462" s="24">
        <v>18.5</v>
      </c>
      <c r="G1462" s="40"/>
      <c r="H1462" s="41"/>
    </row>
    <row r="1463" spans="1:8" ht="38.25" thickBot="1" x14ac:dyDescent="0.35">
      <c r="A1463" s="17">
        <v>1459</v>
      </c>
      <c r="B1463" s="25">
        <v>43045</v>
      </c>
      <c r="C1463" s="54"/>
      <c r="D1463" s="55" t="s">
        <v>1692</v>
      </c>
      <c r="E1463" s="55" t="s">
        <v>1693</v>
      </c>
      <c r="F1463" s="24">
        <v>493.5</v>
      </c>
      <c r="G1463" s="56"/>
      <c r="H1463" s="57"/>
    </row>
    <row r="1464" spans="1:8" ht="38.25" thickBot="1" x14ac:dyDescent="0.35">
      <c r="A1464" s="17">
        <v>1460</v>
      </c>
      <c r="B1464" s="25">
        <v>43045</v>
      </c>
      <c r="C1464" s="54"/>
      <c r="D1464" s="55" t="s">
        <v>1694</v>
      </c>
      <c r="E1464" s="55" t="s">
        <v>1695</v>
      </c>
      <c r="F1464" s="24">
        <v>494.38</v>
      </c>
      <c r="G1464" s="56"/>
      <c r="H1464" s="57"/>
    </row>
    <row r="1465" spans="1:8" ht="38.25" thickBot="1" x14ac:dyDescent="0.35">
      <c r="A1465" s="17">
        <v>1461</v>
      </c>
      <c r="B1465" s="58">
        <v>43045</v>
      </c>
      <c r="C1465" s="54"/>
      <c r="D1465" s="55" t="s">
        <v>1694</v>
      </c>
      <c r="E1465" s="55" t="s">
        <v>1696</v>
      </c>
      <c r="F1465" s="24">
        <v>549.5</v>
      </c>
      <c r="G1465" s="56"/>
      <c r="H1465" s="57"/>
    </row>
    <row r="1466" spans="1:8" ht="38.25" thickBot="1" x14ac:dyDescent="0.35">
      <c r="A1466" s="17">
        <v>1462</v>
      </c>
      <c r="B1466" s="25">
        <v>43045</v>
      </c>
      <c r="C1466" s="26"/>
      <c r="D1466" s="55" t="s">
        <v>1697</v>
      </c>
      <c r="E1466" s="27" t="s">
        <v>1698</v>
      </c>
      <c r="F1466" s="24">
        <v>743.63</v>
      </c>
      <c r="G1466" s="42"/>
      <c r="H1466" s="43"/>
    </row>
    <row r="1467" spans="1:8" ht="38.25" thickBot="1" x14ac:dyDescent="0.35">
      <c r="A1467" s="17">
        <v>1463</v>
      </c>
      <c r="B1467" s="23">
        <v>43045</v>
      </c>
      <c r="C1467" s="26"/>
      <c r="D1467" s="55" t="s">
        <v>1699</v>
      </c>
      <c r="E1467" s="27" t="s">
        <v>1700</v>
      </c>
      <c r="F1467" s="24">
        <f>1714.28+3020.05+1501.71+150</f>
        <v>6386.04</v>
      </c>
      <c r="G1467" s="42"/>
      <c r="H1467" s="43"/>
    </row>
    <row r="1468" spans="1:8" ht="19.5" thickBot="1" x14ac:dyDescent="0.35">
      <c r="A1468" s="17">
        <v>1464</v>
      </c>
      <c r="B1468" s="25">
        <v>43045</v>
      </c>
      <c r="C1468" s="26"/>
      <c r="D1468" s="27" t="s">
        <v>63</v>
      </c>
      <c r="E1468" s="27" t="s">
        <v>1701</v>
      </c>
      <c r="F1468" s="24">
        <v>6236.04</v>
      </c>
      <c r="G1468" s="42"/>
      <c r="H1468" s="43"/>
    </row>
    <row r="1469" spans="1:8" ht="19.5" thickBot="1" x14ac:dyDescent="0.35">
      <c r="A1469" s="17">
        <v>1465</v>
      </c>
      <c r="B1469" s="23">
        <v>43045</v>
      </c>
      <c r="C1469" s="26"/>
      <c r="D1469" s="27" t="s">
        <v>63</v>
      </c>
      <c r="E1469" s="27" t="s">
        <v>1702</v>
      </c>
      <c r="F1469" s="24">
        <v>494.38</v>
      </c>
      <c r="G1469" s="42"/>
      <c r="H1469" s="43"/>
    </row>
    <row r="1470" spans="1:8" ht="19.5" thickBot="1" x14ac:dyDescent="0.35">
      <c r="A1470" s="17">
        <v>1466</v>
      </c>
      <c r="B1470" s="23">
        <v>43045</v>
      </c>
      <c r="C1470" s="26"/>
      <c r="D1470" s="27" t="s">
        <v>63</v>
      </c>
      <c r="E1470" s="27" t="s">
        <v>1703</v>
      </c>
      <c r="F1470" s="24">
        <v>743.63</v>
      </c>
      <c r="G1470" s="42"/>
      <c r="H1470" s="43"/>
    </row>
    <row r="1471" spans="1:8" ht="19.5" thickBot="1" x14ac:dyDescent="0.35">
      <c r="A1471" s="17">
        <v>1467</v>
      </c>
      <c r="B1471" s="23">
        <v>43045</v>
      </c>
      <c r="C1471" s="26"/>
      <c r="D1471" s="27" t="s">
        <v>63</v>
      </c>
      <c r="E1471" s="27" t="s">
        <v>1704</v>
      </c>
      <c r="F1471" s="24">
        <v>493.9</v>
      </c>
      <c r="G1471" s="42"/>
      <c r="H1471" s="43"/>
    </row>
    <row r="1472" spans="1:8" ht="19.5" thickBot="1" x14ac:dyDescent="0.35">
      <c r="A1472" s="17">
        <v>1468</v>
      </c>
      <c r="B1472" s="18">
        <v>43048</v>
      </c>
      <c r="C1472" s="19"/>
      <c r="D1472" s="19" t="s">
        <v>279</v>
      </c>
      <c r="E1472" s="19" t="s">
        <v>1257</v>
      </c>
      <c r="F1472" s="24">
        <v>15.5</v>
      </c>
      <c r="G1472" s="40"/>
      <c r="H1472" s="41"/>
    </row>
    <row r="1473" spans="1:8" ht="19.5" thickBot="1" x14ac:dyDescent="0.35">
      <c r="A1473" s="17">
        <v>1469</v>
      </c>
      <c r="B1473" s="18">
        <v>43052</v>
      </c>
      <c r="C1473" s="19"/>
      <c r="D1473" s="19" t="s">
        <v>279</v>
      </c>
      <c r="E1473" s="19" t="s">
        <v>1257</v>
      </c>
      <c r="F1473" s="24">
        <v>5</v>
      </c>
      <c r="G1473" s="40"/>
      <c r="H1473" s="41"/>
    </row>
    <row r="1474" spans="1:8" ht="19.5" thickBot="1" x14ac:dyDescent="0.35">
      <c r="A1474" s="17">
        <v>1470</v>
      </c>
      <c r="B1474" s="18">
        <v>43053</v>
      </c>
      <c r="C1474" s="19"/>
      <c r="D1474" s="19" t="s">
        <v>279</v>
      </c>
      <c r="E1474" s="19" t="s">
        <v>1257</v>
      </c>
      <c r="F1474" s="24">
        <v>9.5</v>
      </c>
      <c r="G1474" s="40"/>
      <c r="H1474" s="41"/>
    </row>
    <row r="1475" spans="1:8" ht="19.5" thickBot="1" x14ac:dyDescent="0.35">
      <c r="A1475" s="17">
        <v>1471</v>
      </c>
      <c r="B1475" s="23">
        <v>43056</v>
      </c>
      <c r="C1475" s="19"/>
      <c r="D1475" s="19" t="s">
        <v>379</v>
      </c>
      <c r="E1475" s="19" t="s">
        <v>436</v>
      </c>
      <c r="F1475" s="24">
        <v>10.9</v>
      </c>
      <c r="G1475" s="40"/>
      <c r="H1475" s="41"/>
    </row>
    <row r="1476" spans="1:8" ht="19.5" thickBot="1" x14ac:dyDescent="0.35">
      <c r="A1476" s="17">
        <v>1472</v>
      </c>
      <c r="B1476" s="18">
        <v>43060</v>
      </c>
      <c r="C1476" s="19"/>
      <c r="D1476" s="19" t="s">
        <v>279</v>
      </c>
      <c r="E1476" s="31" t="s">
        <v>1257</v>
      </c>
      <c r="F1476" s="24">
        <v>14.2</v>
      </c>
      <c r="G1476" s="40"/>
      <c r="H1476" s="41"/>
    </row>
    <row r="1477" spans="1:8" ht="19.5" thickBot="1" x14ac:dyDescent="0.35">
      <c r="A1477" s="17">
        <v>1473</v>
      </c>
      <c r="B1477" s="18">
        <v>43063</v>
      </c>
      <c r="C1477" s="19"/>
      <c r="D1477" s="19" t="s">
        <v>1443</v>
      </c>
      <c r="E1477" s="19" t="s">
        <v>1705</v>
      </c>
      <c r="F1477" s="24">
        <v>558</v>
      </c>
      <c r="G1477" s="40"/>
      <c r="H1477" s="41"/>
    </row>
    <row r="1478" spans="1:8" ht="19.5" thickBot="1" x14ac:dyDescent="0.35">
      <c r="A1478" s="17">
        <v>1474</v>
      </c>
      <c r="B1478" s="18">
        <v>43063</v>
      </c>
      <c r="C1478" s="19"/>
      <c r="D1478" s="19" t="s">
        <v>1443</v>
      </c>
      <c r="E1478" s="19" t="s">
        <v>1706</v>
      </c>
      <c r="F1478" s="24">
        <v>4</v>
      </c>
      <c r="G1478" s="40"/>
      <c r="H1478" s="41"/>
    </row>
    <row r="1479" spans="1:8" ht="19.5" thickBot="1" x14ac:dyDescent="0.35">
      <c r="A1479" s="17">
        <v>1475</v>
      </c>
      <c r="B1479" s="18">
        <v>43067</v>
      </c>
      <c r="C1479" s="19"/>
      <c r="D1479" s="19" t="s">
        <v>279</v>
      </c>
      <c r="E1479" s="19" t="s">
        <v>1674</v>
      </c>
      <c r="F1479" s="24">
        <v>5</v>
      </c>
      <c r="G1479" s="40"/>
      <c r="H1479" s="41"/>
    </row>
    <row r="1480" spans="1:8" ht="19.5" thickBot="1" x14ac:dyDescent="0.35">
      <c r="A1480" s="17">
        <v>1476</v>
      </c>
      <c r="B1480" s="18">
        <v>43067</v>
      </c>
      <c r="C1480" s="19"/>
      <c r="D1480" s="19" t="s">
        <v>279</v>
      </c>
      <c r="E1480" s="19" t="s">
        <v>1707</v>
      </c>
      <c r="F1480" s="24">
        <v>11.5</v>
      </c>
      <c r="G1480" s="40"/>
      <c r="H1480" s="41"/>
    </row>
    <row r="1481" spans="1:8" ht="19.5" thickBot="1" x14ac:dyDescent="0.35">
      <c r="A1481" s="17">
        <v>1477</v>
      </c>
      <c r="B1481" s="18">
        <v>43069</v>
      </c>
      <c r="C1481" s="19"/>
      <c r="D1481" s="19" t="s">
        <v>279</v>
      </c>
      <c r="E1481" s="19" t="s">
        <v>1257</v>
      </c>
      <c r="F1481" s="24">
        <v>13.9</v>
      </c>
      <c r="G1481" s="40"/>
      <c r="H1481" s="41"/>
    </row>
    <row r="1482" spans="1:8" ht="19.5" thickBot="1" x14ac:dyDescent="0.35">
      <c r="A1482" s="17">
        <v>1478</v>
      </c>
      <c r="B1482" s="18">
        <v>43070</v>
      </c>
      <c r="C1482" s="19" t="s">
        <v>1708</v>
      </c>
      <c r="D1482" s="19" t="s">
        <v>1709</v>
      </c>
      <c r="E1482" s="19" t="s">
        <v>1710</v>
      </c>
      <c r="F1482" s="24">
        <v>2.5</v>
      </c>
      <c r="G1482" s="40"/>
      <c r="H1482" s="41"/>
    </row>
    <row r="1483" spans="1:8" ht="19.5" thickBot="1" x14ac:dyDescent="0.35">
      <c r="A1483" s="17">
        <v>1479</v>
      </c>
      <c r="B1483" s="18">
        <v>43070</v>
      </c>
      <c r="C1483" s="19"/>
      <c r="D1483" s="19" t="s">
        <v>279</v>
      </c>
      <c r="E1483" s="19" t="s">
        <v>1257</v>
      </c>
      <c r="F1483" s="24">
        <v>20.5</v>
      </c>
      <c r="G1483" s="40"/>
      <c r="H1483" s="41"/>
    </row>
    <row r="1484" spans="1:8" ht="19.5" thickBot="1" x14ac:dyDescent="0.35">
      <c r="A1484" s="17">
        <v>1480</v>
      </c>
      <c r="B1484" s="18">
        <v>43070</v>
      </c>
      <c r="C1484" s="19" t="s">
        <v>1711</v>
      </c>
      <c r="D1484" s="19" t="s">
        <v>1443</v>
      </c>
      <c r="E1484" s="19" t="s">
        <v>924</v>
      </c>
      <c r="F1484" s="24">
        <v>24</v>
      </c>
      <c r="G1484" s="40"/>
      <c r="H1484" s="41"/>
    </row>
    <row r="1485" spans="1:8" ht="19.5" thickBot="1" x14ac:dyDescent="0.35">
      <c r="A1485" s="17">
        <v>1481</v>
      </c>
      <c r="B1485" s="18">
        <v>43073</v>
      </c>
      <c r="C1485" s="19"/>
      <c r="D1485" s="19" t="s">
        <v>279</v>
      </c>
      <c r="E1485" s="19" t="s">
        <v>1257</v>
      </c>
      <c r="F1485" s="24">
        <v>9.5</v>
      </c>
      <c r="G1485" s="40"/>
      <c r="H1485" s="41"/>
    </row>
    <row r="1486" spans="1:8" ht="19.5" thickBot="1" x14ac:dyDescent="0.35">
      <c r="A1486" s="17">
        <v>1482</v>
      </c>
      <c r="B1486" s="18">
        <v>43076</v>
      </c>
      <c r="C1486" s="19" t="s">
        <v>1712</v>
      </c>
      <c r="D1486" s="19" t="s">
        <v>1713</v>
      </c>
      <c r="E1486" s="19" t="s">
        <v>1714</v>
      </c>
      <c r="F1486" s="24">
        <v>12</v>
      </c>
      <c r="G1486" s="40"/>
      <c r="H1486" s="41"/>
    </row>
    <row r="1487" spans="1:8" ht="19.5" thickBot="1" x14ac:dyDescent="0.35">
      <c r="A1487" s="17">
        <v>1483</v>
      </c>
      <c r="B1487" s="18">
        <v>43076</v>
      </c>
      <c r="C1487" s="19" t="s">
        <v>1715</v>
      </c>
      <c r="D1487" s="19" t="s">
        <v>1443</v>
      </c>
      <c r="E1487" s="19" t="s">
        <v>588</v>
      </c>
      <c r="F1487" s="24">
        <v>73</v>
      </c>
      <c r="G1487" s="40"/>
      <c r="H1487" s="41"/>
    </row>
    <row r="1488" spans="1:8" ht="19.5" thickBot="1" x14ac:dyDescent="0.35">
      <c r="A1488" s="17">
        <v>1484</v>
      </c>
      <c r="B1488" s="18">
        <v>43076</v>
      </c>
      <c r="C1488" s="19"/>
      <c r="D1488" s="19" t="s">
        <v>279</v>
      </c>
      <c r="E1488" s="19" t="s">
        <v>1658</v>
      </c>
      <c r="F1488" s="24">
        <v>4</v>
      </c>
      <c r="G1488" s="40"/>
      <c r="H1488" s="41"/>
    </row>
    <row r="1489" spans="1:8" ht="19.5" thickBot="1" x14ac:dyDescent="0.35">
      <c r="A1489" s="17">
        <v>1485</v>
      </c>
      <c r="B1489" s="18">
        <v>43080</v>
      </c>
      <c r="C1489" s="19" t="s">
        <v>1716</v>
      </c>
      <c r="D1489" s="19" t="s">
        <v>510</v>
      </c>
      <c r="E1489" s="19" t="s">
        <v>1717</v>
      </c>
      <c r="F1489" s="24">
        <v>350</v>
      </c>
      <c r="G1489" s="40"/>
      <c r="H1489" s="41"/>
    </row>
    <row r="1490" spans="1:8" ht="19.5" thickBot="1" x14ac:dyDescent="0.35">
      <c r="A1490" s="17">
        <v>1486</v>
      </c>
      <c r="B1490" s="18">
        <v>43081</v>
      </c>
      <c r="C1490" s="19" t="s">
        <v>1718</v>
      </c>
      <c r="D1490" s="19" t="s">
        <v>1719</v>
      </c>
      <c r="E1490" s="19" t="s">
        <v>617</v>
      </c>
      <c r="F1490" s="24">
        <v>70</v>
      </c>
      <c r="G1490" s="40"/>
      <c r="H1490" s="41"/>
    </row>
    <row r="1491" spans="1:8" ht="19.5" thickBot="1" x14ac:dyDescent="0.35">
      <c r="A1491" s="17">
        <v>1487</v>
      </c>
      <c r="B1491" s="18">
        <v>43082</v>
      </c>
      <c r="C1491" s="19"/>
      <c r="D1491" s="19" t="s">
        <v>279</v>
      </c>
      <c r="E1491" s="19" t="s">
        <v>1257</v>
      </c>
      <c r="F1491" s="24">
        <v>16</v>
      </c>
      <c r="G1491" s="40"/>
      <c r="H1491" s="41"/>
    </row>
    <row r="1492" spans="1:8" ht="19.5" thickBot="1" x14ac:dyDescent="0.35">
      <c r="A1492" s="17">
        <v>1488</v>
      </c>
      <c r="B1492" s="18">
        <v>43082</v>
      </c>
      <c r="C1492" s="19"/>
      <c r="D1492" s="19" t="s">
        <v>279</v>
      </c>
      <c r="E1492" s="19" t="s">
        <v>1720</v>
      </c>
      <c r="F1492" s="24">
        <v>9</v>
      </c>
      <c r="G1492" s="40"/>
      <c r="H1492" s="41"/>
    </row>
    <row r="1493" spans="1:8" ht="19.5" thickBot="1" x14ac:dyDescent="0.35">
      <c r="A1493" s="17">
        <v>1489</v>
      </c>
      <c r="B1493" s="18">
        <v>43083</v>
      </c>
      <c r="C1493" s="19"/>
      <c r="D1493" s="19" t="s">
        <v>279</v>
      </c>
      <c r="E1493" s="19" t="s">
        <v>1721</v>
      </c>
      <c r="F1493" s="24">
        <v>5</v>
      </c>
      <c r="G1493" s="40"/>
      <c r="H1493" s="41"/>
    </row>
    <row r="1494" spans="1:8" ht="19.5" thickBot="1" x14ac:dyDescent="0.35">
      <c r="A1494" s="17">
        <v>1490</v>
      </c>
      <c r="B1494" s="18">
        <v>43088</v>
      </c>
      <c r="C1494" s="19"/>
      <c r="D1494" s="19" t="s">
        <v>279</v>
      </c>
      <c r="E1494" s="19" t="s">
        <v>1722</v>
      </c>
      <c r="F1494" s="24">
        <v>25</v>
      </c>
      <c r="G1494" s="40"/>
      <c r="H1494" s="41"/>
    </row>
    <row r="1495" spans="1:8" ht="19.5" thickBot="1" x14ac:dyDescent="0.35">
      <c r="A1495" s="17">
        <v>1491</v>
      </c>
      <c r="B1495" s="18">
        <v>43088</v>
      </c>
      <c r="C1495" s="19"/>
      <c r="D1495" s="19" t="s">
        <v>279</v>
      </c>
      <c r="E1495" s="19" t="s">
        <v>1723</v>
      </c>
      <c r="F1495" s="24">
        <v>7750</v>
      </c>
      <c r="G1495" s="40"/>
      <c r="H1495" s="41"/>
    </row>
    <row r="1496" spans="1:8" ht="19.5" thickBot="1" x14ac:dyDescent="0.35">
      <c r="A1496" s="17">
        <v>1493</v>
      </c>
      <c r="B1496" s="23">
        <v>43088</v>
      </c>
      <c r="C1496" s="31"/>
      <c r="D1496" s="19" t="s">
        <v>279</v>
      </c>
      <c r="E1496" s="31" t="s">
        <v>1653</v>
      </c>
      <c r="F1496" s="24">
        <v>500</v>
      </c>
      <c r="G1496" s="40"/>
      <c r="H1496" s="41"/>
    </row>
    <row r="1497" spans="1:8" ht="19.5" thickBot="1" x14ac:dyDescent="0.35">
      <c r="A1497" s="17">
        <v>1494</v>
      </c>
      <c r="B1497" s="18">
        <v>43089</v>
      </c>
      <c r="C1497" s="19" t="s">
        <v>1724</v>
      </c>
      <c r="D1497" s="19" t="s">
        <v>1640</v>
      </c>
      <c r="E1497" s="19" t="s">
        <v>617</v>
      </c>
      <c r="F1497" s="24">
        <v>453.5</v>
      </c>
      <c r="G1497" s="40"/>
      <c r="H1497" s="41"/>
    </row>
    <row r="1498" spans="1:8" ht="19.5" thickBot="1" x14ac:dyDescent="0.35">
      <c r="A1498" s="17">
        <v>1495</v>
      </c>
      <c r="B1498" s="18">
        <v>43090</v>
      </c>
      <c r="C1498" s="19"/>
      <c r="D1498" s="19" t="s">
        <v>279</v>
      </c>
      <c r="E1498" s="19" t="s">
        <v>1257</v>
      </c>
      <c r="F1498" s="24">
        <v>14</v>
      </c>
      <c r="G1498" s="40"/>
      <c r="H1498" s="41"/>
    </row>
    <row r="1499" spans="1:8" ht="19.5" thickBot="1" x14ac:dyDescent="0.35">
      <c r="A1499" s="17">
        <v>1496</v>
      </c>
      <c r="B1499" s="18">
        <v>43090</v>
      </c>
      <c r="C1499" s="19"/>
      <c r="D1499" s="19" t="s">
        <v>691</v>
      </c>
      <c r="E1499" s="19" t="s">
        <v>1725</v>
      </c>
      <c r="F1499" s="24">
        <v>1402.3</v>
      </c>
      <c r="G1499" s="40"/>
      <c r="H1499" s="41"/>
    </row>
    <row r="1500" spans="1:8" ht="19.5" thickBot="1" x14ac:dyDescent="0.35">
      <c r="A1500" s="17">
        <v>1497</v>
      </c>
      <c r="B1500" s="18">
        <v>43091</v>
      </c>
      <c r="C1500" s="19"/>
      <c r="D1500" s="19" t="s">
        <v>279</v>
      </c>
      <c r="E1500" s="19" t="s">
        <v>1257</v>
      </c>
      <c r="F1500" s="24">
        <v>15</v>
      </c>
      <c r="G1500" s="40"/>
      <c r="H1500" s="41"/>
    </row>
    <row r="1501" spans="1:8" ht="19.5" thickBot="1" x14ac:dyDescent="0.35">
      <c r="A1501" s="17">
        <v>1498</v>
      </c>
      <c r="B1501" s="18">
        <v>43096</v>
      </c>
      <c r="C1501" s="19"/>
      <c r="D1501" s="19" t="s">
        <v>279</v>
      </c>
      <c r="E1501" s="19" t="s">
        <v>1257</v>
      </c>
      <c r="F1501" s="24">
        <v>12.5</v>
      </c>
      <c r="G1501" s="40"/>
      <c r="H1501" s="41"/>
    </row>
    <row r="1502" spans="1:8" ht="19.5" thickBot="1" x14ac:dyDescent="0.35">
      <c r="A1502" s="17">
        <v>1499</v>
      </c>
      <c r="B1502" s="18">
        <v>43104</v>
      </c>
      <c r="C1502" s="19"/>
      <c r="D1502" s="19" t="s">
        <v>1443</v>
      </c>
      <c r="E1502" s="19" t="s">
        <v>1726</v>
      </c>
      <c r="F1502" s="24">
        <v>70</v>
      </c>
      <c r="G1502" s="40"/>
      <c r="H1502" s="41"/>
    </row>
    <row r="1503" spans="1:8" ht="19.5" thickBot="1" x14ac:dyDescent="0.35">
      <c r="A1503" s="17">
        <v>1500</v>
      </c>
      <c r="B1503" s="18">
        <v>43104</v>
      </c>
      <c r="C1503" s="19"/>
      <c r="D1503" s="19" t="s">
        <v>1443</v>
      </c>
      <c r="E1503" s="19" t="s">
        <v>1727</v>
      </c>
      <c r="F1503" s="24">
        <v>49</v>
      </c>
      <c r="G1503" s="40"/>
      <c r="H1503" s="41"/>
    </row>
    <row r="1504" spans="1:8" ht="19.5" thickBot="1" x14ac:dyDescent="0.35">
      <c r="A1504" s="17">
        <v>1501</v>
      </c>
      <c r="B1504" s="18">
        <v>43104</v>
      </c>
      <c r="C1504" s="19"/>
      <c r="D1504" s="19" t="s">
        <v>1443</v>
      </c>
      <c r="E1504" s="19" t="s">
        <v>1728</v>
      </c>
      <c r="F1504" s="24">
        <v>49</v>
      </c>
      <c r="G1504" s="40"/>
      <c r="H1504" s="41"/>
    </row>
    <row r="1505" spans="1:8" ht="19.5" thickBot="1" x14ac:dyDescent="0.35">
      <c r="A1505" s="17">
        <v>1502</v>
      </c>
      <c r="B1505" s="18">
        <v>43105</v>
      </c>
      <c r="C1505" s="19"/>
      <c r="D1505" s="19" t="s">
        <v>279</v>
      </c>
      <c r="E1505" s="19" t="s">
        <v>1257</v>
      </c>
      <c r="F1505" s="24">
        <v>11</v>
      </c>
      <c r="G1505" s="40"/>
      <c r="H1505" s="41"/>
    </row>
    <row r="1506" spans="1:8" ht="19.5" thickBot="1" x14ac:dyDescent="0.35">
      <c r="A1506" s="17">
        <v>1503</v>
      </c>
      <c r="B1506" s="59">
        <v>43105</v>
      </c>
      <c r="C1506" s="19"/>
      <c r="D1506" s="19" t="s">
        <v>1729</v>
      </c>
      <c r="E1506" s="19" t="s">
        <v>1730</v>
      </c>
      <c r="F1506" s="24">
        <v>16243.13</v>
      </c>
      <c r="G1506" s="40"/>
      <c r="H1506" s="41"/>
    </row>
    <row r="1507" spans="1:8" ht="19.5" thickBot="1" x14ac:dyDescent="0.35">
      <c r="A1507" s="17">
        <v>1504</v>
      </c>
      <c r="B1507" s="18">
        <v>43105</v>
      </c>
      <c r="C1507" s="19"/>
      <c r="D1507" s="19" t="s">
        <v>1729</v>
      </c>
      <c r="E1507" s="19" t="s">
        <v>1690</v>
      </c>
      <c r="F1507" s="24">
        <v>5848.87</v>
      </c>
      <c r="G1507" s="40"/>
      <c r="H1507" s="41"/>
    </row>
    <row r="1508" spans="1:8" ht="19.5" thickBot="1" x14ac:dyDescent="0.35">
      <c r="A1508" s="17">
        <v>1505</v>
      </c>
      <c r="B1508" s="18">
        <v>43112</v>
      </c>
      <c r="C1508" s="19"/>
      <c r="D1508" s="19" t="s">
        <v>279</v>
      </c>
      <c r="E1508" s="19" t="s">
        <v>1257</v>
      </c>
      <c r="F1508" s="24">
        <v>21.5</v>
      </c>
      <c r="G1508" s="40"/>
      <c r="H1508" s="41"/>
    </row>
    <row r="1509" spans="1:8" ht="19.5" thickBot="1" x14ac:dyDescent="0.35">
      <c r="A1509" s="17">
        <v>1506</v>
      </c>
      <c r="B1509" s="18">
        <v>43116</v>
      </c>
      <c r="C1509" s="19"/>
      <c r="D1509" s="19" t="s">
        <v>279</v>
      </c>
      <c r="E1509" s="19" t="s">
        <v>1257</v>
      </c>
      <c r="F1509" s="24">
        <v>12.5</v>
      </c>
      <c r="G1509" s="40"/>
      <c r="H1509" s="41"/>
    </row>
    <row r="1510" spans="1:8" ht="19.5" thickBot="1" x14ac:dyDescent="0.35">
      <c r="A1510" s="17">
        <v>1507</v>
      </c>
      <c r="B1510" s="18">
        <v>43116</v>
      </c>
      <c r="C1510" s="19"/>
      <c r="D1510" s="19" t="s">
        <v>279</v>
      </c>
      <c r="E1510" s="19" t="s">
        <v>1731</v>
      </c>
      <c r="F1510" s="24">
        <v>50</v>
      </c>
      <c r="G1510" s="40"/>
      <c r="H1510" s="41"/>
    </row>
    <row r="1511" spans="1:8" ht="19.5" thickBot="1" x14ac:dyDescent="0.35">
      <c r="A1511" s="17">
        <v>1508</v>
      </c>
      <c r="B1511" s="18">
        <v>43119</v>
      </c>
      <c r="C1511" s="19"/>
      <c r="D1511" s="19" t="s">
        <v>279</v>
      </c>
      <c r="E1511" s="19" t="s">
        <v>1257</v>
      </c>
      <c r="F1511" s="24">
        <v>15</v>
      </c>
      <c r="G1511" s="40"/>
      <c r="H1511" s="41"/>
    </row>
    <row r="1512" spans="1:8" ht="19.5" thickBot="1" x14ac:dyDescent="0.35">
      <c r="A1512" s="17">
        <v>1509</v>
      </c>
      <c r="B1512" s="18">
        <v>43129</v>
      </c>
      <c r="C1512" s="19"/>
      <c r="D1512" s="19" t="s">
        <v>279</v>
      </c>
      <c r="E1512" s="19" t="s">
        <v>1257</v>
      </c>
      <c r="F1512" s="24">
        <v>13</v>
      </c>
      <c r="G1512" s="40"/>
      <c r="H1512" s="41"/>
    </row>
    <row r="1513" spans="1:8" ht="19.5" thickBot="1" x14ac:dyDescent="0.35">
      <c r="A1513" s="17">
        <v>1510</v>
      </c>
      <c r="B1513" s="18">
        <v>43140</v>
      </c>
      <c r="C1513" s="19"/>
      <c r="D1513" s="19" t="s">
        <v>279</v>
      </c>
      <c r="E1513" s="19" t="s">
        <v>1732</v>
      </c>
      <c r="F1513" s="24">
        <v>5</v>
      </c>
      <c r="G1513" s="40"/>
      <c r="H1513" s="41"/>
    </row>
    <row r="1514" spans="1:8" ht="19.5" thickBot="1" x14ac:dyDescent="0.35">
      <c r="A1514" s="17">
        <v>1511</v>
      </c>
      <c r="B1514" s="23">
        <v>43140</v>
      </c>
      <c r="C1514" s="31"/>
      <c r="D1514" s="31" t="s">
        <v>15</v>
      </c>
      <c r="E1514" s="31" t="s">
        <v>1733</v>
      </c>
      <c r="F1514" s="24">
        <v>5</v>
      </c>
      <c r="G1514" s="40"/>
      <c r="H1514" s="41"/>
    </row>
    <row r="1515" spans="1:8" ht="19.5" thickBot="1" x14ac:dyDescent="0.35">
      <c r="A1515" s="17">
        <v>1512</v>
      </c>
      <c r="B1515" s="23">
        <v>43140</v>
      </c>
      <c r="C1515" s="31"/>
      <c r="D1515" s="31" t="s">
        <v>15</v>
      </c>
      <c r="E1515" s="31" t="s">
        <v>1733</v>
      </c>
      <c r="F1515" s="24">
        <v>5</v>
      </c>
      <c r="G1515" s="40"/>
      <c r="H1515" s="41"/>
    </row>
    <row r="1516" spans="1:8" ht="19.5" thickBot="1" x14ac:dyDescent="0.35">
      <c r="A1516" s="17">
        <v>1513</v>
      </c>
      <c r="B1516" s="23">
        <v>43141</v>
      </c>
      <c r="C1516" s="31" t="s">
        <v>1734</v>
      </c>
      <c r="D1516" s="31" t="s">
        <v>1735</v>
      </c>
      <c r="E1516" s="31" t="s">
        <v>1736</v>
      </c>
      <c r="F1516" s="24">
        <v>70.040000000000006</v>
      </c>
      <c r="G1516" s="40"/>
      <c r="H1516" s="41"/>
    </row>
    <row r="1517" spans="1:8" ht="19.5" thickBot="1" x14ac:dyDescent="0.35">
      <c r="A1517" s="17">
        <v>1515</v>
      </c>
      <c r="B1517" s="30">
        <v>43143</v>
      </c>
      <c r="C1517" s="31"/>
      <c r="D1517" s="31" t="s">
        <v>15</v>
      </c>
      <c r="E1517" s="31" t="s">
        <v>1737</v>
      </c>
      <c r="F1517" s="24">
        <v>200</v>
      </c>
      <c r="G1517" s="40"/>
      <c r="H1517" s="41"/>
    </row>
    <row r="1518" spans="1:8" ht="19.5" thickBot="1" x14ac:dyDescent="0.35">
      <c r="A1518" s="17">
        <v>1516</v>
      </c>
      <c r="B1518" s="18">
        <v>43144</v>
      </c>
      <c r="C1518" s="19"/>
      <c r="D1518" s="19" t="s">
        <v>100</v>
      </c>
      <c r="E1518" s="19" t="s">
        <v>1738</v>
      </c>
      <c r="F1518" s="24">
        <v>160</v>
      </c>
      <c r="G1518" s="40"/>
      <c r="H1518" s="41"/>
    </row>
    <row r="1519" spans="1:8" ht="19.5" thickBot="1" x14ac:dyDescent="0.35">
      <c r="A1519" s="17">
        <v>1517</v>
      </c>
      <c r="B1519" s="18">
        <v>43145</v>
      </c>
      <c r="C1519" s="19"/>
      <c r="D1519" s="19" t="s">
        <v>279</v>
      </c>
      <c r="E1519" s="19" t="s">
        <v>1257</v>
      </c>
      <c r="F1519" s="24">
        <v>16.5</v>
      </c>
      <c r="G1519" s="40"/>
      <c r="H1519" s="41"/>
    </row>
    <row r="1520" spans="1:8" ht="19.5" thickBot="1" x14ac:dyDescent="0.35">
      <c r="A1520" s="17">
        <v>1518</v>
      </c>
      <c r="B1520" s="18">
        <v>43151</v>
      </c>
      <c r="C1520" s="19"/>
      <c r="D1520" s="19" t="s">
        <v>279</v>
      </c>
      <c r="E1520" s="19" t="s">
        <v>1257</v>
      </c>
      <c r="F1520" s="24">
        <v>10.5</v>
      </c>
      <c r="G1520" s="40"/>
      <c r="H1520" s="41"/>
    </row>
    <row r="1521" spans="1:8" ht="19.5" thickBot="1" x14ac:dyDescent="0.35">
      <c r="A1521" s="17">
        <v>1519</v>
      </c>
      <c r="B1521" s="18">
        <v>43153</v>
      </c>
      <c r="C1521" s="19"/>
      <c r="D1521" s="19" t="s">
        <v>279</v>
      </c>
      <c r="E1521" s="19" t="s">
        <v>1257</v>
      </c>
      <c r="F1521" s="24">
        <v>5</v>
      </c>
      <c r="G1521" s="40"/>
      <c r="H1521" s="41"/>
    </row>
    <row r="1522" spans="1:8" ht="19.5" thickBot="1" x14ac:dyDescent="0.35">
      <c r="A1522" s="17">
        <v>1520</v>
      </c>
      <c r="B1522" s="18">
        <v>43157</v>
      </c>
      <c r="C1522" s="19" t="s">
        <v>1739</v>
      </c>
      <c r="D1522" s="19" t="s">
        <v>1443</v>
      </c>
      <c r="E1522" s="19" t="s">
        <v>588</v>
      </c>
      <c r="F1522" s="24">
        <v>25</v>
      </c>
      <c r="G1522" s="40"/>
      <c r="H1522" s="41"/>
    </row>
    <row r="1523" spans="1:8" ht="19.5" thickBot="1" x14ac:dyDescent="0.35">
      <c r="A1523" s="17">
        <v>1521</v>
      </c>
      <c r="B1523" s="18">
        <v>43157</v>
      </c>
      <c r="C1523" s="19" t="s">
        <v>1740</v>
      </c>
      <c r="D1523" s="19" t="s">
        <v>1443</v>
      </c>
      <c r="E1523" s="19" t="s">
        <v>1741</v>
      </c>
      <c r="F1523" s="24">
        <v>73</v>
      </c>
      <c r="G1523" s="40"/>
      <c r="H1523" s="41"/>
    </row>
    <row r="1524" spans="1:8" ht="19.5" thickBot="1" x14ac:dyDescent="0.35">
      <c r="A1524" s="17">
        <v>1522</v>
      </c>
      <c r="B1524" s="18">
        <v>43157</v>
      </c>
      <c r="C1524" s="19"/>
      <c r="D1524" s="19" t="s">
        <v>279</v>
      </c>
      <c r="E1524" s="19" t="s">
        <v>1257</v>
      </c>
      <c r="F1524" s="24">
        <v>9.5</v>
      </c>
      <c r="G1524" s="40"/>
      <c r="H1524" s="41"/>
    </row>
    <row r="1525" spans="1:8" ht="19.5" thickBot="1" x14ac:dyDescent="0.35">
      <c r="A1525" s="17">
        <v>1523</v>
      </c>
      <c r="B1525" s="18">
        <v>43157</v>
      </c>
      <c r="C1525" s="19"/>
      <c r="D1525" s="19" t="s">
        <v>100</v>
      </c>
      <c r="E1525" s="19" t="s">
        <v>1742</v>
      </c>
      <c r="F1525" s="24">
        <v>934.8</v>
      </c>
      <c r="G1525" s="40"/>
      <c r="H1525" s="41"/>
    </row>
    <row r="1526" spans="1:8" ht="19.5" thickBot="1" x14ac:dyDescent="0.35">
      <c r="A1526" s="17">
        <v>1524</v>
      </c>
      <c r="B1526" s="18">
        <v>43157</v>
      </c>
      <c r="C1526" s="19"/>
      <c r="D1526" s="19" t="s">
        <v>1443</v>
      </c>
      <c r="E1526" s="19" t="s">
        <v>1743</v>
      </c>
      <c r="F1526" s="24">
        <v>98</v>
      </c>
      <c r="G1526" s="40"/>
      <c r="H1526" s="41"/>
    </row>
    <row r="1527" spans="1:8" ht="19.5" thickBot="1" x14ac:dyDescent="0.35">
      <c r="A1527" s="17">
        <v>1525</v>
      </c>
      <c r="B1527" s="23">
        <v>43157</v>
      </c>
      <c r="C1527" s="31" t="s">
        <v>1744</v>
      </c>
      <c r="D1527" s="31" t="s">
        <v>15</v>
      </c>
      <c r="E1527" s="31" t="s">
        <v>1745</v>
      </c>
      <c r="F1527" s="24">
        <v>25</v>
      </c>
      <c r="G1527" s="40"/>
      <c r="H1527" s="41"/>
    </row>
    <row r="1528" spans="1:8" ht="19.5" thickBot="1" x14ac:dyDescent="0.35">
      <c r="A1528" s="17">
        <v>1526</v>
      </c>
      <c r="B1528" s="23">
        <v>43157</v>
      </c>
      <c r="C1528" s="31" t="s">
        <v>1746</v>
      </c>
      <c r="D1528" s="31" t="s">
        <v>15</v>
      </c>
      <c r="E1528" s="31" t="s">
        <v>1747</v>
      </c>
      <c r="F1528" s="24">
        <v>73</v>
      </c>
      <c r="G1528" s="40"/>
      <c r="H1528" s="41"/>
    </row>
    <row r="1529" spans="1:8" ht="19.5" thickBot="1" x14ac:dyDescent="0.35">
      <c r="A1529" s="17">
        <v>1527</v>
      </c>
      <c r="B1529" s="18">
        <v>43158</v>
      </c>
      <c r="C1529" s="19"/>
      <c r="D1529" s="19" t="s">
        <v>279</v>
      </c>
      <c r="E1529" s="19" t="s">
        <v>1257</v>
      </c>
      <c r="F1529" s="24">
        <v>20.5</v>
      </c>
      <c r="G1529" s="40"/>
      <c r="H1529" s="41"/>
    </row>
    <row r="1530" spans="1:8" ht="19.5" thickBot="1" x14ac:dyDescent="0.35">
      <c r="A1530" s="17">
        <v>1528</v>
      </c>
      <c r="B1530" s="18">
        <v>43159</v>
      </c>
      <c r="C1530" s="19"/>
      <c r="D1530" s="19" t="s">
        <v>100</v>
      </c>
      <c r="E1530" s="19" t="s">
        <v>1748</v>
      </c>
      <c r="F1530" s="39">
        <v>15000</v>
      </c>
      <c r="G1530" s="40"/>
      <c r="H1530" s="41"/>
    </row>
    <row r="1531" spans="1:8" ht="19.5" thickBot="1" x14ac:dyDescent="0.35">
      <c r="A1531" s="17">
        <v>1531</v>
      </c>
      <c r="B1531" s="18">
        <v>43161</v>
      </c>
      <c r="C1531" s="19"/>
      <c r="D1531" s="19" t="s">
        <v>100</v>
      </c>
      <c r="E1531" s="19" t="s">
        <v>1749</v>
      </c>
      <c r="F1531" s="24">
        <v>130</v>
      </c>
      <c r="G1531" s="40"/>
      <c r="H1531" s="41"/>
    </row>
    <row r="1532" spans="1:8" ht="19.5" thickBot="1" x14ac:dyDescent="0.35">
      <c r="A1532" s="17">
        <v>1532</v>
      </c>
      <c r="B1532" s="18">
        <v>43174</v>
      </c>
      <c r="C1532" s="19"/>
      <c r="D1532" s="19" t="s">
        <v>279</v>
      </c>
      <c r="E1532" s="19" t="s">
        <v>1257</v>
      </c>
      <c r="F1532" s="24">
        <v>7.5</v>
      </c>
      <c r="G1532" s="40"/>
      <c r="H1532" s="41"/>
    </row>
    <row r="1533" spans="1:8" ht="19.5" thickBot="1" x14ac:dyDescent="0.35">
      <c r="A1533" s="17">
        <v>1533</v>
      </c>
      <c r="B1533" s="23">
        <v>43174</v>
      </c>
      <c r="C1533" s="31"/>
      <c r="D1533" s="31" t="s">
        <v>1750</v>
      </c>
      <c r="E1533" s="31"/>
      <c r="F1533" s="24">
        <v>7.5</v>
      </c>
      <c r="G1533" s="40"/>
      <c r="H1533" s="41"/>
    </row>
    <row r="1534" spans="1:8" ht="19.5" thickBot="1" x14ac:dyDescent="0.35">
      <c r="A1534" s="17">
        <v>1534</v>
      </c>
      <c r="B1534" s="18">
        <v>43182</v>
      </c>
      <c r="C1534" s="19"/>
      <c r="D1534" s="31" t="s">
        <v>15</v>
      </c>
      <c r="E1534" s="19" t="s">
        <v>1751</v>
      </c>
      <c r="F1534" s="24">
        <v>2230.9</v>
      </c>
      <c r="G1534" s="40"/>
      <c r="H1534" s="41"/>
    </row>
    <row r="1535" spans="1:8" ht="38.25" thickBot="1" x14ac:dyDescent="0.35">
      <c r="A1535" s="17">
        <v>1535</v>
      </c>
      <c r="B1535" s="18">
        <v>43182</v>
      </c>
      <c r="C1535" s="19" t="s">
        <v>1752</v>
      </c>
      <c r="D1535" s="19" t="s">
        <v>549</v>
      </c>
      <c r="E1535" s="19" t="s">
        <v>1753</v>
      </c>
      <c r="F1535" s="24">
        <v>5</v>
      </c>
      <c r="G1535" s="40"/>
      <c r="H1535" s="41"/>
    </row>
    <row r="1536" spans="1:8" ht="19.5" thickBot="1" x14ac:dyDescent="0.35">
      <c r="A1536" s="17">
        <v>1536</v>
      </c>
      <c r="B1536" s="23">
        <v>43182</v>
      </c>
      <c r="C1536" s="31" t="s">
        <v>1754</v>
      </c>
      <c r="D1536" s="31" t="s">
        <v>15</v>
      </c>
      <c r="E1536" s="31" t="s">
        <v>1755</v>
      </c>
      <c r="F1536" s="24">
        <v>5</v>
      </c>
      <c r="G1536" s="40"/>
      <c r="H1536" s="41"/>
    </row>
    <row r="1537" spans="1:8" ht="19.5" thickBot="1" x14ac:dyDescent="0.35">
      <c r="A1537" s="17">
        <v>1537</v>
      </c>
      <c r="B1537" s="18">
        <v>43185</v>
      </c>
      <c r="C1537" s="19"/>
      <c r="D1537" s="19" t="s">
        <v>279</v>
      </c>
      <c r="E1537" s="19" t="s">
        <v>1756</v>
      </c>
      <c r="F1537" s="24">
        <v>5</v>
      </c>
      <c r="G1537" s="40"/>
      <c r="H1537" s="41"/>
    </row>
    <row r="1538" spans="1:8" ht="19.5" thickBot="1" x14ac:dyDescent="0.35">
      <c r="A1538" s="17">
        <v>1538</v>
      </c>
      <c r="B1538" s="23">
        <v>43185</v>
      </c>
      <c r="C1538" s="31"/>
      <c r="D1538" s="31" t="s">
        <v>15</v>
      </c>
      <c r="E1538" s="31" t="s">
        <v>1757</v>
      </c>
      <c r="F1538" s="24">
        <v>5</v>
      </c>
      <c r="G1538" s="40"/>
      <c r="H1538" s="41"/>
    </row>
    <row r="1539" spans="1:8" ht="38.25" thickBot="1" x14ac:dyDescent="0.35">
      <c r="A1539" s="17">
        <v>1539</v>
      </c>
      <c r="B1539" s="30">
        <v>43187</v>
      </c>
      <c r="C1539" s="31" t="s">
        <v>1758</v>
      </c>
      <c r="D1539" s="31" t="s">
        <v>15</v>
      </c>
      <c r="E1539" s="31" t="s">
        <v>1759</v>
      </c>
      <c r="F1539" s="24">
        <v>100</v>
      </c>
      <c r="G1539" s="40"/>
      <c r="H1539" s="41"/>
    </row>
    <row r="1540" spans="1:8" ht="19.5" thickBot="1" x14ac:dyDescent="0.35">
      <c r="A1540" s="17">
        <v>1540</v>
      </c>
      <c r="B1540" s="18">
        <v>43195</v>
      </c>
      <c r="C1540" s="19"/>
      <c r="D1540" s="19" t="s">
        <v>279</v>
      </c>
      <c r="E1540" s="31" t="s">
        <v>1760</v>
      </c>
      <c r="F1540" s="24">
        <v>12.5</v>
      </c>
      <c r="G1540" s="40"/>
      <c r="H1540" s="41"/>
    </row>
    <row r="1541" spans="1:8" ht="19.5" thickBot="1" x14ac:dyDescent="0.35">
      <c r="A1541" s="17">
        <v>1542</v>
      </c>
      <c r="B1541" s="18">
        <v>43210</v>
      </c>
      <c r="C1541" s="19"/>
      <c r="D1541" s="19" t="s">
        <v>279</v>
      </c>
      <c r="E1541" s="19" t="s">
        <v>1257</v>
      </c>
      <c r="F1541" s="24">
        <v>16.5</v>
      </c>
      <c r="G1541" s="40"/>
      <c r="H1541" s="41"/>
    </row>
    <row r="1542" spans="1:8" ht="19.5" thickBot="1" x14ac:dyDescent="0.35">
      <c r="A1542" s="17">
        <v>1543</v>
      </c>
      <c r="B1542" s="23">
        <v>43210</v>
      </c>
      <c r="C1542" s="31"/>
      <c r="D1542" s="31" t="s">
        <v>15</v>
      </c>
      <c r="E1542" s="31" t="s">
        <v>1760</v>
      </c>
      <c r="F1542" s="24">
        <v>16.5</v>
      </c>
      <c r="G1542" s="40"/>
      <c r="H1542" s="41"/>
    </row>
    <row r="1543" spans="1:8" ht="19.5" thickBot="1" x14ac:dyDescent="0.35">
      <c r="A1543" s="17">
        <v>1544</v>
      </c>
      <c r="B1543" s="18">
        <v>43213</v>
      </c>
      <c r="C1543" s="19"/>
      <c r="D1543" s="19" t="s">
        <v>279</v>
      </c>
      <c r="E1543" s="19" t="s">
        <v>1257</v>
      </c>
      <c r="F1543" s="24">
        <v>15.5</v>
      </c>
      <c r="G1543" s="40"/>
      <c r="H1543" s="41"/>
    </row>
    <row r="1544" spans="1:8" ht="19.5" thickBot="1" x14ac:dyDescent="0.35">
      <c r="A1544" s="17">
        <v>1545</v>
      </c>
      <c r="B1544" s="18">
        <v>43213</v>
      </c>
      <c r="C1544" s="19"/>
      <c r="D1544" s="19" t="s">
        <v>100</v>
      </c>
      <c r="E1544" s="19" t="s">
        <v>1761</v>
      </c>
      <c r="F1544" s="24">
        <v>5.5</v>
      </c>
      <c r="G1544" s="40"/>
      <c r="H1544" s="41"/>
    </row>
    <row r="1545" spans="1:8" ht="19.5" thickBot="1" x14ac:dyDescent="0.35">
      <c r="A1545" s="17">
        <v>1546</v>
      </c>
      <c r="B1545" s="18">
        <v>43213</v>
      </c>
      <c r="C1545" s="19"/>
      <c r="D1545" s="19" t="s">
        <v>279</v>
      </c>
      <c r="E1545" s="19" t="s">
        <v>1257</v>
      </c>
      <c r="F1545" s="24">
        <v>18</v>
      </c>
      <c r="G1545" s="40"/>
      <c r="H1545" s="41"/>
    </row>
    <row r="1546" spans="1:8" ht="19.5" thickBot="1" x14ac:dyDescent="0.35">
      <c r="A1546" s="17">
        <v>1547</v>
      </c>
      <c r="B1546" s="23">
        <v>43213</v>
      </c>
      <c r="C1546" s="31"/>
      <c r="D1546" s="31" t="s">
        <v>15</v>
      </c>
      <c r="E1546" s="31" t="s">
        <v>1762</v>
      </c>
      <c r="F1546" s="24">
        <v>5.5</v>
      </c>
      <c r="G1546" s="40"/>
      <c r="H1546" s="41"/>
    </row>
    <row r="1547" spans="1:8" ht="19.5" thickBot="1" x14ac:dyDescent="0.35">
      <c r="A1547" s="17">
        <v>1548</v>
      </c>
      <c r="B1547" s="23">
        <v>43213</v>
      </c>
      <c r="C1547" s="31"/>
      <c r="D1547" s="31" t="s">
        <v>1760</v>
      </c>
      <c r="E1547" s="31" t="s">
        <v>1760</v>
      </c>
      <c r="F1547" s="24">
        <v>18</v>
      </c>
      <c r="G1547" s="40"/>
      <c r="H1547" s="41"/>
    </row>
    <row r="1548" spans="1:8" ht="19.5" thickBot="1" x14ac:dyDescent="0.35">
      <c r="A1548" s="17">
        <v>1549</v>
      </c>
      <c r="B1548" s="23">
        <v>43213</v>
      </c>
      <c r="C1548" s="31"/>
      <c r="D1548" s="31" t="s">
        <v>15</v>
      </c>
      <c r="E1548" s="31" t="s">
        <v>1762</v>
      </c>
      <c r="F1548" s="24">
        <v>5.5</v>
      </c>
      <c r="G1548" s="40"/>
      <c r="H1548" s="41"/>
    </row>
    <row r="1549" spans="1:8" ht="19.5" thickBot="1" x14ac:dyDescent="0.35">
      <c r="A1549" s="17">
        <v>1550</v>
      </c>
      <c r="B1549" s="23">
        <v>43214</v>
      </c>
      <c r="C1549" s="31"/>
      <c r="D1549" s="31" t="s">
        <v>15</v>
      </c>
      <c r="E1549" s="31" t="s">
        <v>1760</v>
      </c>
      <c r="F1549" s="24">
        <v>15.5</v>
      </c>
      <c r="G1549" s="40"/>
      <c r="H1549" s="41"/>
    </row>
    <row r="1550" spans="1:8" ht="19.5" thickBot="1" x14ac:dyDescent="0.35">
      <c r="A1550" s="17">
        <v>1551</v>
      </c>
      <c r="B1550" s="18">
        <v>43215</v>
      </c>
      <c r="C1550" s="19"/>
      <c r="D1550" s="31" t="s">
        <v>15</v>
      </c>
      <c r="E1550" s="19" t="s">
        <v>1763</v>
      </c>
      <c r="F1550" s="24">
        <v>5</v>
      </c>
      <c r="G1550" s="40"/>
      <c r="H1550" s="41"/>
    </row>
    <row r="1551" spans="1:8" ht="19.5" thickBot="1" x14ac:dyDescent="0.35">
      <c r="A1551" s="17">
        <v>1552</v>
      </c>
      <c r="B1551" s="23">
        <v>43215</v>
      </c>
      <c r="C1551" s="31"/>
      <c r="D1551" s="31" t="s">
        <v>15</v>
      </c>
      <c r="E1551" s="31" t="s">
        <v>1764</v>
      </c>
      <c r="F1551" s="24">
        <v>5</v>
      </c>
      <c r="G1551" s="40"/>
      <c r="H1551" s="41"/>
    </row>
    <row r="1552" spans="1:8" ht="19.5" thickBot="1" x14ac:dyDescent="0.35">
      <c r="A1552" s="17">
        <v>1553</v>
      </c>
      <c r="B1552" s="18">
        <v>43217</v>
      </c>
      <c r="C1552" s="19"/>
      <c r="D1552" s="31" t="s">
        <v>15</v>
      </c>
      <c r="E1552" s="19" t="s">
        <v>1765</v>
      </c>
      <c r="F1552" s="24">
        <v>5.9</v>
      </c>
      <c r="G1552" s="40"/>
      <c r="H1552" s="41"/>
    </row>
    <row r="1553" spans="1:8" ht="19.5" thickBot="1" x14ac:dyDescent="0.35">
      <c r="A1553" s="17">
        <v>1554</v>
      </c>
      <c r="B1553" s="23">
        <v>43217</v>
      </c>
      <c r="C1553" s="31"/>
      <c r="D1553" s="31" t="s">
        <v>15</v>
      </c>
      <c r="E1553" s="31" t="s">
        <v>1766</v>
      </c>
      <c r="F1553" s="24">
        <v>5.9</v>
      </c>
      <c r="G1553" s="40"/>
      <c r="H1553" s="41"/>
    </row>
    <row r="1554" spans="1:8" ht="19.5" thickBot="1" x14ac:dyDescent="0.35">
      <c r="A1554" s="17">
        <v>1555</v>
      </c>
      <c r="B1554" s="18">
        <v>43220</v>
      </c>
      <c r="C1554" s="19" t="s">
        <v>1767</v>
      </c>
      <c r="D1554" s="31" t="s">
        <v>15</v>
      </c>
      <c r="E1554" s="19" t="s">
        <v>1768</v>
      </c>
      <c r="F1554" s="24">
        <v>6</v>
      </c>
      <c r="G1554" s="40"/>
      <c r="H1554" s="41"/>
    </row>
    <row r="1555" spans="1:8" ht="19.5" thickBot="1" x14ac:dyDescent="0.35">
      <c r="A1555" s="17">
        <v>1556</v>
      </c>
      <c r="B1555" s="18">
        <v>43220</v>
      </c>
      <c r="C1555" s="19"/>
      <c r="D1555" s="19" t="s">
        <v>279</v>
      </c>
      <c r="E1555" s="19" t="s">
        <v>1257</v>
      </c>
      <c r="F1555" s="24">
        <v>27.7</v>
      </c>
      <c r="G1555" s="40"/>
      <c r="H1555" s="41"/>
    </row>
    <row r="1556" spans="1:8" ht="19.5" thickBot="1" x14ac:dyDescent="0.35">
      <c r="A1556" s="17">
        <v>1557</v>
      </c>
      <c r="B1556" s="23">
        <v>43220</v>
      </c>
      <c r="C1556" s="31"/>
      <c r="D1556" s="19" t="s">
        <v>279</v>
      </c>
      <c r="E1556" s="31" t="s">
        <v>1760</v>
      </c>
      <c r="F1556" s="24">
        <v>27.7</v>
      </c>
      <c r="G1556" s="40"/>
      <c r="H1556" s="41"/>
    </row>
    <row r="1557" spans="1:8" ht="19.5" thickBot="1" x14ac:dyDescent="0.35">
      <c r="A1557" s="17">
        <v>1558</v>
      </c>
      <c r="B1557" s="23">
        <v>43220</v>
      </c>
      <c r="C1557" s="31" t="s">
        <v>1769</v>
      </c>
      <c r="D1557" s="19" t="s">
        <v>279</v>
      </c>
      <c r="E1557" s="31" t="s">
        <v>1770</v>
      </c>
      <c r="F1557" s="24">
        <v>6</v>
      </c>
      <c r="G1557" s="40"/>
      <c r="H1557" s="41"/>
    </row>
    <row r="1558" spans="1:8" ht="19.5" thickBot="1" x14ac:dyDescent="0.35">
      <c r="A1558" s="17">
        <v>1559</v>
      </c>
      <c r="B1558" s="23">
        <v>43228</v>
      </c>
      <c r="C1558" s="31" t="s">
        <v>1771</v>
      </c>
      <c r="D1558" s="19" t="s">
        <v>279</v>
      </c>
      <c r="E1558" s="31" t="s">
        <v>1772</v>
      </c>
      <c r="F1558" s="24"/>
      <c r="G1558" s="40"/>
      <c r="H1558" s="41"/>
    </row>
    <row r="1559" spans="1:8" ht="38.25" thickBot="1" x14ac:dyDescent="0.35">
      <c r="A1559" s="17">
        <v>1560</v>
      </c>
      <c r="B1559" s="23">
        <v>43229</v>
      </c>
      <c r="C1559" s="31"/>
      <c r="D1559" s="19" t="s">
        <v>279</v>
      </c>
      <c r="E1559" s="31" t="s">
        <v>1773</v>
      </c>
      <c r="F1559" s="24">
        <v>315</v>
      </c>
      <c r="G1559" s="40"/>
      <c r="H1559" s="41"/>
    </row>
    <row r="1560" spans="1:8" ht="19.5" thickBot="1" x14ac:dyDescent="0.35">
      <c r="A1560" s="17">
        <v>1561</v>
      </c>
      <c r="B1560" s="23">
        <v>43230</v>
      </c>
      <c r="C1560" s="31"/>
      <c r="D1560" s="19" t="s">
        <v>279</v>
      </c>
      <c r="E1560" s="31" t="s">
        <v>1774</v>
      </c>
      <c r="F1560" s="24"/>
      <c r="G1560" s="40"/>
      <c r="H1560" s="41"/>
    </row>
    <row r="1561" spans="1:8" ht="19.5" thickBot="1" x14ac:dyDescent="0.35">
      <c r="A1561" s="17">
        <v>1562</v>
      </c>
      <c r="B1561" s="23">
        <v>43231</v>
      </c>
      <c r="C1561" s="31"/>
      <c r="D1561" s="19" t="s">
        <v>279</v>
      </c>
      <c r="E1561" s="31" t="s">
        <v>1775</v>
      </c>
      <c r="F1561" s="24">
        <v>600</v>
      </c>
      <c r="G1561" s="40"/>
      <c r="H1561" s="41"/>
    </row>
    <row r="1562" spans="1:8" ht="19.5" thickBot="1" x14ac:dyDescent="0.35">
      <c r="A1562" s="17">
        <v>1563</v>
      </c>
      <c r="B1562" s="23">
        <v>43235</v>
      </c>
      <c r="C1562" s="31"/>
      <c r="D1562" s="19" t="s">
        <v>279</v>
      </c>
      <c r="E1562" s="31" t="s">
        <v>1776</v>
      </c>
      <c r="F1562" s="24">
        <v>13</v>
      </c>
      <c r="G1562" s="40"/>
      <c r="H1562" s="41"/>
    </row>
    <row r="1563" spans="1:8" ht="19.5" thickBot="1" x14ac:dyDescent="0.35">
      <c r="A1563" s="17">
        <v>1564</v>
      </c>
      <c r="B1563" s="23">
        <v>43235</v>
      </c>
      <c r="C1563" s="31"/>
      <c r="D1563" s="19" t="s">
        <v>279</v>
      </c>
      <c r="E1563" s="31" t="s">
        <v>1776</v>
      </c>
      <c r="F1563" s="24">
        <v>13</v>
      </c>
      <c r="G1563" s="40"/>
      <c r="H1563" s="41"/>
    </row>
    <row r="1564" spans="1:8" ht="19.5" thickBot="1" x14ac:dyDescent="0.35">
      <c r="A1564" s="17">
        <v>1565</v>
      </c>
      <c r="B1564" s="23">
        <v>43235</v>
      </c>
      <c r="C1564" s="31"/>
      <c r="D1564" s="19" t="s">
        <v>279</v>
      </c>
      <c r="E1564" s="31" t="s">
        <v>1777</v>
      </c>
      <c r="F1564" s="24">
        <v>3.4</v>
      </c>
      <c r="G1564" s="40"/>
      <c r="H1564" s="41"/>
    </row>
    <row r="1565" spans="1:8" ht="19.5" thickBot="1" x14ac:dyDescent="0.35">
      <c r="A1565" s="17">
        <v>1566</v>
      </c>
      <c r="B1565" s="23">
        <v>43237</v>
      </c>
      <c r="C1565" s="31"/>
      <c r="D1565" s="19" t="s">
        <v>279</v>
      </c>
      <c r="E1565" s="31" t="s">
        <v>1777</v>
      </c>
      <c r="F1565" s="24">
        <v>3.4</v>
      </c>
      <c r="G1565" s="40"/>
      <c r="H1565" s="41"/>
    </row>
    <row r="1566" spans="1:8" ht="19.5" thickBot="1" x14ac:dyDescent="0.35">
      <c r="A1566" s="17">
        <v>1567</v>
      </c>
      <c r="B1566" s="23">
        <v>43237</v>
      </c>
      <c r="C1566" s="31"/>
      <c r="D1566" s="19" t="s">
        <v>279</v>
      </c>
      <c r="E1566" s="31" t="s">
        <v>1777</v>
      </c>
      <c r="F1566" s="24">
        <v>1</v>
      </c>
      <c r="G1566" s="40"/>
      <c r="H1566" s="41"/>
    </row>
    <row r="1567" spans="1:8" ht="19.5" thickBot="1" x14ac:dyDescent="0.35">
      <c r="A1567" s="17">
        <v>1568</v>
      </c>
      <c r="B1567" s="23">
        <v>43237</v>
      </c>
      <c r="C1567" s="31"/>
      <c r="D1567" s="19" t="s">
        <v>279</v>
      </c>
      <c r="E1567" s="31" t="s">
        <v>1777</v>
      </c>
      <c r="F1567" s="24">
        <v>2.5</v>
      </c>
      <c r="G1567" s="40"/>
      <c r="H1567" s="41"/>
    </row>
    <row r="1568" spans="1:8" ht="19.5" thickBot="1" x14ac:dyDescent="0.35">
      <c r="A1568" s="17">
        <v>1569</v>
      </c>
      <c r="B1568" s="23">
        <v>43237</v>
      </c>
      <c r="C1568" s="31"/>
      <c r="D1568" s="19" t="s">
        <v>279</v>
      </c>
      <c r="E1568" s="31" t="s">
        <v>1778</v>
      </c>
      <c r="F1568" s="24">
        <v>7.5</v>
      </c>
      <c r="G1568" s="40"/>
      <c r="H1568" s="41"/>
    </row>
    <row r="1569" spans="1:8" ht="19.5" thickBot="1" x14ac:dyDescent="0.35">
      <c r="A1569" s="17">
        <v>1570</v>
      </c>
      <c r="B1569" s="23">
        <v>43237</v>
      </c>
      <c r="C1569" s="31"/>
      <c r="D1569" s="19" t="s">
        <v>279</v>
      </c>
      <c r="E1569" s="31" t="s">
        <v>1777</v>
      </c>
      <c r="F1569" s="24">
        <v>3.4</v>
      </c>
      <c r="G1569" s="40"/>
      <c r="H1569" s="41"/>
    </row>
    <row r="1570" spans="1:8" ht="19.5" thickBot="1" x14ac:dyDescent="0.35">
      <c r="A1570" s="17">
        <v>1571</v>
      </c>
      <c r="B1570" s="23">
        <v>43237</v>
      </c>
      <c r="C1570" s="31"/>
      <c r="D1570" s="19" t="s">
        <v>279</v>
      </c>
      <c r="E1570" s="31" t="s">
        <v>1777</v>
      </c>
      <c r="F1570" s="24">
        <v>1</v>
      </c>
      <c r="G1570" s="40"/>
      <c r="H1570" s="41"/>
    </row>
    <row r="1571" spans="1:8" ht="19.5" thickBot="1" x14ac:dyDescent="0.35">
      <c r="A1571" s="17">
        <v>1572</v>
      </c>
      <c r="B1571" s="23">
        <v>43237</v>
      </c>
      <c r="C1571" s="31"/>
      <c r="D1571" s="19" t="s">
        <v>279</v>
      </c>
      <c r="E1571" s="31" t="s">
        <v>1777</v>
      </c>
      <c r="F1571" s="24">
        <v>1</v>
      </c>
      <c r="G1571" s="40"/>
      <c r="H1571" s="41"/>
    </row>
    <row r="1572" spans="1:8" ht="19.5" thickBot="1" x14ac:dyDescent="0.35">
      <c r="A1572" s="17">
        <v>1573</v>
      </c>
      <c r="B1572" s="23">
        <v>43237</v>
      </c>
      <c r="C1572" s="31"/>
      <c r="D1572" s="19" t="s">
        <v>279</v>
      </c>
      <c r="E1572" s="31" t="s">
        <v>1777</v>
      </c>
      <c r="F1572" s="24">
        <v>2.5</v>
      </c>
      <c r="G1572" s="40"/>
      <c r="H1572" s="41"/>
    </row>
    <row r="1573" spans="1:8" ht="19.5" thickBot="1" x14ac:dyDescent="0.35">
      <c r="A1573" s="17">
        <v>1574</v>
      </c>
      <c r="B1573" s="23">
        <v>43237</v>
      </c>
      <c r="C1573" s="31"/>
      <c r="D1573" s="19" t="s">
        <v>279</v>
      </c>
      <c r="E1573" s="31" t="s">
        <v>1778</v>
      </c>
      <c r="F1573" s="24">
        <v>7.5</v>
      </c>
      <c r="G1573" s="40"/>
      <c r="H1573" s="41"/>
    </row>
    <row r="1574" spans="1:8" ht="19.5" thickBot="1" x14ac:dyDescent="0.35">
      <c r="A1574" s="17">
        <v>1575</v>
      </c>
      <c r="B1574" s="23">
        <v>43240</v>
      </c>
      <c r="C1574" s="31"/>
      <c r="D1574" s="19" t="s">
        <v>279</v>
      </c>
      <c r="E1574" s="31" t="s">
        <v>1779</v>
      </c>
      <c r="F1574" s="24">
        <v>3.5</v>
      </c>
      <c r="G1574" s="40"/>
      <c r="H1574" s="41"/>
    </row>
    <row r="1575" spans="1:8" ht="19.5" thickBot="1" x14ac:dyDescent="0.35">
      <c r="A1575" s="17">
        <v>1576</v>
      </c>
      <c r="B1575" s="18">
        <v>43241</v>
      </c>
      <c r="C1575" s="19" t="s">
        <v>1780</v>
      </c>
      <c r="D1575" s="19" t="s">
        <v>279</v>
      </c>
      <c r="E1575" s="19" t="s">
        <v>1629</v>
      </c>
      <c r="F1575" s="24">
        <v>255</v>
      </c>
      <c r="G1575" s="40"/>
      <c r="H1575" s="41"/>
    </row>
    <row r="1576" spans="1:8" ht="19.5" thickBot="1" x14ac:dyDescent="0.35">
      <c r="A1576" s="17">
        <v>1578</v>
      </c>
      <c r="B1576" s="23">
        <v>43241</v>
      </c>
      <c r="C1576" s="31"/>
      <c r="D1576" s="19" t="s">
        <v>279</v>
      </c>
      <c r="E1576" s="31" t="s">
        <v>1777</v>
      </c>
      <c r="F1576" s="24">
        <v>3.4</v>
      </c>
      <c r="G1576" s="40"/>
      <c r="H1576" s="41"/>
    </row>
    <row r="1577" spans="1:8" ht="19.5" thickBot="1" x14ac:dyDescent="0.35">
      <c r="A1577" s="17">
        <v>1579</v>
      </c>
      <c r="B1577" s="23">
        <v>43241</v>
      </c>
      <c r="C1577" s="31"/>
      <c r="D1577" s="19" t="s">
        <v>279</v>
      </c>
      <c r="E1577" s="31" t="s">
        <v>1777</v>
      </c>
      <c r="F1577" s="24">
        <v>1</v>
      </c>
      <c r="G1577" s="40"/>
      <c r="H1577" s="41"/>
    </row>
    <row r="1578" spans="1:8" ht="19.5" thickBot="1" x14ac:dyDescent="0.35">
      <c r="A1578" s="17">
        <v>1580</v>
      </c>
      <c r="B1578" s="23">
        <v>43241</v>
      </c>
      <c r="C1578" s="31"/>
      <c r="D1578" s="19" t="s">
        <v>279</v>
      </c>
      <c r="E1578" s="31" t="s">
        <v>1777</v>
      </c>
      <c r="F1578" s="24">
        <v>1.5</v>
      </c>
      <c r="G1578" s="40"/>
      <c r="H1578" s="41"/>
    </row>
    <row r="1579" spans="1:8" ht="19.5" thickBot="1" x14ac:dyDescent="0.35">
      <c r="A1579" s="17">
        <v>1581</v>
      </c>
      <c r="B1579" s="23">
        <v>43241</v>
      </c>
      <c r="C1579" s="31"/>
      <c r="D1579" s="19" t="s">
        <v>279</v>
      </c>
      <c r="E1579" s="31" t="s">
        <v>1781</v>
      </c>
      <c r="F1579" s="24">
        <v>13.5</v>
      </c>
      <c r="G1579" s="40"/>
      <c r="H1579" s="41"/>
    </row>
    <row r="1580" spans="1:8" ht="19.5" thickBot="1" x14ac:dyDescent="0.35">
      <c r="A1580" s="17">
        <v>1582</v>
      </c>
      <c r="B1580" s="23">
        <v>43241</v>
      </c>
      <c r="C1580" s="31" t="s">
        <v>1782</v>
      </c>
      <c r="D1580" s="19" t="s">
        <v>279</v>
      </c>
      <c r="E1580" s="31" t="s">
        <v>1783</v>
      </c>
      <c r="F1580" s="24">
        <v>3.5</v>
      </c>
      <c r="G1580" s="40"/>
      <c r="H1580" s="41"/>
    </row>
    <row r="1581" spans="1:8" ht="19.5" thickBot="1" x14ac:dyDescent="0.35">
      <c r="A1581" s="17">
        <v>1583</v>
      </c>
      <c r="B1581" s="23">
        <v>43241</v>
      </c>
      <c r="C1581" s="31" t="s">
        <v>1784</v>
      </c>
      <c r="D1581" s="19" t="s">
        <v>279</v>
      </c>
      <c r="E1581" s="31" t="s">
        <v>1783</v>
      </c>
      <c r="F1581" s="24">
        <v>3.5</v>
      </c>
      <c r="G1581" s="40"/>
      <c r="H1581" s="41"/>
    </row>
    <row r="1582" spans="1:8" ht="19.5" thickBot="1" x14ac:dyDescent="0.35">
      <c r="A1582" s="17">
        <v>1584</v>
      </c>
      <c r="B1582" s="23">
        <v>43241</v>
      </c>
      <c r="C1582" s="31"/>
      <c r="D1582" s="19" t="s">
        <v>279</v>
      </c>
      <c r="E1582" s="31" t="s">
        <v>1783</v>
      </c>
      <c r="F1582" s="24">
        <v>14</v>
      </c>
      <c r="G1582" s="40"/>
      <c r="H1582" s="41"/>
    </row>
    <row r="1583" spans="1:8" ht="19.5" thickBot="1" x14ac:dyDescent="0.35">
      <c r="A1583" s="17">
        <v>1585</v>
      </c>
      <c r="B1583" s="23">
        <v>43241</v>
      </c>
      <c r="C1583" s="31" t="s">
        <v>1780</v>
      </c>
      <c r="D1583" s="19" t="s">
        <v>279</v>
      </c>
      <c r="E1583" s="31" t="s">
        <v>1785</v>
      </c>
      <c r="F1583" s="24">
        <v>255</v>
      </c>
      <c r="G1583" s="40"/>
      <c r="H1583" s="41"/>
    </row>
    <row r="1584" spans="1:8" ht="19.5" thickBot="1" x14ac:dyDescent="0.35">
      <c r="A1584" s="17">
        <v>1586</v>
      </c>
      <c r="B1584" s="23">
        <v>43241</v>
      </c>
      <c r="C1584" s="31"/>
      <c r="D1584" s="19" t="s">
        <v>279</v>
      </c>
      <c r="E1584" s="31" t="s">
        <v>1777</v>
      </c>
      <c r="F1584" s="24">
        <v>3.4</v>
      </c>
      <c r="G1584" s="40"/>
      <c r="H1584" s="41"/>
    </row>
    <row r="1585" spans="1:8" ht="19.5" thickBot="1" x14ac:dyDescent="0.35">
      <c r="A1585" s="17">
        <v>1587</v>
      </c>
      <c r="B1585" s="23">
        <v>43241</v>
      </c>
      <c r="C1585" s="31"/>
      <c r="D1585" s="19" t="s">
        <v>279</v>
      </c>
      <c r="E1585" s="31" t="s">
        <v>1777</v>
      </c>
      <c r="F1585" s="24">
        <v>1</v>
      </c>
      <c r="G1585" s="40"/>
      <c r="H1585" s="41"/>
    </row>
    <row r="1586" spans="1:8" ht="19.5" thickBot="1" x14ac:dyDescent="0.35">
      <c r="A1586" s="17">
        <v>1588</v>
      </c>
      <c r="B1586" s="23">
        <v>43241</v>
      </c>
      <c r="C1586" s="31"/>
      <c r="D1586" s="19" t="s">
        <v>279</v>
      </c>
      <c r="E1586" s="31" t="s">
        <v>1777</v>
      </c>
      <c r="F1586" s="24">
        <v>1.5</v>
      </c>
      <c r="G1586" s="40"/>
      <c r="H1586" s="41"/>
    </row>
    <row r="1587" spans="1:8" ht="19.5" thickBot="1" x14ac:dyDescent="0.35">
      <c r="A1587" s="17">
        <v>1589</v>
      </c>
      <c r="B1587" s="23">
        <v>43241</v>
      </c>
      <c r="C1587" s="31"/>
      <c r="D1587" s="19" t="s">
        <v>279</v>
      </c>
      <c r="E1587" s="31" t="s">
        <v>1781</v>
      </c>
      <c r="F1587" s="24">
        <v>13.5</v>
      </c>
      <c r="G1587" s="40"/>
      <c r="H1587" s="41"/>
    </row>
    <row r="1588" spans="1:8" ht="19.5" thickBot="1" x14ac:dyDescent="0.35">
      <c r="A1588" s="17">
        <v>1590</v>
      </c>
      <c r="B1588" s="23">
        <v>43241</v>
      </c>
      <c r="C1588" s="31" t="s">
        <v>1782</v>
      </c>
      <c r="D1588" s="19" t="s">
        <v>279</v>
      </c>
      <c r="E1588" s="31" t="s">
        <v>1783</v>
      </c>
      <c r="F1588" s="24">
        <v>3.5</v>
      </c>
      <c r="G1588" s="40"/>
      <c r="H1588" s="41"/>
    </row>
    <row r="1589" spans="1:8" ht="19.5" thickBot="1" x14ac:dyDescent="0.35">
      <c r="A1589" s="17">
        <v>1591</v>
      </c>
      <c r="B1589" s="23">
        <v>43241</v>
      </c>
      <c r="C1589" s="31" t="s">
        <v>1784</v>
      </c>
      <c r="D1589" s="19" t="s">
        <v>279</v>
      </c>
      <c r="E1589" s="31" t="s">
        <v>1783</v>
      </c>
      <c r="F1589" s="24">
        <v>3.5</v>
      </c>
      <c r="G1589" s="40"/>
      <c r="H1589" s="41"/>
    </row>
    <row r="1590" spans="1:8" ht="19.5" thickBot="1" x14ac:dyDescent="0.35">
      <c r="A1590" s="17">
        <v>1592</v>
      </c>
      <c r="B1590" s="23">
        <v>43241</v>
      </c>
      <c r="C1590" s="31"/>
      <c r="D1590" s="19" t="s">
        <v>279</v>
      </c>
      <c r="E1590" s="31" t="s">
        <v>1783</v>
      </c>
      <c r="F1590" s="24">
        <v>14</v>
      </c>
      <c r="G1590" s="40"/>
      <c r="H1590" s="41"/>
    </row>
    <row r="1591" spans="1:8" ht="19.5" thickBot="1" x14ac:dyDescent="0.35">
      <c r="A1591" s="17">
        <v>1593</v>
      </c>
      <c r="B1591" s="23">
        <v>43242</v>
      </c>
      <c r="C1591" s="31"/>
      <c r="D1591" s="19" t="s">
        <v>279</v>
      </c>
      <c r="E1591" s="31" t="s">
        <v>1776</v>
      </c>
      <c r="F1591" s="24">
        <v>13</v>
      </c>
      <c r="G1591" s="40"/>
      <c r="H1591" s="41"/>
    </row>
    <row r="1592" spans="1:8" ht="19.5" thickBot="1" x14ac:dyDescent="0.35">
      <c r="A1592" s="17">
        <v>1594</v>
      </c>
      <c r="B1592" s="23">
        <v>43242</v>
      </c>
      <c r="C1592" s="31"/>
      <c r="D1592" s="19" t="s">
        <v>279</v>
      </c>
      <c r="E1592" s="31" t="s">
        <v>1781</v>
      </c>
      <c r="F1592" s="24">
        <v>3</v>
      </c>
      <c r="G1592" s="40"/>
      <c r="H1592" s="41"/>
    </row>
    <row r="1593" spans="1:8" ht="19.5" thickBot="1" x14ac:dyDescent="0.35">
      <c r="A1593" s="17">
        <v>1595</v>
      </c>
      <c r="B1593" s="23">
        <v>43242</v>
      </c>
      <c r="C1593" s="31"/>
      <c r="D1593" s="19" t="s">
        <v>279</v>
      </c>
      <c r="E1593" s="31" t="s">
        <v>1786</v>
      </c>
      <c r="F1593" s="24">
        <v>5</v>
      </c>
      <c r="G1593" s="40"/>
      <c r="H1593" s="41"/>
    </row>
    <row r="1594" spans="1:8" ht="19.5" thickBot="1" x14ac:dyDescent="0.35">
      <c r="A1594" s="17">
        <v>1596</v>
      </c>
      <c r="B1594" s="23">
        <v>43242</v>
      </c>
      <c r="C1594" s="31"/>
      <c r="D1594" s="19" t="s">
        <v>279</v>
      </c>
      <c r="E1594" s="31" t="s">
        <v>1777</v>
      </c>
      <c r="F1594" s="24">
        <v>3.4</v>
      </c>
      <c r="G1594" s="40"/>
      <c r="H1594" s="41"/>
    </row>
    <row r="1595" spans="1:8" ht="19.5" thickBot="1" x14ac:dyDescent="0.35">
      <c r="A1595" s="17">
        <v>1597</v>
      </c>
      <c r="B1595" s="23">
        <v>43242</v>
      </c>
      <c r="C1595" s="31"/>
      <c r="D1595" s="19" t="s">
        <v>279</v>
      </c>
      <c r="E1595" s="31" t="s">
        <v>1778</v>
      </c>
      <c r="F1595" s="24">
        <v>8.5</v>
      </c>
      <c r="G1595" s="40"/>
      <c r="H1595" s="41"/>
    </row>
    <row r="1596" spans="1:8" ht="19.5" thickBot="1" x14ac:dyDescent="0.35">
      <c r="A1596" s="17">
        <v>1598</v>
      </c>
      <c r="B1596" s="23">
        <v>43242</v>
      </c>
      <c r="C1596" s="31"/>
      <c r="D1596" s="19" t="s">
        <v>279</v>
      </c>
      <c r="E1596" s="31" t="s">
        <v>1776</v>
      </c>
      <c r="F1596" s="24">
        <v>13</v>
      </c>
      <c r="G1596" s="40"/>
      <c r="H1596" s="41"/>
    </row>
    <row r="1597" spans="1:8" ht="19.5" thickBot="1" x14ac:dyDescent="0.35">
      <c r="A1597" s="17">
        <v>1599</v>
      </c>
      <c r="B1597" s="23">
        <v>43242</v>
      </c>
      <c r="C1597" s="31"/>
      <c r="D1597" s="19" t="s">
        <v>279</v>
      </c>
      <c r="E1597" s="31" t="s">
        <v>1781</v>
      </c>
      <c r="F1597" s="24">
        <v>3</v>
      </c>
      <c r="G1597" s="40"/>
      <c r="H1597" s="41"/>
    </row>
    <row r="1598" spans="1:8" ht="19.5" thickBot="1" x14ac:dyDescent="0.35">
      <c r="A1598" s="17">
        <v>1600</v>
      </c>
      <c r="B1598" s="23">
        <v>43242</v>
      </c>
      <c r="C1598" s="31"/>
      <c r="D1598" s="19" t="s">
        <v>279</v>
      </c>
      <c r="E1598" s="31" t="s">
        <v>1786</v>
      </c>
      <c r="F1598" s="24">
        <v>5</v>
      </c>
      <c r="G1598" s="40"/>
      <c r="H1598" s="41"/>
    </row>
    <row r="1599" spans="1:8" ht="19.5" thickBot="1" x14ac:dyDescent="0.35">
      <c r="A1599" s="17">
        <v>1601</v>
      </c>
      <c r="B1599" s="23">
        <v>43242</v>
      </c>
      <c r="C1599" s="31"/>
      <c r="D1599" s="19" t="s">
        <v>279</v>
      </c>
      <c r="E1599" s="31" t="s">
        <v>1777</v>
      </c>
      <c r="F1599" s="24">
        <v>3.4</v>
      </c>
      <c r="G1599" s="40"/>
      <c r="H1599" s="41"/>
    </row>
    <row r="1600" spans="1:8" ht="19.5" thickBot="1" x14ac:dyDescent="0.35">
      <c r="A1600" s="17">
        <v>1602</v>
      </c>
      <c r="B1600" s="23">
        <v>43242</v>
      </c>
      <c r="C1600" s="31"/>
      <c r="D1600" s="19" t="s">
        <v>279</v>
      </c>
      <c r="E1600" s="31" t="s">
        <v>1778</v>
      </c>
      <c r="F1600" s="24">
        <v>8.5</v>
      </c>
      <c r="G1600" s="40"/>
      <c r="H1600" s="41"/>
    </row>
    <row r="1601" spans="1:8" ht="19.5" thickBot="1" x14ac:dyDescent="0.35">
      <c r="A1601" s="17">
        <v>1603</v>
      </c>
      <c r="B1601" s="18">
        <v>43244</v>
      </c>
      <c r="C1601" s="19"/>
      <c r="D1601" s="19" t="s">
        <v>279</v>
      </c>
      <c r="E1601" s="19" t="s">
        <v>15</v>
      </c>
      <c r="F1601" s="24">
        <v>263.10000000000002</v>
      </c>
      <c r="G1601" s="40"/>
      <c r="H1601" s="41"/>
    </row>
    <row r="1602" spans="1:8" ht="38.25" thickBot="1" x14ac:dyDescent="0.35">
      <c r="A1602" s="17">
        <v>1604</v>
      </c>
      <c r="B1602" s="18">
        <v>43244</v>
      </c>
      <c r="C1602" s="19" t="s">
        <v>1787</v>
      </c>
      <c r="D1602" s="19" t="s">
        <v>279</v>
      </c>
      <c r="E1602" s="19" t="s">
        <v>1788</v>
      </c>
      <c r="F1602" s="24">
        <v>245</v>
      </c>
      <c r="G1602" s="40"/>
      <c r="H1602" s="41"/>
    </row>
    <row r="1603" spans="1:8" ht="19.5" thickBot="1" x14ac:dyDescent="0.35">
      <c r="A1603" s="17">
        <v>1605</v>
      </c>
      <c r="B1603" s="23">
        <v>43244</v>
      </c>
      <c r="C1603" s="31" t="s">
        <v>1789</v>
      </c>
      <c r="D1603" s="19" t="s">
        <v>279</v>
      </c>
      <c r="E1603" s="31" t="s">
        <v>1783</v>
      </c>
      <c r="F1603" s="24">
        <v>3</v>
      </c>
      <c r="G1603" s="40"/>
      <c r="H1603" s="41"/>
    </row>
    <row r="1604" spans="1:8" ht="19.5" thickBot="1" x14ac:dyDescent="0.35">
      <c r="A1604" s="17">
        <v>1606</v>
      </c>
      <c r="B1604" s="23">
        <v>43244</v>
      </c>
      <c r="C1604" s="31"/>
      <c r="D1604" s="19" t="s">
        <v>279</v>
      </c>
      <c r="E1604" s="31" t="s">
        <v>1783</v>
      </c>
      <c r="F1604" s="24">
        <v>7</v>
      </c>
      <c r="G1604" s="40"/>
      <c r="H1604" s="41"/>
    </row>
    <row r="1605" spans="1:8" ht="19.5" thickBot="1" x14ac:dyDescent="0.35">
      <c r="A1605" s="17">
        <v>1607</v>
      </c>
      <c r="B1605" s="23">
        <v>43244</v>
      </c>
      <c r="C1605" s="31" t="s">
        <v>1790</v>
      </c>
      <c r="D1605" s="19" t="s">
        <v>279</v>
      </c>
      <c r="E1605" s="31" t="s">
        <v>1785</v>
      </c>
      <c r="F1605" s="24">
        <v>17</v>
      </c>
      <c r="G1605" s="40"/>
      <c r="H1605" s="41"/>
    </row>
    <row r="1606" spans="1:8" ht="19.5" thickBot="1" x14ac:dyDescent="0.35">
      <c r="A1606" s="17">
        <v>1608</v>
      </c>
      <c r="B1606" s="23">
        <v>43244</v>
      </c>
      <c r="C1606" s="31" t="s">
        <v>1791</v>
      </c>
      <c r="D1606" s="19" t="s">
        <v>279</v>
      </c>
      <c r="E1606" s="31" t="s">
        <v>924</v>
      </c>
      <c r="F1606" s="24">
        <v>25</v>
      </c>
      <c r="G1606" s="40"/>
      <c r="H1606" s="41"/>
    </row>
    <row r="1607" spans="1:8" ht="19.5" thickBot="1" x14ac:dyDescent="0.35">
      <c r="A1607" s="17">
        <v>1609</v>
      </c>
      <c r="B1607" s="23">
        <v>43244</v>
      </c>
      <c r="C1607" s="31" t="s">
        <v>1789</v>
      </c>
      <c r="D1607" s="19" t="s">
        <v>279</v>
      </c>
      <c r="E1607" s="31" t="s">
        <v>1783</v>
      </c>
      <c r="F1607" s="24">
        <v>3</v>
      </c>
      <c r="G1607" s="40"/>
      <c r="H1607" s="41"/>
    </row>
    <row r="1608" spans="1:8" ht="19.5" thickBot="1" x14ac:dyDescent="0.35">
      <c r="A1608" s="17">
        <v>1610</v>
      </c>
      <c r="B1608" s="23">
        <v>43244</v>
      </c>
      <c r="C1608" s="31"/>
      <c r="D1608" s="19" t="s">
        <v>279</v>
      </c>
      <c r="E1608" s="31" t="s">
        <v>1783</v>
      </c>
      <c r="F1608" s="24">
        <v>7</v>
      </c>
      <c r="G1608" s="40"/>
      <c r="H1608" s="41"/>
    </row>
    <row r="1609" spans="1:8" ht="19.5" thickBot="1" x14ac:dyDescent="0.35">
      <c r="A1609" s="17">
        <v>1611</v>
      </c>
      <c r="B1609" s="23">
        <v>43244</v>
      </c>
      <c r="C1609" s="31" t="s">
        <v>1790</v>
      </c>
      <c r="D1609" s="19" t="s">
        <v>279</v>
      </c>
      <c r="E1609" s="31" t="s">
        <v>1785</v>
      </c>
      <c r="F1609" s="24">
        <v>17</v>
      </c>
      <c r="G1609" s="40"/>
      <c r="H1609" s="41"/>
    </row>
    <row r="1610" spans="1:8" ht="19.5" thickBot="1" x14ac:dyDescent="0.35">
      <c r="A1610" s="17">
        <v>1612</v>
      </c>
      <c r="B1610" s="23">
        <v>43245</v>
      </c>
      <c r="C1610" s="31" t="s">
        <v>1792</v>
      </c>
      <c r="D1610" s="19" t="s">
        <v>279</v>
      </c>
      <c r="E1610" s="31" t="s">
        <v>1785</v>
      </c>
      <c r="F1610" s="24">
        <v>228</v>
      </c>
      <c r="G1610" s="40"/>
      <c r="H1610" s="41"/>
    </row>
    <row r="1611" spans="1:8" ht="38.25" thickBot="1" x14ac:dyDescent="0.35">
      <c r="A1611" s="17">
        <v>1613</v>
      </c>
      <c r="B1611" s="18">
        <v>43248</v>
      </c>
      <c r="C1611" s="19"/>
      <c r="D1611" s="19" t="s">
        <v>279</v>
      </c>
      <c r="E1611" s="19" t="s">
        <v>1793</v>
      </c>
      <c r="F1611" s="24">
        <v>67</v>
      </c>
      <c r="G1611" s="40"/>
      <c r="H1611" s="41"/>
    </row>
    <row r="1612" spans="1:8" ht="19.5" thickBot="1" x14ac:dyDescent="0.35">
      <c r="A1612" s="17">
        <v>1614</v>
      </c>
      <c r="B1612" s="23">
        <v>43248</v>
      </c>
      <c r="C1612" s="31"/>
      <c r="D1612" s="19" t="s">
        <v>279</v>
      </c>
      <c r="E1612" s="31" t="s">
        <v>1794</v>
      </c>
      <c r="F1612" s="24">
        <v>8.5</v>
      </c>
      <c r="G1612" s="40"/>
      <c r="H1612" s="41"/>
    </row>
    <row r="1613" spans="1:8" ht="19.5" thickBot="1" x14ac:dyDescent="0.35">
      <c r="A1613" s="17">
        <v>1615</v>
      </c>
      <c r="B1613" s="23">
        <v>43248</v>
      </c>
      <c r="C1613" s="31"/>
      <c r="D1613" s="19" t="s">
        <v>279</v>
      </c>
      <c r="E1613" s="31" t="s">
        <v>1795</v>
      </c>
      <c r="F1613" s="24">
        <v>5</v>
      </c>
      <c r="G1613" s="40"/>
      <c r="H1613" s="41"/>
    </row>
    <row r="1614" spans="1:8" ht="19.5" thickBot="1" x14ac:dyDescent="0.35">
      <c r="A1614" s="17">
        <v>1616</v>
      </c>
      <c r="B1614" s="23">
        <v>43248</v>
      </c>
      <c r="C1614" s="31"/>
      <c r="D1614" s="19" t="s">
        <v>279</v>
      </c>
      <c r="E1614" s="31" t="s">
        <v>1796</v>
      </c>
      <c r="F1614" s="24">
        <v>20</v>
      </c>
      <c r="G1614" s="40"/>
      <c r="H1614" s="41"/>
    </row>
    <row r="1615" spans="1:8" ht="19.5" thickBot="1" x14ac:dyDescent="0.35">
      <c r="A1615" s="17">
        <v>1617</v>
      </c>
      <c r="B1615" s="23">
        <v>43248</v>
      </c>
      <c r="C1615" s="31"/>
      <c r="D1615" s="19" t="s">
        <v>279</v>
      </c>
      <c r="E1615" s="31" t="s">
        <v>1797</v>
      </c>
      <c r="F1615" s="24">
        <v>30</v>
      </c>
      <c r="G1615" s="40"/>
      <c r="H1615" s="41"/>
    </row>
    <row r="1616" spans="1:8" ht="19.5" thickBot="1" x14ac:dyDescent="0.35">
      <c r="A1616" s="17">
        <v>1618</v>
      </c>
      <c r="B1616" s="23">
        <v>43248</v>
      </c>
      <c r="C1616" s="31"/>
      <c r="D1616" s="19" t="s">
        <v>279</v>
      </c>
      <c r="E1616" s="31" t="s">
        <v>1798</v>
      </c>
      <c r="F1616" s="24">
        <v>4.5</v>
      </c>
      <c r="G1616" s="40"/>
      <c r="H1616" s="41"/>
    </row>
    <row r="1617" spans="1:8" ht="38.25" thickBot="1" x14ac:dyDescent="0.35">
      <c r="A1617" s="17">
        <v>1619</v>
      </c>
      <c r="B1617" s="30">
        <v>43248</v>
      </c>
      <c r="C1617" s="31" t="s">
        <v>1799</v>
      </c>
      <c r="D1617" s="19" t="s">
        <v>279</v>
      </c>
      <c r="E1617" s="31" t="s">
        <v>1800</v>
      </c>
      <c r="F1617" s="24">
        <v>1100</v>
      </c>
      <c r="G1617" s="40"/>
      <c r="H1617" s="41"/>
    </row>
    <row r="1618" spans="1:8" ht="19.5" thickBot="1" x14ac:dyDescent="0.35">
      <c r="A1618" s="17">
        <v>1620</v>
      </c>
      <c r="B1618" s="23">
        <v>43248</v>
      </c>
      <c r="C1618" s="31" t="s">
        <v>1801</v>
      </c>
      <c r="D1618" s="19" t="s">
        <v>279</v>
      </c>
      <c r="E1618" s="31" t="s">
        <v>1802</v>
      </c>
      <c r="F1618" s="24">
        <v>3000</v>
      </c>
      <c r="G1618" s="40"/>
      <c r="H1618" s="41"/>
    </row>
    <row r="1619" spans="1:8" ht="38.25" thickBot="1" x14ac:dyDescent="0.35">
      <c r="A1619" s="17">
        <v>1621</v>
      </c>
      <c r="B1619" s="23">
        <v>43248</v>
      </c>
      <c r="C1619" s="31" t="s">
        <v>1803</v>
      </c>
      <c r="D1619" s="19" t="s">
        <v>279</v>
      </c>
      <c r="E1619" s="31" t="s">
        <v>1804</v>
      </c>
      <c r="F1619" s="24">
        <v>1100</v>
      </c>
      <c r="G1619" s="40"/>
      <c r="H1619" s="41"/>
    </row>
    <row r="1620" spans="1:8" ht="19.5" thickBot="1" x14ac:dyDescent="0.35">
      <c r="A1620" s="17">
        <v>1622</v>
      </c>
      <c r="B1620" s="23">
        <v>43248</v>
      </c>
      <c r="C1620" s="31" t="s">
        <v>1805</v>
      </c>
      <c r="D1620" s="19" t="s">
        <v>279</v>
      </c>
      <c r="E1620" s="31" t="s">
        <v>1806</v>
      </c>
      <c r="F1620" s="24">
        <v>2847.8</v>
      </c>
      <c r="G1620" s="40"/>
      <c r="H1620" s="41"/>
    </row>
    <row r="1621" spans="1:8" ht="19.5" thickBot="1" x14ac:dyDescent="0.35">
      <c r="A1621" s="17">
        <v>1623</v>
      </c>
      <c r="B1621" s="18">
        <v>43249</v>
      </c>
      <c r="C1621" s="19"/>
      <c r="D1621" s="19" t="s">
        <v>279</v>
      </c>
      <c r="E1621" s="19" t="s">
        <v>15</v>
      </c>
      <c r="F1621" s="24">
        <v>500</v>
      </c>
      <c r="G1621" s="40"/>
      <c r="H1621" s="41"/>
    </row>
    <row r="1622" spans="1:8" ht="19.5" thickBot="1" x14ac:dyDescent="0.35">
      <c r="A1622" s="17">
        <v>1625</v>
      </c>
      <c r="B1622" s="30">
        <v>43249</v>
      </c>
      <c r="C1622" s="31" t="s">
        <v>1807</v>
      </c>
      <c r="D1622" s="19" t="s">
        <v>279</v>
      </c>
      <c r="E1622" s="31" t="s">
        <v>1808</v>
      </c>
      <c r="F1622" s="24">
        <v>520</v>
      </c>
      <c r="G1622" s="40"/>
      <c r="H1622" s="41"/>
    </row>
    <row r="1623" spans="1:8" ht="19.5" thickBot="1" x14ac:dyDescent="0.35">
      <c r="A1623" s="17">
        <v>1626</v>
      </c>
      <c r="B1623" s="30">
        <v>43249</v>
      </c>
      <c r="C1623" s="31" t="s">
        <v>1807</v>
      </c>
      <c r="D1623" s="19" t="s">
        <v>279</v>
      </c>
      <c r="E1623" s="31" t="s">
        <v>1809</v>
      </c>
      <c r="F1623" s="24">
        <v>520</v>
      </c>
      <c r="G1623" s="40"/>
      <c r="H1623" s="41"/>
    </row>
    <row r="1624" spans="1:8" ht="38.25" thickBot="1" x14ac:dyDescent="0.35">
      <c r="A1624" s="17">
        <v>1627</v>
      </c>
      <c r="B1624" s="30">
        <v>43249</v>
      </c>
      <c r="C1624" s="31" t="s">
        <v>1758</v>
      </c>
      <c r="D1624" s="19" t="s">
        <v>279</v>
      </c>
      <c r="E1624" s="31" t="s">
        <v>1810</v>
      </c>
      <c r="F1624" s="24">
        <v>1100</v>
      </c>
      <c r="G1624" s="40"/>
      <c r="H1624" s="41"/>
    </row>
    <row r="1625" spans="1:8" ht="38.25" thickBot="1" x14ac:dyDescent="0.35">
      <c r="A1625" s="17">
        <v>1628</v>
      </c>
      <c r="B1625" s="30">
        <v>43249</v>
      </c>
      <c r="C1625" s="31" t="s">
        <v>1799</v>
      </c>
      <c r="D1625" s="19" t="s">
        <v>279</v>
      </c>
      <c r="E1625" s="31" t="s">
        <v>1809</v>
      </c>
      <c r="F1625" s="24">
        <v>1140</v>
      </c>
      <c r="G1625" s="40"/>
      <c r="H1625" s="41"/>
    </row>
    <row r="1626" spans="1:8" ht="38.25" thickBot="1" x14ac:dyDescent="0.35">
      <c r="A1626" s="17">
        <v>1629</v>
      </c>
      <c r="B1626" s="30">
        <v>43249</v>
      </c>
      <c r="C1626" s="31" t="s">
        <v>1799</v>
      </c>
      <c r="D1626" s="19" t="s">
        <v>279</v>
      </c>
      <c r="E1626" s="31" t="s">
        <v>1809</v>
      </c>
      <c r="F1626" s="24">
        <v>250</v>
      </c>
      <c r="G1626" s="40"/>
      <c r="H1626" s="41"/>
    </row>
    <row r="1627" spans="1:8" ht="19.5" thickBot="1" x14ac:dyDescent="0.35">
      <c r="A1627" s="17">
        <v>1630</v>
      </c>
      <c r="B1627" s="23">
        <v>43249</v>
      </c>
      <c r="C1627" s="31" t="s">
        <v>1811</v>
      </c>
      <c r="D1627" s="19" t="s">
        <v>279</v>
      </c>
      <c r="E1627" s="31" t="s">
        <v>1812</v>
      </c>
      <c r="F1627" s="24">
        <v>940</v>
      </c>
      <c r="G1627" s="40"/>
      <c r="H1627" s="41"/>
    </row>
    <row r="1628" spans="1:8" ht="19.5" thickBot="1" x14ac:dyDescent="0.35">
      <c r="A1628" s="17">
        <v>1631</v>
      </c>
      <c r="B1628" s="23">
        <v>43250</v>
      </c>
      <c r="C1628" s="19" t="s">
        <v>1813</v>
      </c>
      <c r="D1628" s="19" t="s">
        <v>279</v>
      </c>
      <c r="E1628" s="19" t="s">
        <v>247</v>
      </c>
      <c r="F1628" s="24">
        <v>97</v>
      </c>
      <c r="G1628" s="40"/>
      <c r="H1628" s="41"/>
    </row>
    <row r="1629" spans="1:8" ht="19.5" thickBot="1" x14ac:dyDescent="0.35">
      <c r="A1629" s="17">
        <v>1632</v>
      </c>
      <c r="B1629" s="23">
        <v>43250</v>
      </c>
      <c r="C1629" s="31" t="s">
        <v>1814</v>
      </c>
      <c r="D1629" s="19" t="s">
        <v>279</v>
      </c>
      <c r="E1629" s="31" t="s">
        <v>1815</v>
      </c>
      <c r="F1629" s="24">
        <v>97</v>
      </c>
      <c r="G1629" s="40"/>
      <c r="H1629" s="41"/>
    </row>
    <row r="1630" spans="1:8" ht="19.5" thickBot="1" x14ac:dyDescent="0.35">
      <c r="A1630" s="17">
        <v>1633</v>
      </c>
      <c r="B1630" s="30">
        <v>43250</v>
      </c>
      <c r="C1630" s="31" t="s">
        <v>1807</v>
      </c>
      <c r="D1630" s="19" t="s">
        <v>279</v>
      </c>
      <c r="E1630" s="31" t="s">
        <v>1808</v>
      </c>
      <c r="F1630" s="24">
        <v>520</v>
      </c>
      <c r="G1630" s="40"/>
      <c r="H1630" s="41"/>
    </row>
    <row r="1631" spans="1:8" ht="19.5" thickBot="1" x14ac:dyDescent="0.35">
      <c r="A1631" s="17">
        <v>1634</v>
      </c>
      <c r="B1631" s="30">
        <v>43250</v>
      </c>
      <c r="C1631" s="31" t="s">
        <v>1807</v>
      </c>
      <c r="D1631" s="19" t="s">
        <v>279</v>
      </c>
      <c r="E1631" s="31" t="s">
        <v>1809</v>
      </c>
      <c r="F1631" s="24">
        <v>920</v>
      </c>
      <c r="G1631" s="40"/>
      <c r="H1631" s="41"/>
    </row>
    <row r="1632" spans="1:8" ht="38.25" thickBot="1" x14ac:dyDescent="0.35">
      <c r="A1632" s="17">
        <v>1635</v>
      </c>
      <c r="B1632" s="30">
        <v>43250</v>
      </c>
      <c r="C1632" s="31" t="s">
        <v>1799</v>
      </c>
      <c r="D1632" s="19" t="s">
        <v>279</v>
      </c>
      <c r="E1632" s="31" t="s">
        <v>1808</v>
      </c>
      <c r="F1632" s="24">
        <v>440</v>
      </c>
      <c r="G1632" s="40"/>
      <c r="H1632" s="41"/>
    </row>
    <row r="1633" spans="1:8" ht="38.25" thickBot="1" x14ac:dyDescent="0.35">
      <c r="A1633" s="17">
        <v>1636</v>
      </c>
      <c r="B1633" s="30">
        <v>43250</v>
      </c>
      <c r="C1633" s="31" t="s">
        <v>1799</v>
      </c>
      <c r="D1633" s="19" t="s">
        <v>279</v>
      </c>
      <c r="E1633" s="31" t="s">
        <v>1809</v>
      </c>
      <c r="F1633" s="24">
        <v>1440</v>
      </c>
      <c r="G1633" s="40"/>
      <c r="H1633" s="41"/>
    </row>
    <row r="1634" spans="1:8" ht="19.5" thickBot="1" x14ac:dyDescent="0.35">
      <c r="A1634" s="17">
        <v>1637</v>
      </c>
      <c r="B1634" s="30">
        <v>43251</v>
      </c>
      <c r="C1634" s="31" t="s">
        <v>1816</v>
      </c>
      <c r="D1634" s="19" t="s">
        <v>279</v>
      </c>
      <c r="E1634" s="31" t="s">
        <v>1817</v>
      </c>
      <c r="F1634" s="24">
        <v>54</v>
      </c>
      <c r="G1634" s="40"/>
      <c r="H1634" s="41"/>
    </row>
    <row r="1635" spans="1:8" ht="19.5" thickBot="1" x14ac:dyDescent="0.35">
      <c r="A1635" s="17">
        <v>1638</v>
      </c>
      <c r="B1635" s="30">
        <v>43251</v>
      </c>
      <c r="C1635" s="31" t="s">
        <v>1807</v>
      </c>
      <c r="D1635" s="19" t="s">
        <v>279</v>
      </c>
      <c r="E1635" s="31" t="s">
        <v>1808</v>
      </c>
      <c r="F1635" s="24">
        <v>280</v>
      </c>
      <c r="G1635" s="40"/>
      <c r="H1635" s="41"/>
    </row>
    <row r="1636" spans="1:8" ht="19.5" thickBot="1" x14ac:dyDescent="0.35">
      <c r="A1636" s="17">
        <v>1639</v>
      </c>
      <c r="B1636" s="30">
        <v>43251</v>
      </c>
      <c r="C1636" s="31" t="s">
        <v>1807</v>
      </c>
      <c r="D1636" s="19" t="s">
        <v>279</v>
      </c>
      <c r="E1636" s="31" t="s">
        <v>1809</v>
      </c>
      <c r="F1636" s="24">
        <v>200</v>
      </c>
      <c r="G1636" s="40"/>
      <c r="H1636" s="41"/>
    </row>
    <row r="1637" spans="1:8" ht="19.5" thickBot="1" x14ac:dyDescent="0.35">
      <c r="A1637" s="17">
        <v>1640</v>
      </c>
      <c r="B1637" s="30">
        <v>43251</v>
      </c>
      <c r="D1637" s="19" t="s">
        <v>279</v>
      </c>
      <c r="E1637" s="31" t="s">
        <v>1799</v>
      </c>
      <c r="F1637" s="24">
        <v>200</v>
      </c>
      <c r="G1637" s="40"/>
      <c r="H1637" s="41"/>
    </row>
    <row r="1638" spans="1:8" ht="38.25" thickBot="1" x14ac:dyDescent="0.35">
      <c r="A1638" s="17">
        <v>1641</v>
      </c>
      <c r="B1638" s="30">
        <v>43251</v>
      </c>
      <c r="C1638" s="31" t="s">
        <v>1799</v>
      </c>
      <c r="D1638" s="19" t="s">
        <v>279</v>
      </c>
      <c r="E1638" s="31" t="s">
        <v>1818</v>
      </c>
      <c r="F1638" s="24">
        <v>250</v>
      </c>
      <c r="G1638" s="40"/>
      <c r="H1638" s="41"/>
    </row>
    <row r="1639" spans="1:8" ht="19.5" thickBot="1" x14ac:dyDescent="0.35">
      <c r="A1639" s="17">
        <v>1642</v>
      </c>
      <c r="B1639" s="18">
        <v>43252</v>
      </c>
      <c r="C1639" s="19"/>
      <c r="D1639" s="19" t="s">
        <v>100</v>
      </c>
      <c r="E1639" s="19" t="s">
        <v>1819</v>
      </c>
      <c r="F1639" s="24">
        <v>4540</v>
      </c>
      <c r="G1639" s="40"/>
      <c r="H1639" s="41"/>
    </row>
    <row r="1640" spans="1:8" ht="19.5" thickBot="1" x14ac:dyDescent="0.35">
      <c r="A1640" s="17">
        <v>1643</v>
      </c>
      <c r="B1640" s="18">
        <v>43252</v>
      </c>
      <c r="C1640" s="19"/>
      <c r="D1640" s="19" t="s">
        <v>100</v>
      </c>
      <c r="E1640" s="19" t="s">
        <v>1820</v>
      </c>
      <c r="F1640" s="24">
        <v>3850</v>
      </c>
      <c r="G1640" s="40"/>
      <c r="H1640" s="41"/>
    </row>
    <row r="1641" spans="1:8" ht="19.5" thickBot="1" x14ac:dyDescent="0.35">
      <c r="A1641" s="17">
        <v>1644</v>
      </c>
      <c r="B1641" s="30">
        <v>43252</v>
      </c>
      <c r="C1641" s="31" t="s">
        <v>1807</v>
      </c>
      <c r="D1641" s="19" t="s">
        <v>279</v>
      </c>
      <c r="E1641" s="31" t="s">
        <v>1809</v>
      </c>
      <c r="F1641" s="24">
        <v>200</v>
      </c>
      <c r="G1641" s="40"/>
      <c r="H1641" s="41"/>
    </row>
    <row r="1642" spans="1:8" ht="38.25" thickBot="1" x14ac:dyDescent="0.35">
      <c r="A1642" s="17">
        <v>1645</v>
      </c>
      <c r="B1642" s="30">
        <v>43252</v>
      </c>
      <c r="C1642" s="31" t="s">
        <v>1758</v>
      </c>
      <c r="D1642" s="19" t="s">
        <v>279</v>
      </c>
      <c r="E1642" s="31" t="s">
        <v>1810</v>
      </c>
      <c r="F1642" s="24">
        <v>780</v>
      </c>
      <c r="G1642" s="40"/>
      <c r="H1642" s="41"/>
    </row>
    <row r="1643" spans="1:8" ht="19.5" thickBot="1" x14ac:dyDescent="0.35">
      <c r="A1643" s="17">
        <v>1646</v>
      </c>
      <c r="B1643" s="30">
        <v>43252</v>
      </c>
      <c r="D1643" s="19" t="s">
        <v>279</v>
      </c>
      <c r="E1643" s="31" t="s">
        <v>1799</v>
      </c>
      <c r="F1643" s="24">
        <v>200</v>
      </c>
      <c r="G1643" s="40"/>
      <c r="H1643" s="41"/>
    </row>
    <row r="1644" spans="1:8" ht="19.5" thickBot="1" x14ac:dyDescent="0.35">
      <c r="A1644" s="17">
        <v>1647</v>
      </c>
      <c r="B1644" s="30">
        <v>43253</v>
      </c>
      <c r="C1644" s="31" t="s">
        <v>1807</v>
      </c>
      <c r="D1644" s="19" t="s">
        <v>279</v>
      </c>
      <c r="E1644" s="31" t="s">
        <v>1821</v>
      </c>
      <c r="F1644" s="24">
        <v>200</v>
      </c>
      <c r="G1644" s="40"/>
      <c r="H1644" s="41"/>
    </row>
    <row r="1645" spans="1:8" ht="19.5" thickBot="1" x14ac:dyDescent="0.35">
      <c r="A1645" s="17">
        <v>1648</v>
      </c>
      <c r="B1645" s="30">
        <v>43253</v>
      </c>
      <c r="C1645" s="31" t="s">
        <v>1807</v>
      </c>
      <c r="D1645" s="19" t="s">
        <v>279</v>
      </c>
      <c r="E1645" s="31" t="s">
        <v>1822</v>
      </c>
      <c r="F1645" s="24">
        <v>200</v>
      </c>
      <c r="G1645" s="40"/>
      <c r="H1645" s="41"/>
    </row>
    <row r="1646" spans="1:8" ht="19.5" thickBot="1" x14ac:dyDescent="0.35">
      <c r="A1646" s="17">
        <v>1649</v>
      </c>
      <c r="B1646" s="30">
        <v>43254</v>
      </c>
      <c r="C1646" s="31" t="s">
        <v>1807</v>
      </c>
      <c r="D1646" s="19" t="s">
        <v>279</v>
      </c>
      <c r="E1646" s="31" t="s">
        <v>1821</v>
      </c>
      <c r="F1646" s="24">
        <v>200</v>
      </c>
      <c r="G1646" s="40"/>
      <c r="H1646" s="41"/>
    </row>
    <row r="1647" spans="1:8" ht="19.5" thickBot="1" x14ac:dyDescent="0.35">
      <c r="A1647" s="17">
        <v>1650</v>
      </c>
      <c r="B1647" s="30">
        <v>43254</v>
      </c>
      <c r="C1647" s="31" t="s">
        <v>1807</v>
      </c>
      <c r="D1647" s="19" t="s">
        <v>279</v>
      </c>
      <c r="E1647" s="31" t="s">
        <v>1821</v>
      </c>
      <c r="F1647" s="24">
        <v>200</v>
      </c>
      <c r="G1647" s="40"/>
      <c r="H1647" s="41"/>
    </row>
    <row r="1648" spans="1:8" ht="19.5" thickBot="1" x14ac:dyDescent="0.35">
      <c r="A1648" s="17">
        <v>1651</v>
      </c>
      <c r="B1648" s="30">
        <v>43255</v>
      </c>
      <c r="C1648" s="31" t="s">
        <v>1807</v>
      </c>
      <c r="D1648" s="19" t="s">
        <v>279</v>
      </c>
      <c r="E1648" s="31" t="s">
        <v>1821</v>
      </c>
      <c r="F1648" s="24">
        <v>200</v>
      </c>
      <c r="G1648" s="40"/>
      <c r="H1648" s="41"/>
    </row>
    <row r="1649" spans="1:8" ht="19.5" thickBot="1" x14ac:dyDescent="0.35">
      <c r="A1649" s="17">
        <v>1652</v>
      </c>
      <c r="B1649" s="30">
        <v>43255</v>
      </c>
      <c r="C1649" s="31" t="s">
        <v>1823</v>
      </c>
      <c r="D1649" s="19" t="s">
        <v>279</v>
      </c>
      <c r="E1649" s="31" t="s">
        <v>1824</v>
      </c>
      <c r="F1649" s="24">
        <v>400</v>
      </c>
      <c r="G1649" s="40"/>
      <c r="H1649" s="41"/>
    </row>
    <row r="1650" spans="1:8" ht="19.5" thickBot="1" x14ac:dyDescent="0.35">
      <c r="A1650" s="17">
        <v>1653</v>
      </c>
      <c r="B1650" s="30">
        <v>43256</v>
      </c>
      <c r="C1650" s="31" t="s">
        <v>1807</v>
      </c>
      <c r="D1650" s="19" t="s">
        <v>279</v>
      </c>
      <c r="E1650" s="31" t="s">
        <v>1737</v>
      </c>
      <c r="F1650" s="24">
        <v>200</v>
      </c>
      <c r="G1650" s="40"/>
      <c r="H1650" s="41"/>
    </row>
    <row r="1651" spans="1:8" ht="19.5" thickBot="1" x14ac:dyDescent="0.35">
      <c r="A1651" s="17">
        <v>1654</v>
      </c>
      <c r="B1651" s="30">
        <v>43256</v>
      </c>
      <c r="C1651" s="31" t="s">
        <v>1758</v>
      </c>
      <c r="D1651" s="19" t="s">
        <v>279</v>
      </c>
      <c r="E1651" s="31" t="s">
        <v>1825</v>
      </c>
      <c r="F1651" s="24">
        <v>200</v>
      </c>
      <c r="G1651" s="40"/>
      <c r="H1651" s="41"/>
    </row>
    <row r="1652" spans="1:8" ht="38.25" thickBot="1" x14ac:dyDescent="0.35">
      <c r="A1652" s="17">
        <v>1655</v>
      </c>
      <c r="B1652" s="30">
        <v>43256</v>
      </c>
      <c r="C1652" s="31" t="s">
        <v>1758</v>
      </c>
      <c r="D1652" s="19" t="s">
        <v>279</v>
      </c>
      <c r="E1652" s="31" t="s">
        <v>1826</v>
      </c>
      <c r="F1652" s="24">
        <v>250</v>
      </c>
      <c r="G1652" s="40"/>
      <c r="H1652" s="41"/>
    </row>
    <row r="1653" spans="1:8" ht="19.5" thickBot="1" x14ac:dyDescent="0.35">
      <c r="A1653" s="17">
        <v>1656</v>
      </c>
      <c r="B1653" s="30">
        <v>43257</v>
      </c>
      <c r="C1653" s="31" t="s">
        <v>1807</v>
      </c>
      <c r="D1653" s="19" t="s">
        <v>279</v>
      </c>
      <c r="E1653" s="31" t="s">
        <v>1737</v>
      </c>
      <c r="F1653" s="24">
        <v>200</v>
      </c>
      <c r="G1653" s="40"/>
      <c r="H1653" s="41"/>
    </row>
    <row r="1654" spans="1:8" ht="19.5" thickBot="1" x14ac:dyDescent="0.35">
      <c r="A1654" s="17">
        <v>1657</v>
      </c>
      <c r="B1654" s="18">
        <v>43258</v>
      </c>
      <c r="C1654" s="19"/>
      <c r="D1654" s="19" t="s">
        <v>279</v>
      </c>
      <c r="E1654" s="19" t="s">
        <v>1827</v>
      </c>
      <c r="F1654" s="24">
        <v>1416</v>
      </c>
      <c r="G1654" s="40"/>
      <c r="H1654" s="41"/>
    </row>
    <row r="1655" spans="1:8" ht="19.5" thickBot="1" x14ac:dyDescent="0.35">
      <c r="A1655" s="17">
        <v>1658</v>
      </c>
      <c r="B1655" s="23">
        <v>43258</v>
      </c>
      <c r="C1655" s="31"/>
      <c r="D1655" s="19" t="s">
        <v>279</v>
      </c>
      <c r="E1655" s="31" t="s">
        <v>1828</v>
      </c>
      <c r="F1655" s="24">
        <v>1276</v>
      </c>
      <c r="G1655" s="40"/>
      <c r="H1655" s="41"/>
    </row>
    <row r="1656" spans="1:8" ht="19.5" thickBot="1" x14ac:dyDescent="0.35">
      <c r="A1656" s="17">
        <v>1659</v>
      </c>
      <c r="B1656" s="23">
        <v>43258</v>
      </c>
      <c r="C1656" s="31"/>
      <c r="D1656" s="19" t="s">
        <v>279</v>
      </c>
      <c r="E1656" s="31" t="s">
        <v>1828</v>
      </c>
      <c r="F1656" s="24">
        <v>1276</v>
      </c>
      <c r="G1656" s="40"/>
      <c r="H1656" s="41"/>
    </row>
    <row r="1657" spans="1:8" ht="19.5" thickBot="1" x14ac:dyDescent="0.35">
      <c r="A1657" s="17">
        <v>1660</v>
      </c>
      <c r="B1657" s="23">
        <v>43258</v>
      </c>
      <c r="C1657" s="31"/>
      <c r="D1657" s="19" t="s">
        <v>279</v>
      </c>
      <c r="E1657" s="31" t="s">
        <v>1829</v>
      </c>
      <c r="F1657" s="24">
        <v>140</v>
      </c>
      <c r="G1657" s="40"/>
      <c r="H1657" s="41"/>
    </row>
    <row r="1658" spans="1:8" ht="19.5" thickBot="1" x14ac:dyDescent="0.35">
      <c r="A1658" s="17">
        <v>1661</v>
      </c>
      <c r="B1658" s="30">
        <v>43258</v>
      </c>
      <c r="C1658" s="31" t="s">
        <v>1830</v>
      </c>
      <c r="D1658" s="19" t="s">
        <v>279</v>
      </c>
      <c r="E1658" s="31" t="s">
        <v>1831</v>
      </c>
      <c r="F1658" s="24">
        <v>660</v>
      </c>
      <c r="G1658" s="40"/>
      <c r="H1658" s="41"/>
    </row>
    <row r="1659" spans="1:8" ht="19.5" thickBot="1" x14ac:dyDescent="0.35">
      <c r="A1659" s="17">
        <v>1662</v>
      </c>
      <c r="B1659" s="30">
        <v>43258</v>
      </c>
      <c r="C1659" s="31" t="s">
        <v>1832</v>
      </c>
      <c r="D1659" s="19" t="s">
        <v>279</v>
      </c>
      <c r="E1659" s="31" t="s">
        <v>1833</v>
      </c>
      <c r="F1659" s="24">
        <v>500</v>
      </c>
      <c r="G1659" s="40"/>
      <c r="H1659" s="41"/>
    </row>
    <row r="1660" spans="1:8" ht="38.25" thickBot="1" x14ac:dyDescent="0.35">
      <c r="A1660" s="17">
        <v>1663</v>
      </c>
      <c r="B1660" s="30">
        <v>43258</v>
      </c>
      <c r="C1660" s="31" t="s">
        <v>1758</v>
      </c>
      <c r="D1660" s="19" t="s">
        <v>279</v>
      </c>
      <c r="E1660" s="31" t="s">
        <v>1810</v>
      </c>
      <c r="F1660" s="24">
        <v>800</v>
      </c>
      <c r="G1660" s="40"/>
      <c r="H1660" s="41"/>
    </row>
    <row r="1661" spans="1:8" ht="19.5" thickBot="1" x14ac:dyDescent="0.35">
      <c r="A1661" s="17">
        <v>1664</v>
      </c>
      <c r="B1661" s="30">
        <v>43258</v>
      </c>
      <c r="C1661" s="31" t="s">
        <v>1807</v>
      </c>
      <c r="D1661" s="19" t="s">
        <v>279</v>
      </c>
      <c r="E1661" s="31" t="s">
        <v>1834</v>
      </c>
      <c r="F1661" s="24">
        <v>200</v>
      </c>
      <c r="G1661" s="40"/>
      <c r="H1661" s="41"/>
    </row>
    <row r="1662" spans="1:8" ht="19.5" thickBot="1" x14ac:dyDescent="0.35">
      <c r="A1662" s="17">
        <v>1665</v>
      </c>
      <c r="B1662" s="30">
        <v>43258</v>
      </c>
      <c r="C1662" s="19"/>
      <c r="D1662" s="31" t="s">
        <v>15</v>
      </c>
      <c r="E1662" s="31" t="s">
        <v>1835</v>
      </c>
      <c r="F1662" s="20">
        <v>5</v>
      </c>
      <c r="G1662" s="40"/>
      <c r="H1662" s="41"/>
    </row>
    <row r="1663" spans="1:8" ht="19.5" thickBot="1" x14ac:dyDescent="0.35">
      <c r="A1663" s="17">
        <v>1666</v>
      </c>
      <c r="B1663" s="30">
        <v>43259</v>
      </c>
      <c r="C1663" s="31" t="s">
        <v>1807</v>
      </c>
      <c r="D1663" s="31" t="s">
        <v>279</v>
      </c>
      <c r="E1663" s="31" t="s">
        <v>1737</v>
      </c>
      <c r="F1663" s="24">
        <v>5</v>
      </c>
      <c r="G1663" s="40"/>
      <c r="H1663" s="41"/>
    </row>
    <row r="1664" spans="1:8" ht="19.5" thickBot="1" x14ac:dyDescent="0.35">
      <c r="A1664" s="17">
        <v>1667</v>
      </c>
      <c r="B1664" s="30">
        <v>43260</v>
      </c>
      <c r="C1664" s="31" t="s">
        <v>1807</v>
      </c>
      <c r="D1664" s="31" t="s">
        <v>279</v>
      </c>
      <c r="E1664" s="31" t="s">
        <v>1737</v>
      </c>
      <c r="F1664" s="24">
        <v>200</v>
      </c>
      <c r="G1664" s="40"/>
      <c r="H1664" s="41"/>
    </row>
    <row r="1665" spans="1:8" ht="19.5" thickBot="1" x14ac:dyDescent="0.35">
      <c r="A1665" s="17">
        <v>1668</v>
      </c>
      <c r="B1665" s="30">
        <v>43261</v>
      </c>
      <c r="C1665" s="31"/>
      <c r="D1665" s="31" t="s">
        <v>279</v>
      </c>
      <c r="E1665" s="31" t="s">
        <v>1836</v>
      </c>
      <c r="F1665" s="24">
        <v>50</v>
      </c>
      <c r="G1665" s="40"/>
      <c r="H1665" s="41"/>
    </row>
    <row r="1666" spans="1:8" ht="19.5" thickBot="1" x14ac:dyDescent="0.35">
      <c r="A1666" s="17">
        <v>1669</v>
      </c>
      <c r="B1666" s="30">
        <v>43261</v>
      </c>
      <c r="C1666" s="31" t="s">
        <v>1807</v>
      </c>
      <c r="D1666" s="31" t="s">
        <v>279</v>
      </c>
      <c r="E1666" s="31" t="s">
        <v>1834</v>
      </c>
      <c r="F1666" s="24">
        <v>200</v>
      </c>
      <c r="G1666" s="40"/>
      <c r="H1666" s="41"/>
    </row>
    <row r="1667" spans="1:8" ht="19.5" thickBot="1" x14ac:dyDescent="0.35">
      <c r="A1667" s="17">
        <v>1671</v>
      </c>
      <c r="B1667" s="30">
        <v>43263</v>
      </c>
      <c r="C1667" s="31" t="s">
        <v>1758</v>
      </c>
      <c r="D1667" s="31" t="s">
        <v>279</v>
      </c>
      <c r="E1667" s="31" t="s">
        <v>1825</v>
      </c>
      <c r="F1667" s="24">
        <v>250</v>
      </c>
      <c r="G1667" s="40"/>
      <c r="H1667" s="41"/>
    </row>
    <row r="1668" spans="1:8" ht="19.5" thickBot="1" x14ac:dyDescent="0.35">
      <c r="A1668" s="17">
        <v>1672</v>
      </c>
      <c r="B1668" s="30">
        <v>43263</v>
      </c>
      <c r="C1668" s="31" t="s">
        <v>1758</v>
      </c>
      <c r="D1668" s="31" t="s">
        <v>279</v>
      </c>
      <c r="E1668" s="31" t="s">
        <v>1837</v>
      </c>
      <c r="F1668" s="24">
        <v>600</v>
      </c>
      <c r="G1668" s="40"/>
      <c r="H1668" s="41"/>
    </row>
    <row r="1669" spans="1:8" ht="19.5" thickBot="1" x14ac:dyDescent="0.35">
      <c r="A1669" s="17"/>
      <c r="B1669" s="30">
        <v>43263</v>
      </c>
      <c r="C1669" s="31" t="s">
        <v>1838</v>
      </c>
      <c r="D1669" s="31" t="s">
        <v>279</v>
      </c>
      <c r="E1669" s="31" t="s">
        <v>1682</v>
      </c>
      <c r="F1669" s="24">
        <v>133.1</v>
      </c>
      <c r="G1669" s="40"/>
      <c r="H1669" s="41"/>
    </row>
    <row r="1670" spans="1:8" ht="19.5" thickBot="1" x14ac:dyDescent="0.35">
      <c r="A1670" s="17">
        <v>1673</v>
      </c>
      <c r="B1670" s="18">
        <v>43264</v>
      </c>
      <c r="C1670" s="31" t="s">
        <v>1839</v>
      </c>
      <c r="D1670" s="31" t="s">
        <v>1840</v>
      </c>
      <c r="E1670" s="31" t="s">
        <v>15</v>
      </c>
      <c r="F1670" s="24">
        <v>144</v>
      </c>
      <c r="G1670" s="40"/>
      <c r="H1670" s="41"/>
    </row>
    <row r="1671" spans="1:8" ht="19.5" thickBot="1" x14ac:dyDescent="0.35">
      <c r="A1671" s="17">
        <v>1675</v>
      </c>
      <c r="B1671" s="23">
        <v>43264</v>
      </c>
      <c r="C1671" s="31" t="s">
        <v>1841</v>
      </c>
      <c r="D1671" s="31" t="s">
        <v>279</v>
      </c>
      <c r="E1671" s="31" t="s">
        <v>1842</v>
      </c>
      <c r="F1671" s="24">
        <v>144</v>
      </c>
      <c r="G1671" s="40"/>
      <c r="H1671" s="41"/>
    </row>
    <row r="1672" spans="1:8" ht="19.5" thickBot="1" x14ac:dyDescent="0.35">
      <c r="A1672" s="17">
        <v>1676</v>
      </c>
      <c r="B1672" s="30">
        <v>43264</v>
      </c>
      <c r="C1672" s="31"/>
      <c r="D1672" s="31" t="s">
        <v>279</v>
      </c>
      <c r="E1672" s="31" t="s">
        <v>1834</v>
      </c>
      <c r="F1672" s="24">
        <v>200</v>
      </c>
      <c r="G1672" s="40"/>
      <c r="H1672" s="41"/>
    </row>
    <row r="1673" spans="1:8" ht="38.25" thickBot="1" x14ac:dyDescent="0.35">
      <c r="A1673" s="17">
        <v>1677</v>
      </c>
      <c r="B1673" s="30">
        <v>43264</v>
      </c>
      <c r="C1673" s="31" t="s">
        <v>1758</v>
      </c>
      <c r="D1673" s="31" t="s">
        <v>279</v>
      </c>
      <c r="E1673" s="31" t="s">
        <v>1810</v>
      </c>
      <c r="F1673" s="24">
        <v>1200</v>
      </c>
      <c r="G1673" s="40"/>
      <c r="H1673" s="41"/>
    </row>
    <row r="1674" spans="1:8" ht="19.5" thickBot="1" x14ac:dyDescent="0.35">
      <c r="A1674" s="17">
        <v>1678</v>
      </c>
      <c r="B1674" s="30">
        <v>43265</v>
      </c>
      <c r="C1674" s="31"/>
      <c r="D1674" s="31" t="s">
        <v>279</v>
      </c>
      <c r="E1674" s="31" t="s">
        <v>1737</v>
      </c>
      <c r="F1674" s="24">
        <v>200</v>
      </c>
      <c r="G1674" s="40"/>
      <c r="H1674" s="41"/>
    </row>
    <row r="1675" spans="1:8" ht="19.5" thickBot="1" x14ac:dyDescent="0.35">
      <c r="A1675" s="17">
        <v>1679</v>
      </c>
      <c r="B1675" s="23">
        <v>43265</v>
      </c>
      <c r="C1675" s="19"/>
      <c r="D1675" s="19" t="s">
        <v>15</v>
      </c>
      <c r="E1675" s="19" t="s">
        <v>1843</v>
      </c>
      <c r="F1675" s="24">
        <v>5</v>
      </c>
      <c r="G1675" s="40"/>
      <c r="H1675" s="41"/>
    </row>
    <row r="1676" spans="1:8" ht="19.5" thickBot="1" x14ac:dyDescent="0.35">
      <c r="A1676" s="17">
        <v>1680</v>
      </c>
      <c r="B1676" s="30">
        <v>43266</v>
      </c>
      <c r="C1676" s="31"/>
      <c r="D1676" s="31" t="s">
        <v>279</v>
      </c>
      <c r="E1676" s="31" t="s">
        <v>1737</v>
      </c>
      <c r="F1676" s="24">
        <v>200</v>
      </c>
      <c r="G1676" s="40"/>
      <c r="H1676" s="41"/>
    </row>
    <row r="1677" spans="1:8" ht="19.5" thickBot="1" x14ac:dyDescent="0.35">
      <c r="A1677" s="17">
        <v>1681</v>
      </c>
      <c r="B1677" s="30">
        <v>43267</v>
      </c>
      <c r="C1677" s="31"/>
      <c r="D1677" s="31" t="s">
        <v>279</v>
      </c>
      <c r="E1677" s="31" t="s">
        <v>1834</v>
      </c>
      <c r="F1677" s="24">
        <v>200</v>
      </c>
      <c r="G1677" s="40"/>
      <c r="H1677" s="41"/>
    </row>
    <row r="1678" spans="1:8" ht="19.5" thickBot="1" x14ac:dyDescent="0.35">
      <c r="A1678" s="17">
        <v>1682</v>
      </c>
      <c r="B1678" s="30">
        <v>43268</v>
      </c>
      <c r="C1678" s="31"/>
      <c r="D1678" s="31" t="s">
        <v>279</v>
      </c>
      <c r="E1678" s="31" t="s">
        <v>1737</v>
      </c>
      <c r="F1678" s="24">
        <v>200</v>
      </c>
      <c r="G1678" s="40"/>
      <c r="H1678" s="41"/>
    </row>
    <row r="1679" spans="1:8" ht="19.5" thickBot="1" x14ac:dyDescent="0.35">
      <c r="A1679" s="17">
        <v>1683</v>
      </c>
      <c r="B1679" s="30">
        <v>43274</v>
      </c>
      <c r="C1679" s="31"/>
      <c r="D1679" s="31" t="s">
        <v>279</v>
      </c>
      <c r="E1679" s="31" t="s">
        <v>1844</v>
      </c>
      <c r="F1679" s="24">
        <v>200</v>
      </c>
      <c r="G1679" s="40"/>
      <c r="H1679" s="41"/>
    </row>
    <row r="1680" spans="1:8" ht="19.5" thickBot="1" x14ac:dyDescent="0.35">
      <c r="A1680" s="17">
        <v>1684</v>
      </c>
      <c r="B1680" s="30">
        <v>43275</v>
      </c>
      <c r="C1680" s="31"/>
      <c r="D1680" s="31" t="s">
        <v>279</v>
      </c>
      <c r="E1680" s="31" t="s">
        <v>1845</v>
      </c>
      <c r="F1680" s="24">
        <v>150</v>
      </c>
      <c r="G1680" s="40"/>
      <c r="H1680" s="41"/>
    </row>
    <row r="1681" spans="1:8" ht="38.25" thickBot="1" x14ac:dyDescent="0.35">
      <c r="A1681" s="17">
        <v>1685</v>
      </c>
      <c r="B1681" s="30">
        <v>43277</v>
      </c>
      <c r="C1681" s="31" t="s">
        <v>1758</v>
      </c>
      <c r="D1681" s="31" t="s">
        <v>279</v>
      </c>
      <c r="E1681" s="31" t="s">
        <v>1846</v>
      </c>
      <c r="F1681" s="24">
        <v>350</v>
      </c>
      <c r="G1681" s="40"/>
      <c r="H1681" s="41"/>
    </row>
    <row r="1682" spans="1:8" ht="19.5" thickBot="1" x14ac:dyDescent="0.35">
      <c r="A1682" s="17">
        <v>1686</v>
      </c>
      <c r="B1682" s="30">
        <v>43281</v>
      </c>
      <c r="C1682" s="31" t="s">
        <v>1758</v>
      </c>
      <c r="D1682" s="31" t="s">
        <v>279</v>
      </c>
      <c r="E1682" s="31"/>
      <c r="F1682" s="24">
        <v>100</v>
      </c>
      <c r="G1682" s="40"/>
      <c r="H1682" s="41"/>
    </row>
    <row r="1683" spans="1:8" ht="19.5" thickBot="1" x14ac:dyDescent="0.35">
      <c r="A1683" s="17">
        <v>1687</v>
      </c>
      <c r="B1683" s="30">
        <v>43282</v>
      </c>
      <c r="C1683" s="31" t="s">
        <v>1758</v>
      </c>
      <c r="D1683" s="31" t="s">
        <v>279</v>
      </c>
      <c r="E1683" s="31" t="s">
        <v>1834</v>
      </c>
      <c r="F1683" s="24">
        <v>150</v>
      </c>
      <c r="G1683" s="40"/>
      <c r="H1683" s="41"/>
    </row>
    <row r="1684" spans="1:8" ht="19.5" thickBot="1" x14ac:dyDescent="0.35">
      <c r="A1684" s="17">
        <v>1688</v>
      </c>
      <c r="B1684" s="18">
        <v>43285</v>
      </c>
      <c r="C1684" s="19" t="s">
        <v>1847</v>
      </c>
      <c r="D1684" s="31" t="s">
        <v>279</v>
      </c>
      <c r="E1684" s="19" t="s">
        <v>15</v>
      </c>
      <c r="F1684" s="24">
        <v>122.3</v>
      </c>
      <c r="G1684" s="40"/>
      <c r="H1684" s="41"/>
    </row>
    <row r="1685" spans="1:8" ht="19.5" thickBot="1" x14ac:dyDescent="0.35">
      <c r="A1685" s="17">
        <v>1691</v>
      </c>
      <c r="B1685" s="18">
        <v>43290</v>
      </c>
      <c r="C1685" s="19" t="s">
        <v>1848</v>
      </c>
      <c r="D1685" s="19" t="s">
        <v>15</v>
      </c>
      <c r="E1685" s="19" t="s">
        <v>1302</v>
      </c>
      <c r="F1685" s="24">
        <v>11.7</v>
      </c>
      <c r="G1685" s="40"/>
      <c r="H1685" s="41"/>
    </row>
    <row r="1686" spans="1:8" ht="19.5" thickBot="1" x14ac:dyDescent="0.35">
      <c r="A1686" s="17">
        <v>1692</v>
      </c>
      <c r="B1686" s="23">
        <v>43290</v>
      </c>
      <c r="C1686" s="31" t="s">
        <v>1849</v>
      </c>
      <c r="D1686" s="19" t="s">
        <v>15</v>
      </c>
      <c r="E1686" s="31" t="s">
        <v>1850</v>
      </c>
      <c r="F1686" s="24">
        <v>11.7</v>
      </c>
      <c r="G1686" s="40"/>
      <c r="H1686" s="41"/>
    </row>
    <row r="1687" spans="1:8" ht="38.25" thickBot="1" x14ac:dyDescent="0.35">
      <c r="A1687" s="17">
        <v>1693</v>
      </c>
      <c r="B1687" s="60">
        <v>43292</v>
      </c>
      <c r="C1687" s="19" t="s">
        <v>1851</v>
      </c>
      <c r="D1687" s="19" t="s">
        <v>15</v>
      </c>
      <c r="E1687" s="19" t="s">
        <v>1302</v>
      </c>
      <c r="F1687" s="24">
        <v>13.1</v>
      </c>
      <c r="G1687" s="40"/>
      <c r="H1687" s="41"/>
    </row>
    <row r="1688" spans="1:8" ht="19.5" thickBot="1" x14ac:dyDescent="0.35">
      <c r="A1688" s="17">
        <v>1694</v>
      </c>
      <c r="B1688" s="23">
        <v>43292</v>
      </c>
      <c r="C1688" s="31" t="s">
        <v>1852</v>
      </c>
      <c r="D1688" s="19" t="s">
        <v>15</v>
      </c>
      <c r="E1688" s="31" t="s">
        <v>1853</v>
      </c>
      <c r="F1688" s="24">
        <v>10</v>
      </c>
      <c r="G1688" s="40"/>
      <c r="H1688" s="41"/>
    </row>
    <row r="1689" spans="1:8" ht="19.5" thickBot="1" x14ac:dyDescent="0.35">
      <c r="A1689" s="17">
        <v>1695</v>
      </c>
      <c r="B1689" s="23">
        <v>43292</v>
      </c>
      <c r="C1689" s="31" t="s">
        <v>1854</v>
      </c>
      <c r="D1689" s="19" t="s">
        <v>15</v>
      </c>
      <c r="E1689" s="31" t="s">
        <v>1855</v>
      </c>
      <c r="F1689" s="24">
        <v>3.1</v>
      </c>
      <c r="G1689" s="40"/>
      <c r="H1689" s="41"/>
    </row>
    <row r="1690" spans="1:8" ht="38.25" thickBot="1" x14ac:dyDescent="0.35">
      <c r="A1690" s="17">
        <v>1696</v>
      </c>
      <c r="B1690" s="25">
        <v>43297</v>
      </c>
      <c r="C1690" s="26"/>
      <c r="D1690" s="27" t="s">
        <v>1856</v>
      </c>
      <c r="E1690" s="27" t="s">
        <v>1857</v>
      </c>
      <c r="F1690" s="24">
        <v>1019.77</v>
      </c>
      <c r="G1690" s="42"/>
      <c r="H1690" s="43"/>
    </row>
    <row r="1691" spans="1:8" ht="38.25" thickBot="1" x14ac:dyDescent="0.35">
      <c r="A1691" s="17">
        <v>1697</v>
      </c>
      <c r="B1691" s="25">
        <v>43297</v>
      </c>
      <c r="C1691" s="26"/>
      <c r="D1691" s="27" t="s">
        <v>1647</v>
      </c>
      <c r="E1691" s="27" t="s">
        <v>1858</v>
      </c>
      <c r="F1691" s="24">
        <v>623.9</v>
      </c>
      <c r="G1691" s="42"/>
      <c r="H1691" s="43"/>
    </row>
    <row r="1692" spans="1:8" ht="19.5" thickBot="1" x14ac:dyDescent="0.35">
      <c r="A1692" s="17">
        <v>1698</v>
      </c>
      <c r="B1692" s="58">
        <v>43300</v>
      </c>
      <c r="C1692" s="54"/>
      <c r="D1692" s="55" t="s">
        <v>1859</v>
      </c>
      <c r="E1692" s="55" t="s">
        <v>1860</v>
      </c>
      <c r="F1692" s="24">
        <v>722.6</v>
      </c>
      <c r="G1692" s="56"/>
      <c r="H1692" s="57"/>
    </row>
    <row r="1693" spans="1:8" ht="19.5" thickBot="1" x14ac:dyDescent="0.35">
      <c r="A1693" s="17">
        <v>1699</v>
      </c>
      <c r="B1693" s="23">
        <v>43315</v>
      </c>
      <c r="C1693" s="19"/>
      <c r="D1693" s="19" t="s">
        <v>15</v>
      </c>
      <c r="E1693" s="19" t="s">
        <v>1861</v>
      </c>
      <c r="F1693" s="24">
        <v>19.5</v>
      </c>
      <c r="G1693" s="40"/>
      <c r="H1693" s="41"/>
    </row>
    <row r="1694" spans="1:8" ht="19.5" thickBot="1" x14ac:dyDescent="0.35">
      <c r="A1694" s="17">
        <v>1700</v>
      </c>
      <c r="B1694" s="23">
        <v>43315</v>
      </c>
      <c r="C1694" s="19"/>
      <c r="D1694" s="19" t="s">
        <v>1862</v>
      </c>
      <c r="E1694" s="19" t="s">
        <v>1863</v>
      </c>
      <c r="F1694" s="24">
        <v>5</v>
      </c>
      <c r="G1694" s="40"/>
      <c r="H1694" s="41"/>
    </row>
    <row r="1695" spans="1:8" ht="38.25" thickBot="1" x14ac:dyDescent="0.35">
      <c r="A1695" s="17">
        <v>1701</v>
      </c>
      <c r="B1695" s="23">
        <v>43315</v>
      </c>
      <c r="C1695" s="19"/>
      <c r="D1695" s="19" t="s">
        <v>279</v>
      </c>
      <c r="E1695" s="19" t="s">
        <v>1864</v>
      </c>
      <c r="F1695" s="24">
        <v>50</v>
      </c>
      <c r="G1695" s="40"/>
      <c r="H1695" s="41"/>
    </row>
    <row r="1696" spans="1:8" ht="19.5" thickBot="1" x14ac:dyDescent="0.35">
      <c r="A1696" s="17">
        <v>1702</v>
      </c>
      <c r="B1696" s="23">
        <v>43328</v>
      </c>
      <c r="C1696" s="19"/>
      <c r="D1696" s="27" t="s">
        <v>15</v>
      </c>
      <c r="E1696" s="19" t="s">
        <v>1865</v>
      </c>
      <c r="F1696" s="24">
        <f>100+131+83.2+23.1+67.2+40.6+59.7+50.1+32.9+23.7+26.45</f>
        <v>637.95000000000005</v>
      </c>
      <c r="G1696" s="40"/>
      <c r="H1696" s="41"/>
    </row>
    <row r="1697" spans="1:8" ht="19.5" thickBot="1" x14ac:dyDescent="0.35">
      <c r="A1697" s="17">
        <v>1703</v>
      </c>
      <c r="B1697" s="18">
        <v>43346</v>
      </c>
      <c r="C1697" s="19" t="s">
        <v>1866</v>
      </c>
      <c r="D1697" s="27" t="s">
        <v>15</v>
      </c>
      <c r="E1697" s="19" t="s">
        <v>1867</v>
      </c>
      <c r="F1697" s="24">
        <v>21.45</v>
      </c>
      <c r="G1697" s="40"/>
      <c r="H1697" s="41"/>
    </row>
    <row r="1698" spans="1:8" ht="38.25" thickBot="1" x14ac:dyDescent="0.35">
      <c r="A1698" s="17">
        <v>1704</v>
      </c>
      <c r="B1698" s="23">
        <v>43346</v>
      </c>
      <c r="C1698" s="31" t="s">
        <v>1868</v>
      </c>
      <c r="D1698" s="27" t="s">
        <v>15</v>
      </c>
      <c r="E1698" s="31" t="s">
        <v>1869</v>
      </c>
      <c r="F1698" s="24">
        <v>21.45</v>
      </c>
      <c r="G1698" s="40"/>
      <c r="H1698" s="41"/>
    </row>
    <row r="1699" spans="1:8" ht="38.25" thickBot="1" x14ac:dyDescent="0.35">
      <c r="A1699" s="17">
        <v>1705</v>
      </c>
      <c r="B1699" s="23">
        <v>43348</v>
      </c>
      <c r="C1699" s="31" t="s">
        <v>1870</v>
      </c>
      <c r="D1699" s="27" t="s">
        <v>15</v>
      </c>
      <c r="E1699" s="31" t="s">
        <v>1871</v>
      </c>
      <c r="F1699" s="24">
        <v>850</v>
      </c>
      <c r="G1699" s="40"/>
      <c r="H1699" s="41"/>
    </row>
    <row r="1700" spans="1:8" ht="19.5" thickBot="1" x14ac:dyDescent="0.35">
      <c r="A1700" s="17">
        <v>1706</v>
      </c>
      <c r="B1700" s="23">
        <v>43354</v>
      </c>
      <c r="C1700" s="31">
        <v>90948</v>
      </c>
      <c r="D1700" s="27" t="s">
        <v>15</v>
      </c>
      <c r="E1700" s="31" t="s">
        <v>1872</v>
      </c>
      <c r="F1700" s="24">
        <v>99</v>
      </c>
      <c r="G1700" s="40"/>
      <c r="H1700" s="41"/>
    </row>
    <row r="1701" spans="1:8" ht="19.5" thickBot="1" x14ac:dyDescent="0.35">
      <c r="A1701" s="17">
        <v>1707</v>
      </c>
      <c r="B1701" s="23">
        <v>43354</v>
      </c>
      <c r="C1701" s="31">
        <v>90948</v>
      </c>
      <c r="D1701" s="27" t="s">
        <v>15</v>
      </c>
      <c r="E1701" s="31" t="s">
        <v>1872</v>
      </c>
      <c r="F1701" s="24">
        <v>99</v>
      </c>
      <c r="G1701" s="40"/>
      <c r="H1701" s="41"/>
    </row>
    <row r="1702" spans="1:8" ht="19.5" thickBot="1" x14ac:dyDescent="0.35">
      <c r="A1702" s="17">
        <v>1708</v>
      </c>
      <c r="B1702" s="23">
        <v>43378</v>
      </c>
      <c r="C1702" s="31"/>
      <c r="D1702" s="27" t="s">
        <v>15</v>
      </c>
      <c r="E1702" s="31" t="s">
        <v>1873</v>
      </c>
      <c r="F1702" s="24">
        <v>115.1</v>
      </c>
      <c r="G1702" s="40"/>
      <c r="H1702" s="41"/>
    </row>
    <row r="1703" spans="1:8" ht="19.5" thickBot="1" x14ac:dyDescent="0.35">
      <c r="A1703" s="17">
        <v>1709</v>
      </c>
      <c r="B1703" s="23">
        <v>43379</v>
      </c>
      <c r="C1703" s="31"/>
      <c r="D1703" s="27" t="s">
        <v>15</v>
      </c>
      <c r="E1703" s="31">
        <v>2018</v>
      </c>
      <c r="F1703" s="24">
        <v>50</v>
      </c>
      <c r="G1703" s="40"/>
      <c r="H1703" s="41"/>
    </row>
    <row r="1704" spans="1:8" ht="19.5" thickBot="1" x14ac:dyDescent="0.35">
      <c r="A1704" s="17">
        <v>1710</v>
      </c>
      <c r="B1704" s="23">
        <v>43380</v>
      </c>
      <c r="C1704" s="31"/>
      <c r="D1704" s="27" t="s">
        <v>15</v>
      </c>
      <c r="E1704" s="31">
        <v>2018</v>
      </c>
      <c r="F1704" s="24">
        <v>50</v>
      </c>
      <c r="G1704" s="40"/>
      <c r="H1704" s="41"/>
    </row>
    <row r="1705" spans="1:8" ht="19.5" thickBot="1" x14ac:dyDescent="0.35">
      <c r="A1705" s="17">
        <v>1711</v>
      </c>
      <c r="B1705" s="23">
        <v>43381</v>
      </c>
      <c r="C1705" s="31" t="s">
        <v>1874</v>
      </c>
      <c r="D1705" s="27" t="s">
        <v>15</v>
      </c>
      <c r="E1705" s="31">
        <v>2018</v>
      </c>
      <c r="F1705" s="24">
        <v>60</v>
      </c>
      <c r="G1705" s="40"/>
      <c r="H1705" s="41"/>
    </row>
    <row r="1706" spans="1:8" ht="19.5" thickBot="1" x14ac:dyDescent="0.35">
      <c r="A1706" s="17">
        <v>1712</v>
      </c>
      <c r="B1706" s="23">
        <v>43382</v>
      </c>
      <c r="C1706" s="31"/>
      <c r="D1706" s="27" t="s">
        <v>15</v>
      </c>
      <c r="E1706" s="31">
        <v>2018</v>
      </c>
      <c r="F1706" s="24">
        <v>50</v>
      </c>
      <c r="G1706" s="40"/>
      <c r="H1706" s="41"/>
    </row>
    <row r="1707" spans="1:8" ht="19.5" thickBot="1" x14ac:dyDescent="0.35">
      <c r="A1707" s="17">
        <v>1713</v>
      </c>
      <c r="B1707" s="23">
        <v>43383</v>
      </c>
      <c r="C1707" s="31" t="s">
        <v>1874</v>
      </c>
      <c r="D1707" s="27" t="s">
        <v>15</v>
      </c>
      <c r="E1707" s="31">
        <v>2018</v>
      </c>
      <c r="F1707" s="24">
        <v>60</v>
      </c>
      <c r="G1707" s="40"/>
      <c r="H1707" s="41"/>
    </row>
    <row r="1708" spans="1:8" ht="19.5" thickBot="1" x14ac:dyDescent="0.35">
      <c r="A1708" s="17">
        <v>1714</v>
      </c>
      <c r="B1708" s="23">
        <v>43384</v>
      </c>
      <c r="C1708" s="31"/>
      <c r="D1708" s="27" t="s">
        <v>15</v>
      </c>
      <c r="E1708" s="31">
        <v>2018</v>
      </c>
      <c r="F1708" s="24">
        <v>50</v>
      </c>
      <c r="G1708" s="40"/>
      <c r="H1708" s="41"/>
    </row>
    <row r="1709" spans="1:8" ht="19.5" thickBot="1" x14ac:dyDescent="0.35">
      <c r="A1709" s="17">
        <v>1715</v>
      </c>
      <c r="B1709" s="23">
        <v>43385</v>
      </c>
      <c r="C1709" s="31" t="s">
        <v>1874</v>
      </c>
      <c r="D1709" s="27" t="s">
        <v>15</v>
      </c>
      <c r="E1709" s="31">
        <v>2018</v>
      </c>
      <c r="F1709" s="24">
        <v>60</v>
      </c>
      <c r="G1709" s="40"/>
      <c r="H1709" s="41"/>
    </row>
    <row r="1710" spans="1:8" ht="19.5" thickBot="1" x14ac:dyDescent="0.35">
      <c r="A1710" s="17">
        <v>1716</v>
      </c>
      <c r="B1710" s="18">
        <v>43386</v>
      </c>
      <c r="C1710" s="19" t="s">
        <v>1875</v>
      </c>
      <c r="D1710" s="19" t="s">
        <v>1876</v>
      </c>
      <c r="E1710" s="19" t="s">
        <v>15</v>
      </c>
      <c r="F1710" s="24">
        <v>98.7</v>
      </c>
      <c r="G1710" s="40"/>
      <c r="H1710" s="41"/>
    </row>
    <row r="1711" spans="1:8" ht="19.5" thickBot="1" x14ac:dyDescent="0.35">
      <c r="A1711" s="17">
        <v>1717</v>
      </c>
      <c r="B1711" s="18">
        <v>43386</v>
      </c>
      <c r="C1711" s="19"/>
      <c r="D1711" s="19" t="s">
        <v>100</v>
      </c>
      <c r="E1711" s="19" t="s">
        <v>1877</v>
      </c>
      <c r="F1711" s="36">
        <v>720</v>
      </c>
      <c r="G1711" s="40"/>
      <c r="H1711" s="41"/>
    </row>
    <row r="1712" spans="1:8" ht="19.5" thickBot="1" x14ac:dyDescent="0.35">
      <c r="A1712" s="17">
        <v>1718</v>
      </c>
      <c r="B1712" s="23">
        <v>43386</v>
      </c>
      <c r="C1712" s="31" t="s">
        <v>1878</v>
      </c>
      <c r="D1712" s="19" t="s">
        <v>279</v>
      </c>
      <c r="E1712" s="31" t="s">
        <v>1879</v>
      </c>
      <c r="F1712" s="24">
        <v>219</v>
      </c>
      <c r="G1712" s="40"/>
      <c r="H1712" s="41"/>
    </row>
    <row r="1713" spans="1:8" ht="19.5" thickBot="1" x14ac:dyDescent="0.35">
      <c r="A1713" s="17">
        <v>1719</v>
      </c>
      <c r="B1713" s="23">
        <v>43386</v>
      </c>
      <c r="C1713" s="31" t="s">
        <v>1880</v>
      </c>
      <c r="D1713" s="19" t="s">
        <v>279</v>
      </c>
      <c r="E1713" s="31" t="s">
        <v>1881</v>
      </c>
      <c r="F1713" s="24">
        <v>98.7</v>
      </c>
      <c r="G1713" s="40"/>
      <c r="H1713" s="41"/>
    </row>
    <row r="1714" spans="1:8" ht="19.5" thickBot="1" x14ac:dyDescent="0.35">
      <c r="A1714" s="17">
        <v>1720</v>
      </c>
      <c r="B1714" s="23">
        <v>43386</v>
      </c>
      <c r="C1714" s="31"/>
      <c r="D1714" s="19" t="s">
        <v>279</v>
      </c>
      <c r="E1714" s="31">
        <v>2018</v>
      </c>
      <c r="F1714" s="24">
        <v>50</v>
      </c>
      <c r="G1714" s="40"/>
      <c r="H1714" s="41"/>
    </row>
    <row r="1715" spans="1:8" ht="19.5" thickBot="1" x14ac:dyDescent="0.35">
      <c r="A1715" s="17">
        <v>1721</v>
      </c>
      <c r="B1715" s="23">
        <v>43387</v>
      </c>
      <c r="C1715" s="31" t="s">
        <v>1874</v>
      </c>
      <c r="D1715" s="19" t="s">
        <v>279</v>
      </c>
      <c r="E1715" s="31">
        <v>2018</v>
      </c>
      <c r="F1715" s="24">
        <v>60</v>
      </c>
      <c r="G1715" s="40"/>
      <c r="H1715" s="41"/>
    </row>
    <row r="1716" spans="1:8" ht="19.5" thickBot="1" x14ac:dyDescent="0.35">
      <c r="A1716" s="17">
        <v>1722</v>
      </c>
      <c r="B1716" s="23">
        <v>43388</v>
      </c>
      <c r="C1716" s="31"/>
      <c r="D1716" s="19" t="s">
        <v>279</v>
      </c>
      <c r="E1716" s="31">
        <v>2018</v>
      </c>
      <c r="F1716" s="24">
        <v>50</v>
      </c>
      <c r="G1716" s="40"/>
      <c r="H1716" s="41"/>
    </row>
    <row r="1717" spans="1:8" ht="19.5" thickBot="1" x14ac:dyDescent="0.35">
      <c r="A1717" s="17">
        <v>1723</v>
      </c>
      <c r="B1717" s="23">
        <v>43389</v>
      </c>
      <c r="C1717" s="31" t="s">
        <v>1874</v>
      </c>
      <c r="D1717" s="19" t="s">
        <v>279</v>
      </c>
      <c r="E1717" s="31">
        <v>2018</v>
      </c>
      <c r="F1717" s="24">
        <v>60</v>
      </c>
      <c r="G1717" s="40"/>
      <c r="H1717" s="41"/>
    </row>
    <row r="1718" spans="1:8" ht="19.5" thickBot="1" x14ac:dyDescent="0.35">
      <c r="A1718" s="17">
        <v>1724</v>
      </c>
      <c r="B1718" s="23">
        <v>43390</v>
      </c>
      <c r="C1718" s="31"/>
      <c r="D1718" s="19" t="s">
        <v>279</v>
      </c>
      <c r="E1718" s="31">
        <v>2018</v>
      </c>
      <c r="F1718" s="24">
        <v>50</v>
      </c>
      <c r="G1718" s="40"/>
      <c r="H1718" s="41"/>
    </row>
    <row r="1719" spans="1:8" ht="19.5" thickBot="1" x14ac:dyDescent="0.35">
      <c r="A1719" s="17">
        <v>1725</v>
      </c>
      <c r="B1719" s="23">
        <v>43391</v>
      </c>
      <c r="C1719" s="31"/>
      <c r="D1719" s="19" t="s">
        <v>279</v>
      </c>
      <c r="E1719" s="31">
        <v>2018</v>
      </c>
      <c r="F1719" s="24">
        <v>50</v>
      </c>
      <c r="G1719" s="40"/>
      <c r="H1719" s="41"/>
    </row>
    <row r="1720" spans="1:8" ht="19.5" thickBot="1" x14ac:dyDescent="0.35">
      <c r="A1720" s="17">
        <v>1726</v>
      </c>
      <c r="B1720" s="23">
        <v>43392</v>
      </c>
      <c r="C1720" s="31"/>
      <c r="D1720" s="19" t="s">
        <v>279</v>
      </c>
      <c r="E1720" s="31" t="s">
        <v>1882</v>
      </c>
      <c r="F1720" s="24">
        <v>-5000</v>
      </c>
      <c r="G1720" s="40"/>
      <c r="H1720" s="41"/>
    </row>
    <row r="1721" spans="1:8" ht="19.5" thickBot="1" x14ac:dyDescent="0.35">
      <c r="A1721" s="17">
        <v>1727</v>
      </c>
      <c r="B1721" s="18">
        <v>43396</v>
      </c>
      <c r="C1721" s="19" t="s">
        <v>1883</v>
      </c>
      <c r="D1721" s="19" t="s">
        <v>279</v>
      </c>
      <c r="E1721" s="19" t="s">
        <v>1884</v>
      </c>
      <c r="F1721" s="24">
        <v>49.4</v>
      </c>
      <c r="G1721" s="40"/>
      <c r="H1721" s="41"/>
    </row>
    <row r="1722" spans="1:8" ht="19.5" thickBot="1" x14ac:dyDescent="0.35">
      <c r="A1722" s="17">
        <v>1728</v>
      </c>
      <c r="B1722" s="18">
        <v>43396</v>
      </c>
      <c r="C1722" s="19" t="s">
        <v>1885</v>
      </c>
      <c r="D1722" s="19" t="s">
        <v>279</v>
      </c>
      <c r="E1722" s="19" t="s">
        <v>1876</v>
      </c>
      <c r="F1722" s="24">
        <v>219</v>
      </c>
      <c r="G1722" s="40"/>
      <c r="H1722" s="41"/>
    </row>
    <row r="1723" spans="1:8" ht="19.5" thickBot="1" x14ac:dyDescent="0.35">
      <c r="A1723" s="17">
        <v>1729</v>
      </c>
      <c r="B1723" s="23">
        <v>43396</v>
      </c>
      <c r="C1723" s="31" t="s">
        <v>1886</v>
      </c>
      <c r="D1723" s="19" t="s">
        <v>279</v>
      </c>
      <c r="E1723" s="31" t="s">
        <v>1887</v>
      </c>
      <c r="F1723" s="24">
        <v>49.4</v>
      </c>
      <c r="G1723" s="40"/>
      <c r="H1723" s="41"/>
    </row>
    <row r="1724" spans="1:8" ht="19.5" thickBot="1" x14ac:dyDescent="0.35">
      <c r="A1724" s="17"/>
      <c r="B1724" s="23">
        <v>43452</v>
      </c>
      <c r="C1724" s="31" t="s">
        <v>1888</v>
      </c>
      <c r="D1724" s="19" t="s">
        <v>279</v>
      </c>
      <c r="E1724" s="31" t="s">
        <v>1889</v>
      </c>
      <c r="F1724" s="24">
        <v>120</v>
      </c>
      <c r="G1724" s="40"/>
      <c r="H1724" s="41"/>
    </row>
    <row r="1725" spans="1:8" ht="38.25" thickBot="1" x14ac:dyDescent="0.35">
      <c r="A1725" s="17">
        <v>1730</v>
      </c>
      <c r="B1725" s="18">
        <v>43467</v>
      </c>
      <c r="C1725" s="19"/>
      <c r="D1725" s="19" t="s">
        <v>279</v>
      </c>
      <c r="E1725" s="19" t="s">
        <v>1890</v>
      </c>
      <c r="F1725" s="24">
        <v>60</v>
      </c>
      <c r="G1725" s="40"/>
      <c r="H1725" s="41"/>
    </row>
    <row r="1726" spans="1:8" ht="38.25" thickBot="1" x14ac:dyDescent="0.35">
      <c r="A1726" s="17">
        <v>1731</v>
      </c>
      <c r="B1726" s="23">
        <v>43467</v>
      </c>
      <c r="C1726" s="31"/>
      <c r="D1726" s="19" t="s">
        <v>279</v>
      </c>
      <c r="E1726" s="31" t="s">
        <v>1891</v>
      </c>
      <c r="F1726" s="24">
        <v>60</v>
      </c>
      <c r="G1726" s="40"/>
      <c r="H1726" s="41"/>
    </row>
    <row r="1727" spans="1:8" ht="19.5" thickBot="1" x14ac:dyDescent="0.35">
      <c r="A1727" s="17">
        <v>1732</v>
      </c>
      <c r="B1727" s="23">
        <v>43468</v>
      </c>
      <c r="C1727" s="31"/>
      <c r="D1727" s="19" t="s">
        <v>279</v>
      </c>
      <c r="E1727" s="31" t="s">
        <v>1892</v>
      </c>
      <c r="F1727" s="24">
        <v>180</v>
      </c>
      <c r="G1727" s="40"/>
      <c r="H1727" s="41"/>
    </row>
    <row r="1728" spans="1:8" ht="19.5" thickBot="1" x14ac:dyDescent="0.35">
      <c r="A1728" s="17">
        <v>1733</v>
      </c>
      <c r="B1728" s="23">
        <v>43468</v>
      </c>
      <c r="C1728" s="31"/>
      <c r="D1728" s="19" t="s">
        <v>279</v>
      </c>
      <c r="E1728" s="31" t="s">
        <v>1893</v>
      </c>
      <c r="F1728" s="24">
        <v>350</v>
      </c>
      <c r="G1728" s="40"/>
      <c r="H1728" s="41"/>
    </row>
    <row r="1729" spans="1:8" ht="19.5" thickBot="1" x14ac:dyDescent="0.35">
      <c r="A1729" s="17">
        <v>1734</v>
      </c>
      <c r="B1729" s="23">
        <v>43468</v>
      </c>
      <c r="C1729" s="31"/>
      <c r="D1729" s="19" t="s">
        <v>279</v>
      </c>
      <c r="E1729" s="31" t="s">
        <v>1344</v>
      </c>
      <c r="F1729" s="24">
        <v>20</v>
      </c>
      <c r="G1729" s="40"/>
      <c r="H1729" s="41"/>
    </row>
    <row r="1730" spans="1:8" ht="38.25" thickBot="1" x14ac:dyDescent="0.35">
      <c r="A1730" s="17">
        <v>1735</v>
      </c>
      <c r="B1730" s="25">
        <v>43468</v>
      </c>
      <c r="C1730" s="26"/>
      <c r="D1730" s="27" t="s">
        <v>11</v>
      </c>
      <c r="E1730" s="27" t="s">
        <v>1894</v>
      </c>
      <c r="F1730" s="24">
        <v>701</v>
      </c>
      <c r="G1730" s="42"/>
      <c r="H1730" s="43"/>
    </row>
    <row r="1731" spans="1:8" ht="57" thickBot="1" x14ac:dyDescent="0.35">
      <c r="A1731" s="17">
        <v>1736</v>
      </c>
      <c r="B1731" s="23">
        <v>43475</v>
      </c>
      <c r="C1731" s="19"/>
      <c r="D1731" s="19" t="s">
        <v>279</v>
      </c>
      <c r="E1731" s="19" t="s">
        <v>1895</v>
      </c>
      <c r="F1731" s="24">
        <v>16.5</v>
      </c>
      <c r="G1731" s="40"/>
      <c r="H1731" s="41"/>
    </row>
    <row r="1732" spans="1:8" ht="38.25" thickBot="1" x14ac:dyDescent="0.35">
      <c r="A1732" s="17">
        <v>1737</v>
      </c>
      <c r="B1732" s="23">
        <v>43476</v>
      </c>
      <c r="C1732" s="19"/>
      <c r="D1732" s="19" t="s">
        <v>279</v>
      </c>
      <c r="E1732" s="19" t="s">
        <v>1896</v>
      </c>
      <c r="F1732" s="24">
        <v>13</v>
      </c>
      <c r="G1732" s="40"/>
      <c r="H1732" s="41"/>
    </row>
    <row r="1733" spans="1:8" ht="57" thickBot="1" x14ac:dyDescent="0.35">
      <c r="A1733" s="17">
        <v>1738</v>
      </c>
      <c r="B1733" s="23">
        <v>43493</v>
      </c>
      <c r="C1733" s="19"/>
      <c r="D1733" s="19" t="s">
        <v>279</v>
      </c>
      <c r="E1733" s="19" t="s">
        <v>1897</v>
      </c>
      <c r="F1733" s="24">
        <v>13</v>
      </c>
      <c r="G1733" s="40"/>
      <c r="H1733" s="41"/>
    </row>
    <row r="1734" spans="1:8" ht="38.25" thickBot="1" x14ac:dyDescent="0.35">
      <c r="A1734" s="17">
        <v>1739</v>
      </c>
      <c r="B1734" s="23">
        <v>43494</v>
      </c>
      <c r="C1734" s="19"/>
      <c r="D1734" s="19" t="s">
        <v>279</v>
      </c>
      <c r="E1734" s="19" t="s">
        <v>1898</v>
      </c>
      <c r="F1734" s="24">
        <v>8.5</v>
      </c>
      <c r="G1734" s="40"/>
      <c r="H1734" s="41"/>
    </row>
    <row r="1735" spans="1:8" ht="38.25" thickBot="1" x14ac:dyDescent="0.35">
      <c r="A1735" s="17">
        <v>1740</v>
      </c>
      <c r="B1735" s="23">
        <v>43495</v>
      </c>
      <c r="C1735" s="19"/>
      <c r="D1735" s="19" t="s">
        <v>279</v>
      </c>
      <c r="E1735" s="19" t="s">
        <v>1899</v>
      </c>
      <c r="F1735" s="24">
        <v>18.5</v>
      </c>
      <c r="G1735" s="40"/>
      <c r="H1735" s="41"/>
    </row>
    <row r="1736" spans="1:8" ht="38.25" thickBot="1" x14ac:dyDescent="0.35">
      <c r="A1736" s="17">
        <v>1741</v>
      </c>
      <c r="B1736" s="23">
        <v>43501</v>
      </c>
      <c r="C1736" s="19"/>
      <c r="D1736" s="19" t="s">
        <v>279</v>
      </c>
      <c r="E1736" s="19" t="s">
        <v>1900</v>
      </c>
      <c r="F1736" s="24">
        <v>16</v>
      </c>
      <c r="G1736" s="40"/>
      <c r="H1736" s="41"/>
    </row>
    <row r="1737" spans="1:8" ht="19.5" thickBot="1" x14ac:dyDescent="0.35">
      <c r="A1737" s="17">
        <v>1742</v>
      </c>
      <c r="B1737" s="23">
        <v>43501</v>
      </c>
      <c r="C1737" s="19"/>
      <c r="D1737" s="19" t="s">
        <v>1901</v>
      </c>
      <c r="E1737" s="19" t="s">
        <v>1902</v>
      </c>
      <c r="F1737" s="24">
        <v>96.78</v>
      </c>
      <c r="G1737" s="40"/>
      <c r="H1737" s="41"/>
    </row>
    <row r="1738" spans="1:8" ht="57" thickBot="1" x14ac:dyDescent="0.35">
      <c r="A1738" s="17">
        <v>1743</v>
      </c>
      <c r="B1738" s="23">
        <v>43502</v>
      </c>
      <c r="C1738" s="19"/>
      <c r="D1738" s="19" t="s">
        <v>279</v>
      </c>
      <c r="E1738" s="19" t="s">
        <v>1903</v>
      </c>
      <c r="F1738" s="24">
        <v>21.5</v>
      </c>
      <c r="G1738" s="40"/>
      <c r="H1738" s="41"/>
    </row>
    <row r="1739" spans="1:8" ht="38.25" thickBot="1" x14ac:dyDescent="0.35">
      <c r="A1739" s="17">
        <v>1744</v>
      </c>
      <c r="B1739" s="23">
        <v>43503</v>
      </c>
      <c r="C1739" s="19"/>
      <c r="D1739" s="19" t="s">
        <v>279</v>
      </c>
      <c r="E1739" s="19" t="s">
        <v>1904</v>
      </c>
      <c r="F1739" s="24">
        <v>10</v>
      </c>
      <c r="G1739" s="40"/>
      <c r="H1739" s="41"/>
    </row>
    <row r="1740" spans="1:8" ht="38.25" thickBot="1" x14ac:dyDescent="0.35">
      <c r="A1740" s="17">
        <v>1745</v>
      </c>
      <c r="B1740" s="23">
        <v>43504</v>
      </c>
      <c r="C1740" s="19"/>
      <c r="D1740" s="19" t="s">
        <v>279</v>
      </c>
      <c r="E1740" s="19" t="s">
        <v>1905</v>
      </c>
      <c r="F1740" s="24">
        <v>13</v>
      </c>
      <c r="G1740" s="40"/>
      <c r="H1740" s="41"/>
    </row>
    <row r="1741" spans="1:8" ht="19.5" thickBot="1" x14ac:dyDescent="0.35">
      <c r="A1741" s="17">
        <v>1746</v>
      </c>
      <c r="B1741" s="23">
        <v>43507</v>
      </c>
      <c r="C1741" s="19"/>
      <c r="D1741" s="19" t="s">
        <v>15</v>
      </c>
      <c r="E1741" s="19" t="s">
        <v>1906</v>
      </c>
      <c r="F1741" s="24">
        <v>14</v>
      </c>
      <c r="G1741" s="40"/>
      <c r="H1741" s="41"/>
    </row>
    <row r="1742" spans="1:8" ht="38.25" thickBot="1" x14ac:dyDescent="0.35">
      <c r="A1742" s="17">
        <v>1747</v>
      </c>
      <c r="B1742" s="23">
        <v>43508</v>
      </c>
      <c r="C1742" s="19"/>
      <c r="D1742" s="19" t="s">
        <v>15</v>
      </c>
      <c r="E1742" s="19" t="s">
        <v>1907</v>
      </c>
      <c r="F1742" s="24">
        <v>12</v>
      </c>
      <c r="G1742" s="40"/>
      <c r="H1742" s="41"/>
    </row>
    <row r="1743" spans="1:8" ht="38.25" thickBot="1" x14ac:dyDescent="0.35">
      <c r="A1743" s="17">
        <v>1748</v>
      </c>
      <c r="B1743" s="23">
        <v>43509</v>
      </c>
      <c r="C1743" s="19"/>
      <c r="D1743" s="19" t="s">
        <v>279</v>
      </c>
      <c r="E1743" s="19" t="s">
        <v>1908</v>
      </c>
      <c r="F1743" s="24">
        <v>26</v>
      </c>
      <c r="G1743" s="40"/>
      <c r="H1743" s="41"/>
    </row>
    <row r="1744" spans="1:8" ht="38.25" thickBot="1" x14ac:dyDescent="0.35">
      <c r="A1744" s="17">
        <v>1749</v>
      </c>
      <c r="B1744" s="23">
        <v>43510</v>
      </c>
      <c r="C1744" s="19"/>
      <c r="D1744" s="19" t="s">
        <v>279</v>
      </c>
      <c r="E1744" s="19" t="s">
        <v>1909</v>
      </c>
      <c r="F1744" s="24">
        <v>5.4</v>
      </c>
      <c r="G1744" s="40"/>
      <c r="H1744" s="41"/>
    </row>
    <row r="1745" spans="1:8" ht="19.5" thickBot="1" x14ac:dyDescent="0.35">
      <c r="A1745" s="17">
        <v>1750</v>
      </c>
      <c r="B1745" s="18">
        <v>43522</v>
      </c>
      <c r="C1745" s="31" t="s">
        <v>1910</v>
      </c>
      <c r="D1745" s="19" t="s">
        <v>100</v>
      </c>
      <c r="E1745" s="19" t="s">
        <v>1911</v>
      </c>
      <c r="F1745" s="24">
        <v>200</v>
      </c>
      <c r="G1745" s="40"/>
      <c r="H1745" s="41"/>
    </row>
    <row r="1746" spans="1:8" ht="19.5" thickBot="1" x14ac:dyDescent="0.35">
      <c r="A1746" s="17">
        <v>1752</v>
      </c>
      <c r="B1746" s="23">
        <v>43522</v>
      </c>
      <c r="C1746" s="19"/>
      <c r="D1746" s="19" t="s">
        <v>1912</v>
      </c>
      <c r="E1746" s="19" t="s">
        <v>1913</v>
      </c>
      <c r="F1746" s="24">
        <v>200</v>
      </c>
      <c r="G1746" s="40"/>
      <c r="H1746" s="41"/>
    </row>
    <row r="1747" spans="1:8" ht="38.25" thickBot="1" x14ac:dyDescent="0.35">
      <c r="A1747" s="17">
        <v>1753</v>
      </c>
      <c r="B1747" s="23">
        <v>43522</v>
      </c>
      <c r="C1747" s="19"/>
      <c r="D1747" s="19" t="s">
        <v>279</v>
      </c>
      <c r="E1747" s="19" t="s">
        <v>1914</v>
      </c>
      <c r="F1747" s="24">
        <v>12.5</v>
      </c>
      <c r="G1747" s="40"/>
      <c r="H1747" s="41"/>
    </row>
    <row r="1748" spans="1:8" ht="38.25" thickBot="1" x14ac:dyDescent="0.35">
      <c r="A1748" s="17">
        <v>1754</v>
      </c>
      <c r="B1748" s="23">
        <v>43523</v>
      </c>
      <c r="C1748" s="19"/>
      <c r="D1748" s="19" t="s">
        <v>279</v>
      </c>
      <c r="E1748" s="19" t="s">
        <v>1915</v>
      </c>
      <c r="F1748" s="24">
        <v>16</v>
      </c>
      <c r="G1748" s="40"/>
      <c r="H1748" s="41"/>
    </row>
    <row r="1749" spans="1:8" ht="19.5" thickBot="1" x14ac:dyDescent="0.35">
      <c r="A1749" s="17">
        <v>1755</v>
      </c>
      <c r="B1749" s="23">
        <v>43523</v>
      </c>
      <c r="C1749" s="19"/>
      <c r="D1749" s="19" t="s">
        <v>1912</v>
      </c>
      <c r="E1749" s="19" t="s">
        <v>1916</v>
      </c>
      <c r="F1749" s="24">
        <v>500</v>
      </c>
      <c r="G1749" s="40"/>
      <c r="H1749" s="41"/>
    </row>
    <row r="1750" spans="1:8" ht="38.25" thickBot="1" x14ac:dyDescent="0.35">
      <c r="A1750" s="17">
        <v>1756</v>
      </c>
      <c r="B1750" s="23">
        <v>43524</v>
      </c>
      <c r="C1750" s="19"/>
      <c r="D1750" s="19" t="s">
        <v>279</v>
      </c>
      <c r="E1750" s="19" t="s">
        <v>1917</v>
      </c>
      <c r="F1750" s="24">
        <v>19.5</v>
      </c>
      <c r="G1750" s="40"/>
      <c r="H1750" s="41"/>
    </row>
    <row r="1751" spans="1:8" ht="19.5" thickBot="1" x14ac:dyDescent="0.35">
      <c r="A1751" s="17">
        <v>1757</v>
      </c>
      <c r="B1751" s="23">
        <v>43525</v>
      </c>
      <c r="C1751" s="19"/>
      <c r="D1751" s="19" t="s">
        <v>15</v>
      </c>
      <c r="E1751" s="19" t="s">
        <v>1918</v>
      </c>
      <c r="F1751" s="24">
        <v>1256.2</v>
      </c>
      <c r="G1751" s="40"/>
      <c r="H1751" s="41"/>
    </row>
    <row r="1752" spans="1:8" ht="38.25" thickBot="1" x14ac:dyDescent="0.35">
      <c r="A1752" s="17">
        <v>1758</v>
      </c>
      <c r="B1752" s="23">
        <v>43528</v>
      </c>
      <c r="C1752" s="19"/>
      <c r="D1752" s="19" t="s">
        <v>279</v>
      </c>
      <c r="E1752" s="19" t="s">
        <v>1919</v>
      </c>
      <c r="F1752" s="24">
        <f>25+19+10+5+5+20+20+42+4.3+4.3+4.3+4.3</f>
        <v>163.20000000000005</v>
      </c>
      <c r="G1752" s="40"/>
      <c r="H1752" s="41"/>
    </row>
    <row r="1753" spans="1:8" ht="19.5" thickBot="1" x14ac:dyDescent="0.35">
      <c r="A1753" s="17">
        <v>1759</v>
      </c>
      <c r="B1753" s="23">
        <v>43529</v>
      </c>
      <c r="C1753" s="19"/>
      <c r="D1753" s="19" t="s">
        <v>15</v>
      </c>
      <c r="E1753" s="19" t="s">
        <v>1920</v>
      </c>
      <c r="F1753" s="24">
        <v>2159</v>
      </c>
      <c r="G1753" s="40"/>
      <c r="H1753" s="41"/>
    </row>
    <row r="1754" spans="1:8" ht="19.5" thickBot="1" x14ac:dyDescent="0.35">
      <c r="A1754" s="17">
        <v>1760</v>
      </c>
      <c r="B1754" s="23">
        <v>43538</v>
      </c>
      <c r="C1754" s="19"/>
      <c r="D1754" s="27" t="s">
        <v>15</v>
      </c>
      <c r="E1754" s="19" t="s">
        <v>1865</v>
      </c>
      <c r="F1754" s="24">
        <f>61.3+9+14.5+30.2+92.6+341.4+89.5+379+119.8+65+18.6+31.4+210+33.4+49.9+25+879.8+84.2+107.9+20.2+71.2+37.8+58+220.3+33.4+9+25.5+46.7+71.7+85.5+32.9+24.5+104.2+56.5+50+12.6+42.1+158.7+50+80.3+50+32.1+67.2+56</f>
        <v>4138.8999999999996</v>
      </c>
      <c r="G1754" s="40"/>
      <c r="H1754" s="41"/>
    </row>
    <row r="1755" spans="1:8" ht="38.25" thickBot="1" x14ac:dyDescent="0.35">
      <c r="A1755" s="17">
        <v>1761</v>
      </c>
      <c r="B1755" s="18">
        <v>43552</v>
      </c>
      <c r="C1755" s="19" t="s">
        <v>606</v>
      </c>
      <c r="D1755" s="19" t="s">
        <v>279</v>
      </c>
      <c r="E1755" s="19" t="s">
        <v>1921</v>
      </c>
      <c r="F1755" s="24">
        <v>100</v>
      </c>
      <c r="G1755" s="40"/>
      <c r="H1755" s="41"/>
    </row>
    <row r="1756" spans="1:8" ht="19.5" thickBot="1" x14ac:dyDescent="0.35">
      <c r="A1756" s="17">
        <v>1762</v>
      </c>
      <c r="B1756" s="23">
        <v>43560</v>
      </c>
      <c r="C1756" s="19"/>
      <c r="D1756" s="19" t="s">
        <v>279</v>
      </c>
      <c r="E1756" s="19" t="s">
        <v>1922</v>
      </c>
      <c r="F1756" s="24">
        <v>7.5</v>
      </c>
      <c r="G1756" s="40"/>
      <c r="H1756" s="41"/>
    </row>
    <row r="1757" spans="1:8" ht="38.25" thickBot="1" x14ac:dyDescent="0.35">
      <c r="A1757" s="17">
        <v>1763</v>
      </c>
      <c r="B1757" s="23">
        <v>43591</v>
      </c>
      <c r="C1757" s="19"/>
      <c r="D1757" s="19" t="s">
        <v>279</v>
      </c>
      <c r="E1757" s="19" t="s">
        <v>1923</v>
      </c>
      <c r="F1757" s="24">
        <v>14</v>
      </c>
      <c r="G1757" s="40"/>
      <c r="H1757" s="41"/>
    </row>
    <row r="1758" spans="1:8" ht="38.25" thickBot="1" x14ac:dyDescent="0.35">
      <c r="A1758" s="17">
        <v>1764</v>
      </c>
      <c r="B1758" s="23">
        <v>43592</v>
      </c>
      <c r="C1758" s="19"/>
      <c r="D1758" s="19" t="s">
        <v>279</v>
      </c>
      <c r="E1758" s="19" t="s">
        <v>1924</v>
      </c>
      <c r="F1758" s="24">
        <v>17.5</v>
      </c>
      <c r="G1758" s="40"/>
      <c r="H1758" s="41"/>
    </row>
    <row r="1759" spans="1:8" ht="19.5" thickBot="1" x14ac:dyDescent="0.35">
      <c r="A1759" s="17">
        <v>1765</v>
      </c>
      <c r="B1759" s="23">
        <v>43594</v>
      </c>
      <c r="C1759" s="19"/>
      <c r="D1759" s="19" t="s">
        <v>15</v>
      </c>
      <c r="E1759" s="19" t="s">
        <v>1925</v>
      </c>
      <c r="F1759" s="24">
        <v>50</v>
      </c>
      <c r="G1759" s="40"/>
      <c r="H1759" s="41"/>
    </row>
    <row r="1760" spans="1:8" ht="57" thickBot="1" x14ac:dyDescent="0.35">
      <c r="A1760" s="17">
        <v>1766</v>
      </c>
      <c r="B1760" s="23">
        <v>43602</v>
      </c>
      <c r="C1760" s="19"/>
      <c r="D1760" s="19" t="s">
        <v>279</v>
      </c>
      <c r="E1760" s="19" t="s">
        <v>1926</v>
      </c>
      <c r="F1760" s="24">
        <v>18</v>
      </c>
      <c r="G1760" s="40"/>
      <c r="H1760" s="41"/>
    </row>
    <row r="1761" spans="1:8" ht="19.5" thickBot="1" x14ac:dyDescent="0.35">
      <c r="A1761" s="17">
        <v>1767</v>
      </c>
      <c r="B1761" s="30">
        <v>43614</v>
      </c>
      <c r="D1761" s="31" t="s">
        <v>1799</v>
      </c>
      <c r="E1761" s="31"/>
      <c r="F1761" s="24">
        <v>520</v>
      </c>
      <c r="G1761" s="40"/>
      <c r="H1761" s="41"/>
    </row>
    <row r="1762" spans="1:8" ht="38.25" thickBot="1" x14ac:dyDescent="0.35">
      <c r="A1762" s="17">
        <v>1768</v>
      </c>
      <c r="B1762" s="23">
        <v>43619</v>
      </c>
      <c r="C1762" s="19"/>
      <c r="D1762" s="19" t="s">
        <v>279</v>
      </c>
      <c r="E1762" s="19" t="s">
        <v>1927</v>
      </c>
      <c r="F1762" s="24">
        <v>13</v>
      </c>
      <c r="G1762" s="40"/>
      <c r="H1762" s="41"/>
    </row>
    <row r="1763" spans="1:8" ht="19.5" thickBot="1" x14ac:dyDescent="0.35">
      <c r="A1763" s="17">
        <v>1769</v>
      </c>
      <c r="B1763" s="23">
        <v>43626</v>
      </c>
      <c r="C1763" s="19"/>
      <c r="D1763" s="19" t="s">
        <v>279</v>
      </c>
      <c r="E1763" s="19" t="s">
        <v>1928</v>
      </c>
      <c r="F1763" s="24">
        <v>5</v>
      </c>
      <c r="G1763" s="40"/>
      <c r="H1763" s="41"/>
    </row>
    <row r="1764" spans="1:8" ht="19.5" thickBot="1" x14ac:dyDescent="0.35">
      <c r="A1764" s="17">
        <v>1770</v>
      </c>
      <c r="B1764" s="23">
        <v>43630</v>
      </c>
      <c r="C1764" s="31"/>
      <c r="D1764" s="31" t="s">
        <v>1929</v>
      </c>
      <c r="E1764" s="31"/>
      <c r="F1764" s="24">
        <v>18</v>
      </c>
      <c r="G1764" s="40"/>
      <c r="H1764" s="41"/>
    </row>
    <row r="1765" spans="1:8" ht="38.25" thickBot="1" x14ac:dyDescent="0.35">
      <c r="A1765" s="17">
        <v>1771</v>
      </c>
      <c r="B1765" s="23">
        <v>43637</v>
      </c>
      <c r="C1765" s="19"/>
      <c r="D1765" s="19" t="s">
        <v>279</v>
      </c>
      <c r="E1765" s="19" t="s">
        <v>1930</v>
      </c>
      <c r="F1765" s="24">
        <v>17.5</v>
      </c>
      <c r="G1765" s="40"/>
      <c r="H1765" s="41"/>
    </row>
    <row r="1766" spans="1:8" ht="19.5" thickBot="1" x14ac:dyDescent="0.35">
      <c r="A1766" s="17">
        <v>1772</v>
      </c>
      <c r="B1766" s="18">
        <v>43641</v>
      </c>
      <c r="C1766" s="19"/>
      <c r="D1766" s="19" t="s">
        <v>100</v>
      </c>
      <c r="E1766" s="19" t="s">
        <v>1931</v>
      </c>
      <c r="F1766" s="24">
        <v>500</v>
      </c>
      <c r="G1766" s="40"/>
      <c r="H1766" s="41"/>
    </row>
    <row r="1767" spans="1:8" ht="19.5" thickBot="1" x14ac:dyDescent="0.35">
      <c r="A1767" s="17">
        <v>1773</v>
      </c>
      <c r="B1767" s="30">
        <v>43641</v>
      </c>
      <c r="C1767" s="31" t="s">
        <v>1932</v>
      </c>
      <c r="D1767" s="31" t="s">
        <v>1933</v>
      </c>
      <c r="E1767" s="31"/>
      <c r="F1767" s="24">
        <v>500</v>
      </c>
      <c r="G1767" s="40"/>
      <c r="H1767" s="41"/>
    </row>
    <row r="1768" spans="1:8" ht="19.5" thickBot="1" x14ac:dyDescent="0.35">
      <c r="A1768" s="17">
        <v>1774</v>
      </c>
      <c r="B1768" s="23">
        <v>43662</v>
      </c>
      <c r="C1768" s="19"/>
      <c r="D1768" s="19" t="s">
        <v>279</v>
      </c>
      <c r="E1768" s="19" t="s">
        <v>1934</v>
      </c>
      <c r="F1768" s="24">
        <v>8</v>
      </c>
      <c r="G1768" s="40"/>
      <c r="H1768" s="41"/>
    </row>
    <row r="1769" spans="1:8" ht="19.5" thickBot="1" x14ac:dyDescent="0.35">
      <c r="A1769" s="17">
        <v>1775</v>
      </c>
      <c r="B1769" s="25">
        <v>43668</v>
      </c>
      <c r="C1769" s="26"/>
      <c r="D1769" s="27" t="s">
        <v>63</v>
      </c>
      <c r="E1769" s="27" t="s">
        <v>15</v>
      </c>
      <c r="F1769" s="24">
        <v>25</v>
      </c>
      <c r="G1769" s="42"/>
      <c r="H1769" s="43"/>
    </row>
    <row r="1770" spans="1:8" ht="19.5" thickBot="1" x14ac:dyDescent="0.35">
      <c r="A1770" s="17">
        <v>1776</v>
      </c>
      <c r="B1770" s="23">
        <v>43678</v>
      </c>
      <c r="C1770" s="26"/>
      <c r="D1770" s="27" t="s">
        <v>1935</v>
      </c>
      <c r="E1770" s="27" t="s">
        <v>1936</v>
      </c>
      <c r="F1770" s="24">
        <v>2227.3000000000002</v>
      </c>
      <c r="G1770" s="42"/>
      <c r="H1770" s="43"/>
    </row>
    <row r="1771" spans="1:8" ht="19.5" thickBot="1" x14ac:dyDescent="0.35">
      <c r="A1771" s="17">
        <v>1777</v>
      </c>
      <c r="B1771" s="23">
        <v>43683</v>
      </c>
      <c r="C1771" s="19"/>
      <c r="D1771" s="19" t="s">
        <v>279</v>
      </c>
      <c r="E1771" s="19" t="s">
        <v>1937</v>
      </c>
      <c r="F1771" s="24">
        <v>25</v>
      </c>
      <c r="G1771" s="40"/>
      <c r="H1771" s="41"/>
    </row>
    <row r="1772" spans="1:8" ht="19.5" thickBot="1" x14ac:dyDescent="0.35">
      <c r="A1772" s="17">
        <v>1778</v>
      </c>
      <c r="B1772" s="23">
        <v>43705</v>
      </c>
      <c r="C1772" s="19"/>
      <c r="D1772" s="27" t="s">
        <v>15</v>
      </c>
      <c r="E1772" s="19" t="s">
        <v>1865</v>
      </c>
      <c r="F1772" s="24">
        <f>16.1+7+66.5+100+82.9+799.5+122.2+52.8+990+1331.6+31.2+63.2+37.1+925.2+115.8+166.5+268.8+31.3+106+96.5+9.9+42.7+107.4+110.1+94.6+51.7+521.3+238.6+39.5+43+74.2+160.9+9.4+88.5+93.3+35.5+120.9+100.5+53.2+717.8+197.7+14+105</f>
        <v>8439.9</v>
      </c>
      <c r="G1772" s="61"/>
      <c r="H1772" s="62"/>
    </row>
    <row r="1773" spans="1:8" ht="38.25" thickBot="1" x14ac:dyDescent="0.35">
      <c r="A1773" s="17">
        <v>1779</v>
      </c>
      <c r="B1773" s="23">
        <v>43709</v>
      </c>
      <c r="C1773" s="19"/>
      <c r="D1773" s="19" t="s">
        <v>279</v>
      </c>
      <c r="E1773" s="19" t="s">
        <v>1938</v>
      </c>
      <c r="F1773" s="24">
        <v>21.5</v>
      </c>
      <c r="G1773" s="40"/>
      <c r="H1773" s="41"/>
    </row>
    <row r="1774" spans="1:8" ht="19.5" thickBot="1" x14ac:dyDescent="0.35">
      <c r="A1774" s="17">
        <v>1780</v>
      </c>
      <c r="B1774" s="23">
        <v>43714</v>
      </c>
      <c r="C1774" s="31" t="s">
        <v>1939</v>
      </c>
      <c r="D1774" s="31" t="s">
        <v>1940</v>
      </c>
      <c r="E1774" s="31" t="s">
        <v>1941</v>
      </c>
      <c r="F1774" s="24">
        <v>5</v>
      </c>
      <c r="G1774" s="40"/>
      <c r="H1774" s="41"/>
    </row>
    <row r="1775" spans="1:8" ht="19.5" thickBot="1" x14ac:dyDescent="0.35">
      <c r="A1775" s="17">
        <v>1781</v>
      </c>
      <c r="B1775" s="23">
        <v>43714</v>
      </c>
      <c r="C1775" s="31" t="s">
        <v>1942</v>
      </c>
      <c r="D1775" s="31" t="s">
        <v>1943</v>
      </c>
      <c r="E1775" s="31" t="s">
        <v>1941</v>
      </c>
      <c r="F1775" s="24">
        <v>5</v>
      </c>
      <c r="G1775" s="40"/>
      <c r="H1775" s="41"/>
    </row>
    <row r="1776" spans="1:8" ht="19.5" thickBot="1" x14ac:dyDescent="0.35">
      <c r="A1776" s="17">
        <v>1782</v>
      </c>
      <c r="B1776" s="23">
        <v>43714</v>
      </c>
      <c r="C1776" s="31" t="s">
        <v>1944</v>
      </c>
      <c r="D1776" s="31" t="s">
        <v>1945</v>
      </c>
      <c r="E1776" s="31" t="s">
        <v>1941</v>
      </c>
      <c r="F1776" s="24">
        <v>5</v>
      </c>
      <c r="G1776" s="40"/>
      <c r="H1776" s="41"/>
    </row>
    <row r="1777" spans="1:8" ht="19.5" thickBot="1" x14ac:dyDescent="0.35">
      <c r="A1777" s="17">
        <v>1783</v>
      </c>
      <c r="B1777" s="23">
        <v>43714</v>
      </c>
      <c r="C1777" s="31" t="s">
        <v>1946</v>
      </c>
      <c r="D1777" s="31" t="s">
        <v>1947</v>
      </c>
      <c r="E1777" s="31" t="s">
        <v>1941</v>
      </c>
      <c r="F1777" s="24">
        <v>5</v>
      </c>
      <c r="G1777" s="40"/>
      <c r="H1777" s="41"/>
    </row>
    <row r="1778" spans="1:8" ht="19.5" thickBot="1" x14ac:dyDescent="0.35">
      <c r="A1778" s="17">
        <v>1784</v>
      </c>
      <c r="B1778" s="23">
        <v>43714</v>
      </c>
      <c r="C1778" s="31" t="s">
        <v>1948</v>
      </c>
      <c r="D1778" s="31" t="s">
        <v>1949</v>
      </c>
      <c r="E1778" s="31" t="s">
        <v>1941</v>
      </c>
      <c r="F1778" s="24">
        <v>5</v>
      </c>
      <c r="G1778" s="40"/>
      <c r="H1778" s="41"/>
    </row>
    <row r="1779" spans="1:8" ht="19.5" thickBot="1" x14ac:dyDescent="0.35">
      <c r="A1779" s="17">
        <v>1785</v>
      </c>
      <c r="B1779" s="23">
        <v>43714</v>
      </c>
      <c r="C1779" s="31" t="s">
        <v>1950</v>
      </c>
      <c r="D1779" s="31" t="s">
        <v>1951</v>
      </c>
      <c r="E1779" s="31" t="s">
        <v>1941</v>
      </c>
      <c r="F1779" s="24">
        <v>5</v>
      </c>
      <c r="G1779" s="40"/>
      <c r="H1779" s="41"/>
    </row>
    <row r="1780" spans="1:8" ht="19.5" thickBot="1" x14ac:dyDescent="0.35">
      <c r="A1780" s="17">
        <v>1786</v>
      </c>
      <c r="B1780" s="23">
        <v>43714</v>
      </c>
      <c r="C1780" s="31" t="s">
        <v>1952</v>
      </c>
      <c r="D1780" s="31" t="s">
        <v>1953</v>
      </c>
      <c r="E1780" s="31" t="s">
        <v>1941</v>
      </c>
      <c r="F1780" s="24">
        <v>5</v>
      </c>
      <c r="G1780" s="40"/>
      <c r="H1780" s="41"/>
    </row>
    <row r="1781" spans="1:8" ht="19.5" thickBot="1" x14ac:dyDescent="0.35">
      <c r="A1781" s="17">
        <v>1787</v>
      </c>
      <c r="B1781" s="23">
        <v>43714</v>
      </c>
      <c r="C1781" s="31" t="s">
        <v>1954</v>
      </c>
      <c r="D1781" s="31" t="s">
        <v>1955</v>
      </c>
      <c r="E1781" s="31" t="s">
        <v>1941</v>
      </c>
      <c r="F1781" s="24">
        <v>5</v>
      </c>
      <c r="G1781" s="40"/>
      <c r="H1781" s="41"/>
    </row>
    <row r="1782" spans="1:8" ht="57" thickBot="1" x14ac:dyDescent="0.35">
      <c r="A1782" s="17">
        <v>1788</v>
      </c>
      <c r="B1782" s="30">
        <v>43714</v>
      </c>
      <c r="C1782" s="31" t="s">
        <v>1939</v>
      </c>
      <c r="D1782" s="31" t="s">
        <v>1956</v>
      </c>
      <c r="E1782" s="31"/>
      <c r="F1782" s="24">
        <v>5</v>
      </c>
      <c r="G1782" s="40"/>
      <c r="H1782" s="41"/>
    </row>
    <row r="1783" spans="1:8" ht="57" thickBot="1" x14ac:dyDescent="0.35">
      <c r="A1783" s="17">
        <v>1789</v>
      </c>
      <c r="B1783" s="30">
        <v>43714</v>
      </c>
      <c r="C1783" s="31" t="s">
        <v>1942</v>
      </c>
      <c r="D1783" s="31" t="s">
        <v>1957</v>
      </c>
      <c r="E1783" s="31"/>
      <c r="F1783" s="24">
        <v>5</v>
      </c>
      <c r="G1783" s="40"/>
      <c r="H1783" s="41"/>
    </row>
    <row r="1784" spans="1:8" ht="57" thickBot="1" x14ac:dyDescent="0.35">
      <c r="A1784" s="17">
        <v>1790</v>
      </c>
      <c r="B1784" s="30">
        <v>43714</v>
      </c>
      <c r="C1784" s="31" t="s">
        <v>1958</v>
      </c>
      <c r="D1784" s="31" t="s">
        <v>1959</v>
      </c>
      <c r="E1784" s="31"/>
      <c r="F1784" s="24">
        <v>5</v>
      </c>
      <c r="G1784" s="40"/>
      <c r="H1784" s="41"/>
    </row>
    <row r="1785" spans="1:8" ht="57" thickBot="1" x14ac:dyDescent="0.35">
      <c r="A1785" s="17">
        <v>1791</v>
      </c>
      <c r="B1785" s="30">
        <v>43714</v>
      </c>
      <c r="C1785" s="31" t="s">
        <v>1946</v>
      </c>
      <c r="D1785" s="31" t="s">
        <v>1960</v>
      </c>
      <c r="E1785" s="31"/>
      <c r="F1785" s="24">
        <v>5</v>
      </c>
      <c r="G1785" s="40"/>
      <c r="H1785" s="41"/>
    </row>
    <row r="1786" spans="1:8" ht="57" thickBot="1" x14ac:dyDescent="0.35">
      <c r="A1786" s="17">
        <v>1792</v>
      </c>
      <c r="B1786" s="30">
        <v>43714</v>
      </c>
      <c r="C1786" s="31" t="s">
        <v>1948</v>
      </c>
      <c r="D1786" s="31" t="s">
        <v>1961</v>
      </c>
      <c r="E1786" s="31"/>
      <c r="F1786" s="24">
        <v>5</v>
      </c>
      <c r="G1786" s="40"/>
      <c r="H1786" s="41"/>
    </row>
    <row r="1787" spans="1:8" ht="57" thickBot="1" x14ac:dyDescent="0.35">
      <c r="A1787" s="17">
        <v>1793</v>
      </c>
      <c r="B1787" s="30">
        <v>43714</v>
      </c>
      <c r="C1787" s="31" t="s">
        <v>1950</v>
      </c>
      <c r="D1787" s="31" t="s">
        <v>1962</v>
      </c>
      <c r="E1787" s="31"/>
      <c r="F1787" s="24">
        <v>5</v>
      </c>
      <c r="G1787" s="40"/>
      <c r="H1787" s="41"/>
    </row>
    <row r="1788" spans="1:8" ht="57" thickBot="1" x14ac:dyDescent="0.35">
      <c r="A1788" s="17">
        <v>1794</v>
      </c>
      <c r="B1788" s="30">
        <v>43714</v>
      </c>
      <c r="C1788" s="31" t="s">
        <v>1952</v>
      </c>
      <c r="D1788" s="31" t="s">
        <v>1963</v>
      </c>
      <c r="E1788" s="31"/>
      <c r="F1788" s="24">
        <v>5</v>
      </c>
      <c r="G1788" s="40"/>
      <c r="H1788" s="41"/>
    </row>
    <row r="1789" spans="1:8" ht="57" thickBot="1" x14ac:dyDescent="0.35">
      <c r="A1789" s="17">
        <v>1795</v>
      </c>
      <c r="B1789" s="30">
        <v>43714</v>
      </c>
      <c r="C1789" s="31" t="s">
        <v>1954</v>
      </c>
      <c r="D1789" s="31" t="s">
        <v>1964</v>
      </c>
      <c r="E1789" s="31"/>
      <c r="F1789" s="24">
        <v>5</v>
      </c>
      <c r="G1789" s="40"/>
      <c r="H1789" s="41"/>
    </row>
    <row r="1790" spans="1:8" ht="19.5" thickBot="1" x14ac:dyDescent="0.35">
      <c r="A1790" s="17">
        <v>1796</v>
      </c>
      <c r="B1790" s="18">
        <v>43720</v>
      </c>
      <c r="C1790" s="19"/>
      <c r="D1790" s="19" t="s">
        <v>1443</v>
      </c>
      <c r="E1790" s="19" t="s">
        <v>588</v>
      </c>
      <c r="F1790" s="24">
        <v>165</v>
      </c>
      <c r="G1790" s="40"/>
      <c r="H1790" s="41"/>
    </row>
    <row r="1791" spans="1:8" ht="19.5" thickBot="1" x14ac:dyDescent="0.35">
      <c r="A1791" s="17">
        <v>1797</v>
      </c>
      <c r="B1791" s="18">
        <v>43720</v>
      </c>
      <c r="C1791" s="19" t="s">
        <v>1965</v>
      </c>
      <c r="D1791" s="19" t="s">
        <v>1443</v>
      </c>
      <c r="E1791" s="19" t="s">
        <v>588</v>
      </c>
      <c r="F1791" s="24">
        <v>13</v>
      </c>
      <c r="G1791" s="40"/>
      <c r="H1791" s="41"/>
    </row>
    <row r="1792" spans="1:8" ht="19.5" thickBot="1" x14ac:dyDescent="0.35">
      <c r="A1792" s="17">
        <v>1798</v>
      </c>
      <c r="B1792" s="18">
        <v>43720</v>
      </c>
      <c r="C1792" s="19" t="s">
        <v>1966</v>
      </c>
      <c r="D1792" s="19" t="s">
        <v>1443</v>
      </c>
      <c r="E1792" s="19" t="s">
        <v>588</v>
      </c>
      <c r="F1792" s="24">
        <v>13</v>
      </c>
      <c r="G1792" s="40"/>
      <c r="H1792" s="41"/>
    </row>
    <row r="1793" spans="1:8" ht="19.5" thickBot="1" x14ac:dyDescent="0.35">
      <c r="A1793" s="17">
        <v>1799</v>
      </c>
      <c r="B1793" s="18">
        <v>43720</v>
      </c>
      <c r="C1793" s="19" t="s">
        <v>1967</v>
      </c>
      <c r="D1793" s="19" t="s">
        <v>1443</v>
      </c>
      <c r="E1793" s="19" t="s">
        <v>588</v>
      </c>
      <c r="F1793" s="24">
        <v>13</v>
      </c>
      <c r="G1793" s="40"/>
      <c r="H1793" s="41"/>
    </row>
    <row r="1794" spans="1:8" ht="19.5" thickBot="1" x14ac:dyDescent="0.35">
      <c r="A1794" s="17">
        <v>1800</v>
      </c>
      <c r="B1794" s="23">
        <v>43720</v>
      </c>
      <c r="C1794" s="31" t="s">
        <v>1968</v>
      </c>
      <c r="D1794" s="31" t="s">
        <v>1969</v>
      </c>
      <c r="E1794" s="31" t="s">
        <v>1941</v>
      </c>
      <c r="F1794" s="24">
        <v>5</v>
      </c>
      <c r="G1794" s="40"/>
      <c r="H1794" s="41"/>
    </row>
    <row r="1795" spans="1:8" ht="19.5" thickBot="1" x14ac:dyDescent="0.35">
      <c r="A1795" s="17">
        <v>1801</v>
      </c>
      <c r="B1795" s="23">
        <v>43720</v>
      </c>
      <c r="C1795" s="31" t="s">
        <v>1970</v>
      </c>
      <c r="D1795" s="31" t="s">
        <v>1971</v>
      </c>
      <c r="E1795" s="31" t="s">
        <v>1941</v>
      </c>
      <c r="F1795" s="24">
        <v>5</v>
      </c>
      <c r="G1795" s="40"/>
      <c r="H1795" s="41"/>
    </row>
    <row r="1796" spans="1:8" ht="19.5" thickBot="1" x14ac:dyDescent="0.35">
      <c r="A1796" s="17">
        <v>1802</v>
      </c>
      <c r="B1796" s="23">
        <v>43720</v>
      </c>
      <c r="C1796" s="31" t="s">
        <v>1972</v>
      </c>
      <c r="D1796" s="31" t="s">
        <v>1973</v>
      </c>
      <c r="E1796" s="31" t="s">
        <v>1941</v>
      </c>
      <c r="F1796" s="24">
        <v>5</v>
      </c>
      <c r="G1796" s="40"/>
      <c r="H1796" s="41"/>
    </row>
    <row r="1797" spans="1:8" ht="19.5" thickBot="1" x14ac:dyDescent="0.35">
      <c r="A1797" s="17">
        <v>1803</v>
      </c>
      <c r="B1797" s="23">
        <v>43720</v>
      </c>
      <c r="C1797" s="31" t="s">
        <v>1974</v>
      </c>
      <c r="D1797" s="31" t="s">
        <v>1975</v>
      </c>
      <c r="E1797" s="31" t="s">
        <v>1941</v>
      </c>
      <c r="F1797" s="24">
        <v>5</v>
      </c>
      <c r="G1797" s="40"/>
      <c r="H1797" s="41"/>
    </row>
    <row r="1798" spans="1:8" ht="19.5" thickBot="1" x14ac:dyDescent="0.35">
      <c r="A1798" s="17">
        <v>1804</v>
      </c>
      <c r="B1798" s="23">
        <v>43720</v>
      </c>
      <c r="C1798" s="31" t="s">
        <v>1976</v>
      </c>
      <c r="D1798" s="31" t="s">
        <v>1977</v>
      </c>
      <c r="E1798" s="31" t="s">
        <v>1941</v>
      </c>
      <c r="F1798" s="24">
        <v>5</v>
      </c>
      <c r="G1798" s="40"/>
      <c r="H1798" s="41"/>
    </row>
    <row r="1799" spans="1:8" ht="19.5" thickBot="1" x14ac:dyDescent="0.35">
      <c r="A1799" s="17">
        <v>1805</v>
      </c>
      <c r="B1799" s="23">
        <v>43720</v>
      </c>
      <c r="C1799" s="31" t="s">
        <v>1978</v>
      </c>
      <c r="D1799" s="31" t="s">
        <v>1979</v>
      </c>
      <c r="E1799" s="31" t="s">
        <v>1980</v>
      </c>
      <c r="F1799" s="24">
        <v>13</v>
      </c>
      <c r="G1799" s="40"/>
      <c r="H1799" s="41"/>
    </row>
    <row r="1800" spans="1:8" ht="19.5" thickBot="1" x14ac:dyDescent="0.35">
      <c r="A1800" s="17">
        <v>1806</v>
      </c>
      <c r="B1800" s="23">
        <v>43720</v>
      </c>
      <c r="C1800" s="31" t="s">
        <v>1981</v>
      </c>
      <c r="D1800" s="31" t="s">
        <v>1982</v>
      </c>
      <c r="E1800" s="31" t="s">
        <v>1980</v>
      </c>
      <c r="F1800" s="24">
        <v>13</v>
      </c>
      <c r="G1800" s="40"/>
      <c r="H1800" s="41"/>
    </row>
    <row r="1801" spans="1:8" ht="57" thickBot="1" x14ac:dyDescent="0.35">
      <c r="A1801" s="17">
        <v>1807</v>
      </c>
      <c r="B1801" s="30">
        <v>43720</v>
      </c>
      <c r="C1801" s="31" t="s">
        <v>1968</v>
      </c>
      <c r="D1801" s="31" t="s">
        <v>1983</v>
      </c>
      <c r="E1801" s="31"/>
      <c r="F1801" s="24">
        <v>5</v>
      </c>
      <c r="G1801" s="40"/>
      <c r="H1801" s="41"/>
    </row>
    <row r="1802" spans="1:8" ht="57" thickBot="1" x14ac:dyDescent="0.35">
      <c r="A1802" s="17">
        <v>1808</v>
      </c>
      <c r="B1802" s="30">
        <v>43720</v>
      </c>
      <c r="C1802" s="31" t="s">
        <v>1970</v>
      </c>
      <c r="D1802" s="31" t="s">
        <v>1984</v>
      </c>
      <c r="E1802" s="31"/>
      <c r="F1802" s="24">
        <v>5</v>
      </c>
      <c r="G1802" s="40"/>
      <c r="H1802" s="41"/>
    </row>
    <row r="1803" spans="1:8" ht="57" thickBot="1" x14ac:dyDescent="0.35">
      <c r="A1803" s="17">
        <v>1809</v>
      </c>
      <c r="B1803" s="30">
        <v>43720</v>
      </c>
      <c r="C1803" s="31" t="s">
        <v>1972</v>
      </c>
      <c r="D1803" s="31" t="s">
        <v>1985</v>
      </c>
      <c r="E1803" s="31"/>
      <c r="F1803" s="24">
        <v>5</v>
      </c>
      <c r="G1803" s="40"/>
      <c r="H1803" s="41"/>
    </row>
    <row r="1804" spans="1:8" ht="57" thickBot="1" x14ac:dyDescent="0.35">
      <c r="A1804" s="17">
        <v>1810</v>
      </c>
      <c r="B1804" s="30">
        <v>43720</v>
      </c>
      <c r="C1804" s="31" t="s">
        <v>1974</v>
      </c>
      <c r="D1804" s="31" t="s">
        <v>1986</v>
      </c>
      <c r="E1804" s="31"/>
      <c r="F1804" s="24">
        <v>5</v>
      </c>
      <c r="G1804" s="40"/>
      <c r="H1804" s="41"/>
    </row>
    <row r="1805" spans="1:8" ht="57" thickBot="1" x14ac:dyDescent="0.35">
      <c r="A1805" s="17">
        <v>1811</v>
      </c>
      <c r="B1805" s="30">
        <v>43720</v>
      </c>
      <c r="C1805" s="31" t="s">
        <v>1976</v>
      </c>
      <c r="D1805" s="31" t="s">
        <v>1987</v>
      </c>
      <c r="E1805" s="31"/>
      <c r="F1805" s="24">
        <v>5</v>
      </c>
      <c r="G1805" s="40"/>
      <c r="H1805" s="41"/>
    </row>
    <row r="1806" spans="1:8" ht="57" thickBot="1" x14ac:dyDescent="0.35">
      <c r="A1806" s="17">
        <v>1812</v>
      </c>
      <c r="B1806" s="23">
        <v>43720</v>
      </c>
      <c r="C1806" s="31" t="s">
        <v>1978</v>
      </c>
      <c r="D1806" s="31" t="s">
        <v>1988</v>
      </c>
      <c r="E1806" s="31"/>
      <c r="F1806" s="24">
        <v>13</v>
      </c>
      <c r="G1806" s="40"/>
      <c r="H1806" s="41"/>
    </row>
    <row r="1807" spans="1:8" ht="57" thickBot="1" x14ac:dyDescent="0.35">
      <c r="A1807" s="17">
        <v>1813</v>
      </c>
      <c r="B1807" s="23">
        <v>43720</v>
      </c>
      <c r="C1807" s="31" t="s">
        <v>1981</v>
      </c>
      <c r="D1807" s="31" t="s">
        <v>1989</v>
      </c>
      <c r="E1807" s="31"/>
      <c r="F1807" s="24">
        <v>13</v>
      </c>
      <c r="G1807" s="40"/>
      <c r="H1807" s="41"/>
    </row>
    <row r="1808" spans="1:8" ht="57" thickBot="1" x14ac:dyDescent="0.35">
      <c r="A1808" s="17">
        <v>1814</v>
      </c>
      <c r="B1808" s="23">
        <v>43720</v>
      </c>
      <c r="C1808" s="31" t="s">
        <v>1981</v>
      </c>
      <c r="D1808" s="31" t="s">
        <v>1990</v>
      </c>
      <c r="E1808" s="31"/>
      <c r="F1808" s="24">
        <v>13</v>
      </c>
      <c r="G1808" s="40"/>
      <c r="H1808" s="41"/>
    </row>
    <row r="1809" spans="1:8" ht="19.5" thickBot="1" x14ac:dyDescent="0.35">
      <c r="A1809" s="17">
        <v>1815</v>
      </c>
      <c r="B1809" s="23">
        <v>43724</v>
      </c>
      <c r="C1809" s="31"/>
      <c r="D1809" s="31" t="s">
        <v>1991</v>
      </c>
      <c r="E1809" s="31" t="s">
        <v>1992</v>
      </c>
      <c r="F1809" s="24">
        <v>13</v>
      </c>
      <c r="G1809" s="40"/>
      <c r="H1809" s="41"/>
    </row>
    <row r="1810" spans="1:8" ht="19.5" thickBot="1" x14ac:dyDescent="0.35">
      <c r="A1810" s="17">
        <v>1816</v>
      </c>
      <c r="B1810" s="23">
        <v>43735</v>
      </c>
      <c r="C1810" s="19"/>
      <c r="D1810" s="19" t="s">
        <v>15</v>
      </c>
      <c r="E1810" s="19" t="s">
        <v>1993</v>
      </c>
      <c r="F1810" s="24">
        <v>3.8</v>
      </c>
      <c r="G1810" s="40"/>
      <c r="H1810" s="41"/>
    </row>
    <row r="1811" spans="1:8" ht="19.5" thickBot="1" x14ac:dyDescent="0.35">
      <c r="A1811" s="17">
        <v>1817</v>
      </c>
      <c r="B1811" s="18">
        <v>43738</v>
      </c>
      <c r="C1811" s="19" t="s">
        <v>1994</v>
      </c>
      <c r="D1811" s="19" t="s">
        <v>1443</v>
      </c>
      <c r="E1811" s="19" t="s">
        <v>588</v>
      </c>
      <c r="F1811" s="24">
        <v>24</v>
      </c>
      <c r="G1811" s="40"/>
      <c r="H1811" s="41"/>
    </row>
    <row r="1812" spans="1:8" ht="19.5" thickBot="1" x14ac:dyDescent="0.35">
      <c r="A1812" s="17">
        <v>1818</v>
      </c>
      <c r="B1812" s="18">
        <v>43738</v>
      </c>
      <c r="C1812" s="19" t="s">
        <v>1995</v>
      </c>
      <c r="D1812" s="19" t="s">
        <v>1443</v>
      </c>
      <c r="E1812" s="19" t="s">
        <v>588</v>
      </c>
      <c r="F1812" s="24">
        <v>13</v>
      </c>
      <c r="G1812" s="40"/>
      <c r="H1812" s="41"/>
    </row>
    <row r="1813" spans="1:8" ht="19.5" thickBot="1" x14ac:dyDescent="0.35">
      <c r="A1813" s="17">
        <v>1819</v>
      </c>
      <c r="B1813" s="23">
        <v>43738</v>
      </c>
      <c r="C1813" s="31" t="s">
        <v>1996</v>
      </c>
      <c r="D1813" s="31" t="s">
        <v>1997</v>
      </c>
      <c r="E1813" s="31" t="s">
        <v>588</v>
      </c>
      <c r="F1813" s="24">
        <v>24</v>
      </c>
      <c r="G1813" s="40"/>
      <c r="H1813" s="41"/>
    </row>
    <row r="1814" spans="1:8" ht="19.5" thickBot="1" x14ac:dyDescent="0.35">
      <c r="A1814" s="17">
        <v>1820</v>
      </c>
      <c r="B1814" s="23">
        <v>43738</v>
      </c>
      <c r="C1814" s="31" t="s">
        <v>1998</v>
      </c>
      <c r="D1814" s="31" t="s">
        <v>1999</v>
      </c>
      <c r="E1814" s="31" t="s">
        <v>1980</v>
      </c>
      <c r="F1814" s="24">
        <v>13</v>
      </c>
      <c r="G1814" s="40"/>
      <c r="H1814" s="41"/>
    </row>
    <row r="1815" spans="1:8" ht="38.25" thickBot="1" x14ac:dyDescent="0.35">
      <c r="A1815" s="17">
        <v>1821</v>
      </c>
      <c r="B1815" s="23">
        <v>43738</v>
      </c>
      <c r="C1815" s="31" t="s">
        <v>1996</v>
      </c>
      <c r="D1815" s="31" t="s">
        <v>2000</v>
      </c>
      <c r="E1815" s="31"/>
      <c r="F1815" s="24">
        <v>24</v>
      </c>
      <c r="G1815" s="40"/>
      <c r="H1815" s="41"/>
    </row>
    <row r="1816" spans="1:8" ht="57" thickBot="1" x14ac:dyDescent="0.35">
      <c r="A1816" s="17">
        <v>1822</v>
      </c>
      <c r="B1816" s="30">
        <v>43738</v>
      </c>
      <c r="C1816" s="31" t="s">
        <v>1998</v>
      </c>
      <c r="D1816" s="31" t="s">
        <v>2001</v>
      </c>
      <c r="E1816" s="31"/>
      <c r="F1816" s="24">
        <v>13</v>
      </c>
      <c r="G1816" s="40"/>
      <c r="H1816" s="41"/>
    </row>
    <row r="1817" spans="1:8" ht="19.5" thickBot="1" x14ac:dyDescent="0.35">
      <c r="A1817" s="17">
        <v>1823</v>
      </c>
      <c r="B1817" s="18">
        <v>43740</v>
      </c>
      <c r="C1817" s="19"/>
      <c r="D1817" s="19" t="s">
        <v>100</v>
      </c>
      <c r="E1817" s="19" t="s">
        <v>2002</v>
      </c>
      <c r="F1817" s="24">
        <v>165</v>
      </c>
      <c r="G1817" s="40"/>
      <c r="H1817" s="41"/>
    </row>
    <row r="1818" spans="1:8" ht="19.5" thickBot="1" x14ac:dyDescent="0.35">
      <c r="A1818" s="17">
        <v>1824</v>
      </c>
      <c r="B1818" s="18">
        <v>43740</v>
      </c>
      <c r="C1818" s="19" t="s">
        <v>2003</v>
      </c>
      <c r="D1818" s="19" t="s">
        <v>1443</v>
      </c>
      <c r="E1818" s="19" t="s">
        <v>1499</v>
      </c>
      <c r="F1818" s="24">
        <v>12</v>
      </c>
      <c r="G1818" s="40"/>
      <c r="H1818" s="41"/>
    </row>
    <row r="1819" spans="1:8" ht="19.5" thickBot="1" x14ac:dyDescent="0.35">
      <c r="A1819" s="17">
        <v>1825</v>
      </c>
      <c r="B1819" s="18">
        <v>43740</v>
      </c>
      <c r="C1819" s="19" t="s">
        <v>2004</v>
      </c>
      <c r="D1819" s="19" t="s">
        <v>1443</v>
      </c>
      <c r="E1819" s="19" t="s">
        <v>588</v>
      </c>
      <c r="F1819" s="24">
        <v>12</v>
      </c>
      <c r="G1819" s="40"/>
      <c r="H1819" s="41"/>
    </row>
    <row r="1820" spans="1:8" ht="19.5" thickBot="1" x14ac:dyDescent="0.35">
      <c r="A1820" s="17">
        <v>1826</v>
      </c>
      <c r="B1820" s="23">
        <v>43740</v>
      </c>
      <c r="C1820" s="31" t="s">
        <v>2005</v>
      </c>
      <c r="D1820" s="31" t="s">
        <v>2006</v>
      </c>
      <c r="E1820" s="31" t="s">
        <v>2007</v>
      </c>
      <c r="F1820" s="24">
        <v>12</v>
      </c>
      <c r="G1820" s="40"/>
      <c r="H1820" s="41"/>
    </row>
    <row r="1821" spans="1:8" ht="19.5" thickBot="1" x14ac:dyDescent="0.35">
      <c r="A1821" s="17">
        <v>1827</v>
      </c>
      <c r="B1821" s="23">
        <v>43740</v>
      </c>
      <c r="C1821" s="31" t="s">
        <v>2008</v>
      </c>
      <c r="D1821" s="31" t="s">
        <v>2009</v>
      </c>
      <c r="E1821" s="31" t="s">
        <v>588</v>
      </c>
      <c r="F1821" s="24">
        <v>12</v>
      </c>
      <c r="G1821" s="40"/>
      <c r="H1821" s="41"/>
    </row>
    <row r="1822" spans="1:8" ht="38.25" thickBot="1" x14ac:dyDescent="0.35">
      <c r="A1822" s="17">
        <v>1828</v>
      </c>
      <c r="B1822" s="23">
        <v>43740</v>
      </c>
      <c r="C1822" s="31" t="s">
        <v>2005</v>
      </c>
      <c r="D1822" s="31" t="s">
        <v>2010</v>
      </c>
      <c r="E1822" s="31"/>
      <c r="F1822" s="24">
        <v>12</v>
      </c>
      <c r="G1822" s="40"/>
      <c r="H1822" s="41"/>
    </row>
    <row r="1823" spans="1:8" ht="38.25" thickBot="1" x14ac:dyDescent="0.35">
      <c r="A1823" s="17">
        <v>1829</v>
      </c>
      <c r="B1823" s="23">
        <v>43740</v>
      </c>
      <c r="C1823" s="31" t="s">
        <v>2008</v>
      </c>
      <c r="D1823" s="31" t="s">
        <v>2011</v>
      </c>
      <c r="E1823" s="31"/>
      <c r="F1823" s="24">
        <v>12</v>
      </c>
      <c r="G1823" s="40"/>
      <c r="H1823" s="41"/>
    </row>
    <row r="1824" spans="1:8" ht="19.5" thickBot="1" x14ac:dyDescent="0.35">
      <c r="A1824" s="17">
        <v>1830</v>
      </c>
      <c r="B1824" s="23">
        <v>43747</v>
      </c>
      <c r="C1824" s="31"/>
      <c r="D1824" s="31" t="s">
        <v>2012</v>
      </c>
      <c r="E1824" s="31" t="s">
        <v>2013</v>
      </c>
      <c r="F1824" s="24">
        <v>165</v>
      </c>
      <c r="G1824" s="40"/>
      <c r="H1824" s="41"/>
    </row>
    <row r="1825" spans="1:8" ht="19.5" thickBot="1" x14ac:dyDescent="0.35">
      <c r="A1825" s="17">
        <v>1831</v>
      </c>
      <c r="B1825" s="23">
        <v>43748</v>
      </c>
      <c r="C1825" s="31"/>
      <c r="D1825" s="31" t="s">
        <v>2014</v>
      </c>
      <c r="E1825" s="31"/>
      <c r="F1825" s="24">
        <v>11000</v>
      </c>
      <c r="G1825" s="40"/>
      <c r="H1825" s="41"/>
    </row>
    <row r="1826" spans="1:8" ht="19.5" thickBot="1" x14ac:dyDescent="0.35">
      <c r="A1826" s="17">
        <v>1832</v>
      </c>
      <c r="B1826" s="23">
        <v>43748</v>
      </c>
      <c r="C1826" s="63"/>
      <c r="D1826" s="27" t="s">
        <v>15</v>
      </c>
      <c r="E1826" s="19" t="s">
        <v>1865</v>
      </c>
      <c r="F1826" s="24">
        <f>16.1+7+66.5+100+82.9+799.5</f>
        <v>1072</v>
      </c>
      <c r="G1826" s="61"/>
      <c r="H1826" s="62"/>
    </row>
    <row r="1827" spans="1:8" ht="19.5" thickBot="1" x14ac:dyDescent="0.35">
      <c r="A1827" s="17">
        <v>1833</v>
      </c>
      <c r="B1827" s="23">
        <v>43749</v>
      </c>
      <c r="C1827" s="31"/>
      <c r="D1827" s="31" t="s">
        <v>2015</v>
      </c>
      <c r="E1827" s="31"/>
      <c r="F1827" s="24">
        <v>6000</v>
      </c>
      <c r="G1827" s="40"/>
      <c r="H1827" s="41"/>
    </row>
    <row r="1828" spans="1:8" ht="19.5" thickBot="1" x14ac:dyDescent="0.35">
      <c r="A1828" s="17">
        <v>1834</v>
      </c>
      <c r="B1828" s="23">
        <v>43749</v>
      </c>
      <c r="C1828" s="26"/>
      <c r="D1828" s="27" t="s">
        <v>101</v>
      </c>
      <c r="E1828" s="27" t="s">
        <v>2016</v>
      </c>
      <c r="F1828" s="24">
        <v>2475</v>
      </c>
      <c r="G1828" s="42"/>
      <c r="H1828" s="43"/>
    </row>
    <row r="1829" spans="1:8" ht="19.5" thickBot="1" x14ac:dyDescent="0.35">
      <c r="A1829" s="17">
        <v>1835</v>
      </c>
      <c r="B1829" s="23">
        <v>43750</v>
      </c>
      <c r="C1829" s="31"/>
      <c r="D1829" s="31" t="s">
        <v>2017</v>
      </c>
      <c r="E1829" s="31"/>
      <c r="F1829" s="24">
        <v>5000</v>
      </c>
      <c r="G1829" s="40"/>
      <c r="H1829" s="41"/>
    </row>
    <row r="1830" spans="1:8" ht="19.5" thickBot="1" x14ac:dyDescent="0.35">
      <c r="A1830" s="17">
        <v>1836</v>
      </c>
      <c r="B1830" s="23">
        <v>43751</v>
      </c>
      <c r="C1830" s="31"/>
      <c r="D1830" s="31" t="s">
        <v>2018</v>
      </c>
      <c r="E1830" s="31"/>
      <c r="F1830" s="24">
        <v>2000</v>
      </c>
      <c r="G1830" s="40"/>
      <c r="H1830" s="41"/>
    </row>
    <row r="1831" spans="1:8" ht="19.5" thickBot="1" x14ac:dyDescent="0.35">
      <c r="A1831" s="17">
        <v>1837</v>
      </c>
      <c r="B1831" s="23">
        <v>43752</v>
      </c>
      <c r="C1831" s="31"/>
      <c r="D1831" s="31" t="s">
        <v>2019</v>
      </c>
      <c r="E1831" s="31"/>
      <c r="F1831" s="24">
        <v>-10000</v>
      </c>
      <c r="G1831" s="40"/>
      <c r="H1831" s="41"/>
    </row>
    <row r="1832" spans="1:8" ht="19.5" thickBot="1" x14ac:dyDescent="0.35">
      <c r="A1832" s="17">
        <v>1838</v>
      </c>
      <c r="B1832" s="18">
        <v>43752</v>
      </c>
      <c r="C1832" s="19"/>
      <c r="D1832" s="19" t="s">
        <v>2020</v>
      </c>
      <c r="E1832" s="19" t="s">
        <v>2021</v>
      </c>
      <c r="F1832" s="20">
        <v>975</v>
      </c>
      <c r="G1832" s="40"/>
      <c r="H1832" s="41"/>
    </row>
    <row r="1833" spans="1:8" ht="38.25" thickBot="1" x14ac:dyDescent="0.35">
      <c r="A1833" s="17">
        <v>1839</v>
      </c>
      <c r="B1833" s="23">
        <v>43754</v>
      </c>
      <c r="C1833" s="19"/>
      <c r="D1833" s="19" t="s">
        <v>279</v>
      </c>
      <c r="E1833" s="19" t="s">
        <v>2022</v>
      </c>
      <c r="F1833" s="24">
        <v>13</v>
      </c>
      <c r="G1833" s="40"/>
      <c r="H1833" s="41"/>
    </row>
    <row r="1834" spans="1:8" ht="38.25" thickBot="1" x14ac:dyDescent="0.35">
      <c r="A1834" s="17">
        <v>1840</v>
      </c>
      <c r="B1834" s="23">
        <v>43756</v>
      </c>
      <c r="C1834" s="19"/>
      <c r="D1834" s="19" t="s">
        <v>279</v>
      </c>
      <c r="E1834" s="19" t="s">
        <v>2023</v>
      </c>
      <c r="F1834" s="24">
        <v>31</v>
      </c>
      <c r="G1834" s="40"/>
      <c r="H1834" s="41"/>
    </row>
    <row r="1835" spans="1:8" ht="38.25" thickBot="1" x14ac:dyDescent="0.35">
      <c r="A1835" s="17">
        <v>1841</v>
      </c>
      <c r="B1835" s="23">
        <v>43758</v>
      </c>
      <c r="C1835" s="19"/>
      <c r="D1835" s="19" t="s">
        <v>279</v>
      </c>
      <c r="E1835" s="19" t="s">
        <v>2024</v>
      </c>
      <c r="F1835" s="24">
        <v>6.5</v>
      </c>
      <c r="G1835" s="40"/>
      <c r="H1835" s="41"/>
    </row>
    <row r="1836" spans="1:8" ht="19.5" thickBot="1" x14ac:dyDescent="0.35">
      <c r="A1836" s="17">
        <v>1842</v>
      </c>
      <c r="B1836" s="23">
        <v>43763</v>
      </c>
      <c r="C1836" s="19"/>
      <c r="D1836" s="19" t="s">
        <v>279</v>
      </c>
      <c r="E1836" s="19" t="s">
        <v>2025</v>
      </c>
      <c r="F1836" s="24">
        <v>25</v>
      </c>
      <c r="G1836" s="40"/>
      <c r="H1836" s="41"/>
    </row>
    <row r="1837" spans="1:8" ht="19.5" thickBot="1" x14ac:dyDescent="0.35">
      <c r="A1837" s="17">
        <v>1843</v>
      </c>
      <c r="B1837" s="23">
        <v>43769</v>
      </c>
      <c r="C1837" s="19"/>
      <c r="D1837" s="19" t="s">
        <v>15</v>
      </c>
      <c r="E1837" s="19" t="s">
        <v>2026</v>
      </c>
      <c r="F1837" s="24">
        <v>119.9</v>
      </c>
      <c r="G1837" s="40"/>
      <c r="H1837" s="41"/>
    </row>
    <row r="1838" spans="1:8" ht="19.5" thickBot="1" x14ac:dyDescent="0.35">
      <c r="A1838" s="17">
        <v>1844</v>
      </c>
      <c r="B1838" s="23">
        <v>43774</v>
      </c>
      <c r="C1838" s="19"/>
      <c r="D1838" s="19" t="s">
        <v>11</v>
      </c>
      <c r="E1838" s="19" t="s">
        <v>2027</v>
      </c>
      <c r="F1838" s="24">
        <v>30</v>
      </c>
      <c r="G1838" s="40"/>
      <c r="H1838" s="41"/>
    </row>
    <row r="1839" spans="1:8" ht="38.25" thickBot="1" x14ac:dyDescent="0.35">
      <c r="A1839" s="17">
        <v>1845</v>
      </c>
      <c r="B1839" s="23">
        <v>43775</v>
      </c>
      <c r="C1839" s="19"/>
      <c r="D1839" s="19" t="s">
        <v>279</v>
      </c>
      <c r="E1839" s="19" t="s">
        <v>2028</v>
      </c>
      <c r="F1839" s="24">
        <v>11</v>
      </c>
      <c r="G1839" s="40"/>
      <c r="H1839" s="41"/>
    </row>
    <row r="1840" spans="1:8" ht="19.5" thickBot="1" x14ac:dyDescent="0.35">
      <c r="A1840" s="17">
        <v>1846</v>
      </c>
      <c r="B1840" s="23">
        <v>43801</v>
      </c>
      <c r="C1840" s="19"/>
      <c r="D1840" s="19" t="s">
        <v>279</v>
      </c>
      <c r="E1840" s="19" t="s">
        <v>2029</v>
      </c>
      <c r="F1840" s="24">
        <v>6.5</v>
      </c>
      <c r="G1840" s="40"/>
      <c r="H1840" s="41"/>
    </row>
    <row r="1841" spans="1:8" ht="38.25" thickBot="1" x14ac:dyDescent="0.35">
      <c r="A1841" s="17">
        <v>1847</v>
      </c>
      <c r="B1841" s="23">
        <v>43801</v>
      </c>
      <c r="C1841" s="19"/>
      <c r="D1841" s="19" t="s">
        <v>279</v>
      </c>
      <c r="E1841" s="19" t="s">
        <v>2030</v>
      </c>
      <c r="F1841" s="24">
        <v>8.5</v>
      </c>
      <c r="G1841" s="40"/>
      <c r="H1841" s="41"/>
    </row>
    <row r="1842" spans="1:8" ht="38.25" thickBot="1" x14ac:dyDescent="0.35">
      <c r="A1842" s="17">
        <v>1848</v>
      </c>
      <c r="B1842" s="23">
        <v>43803</v>
      </c>
      <c r="C1842" s="19"/>
      <c r="D1842" s="19" t="s">
        <v>279</v>
      </c>
      <c r="E1842" s="19" t="s">
        <v>2031</v>
      </c>
      <c r="F1842" s="24">
        <v>13.5</v>
      </c>
      <c r="G1842" s="40"/>
      <c r="H1842" s="41"/>
    </row>
    <row r="1843" spans="1:8" ht="38.25" thickBot="1" x14ac:dyDescent="0.35">
      <c r="A1843" s="17">
        <v>1849</v>
      </c>
      <c r="B1843" s="23">
        <v>43804</v>
      </c>
      <c r="C1843" s="19"/>
      <c r="D1843" s="19" t="s">
        <v>279</v>
      </c>
      <c r="E1843" s="19" t="s">
        <v>2032</v>
      </c>
      <c r="F1843" s="24">
        <v>7.5</v>
      </c>
      <c r="G1843" s="40"/>
      <c r="H1843" s="41"/>
    </row>
    <row r="1844" spans="1:8" ht="19.5" thickBot="1" x14ac:dyDescent="0.35">
      <c r="A1844" s="17">
        <v>1850</v>
      </c>
      <c r="B1844" s="23">
        <v>43804</v>
      </c>
      <c r="C1844" s="19"/>
      <c r="D1844" s="27" t="s">
        <v>15</v>
      </c>
      <c r="E1844" s="19" t="s">
        <v>1865</v>
      </c>
      <c r="F1844" s="24">
        <f>1734.3+241.4+448.6+300+74.1+60.7+230.65+23.8+37.3+10+6.2+11.7+50+150+74.5+12.7+1108.7+103.7+54+76.7+1.8+29.8+993+17.5+32.3+27.2+68.9+18.9+2282+462.7+1516+3.1+172+1312.1+1308.2+70.7+74.5+21.5+18.2+3.2+5.3+100+1637.2+32.9+24+211.1+21+158.3+500+51.7+65.6+128+600+50+622+31+129.9+45.5+127.5+70.9+42.5+182.9+176.8+39.2+80.9+3332.9+186.1+216.3+32.7+50+59.4+100+50+86+173.2</f>
        <v>22663.450000000012</v>
      </c>
      <c r="G1844" s="61"/>
      <c r="H1844" s="62"/>
    </row>
    <row r="1845" spans="1:8" ht="19.5" thickBot="1" x14ac:dyDescent="0.35">
      <c r="A1845" s="17">
        <v>1851</v>
      </c>
      <c r="B1845" s="23">
        <v>43805</v>
      </c>
      <c r="C1845" s="19"/>
      <c r="D1845" s="19" t="s">
        <v>279</v>
      </c>
      <c r="E1845" s="19" t="s">
        <v>2033</v>
      </c>
      <c r="F1845" s="24">
        <v>7.5</v>
      </c>
      <c r="G1845" s="40"/>
      <c r="H1845" s="41"/>
    </row>
    <row r="1846" spans="1:8" ht="38.25" thickBot="1" x14ac:dyDescent="0.35">
      <c r="A1846" s="17">
        <v>1852</v>
      </c>
      <c r="B1846" s="23">
        <v>43805</v>
      </c>
      <c r="C1846" s="19"/>
      <c r="D1846" s="19" t="s">
        <v>279</v>
      </c>
      <c r="E1846" s="19" t="s">
        <v>2034</v>
      </c>
      <c r="F1846" s="24">
        <v>5</v>
      </c>
      <c r="G1846" s="40"/>
      <c r="H1846" s="41"/>
    </row>
    <row r="1847" spans="1:8" ht="38.25" thickBot="1" x14ac:dyDescent="0.35">
      <c r="A1847" s="17">
        <v>1853</v>
      </c>
      <c r="B1847" s="23">
        <v>43808</v>
      </c>
      <c r="C1847" s="19"/>
      <c r="D1847" s="19" t="s">
        <v>279</v>
      </c>
      <c r="E1847" s="19" t="s">
        <v>2035</v>
      </c>
      <c r="F1847" s="24">
        <v>12</v>
      </c>
      <c r="G1847" s="40"/>
      <c r="H1847" s="41"/>
    </row>
    <row r="1848" spans="1:8" ht="38.25" thickBot="1" x14ac:dyDescent="0.35">
      <c r="A1848" s="17">
        <v>1854</v>
      </c>
      <c r="B1848" s="23">
        <v>43809</v>
      </c>
      <c r="C1848" s="19"/>
      <c r="D1848" s="19" t="s">
        <v>279</v>
      </c>
      <c r="E1848" s="19" t="s">
        <v>2036</v>
      </c>
      <c r="F1848" s="24">
        <v>6.5</v>
      </c>
      <c r="G1848" s="40"/>
      <c r="H1848" s="41"/>
    </row>
    <row r="1849" spans="1:8" ht="19.5" thickBot="1" x14ac:dyDescent="0.35">
      <c r="A1849" s="17">
        <v>1855</v>
      </c>
      <c r="B1849" s="23">
        <v>43809</v>
      </c>
      <c r="C1849" s="19"/>
      <c r="D1849" s="19" t="s">
        <v>279</v>
      </c>
      <c r="E1849" s="19" t="s">
        <v>2037</v>
      </c>
      <c r="F1849" s="24">
        <v>5</v>
      </c>
      <c r="G1849" s="40"/>
      <c r="H1849" s="41"/>
    </row>
    <row r="1850" spans="1:8" ht="38.25" thickBot="1" x14ac:dyDescent="0.35">
      <c r="A1850" s="17">
        <v>1856</v>
      </c>
      <c r="B1850" s="23">
        <v>43811</v>
      </c>
      <c r="C1850" s="19"/>
      <c r="D1850" s="19" t="s">
        <v>279</v>
      </c>
      <c r="E1850" s="19" t="s">
        <v>2038</v>
      </c>
      <c r="F1850" s="24">
        <v>5</v>
      </c>
      <c r="G1850" s="40"/>
      <c r="H1850" s="41"/>
    </row>
    <row r="1851" spans="1:8" ht="38.25" thickBot="1" x14ac:dyDescent="0.35">
      <c r="A1851" s="17">
        <v>1857</v>
      </c>
      <c r="B1851" s="23">
        <v>43812</v>
      </c>
      <c r="C1851" s="19"/>
      <c r="D1851" s="19" t="s">
        <v>279</v>
      </c>
      <c r="E1851" s="19" t="s">
        <v>2039</v>
      </c>
      <c r="F1851" s="24">
        <v>12.5</v>
      </c>
      <c r="G1851" s="40"/>
      <c r="H1851" s="41"/>
    </row>
    <row r="1852" spans="1:8" ht="57" thickBot="1" x14ac:dyDescent="0.35">
      <c r="A1852" s="17">
        <v>1858</v>
      </c>
      <c r="B1852" s="23">
        <v>43815</v>
      </c>
      <c r="C1852" s="19"/>
      <c r="D1852" s="19" t="s">
        <v>279</v>
      </c>
      <c r="E1852" s="19" t="s">
        <v>2040</v>
      </c>
      <c r="F1852" s="24">
        <v>23.5</v>
      </c>
      <c r="G1852" s="40"/>
      <c r="H1852" s="41"/>
    </row>
    <row r="1853" spans="1:8" ht="38.25" thickBot="1" x14ac:dyDescent="0.35">
      <c r="A1853" s="17">
        <v>1859</v>
      </c>
      <c r="B1853" s="23">
        <v>43816</v>
      </c>
      <c r="C1853" s="19"/>
      <c r="D1853" s="19" t="s">
        <v>279</v>
      </c>
      <c r="E1853" s="19" t="s">
        <v>2041</v>
      </c>
      <c r="F1853" s="24">
        <v>7.5</v>
      </c>
      <c r="G1853" s="40"/>
      <c r="H1853" s="41"/>
    </row>
    <row r="1854" spans="1:8" ht="38.25" thickBot="1" x14ac:dyDescent="0.35">
      <c r="A1854" s="17">
        <v>1860</v>
      </c>
      <c r="B1854" s="23">
        <v>43816</v>
      </c>
      <c r="C1854" s="19"/>
      <c r="D1854" s="19" t="s">
        <v>279</v>
      </c>
      <c r="E1854" s="19" t="s">
        <v>2042</v>
      </c>
      <c r="F1854" s="24">
        <v>5</v>
      </c>
      <c r="G1854" s="40"/>
      <c r="H1854" s="41"/>
    </row>
    <row r="1855" spans="1:8" ht="38.25" thickBot="1" x14ac:dyDescent="0.35">
      <c r="A1855" s="17">
        <v>1861</v>
      </c>
      <c r="B1855" s="23">
        <v>43817</v>
      </c>
      <c r="C1855" s="19"/>
      <c r="D1855" s="19" t="s">
        <v>279</v>
      </c>
      <c r="E1855" s="19" t="s">
        <v>2043</v>
      </c>
      <c r="F1855" s="24">
        <v>9</v>
      </c>
      <c r="G1855" s="40"/>
      <c r="H1855" s="41"/>
    </row>
    <row r="1856" spans="1:8" ht="38.25" thickBot="1" x14ac:dyDescent="0.35">
      <c r="A1856" s="17">
        <v>1862</v>
      </c>
      <c r="B1856" s="23">
        <v>43818</v>
      </c>
      <c r="C1856" s="19"/>
      <c r="D1856" s="19" t="s">
        <v>279</v>
      </c>
      <c r="E1856" s="19" t="s">
        <v>2044</v>
      </c>
      <c r="F1856" s="24">
        <v>6.5</v>
      </c>
      <c r="G1856" s="40"/>
      <c r="H1856" s="41"/>
    </row>
    <row r="1857" spans="1:8" ht="38.25" thickBot="1" x14ac:dyDescent="0.35">
      <c r="A1857" s="17">
        <v>1863</v>
      </c>
      <c r="B1857" s="23">
        <v>43818</v>
      </c>
      <c r="C1857" s="19"/>
      <c r="D1857" s="19" t="s">
        <v>279</v>
      </c>
      <c r="E1857" s="19" t="s">
        <v>2045</v>
      </c>
      <c r="F1857" s="24">
        <v>7.5</v>
      </c>
      <c r="G1857" s="40"/>
      <c r="H1857" s="41"/>
    </row>
    <row r="1858" spans="1:8" ht="38.25" thickBot="1" x14ac:dyDescent="0.35">
      <c r="A1858" s="17">
        <v>1864</v>
      </c>
      <c r="B1858" s="23">
        <v>43819</v>
      </c>
      <c r="C1858" s="19"/>
      <c r="D1858" s="19" t="s">
        <v>279</v>
      </c>
      <c r="E1858" s="19" t="s">
        <v>2046</v>
      </c>
      <c r="F1858" s="24">
        <v>5</v>
      </c>
      <c r="G1858" s="40"/>
      <c r="H1858" s="41"/>
    </row>
    <row r="1859" spans="1:8" ht="38.25" thickBot="1" x14ac:dyDescent="0.35">
      <c r="A1859" s="17">
        <v>1865</v>
      </c>
      <c r="B1859" s="23">
        <v>43823</v>
      </c>
      <c r="C1859" s="19"/>
      <c r="D1859" s="19" t="s">
        <v>279</v>
      </c>
      <c r="E1859" s="19" t="s">
        <v>2047</v>
      </c>
      <c r="F1859" s="24">
        <v>7</v>
      </c>
      <c r="G1859" s="40"/>
      <c r="H1859" s="41"/>
    </row>
    <row r="1860" spans="1:8" ht="38.25" thickBot="1" x14ac:dyDescent="0.35">
      <c r="A1860" s="17">
        <v>1866</v>
      </c>
      <c r="B1860" s="23">
        <v>43825</v>
      </c>
      <c r="C1860" s="19"/>
      <c r="D1860" s="19" t="s">
        <v>279</v>
      </c>
      <c r="E1860" s="19" t="s">
        <v>2048</v>
      </c>
      <c r="F1860" s="24">
        <v>6</v>
      </c>
      <c r="G1860" s="40"/>
      <c r="H1860" s="41"/>
    </row>
    <row r="1861" spans="1:8" ht="38.25" thickBot="1" x14ac:dyDescent="0.35">
      <c r="A1861" s="17">
        <v>1867</v>
      </c>
      <c r="B1861" s="23">
        <v>43825</v>
      </c>
      <c r="C1861" s="19"/>
      <c r="D1861" s="19" t="s">
        <v>279</v>
      </c>
      <c r="E1861" s="19" t="s">
        <v>2049</v>
      </c>
      <c r="F1861" s="24">
        <v>5</v>
      </c>
      <c r="G1861" s="40"/>
      <c r="H1861" s="41"/>
    </row>
    <row r="1862" spans="1:8" ht="19.5" thickBot="1" x14ac:dyDescent="0.35">
      <c r="A1862" s="17">
        <v>1868</v>
      </c>
      <c r="B1862" s="23">
        <v>43849</v>
      </c>
      <c r="C1862" s="19"/>
      <c r="D1862" s="19" t="s">
        <v>1690</v>
      </c>
      <c r="E1862" s="19" t="s">
        <v>146</v>
      </c>
      <c r="F1862" s="24">
        <v>150.4</v>
      </c>
      <c r="G1862" s="40"/>
      <c r="H1862" s="41"/>
    </row>
    <row r="1863" spans="1:8" ht="19.5" thickBot="1" x14ac:dyDescent="0.35">
      <c r="A1863" s="17">
        <v>1869</v>
      </c>
      <c r="B1863" s="23">
        <v>43858</v>
      </c>
      <c r="C1863" s="19"/>
      <c r="D1863" s="19" t="s">
        <v>379</v>
      </c>
      <c r="E1863" s="19" t="s">
        <v>2050</v>
      </c>
      <c r="F1863" s="24">
        <f>378+4.4+4.4+4.4+4.4</f>
        <v>395.59999999999991</v>
      </c>
      <c r="G1863" s="40"/>
      <c r="H1863" s="41"/>
    </row>
    <row r="1864" spans="1:8" ht="19.5" thickBot="1" x14ac:dyDescent="0.35">
      <c r="A1864" s="17">
        <v>1870</v>
      </c>
      <c r="B1864" s="23">
        <v>43882</v>
      </c>
      <c r="C1864" s="19"/>
      <c r="D1864" s="19" t="s">
        <v>868</v>
      </c>
      <c r="E1864" s="19" t="s">
        <v>2051</v>
      </c>
      <c r="F1864" s="24">
        <v>35</v>
      </c>
      <c r="G1864" s="40"/>
      <c r="H1864" s="41"/>
    </row>
    <row r="1865" spans="1:8" ht="19.5" thickBot="1" x14ac:dyDescent="0.35">
      <c r="A1865" s="17">
        <v>1871</v>
      </c>
      <c r="B1865" s="23">
        <v>43885</v>
      </c>
      <c r="C1865" s="19"/>
      <c r="D1865" s="27" t="s">
        <v>2052</v>
      </c>
      <c r="E1865" s="19" t="s">
        <v>2053</v>
      </c>
      <c r="F1865" s="24">
        <v>625.79999999999995</v>
      </c>
      <c r="G1865" s="61"/>
      <c r="H1865" s="62"/>
    </row>
    <row r="1866" spans="1:8" ht="38.25" thickBot="1" x14ac:dyDescent="0.35">
      <c r="A1866" s="17">
        <v>1872</v>
      </c>
      <c r="B1866" s="23">
        <v>43887</v>
      </c>
      <c r="C1866" s="19"/>
      <c r="D1866" s="19" t="s">
        <v>11</v>
      </c>
      <c r="E1866" s="19" t="s">
        <v>2054</v>
      </c>
      <c r="F1866" s="24">
        <f>12+132+3.4+16.7</f>
        <v>164.1</v>
      </c>
      <c r="G1866" s="40"/>
      <c r="H1866" s="41"/>
    </row>
    <row r="1867" spans="1:8" ht="38.25" thickBot="1" x14ac:dyDescent="0.35">
      <c r="A1867" s="17">
        <v>1873</v>
      </c>
      <c r="B1867" s="23">
        <v>43888</v>
      </c>
      <c r="C1867" s="19"/>
      <c r="D1867" s="19" t="s">
        <v>15</v>
      </c>
      <c r="E1867" s="19" t="s">
        <v>2055</v>
      </c>
      <c r="F1867" s="24">
        <f>6+6+2+20+75+12.5</f>
        <v>121.5</v>
      </c>
      <c r="G1867" s="40"/>
      <c r="H1867" s="41"/>
    </row>
    <row r="1868" spans="1:8" ht="38.25" thickBot="1" x14ac:dyDescent="0.35">
      <c r="A1868" s="17">
        <v>1874</v>
      </c>
      <c r="B1868" s="23">
        <v>43888</v>
      </c>
      <c r="C1868" s="19"/>
      <c r="D1868" s="19" t="s">
        <v>15</v>
      </c>
      <c r="E1868" s="19" t="s">
        <v>2056</v>
      </c>
      <c r="F1868" s="24">
        <f>15+32+5+18.5+63</f>
        <v>133.5</v>
      </c>
      <c r="G1868" s="40"/>
      <c r="H1868" s="41"/>
    </row>
    <row r="1869" spans="1:8" ht="19.5" thickBot="1" x14ac:dyDescent="0.35">
      <c r="A1869" s="17">
        <v>1875</v>
      </c>
      <c r="B1869" s="18">
        <v>43889</v>
      </c>
      <c r="C1869" s="19" t="s">
        <v>2057</v>
      </c>
      <c r="D1869" s="19" t="s">
        <v>11</v>
      </c>
      <c r="E1869" s="19" t="s">
        <v>588</v>
      </c>
      <c r="F1869" s="20">
        <v>5</v>
      </c>
      <c r="G1869" s="40"/>
      <c r="H1869" s="41"/>
    </row>
    <row r="1870" spans="1:8" ht="19.5" thickBot="1" x14ac:dyDescent="0.35">
      <c r="A1870" s="17">
        <v>1876</v>
      </c>
      <c r="B1870" s="18">
        <v>43889</v>
      </c>
      <c r="C1870" s="19" t="s">
        <v>2058</v>
      </c>
      <c r="D1870" s="19" t="s">
        <v>11</v>
      </c>
      <c r="E1870" s="19" t="s">
        <v>2059</v>
      </c>
      <c r="F1870" s="20">
        <v>20</v>
      </c>
      <c r="G1870" s="40"/>
      <c r="H1870" s="41"/>
    </row>
    <row r="1871" spans="1:8" ht="19.5" thickBot="1" x14ac:dyDescent="0.35">
      <c r="A1871" s="17">
        <v>1877</v>
      </c>
      <c r="B1871" s="23">
        <v>43891</v>
      </c>
      <c r="C1871" s="19"/>
      <c r="D1871" s="19" t="s">
        <v>2060</v>
      </c>
      <c r="E1871" s="19" t="s">
        <v>2061</v>
      </c>
      <c r="F1871" s="24">
        <v>51.8</v>
      </c>
      <c r="G1871" s="40"/>
      <c r="H1871" s="41"/>
    </row>
    <row r="1872" spans="1:8" ht="19.5" thickBot="1" x14ac:dyDescent="0.35">
      <c r="A1872" s="17">
        <v>1878</v>
      </c>
      <c r="B1872" s="58">
        <v>43894</v>
      </c>
      <c r="C1872" s="19"/>
      <c r="D1872" s="19" t="s">
        <v>2062</v>
      </c>
      <c r="E1872" s="19" t="s">
        <v>2063</v>
      </c>
      <c r="F1872" s="24">
        <v>300</v>
      </c>
      <c r="G1872" s="40"/>
      <c r="H1872" s="41"/>
    </row>
    <row r="1873" spans="1:8" ht="19.5" thickBot="1" x14ac:dyDescent="0.35">
      <c r="A1873" s="17">
        <v>1879</v>
      </c>
      <c r="B1873" s="23">
        <v>43894</v>
      </c>
      <c r="C1873" s="19"/>
      <c r="D1873" s="19" t="s">
        <v>481</v>
      </c>
      <c r="E1873" s="19" t="s">
        <v>2064</v>
      </c>
      <c r="F1873" s="24">
        <v>2</v>
      </c>
      <c r="G1873" s="40"/>
      <c r="H1873" s="41"/>
    </row>
    <row r="1874" spans="1:8" ht="19.5" thickBot="1" x14ac:dyDescent="0.35">
      <c r="A1874" s="17">
        <v>1880</v>
      </c>
      <c r="B1874" s="23">
        <v>43895</v>
      </c>
      <c r="C1874" s="19"/>
      <c r="D1874" s="19" t="s">
        <v>2065</v>
      </c>
      <c r="E1874" s="19" t="s">
        <v>1147</v>
      </c>
      <c r="F1874" s="24">
        <v>1000</v>
      </c>
      <c r="G1874" s="40"/>
      <c r="H1874" s="41"/>
    </row>
    <row r="1875" spans="1:8" ht="19.5" thickBot="1" x14ac:dyDescent="0.35">
      <c r="A1875" s="17">
        <v>1881</v>
      </c>
      <c r="B1875" s="23">
        <v>43895</v>
      </c>
      <c r="C1875" s="19"/>
      <c r="D1875" s="19" t="s">
        <v>2066</v>
      </c>
      <c r="E1875" s="19"/>
      <c r="F1875" s="24">
        <v>112</v>
      </c>
      <c r="G1875" s="40"/>
      <c r="H1875" s="41"/>
    </row>
    <row r="1876" spans="1:8" ht="19.5" thickBot="1" x14ac:dyDescent="0.35">
      <c r="A1876" s="17">
        <v>1882</v>
      </c>
      <c r="B1876" s="23">
        <v>43895</v>
      </c>
      <c r="C1876" s="19"/>
      <c r="D1876" s="19" t="s">
        <v>2067</v>
      </c>
      <c r="E1876" s="19" t="s">
        <v>1147</v>
      </c>
      <c r="F1876" s="24">
        <v>40</v>
      </c>
      <c r="G1876" s="40"/>
      <c r="H1876" s="41"/>
    </row>
    <row r="1877" spans="1:8" ht="19.5" thickBot="1" x14ac:dyDescent="0.35">
      <c r="A1877" s="17">
        <v>1883</v>
      </c>
      <c r="B1877" s="23">
        <v>43895</v>
      </c>
      <c r="C1877" s="19"/>
      <c r="D1877" s="19" t="s">
        <v>481</v>
      </c>
      <c r="E1877" s="19" t="s">
        <v>2068</v>
      </c>
      <c r="F1877" s="24">
        <v>2</v>
      </c>
      <c r="G1877" s="40"/>
      <c r="H1877" s="41"/>
    </row>
    <row r="1878" spans="1:8" ht="19.5" thickBot="1" x14ac:dyDescent="0.35">
      <c r="A1878" s="17">
        <v>1884</v>
      </c>
      <c r="B1878" s="18">
        <v>43896</v>
      </c>
      <c r="C1878" s="19"/>
      <c r="D1878" s="19" t="s">
        <v>100</v>
      </c>
      <c r="E1878" s="19" t="s">
        <v>2069</v>
      </c>
      <c r="F1878" s="24">
        <v>4</v>
      </c>
      <c r="G1878" s="40"/>
      <c r="H1878" s="41"/>
    </row>
    <row r="1879" spans="1:8" ht="19.5" thickBot="1" x14ac:dyDescent="0.35">
      <c r="A1879" s="17">
        <v>1885</v>
      </c>
      <c r="B1879" s="23">
        <v>43896</v>
      </c>
      <c r="C1879" s="31" t="s">
        <v>2070</v>
      </c>
      <c r="D1879" s="31" t="s">
        <v>103</v>
      </c>
      <c r="E1879" s="31"/>
      <c r="F1879" s="24">
        <v>41.3</v>
      </c>
      <c r="G1879" s="40"/>
      <c r="H1879" s="41"/>
    </row>
    <row r="1880" spans="1:8" ht="19.5" thickBot="1" x14ac:dyDescent="0.35">
      <c r="A1880" s="17">
        <v>1886</v>
      </c>
      <c r="B1880" s="23">
        <v>43896</v>
      </c>
      <c r="C1880" s="19"/>
      <c r="D1880" s="19" t="s">
        <v>2060</v>
      </c>
      <c r="E1880" s="19" t="s">
        <v>436</v>
      </c>
      <c r="F1880" s="24">
        <v>8.8000000000000007</v>
      </c>
      <c r="G1880" s="40"/>
      <c r="H1880" s="41"/>
    </row>
    <row r="1881" spans="1:8" ht="19.5" thickBot="1" x14ac:dyDescent="0.35">
      <c r="A1881" s="17">
        <v>1887</v>
      </c>
      <c r="B1881" s="23">
        <v>43901</v>
      </c>
      <c r="C1881" s="19"/>
      <c r="D1881" s="19" t="s">
        <v>2060</v>
      </c>
      <c r="E1881" s="19" t="s">
        <v>2071</v>
      </c>
      <c r="F1881" s="24">
        <v>21.7</v>
      </c>
      <c r="G1881" s="40"/>
      <c r="H1881" s="41"/>
    </row>
    <row r="1882" spans="1:8" ht="38.25" thickBot="1" x14ac:dyDescent="0.35">
      <c r="A1882" s="17">
        <v>1888</v>
      </c>
      <c r="B1882" s="23">
        <v>43901</v>
      </c>
      <c r="C1882" s="19"/>
      <c r="D1882" s="19" t="s">
        <v>15</v>
      </c>
      <c r="E1882" s="19" t="s">
        <v>2072</v>
      </c>
      <c r="F1882" s="24">
        <v>5</v>
      </c>
      <c r="G1882" s="40"/>
      <c r="H1882" s="41"/>
    </row>
    <row r="1883" spans="1:8" ht="19.5" thickBot="1" x14ac:dyDescent="0.35">
      <c r="A1883" s="17">
        <v>1889</v>
      </c>
      <c r="B1883" s="23">
        <v>43901</v>
      </c>
      <c r="C1883" s="19"/>
      <c r="D1883" s="19" t="s">
        <v>15</v>
      </c>
      <c r="E1883" s="19" t="s">
        <v>2073</v>
      </c>
      <c r="F1883" s="24">
        <v>7.5</v>
      </c>
      <c r="G1883" s="40"/>
      <c r="H1883" s="41"/>
    </row>
    <row r="1884" spans="1:8" ht="19.5" thickBot="1" x14ac:dyDescent="0.35">
      <c r="A1884" s="17">
        <v>1890</v>
      </c>
      <c r="B1884" s="23">
        <v>43901</v>
      </c>
      <c r="C1884" s="19"/>
      <c r="D1884" s="19" t="s">
        <v>15</v>
      </c>
      <c r="E1884" s="19" t="s">
        <v>2074</v>
      </c>
      <c r="F1884" s="24">
        <v>5.5</v>
      </c>
      <c r="G1884" s="40"/>
      <c r="H1884" s="41"/>
    </row>
    <row r="1885" spans="1:8" ht="19.5" thickBot="1" x14ac:dyDescent="0.35">
      <c r="A1885" s="17">
        <v>1891</v>
      </c>
      <c r="B1885" s="23">
        <v>43901</v>
      </c>
      <c r="C1885" s="19"/>
      <c r="D1885" s="19" t="s">
        <v>15</v>
      </c>
      <c r="E1885" s="19" t="s">
        <v>2075</v>
      </c>
      <c r="F1885" s="24">
        <v>6.5</v>
      </c>
      <c r="G1885" s="40"/>
      <c r="H1885" s="41"/>
    </row>
    <row r="1886" spans="1:8" ht="19.5" thickBot="1" x14ac:dyDescent="0.35">
      <c r="A1886" s="17">
        <v>1892</v>
      </c>
      <c r="B1886" s="23">
        <v>43902</v>
      </c>
      <c r="C1886" s="19"/>
      <c r="D1886" s="19" t="s">
        <v>15</v>
      </c>
      <c r="E1886" s="19" t="s">
        <v>2076</v>
      </c>
      <c r="F1886" s="24">
        <v>9</v>
      </c>
      <c r="G1886" s="40"/>
      <c r="H1886" s="41"/>
    </row>
    <row r="1887" spans="1:8" ht="19.5" thickBot="1" x14ac:dyDescent="0.35">
      <c r="A1887" s="17">
        <v>1893</v>
      </c>
      <c r="B1887" s="23">
        <v>43903</v>
      </c>
      <c r="C1887" s="19"/>
      <c r="D1887" s="19" t="s">
        <v>15</v>
      </c>
      <c r="E1887" s="19" t="s">
        <v>1344</v>
      </c>
      <c r="F1887" s="24">
        <v>14</v>
      </c>
      <c r="G1887" s="40"/>
      <c r="H1887" s="41"/>
    </row>
    <row r="1888" spans="1:8" ht="19.5" thickBot="1" x14ac:dyDescent="0.35">
      <c r="A1888" s="17">
        <v>1894</v>
      </c>
      <c r="B1888" s="23">
        <v>43904</v>
      </c>
      <c r="C1888" s="19"/>
      <c r="D1888" s="19" t="s">
        <v>15</v>
      </c>
      <c r="E1888" s="19" t="s">
        <v>1257</v>
      </c>
      <c r="F1888" s="24">
        <v>4</v>
      </c>
      <c r="G1888" s="40"/>
      <c r="H1888" s="41"/>
    </row>
    <row r="1889" spans="1:8" ht="38.25" thickBot="1" x14ac:dyDescent="0.35">
      <c r="A1889" s="17">
        <v>1895</v>
      </c>
      <c r="B1889" s="23">
        <v>44013</v>
      </c>
      <c r="C1889" s="19"/>
      <c r="D1889" s="19" t="s">
        <v>15</v>
      </c>
      <c r="E1889" s="19" t="s">
        <v>2077</v>
      </c>
      <c r="F1889" s="24">
        <v>55</v>
      </c>
      <c r="G1889" s="40"/>
      <c r="H1889" s="41"/>
    </row>
    <row r="1890" spans="1:8" ht="19.5" thickBot="1" x14ac:dyDescent="0.35">
      <c r="A1890" s="17">
        <v>1896</v>
      </c>
      <c r="B1890" s="18">
        <v>44049</v>
      </c>
      <c r="C1890" s="19" t="s">
        <v>2078</v>
      </c>
      <c r="D1890" s="19" t="s">
        <v>11</v>
      </c>
      <c r="E1890" s="19" t="s">
        <v>1344</v>
      </c>
      <c r="F1890" s="24">
        <v>4</v>
      </c>
      <c r="G1890" s="40"/>
      <c r="H1890" s="41"/>
    </row>
    <row r="1891" spans="1:8" ht="19.5" thickBot="1" x14ac:dyDescent="0.35">
      <c r="A1891" s="17">
        <v>1897</v>
      </c>
      <c r="B1891" s="18">
        <v>44053</v>
      </c>
      <c r="C1891" s="19"/>
      <c r="D1891" s="19" t="s">
        <v>15</v>
      </c>
      <c r="E1891" s="19" t="s">
        <v>2079</v>
      </c>
      <c r="F1891" s="24">
        <v>105</v>
      </c>
      <c r="G1891" s="40"/>
      <c r="H1891" s="41"/>
    </row>
    <row r="1892" spans="1:8" ht="19.5" thickBot="1" x14ac:dyDescent="0.35">
      <c r="A1892" s="17">
        <v>1898</v>
      </c>
      <c r="B1892" s="18">
        <v>44053</v>
      </c>
      <c r="C1892" s="19"/>
      <c r="D1892" s="19" t="s">
        <v>15</v>
      </c>
      <c r="E1892" s="19" t="s">
        <v>2080</v>
      </c>
      <c r="F1892" s="24">
        <v>235</v>
      </c>
      <c r="G1892" s="40"/>
      <c r="H1892" s="41"/>
    </row>
    <row r="1893" spans="1:8" ht="19.5" thickBot="1" x14ac:dyDescent="0.35">
      <c r="A1893" s="17">
        <v>1899</v>
      </c>
      <c r="B1893" s="18">
        <v>44075</v>
      </c>
      <c r="C1893" s="19"/>
      <c r="D1893" s="19" t="s">
        <v>100</v>
      </c>
      <c r="E1893" s="19" t="s">
        <v>1344</v>
      </c>
      <c r="F1893" s="24">
        <v>4</v>
      </c>
      <c r="G1893" s="40"/>
      <c r="H1893" s="41"/>
    </row>
    <row r="1894" spans="1:8" ht="57" thickBot="1" x14ac:dyDescent="0.35">
      <c r="A1894" s="17">
        <v>1900</v>
      </c>
      <c r="B1894" s="23">
        <v>44084</v>
      </c>
      <c r="C1894" s="19"/>
      <c r="D1894" s="19" t="s">
        <v>15</v>
      </c>
      <c r="E1894" s="19" t="s">
        <v>2081</v>
      </c>
      <c r="F1894" s="24">
        <f>5+100+63+63+9</f>
        <v>240</v>
      </c>
      <c r="G1894" s="40"/>
      <c r="H1894" s="41"/>
    </row>
    <row r="1895" spans="1:8" ht="19.5" thickBot="1" x14ac:dyDescent="0.35">
      <c r="A1895" s="17">
        <v>1901</v>
      </c>
      <c r="B1895" s="25">
        <v>44093</v>
      </c>
      <c r="C1895" s="26"/>
      <c r="D1895" s="27" t="s">
        <v>15</v>
      </c>
      <c r="E1895" s="27" t="s">
        <v>1662</v>
      </c>
      <c r="F1895" s="24">
        <v>150</v>
      </c>
      <c r="G1895" s="42"/>
      <c r="H1895" s="43"/>
    </row>
    <row r="1896" spans="1:8" ht="19.5" thickBot="1" x14ac:dyDescent="0.35">
      <c r="A1896" s="17">
        <v>1902</v>
      </c>
      <c r="B1896" s="18">
        <v>44110</v>
      </c>
      <c r="C1896" s="19"/>
      <c r="D1896" s="19" t="s">
        <v>100</v>
      </c>
      <c r="E1896" s="19" t="s">
        <v>2082</v>
      </c>
      <c r="F1896" s="24">
        <v>70</v>
      </c>
      <c r="G1896" s="40"/>
      <c r="H1896" s="41"/>
    </row>
    <row r="1897" spans="1:8" ht="38.25" thickBot="1" x14ac:dyDescent="0.35">
      <c r="A1897" s="17">
        <v>1903</v>
      </c>
      <c r="B1897" s="23">
        <v>44110</v>
      </c>
      <c r="C1897" s="31" t="s">
        <v>2083</v>
      </c>
      <c r="D1897" s="31" t="s">
        <v>2084</v>
      </c>
      <c r="E1897" s="31"/>
      <c r="F1897" s="24">
        <v>70</v>
      </c>
      <c r="G1897" s="40"/>
      <c r="H1897" s="41"/>
    </row>
    <row r="1898" spans="1:8" ht="38.25" thickBot="1" x14ac:dyDescent="0.35">
      <c r="A1898" s="17">
        <v>1904</v>
      </c>
      <c r="B1898" s="23">
        <v>44112</v>
      </c>
      <c r="C1898" s="19"/>
      <c r="D1898" s="19" t="s">
        <v>2085</v>
      </c>
      <c r="E1898" s="19" t="s">
        <v>2086</v>
      </c>
      <c r="F1898" s="24">
        <v>17.8</v>
      </c>
      <c r="G1898" s="40"/>
      <c r="H1898" s="41"/>
    </row>
    <row r="1899" spans="1:8" ht="19.5" thickBot="1" x14ac:dyDescent="0.35">
      <c r="A1899" s="17">
        <v>1905</v>
      </c>
      <c r="B1899" s="23">
        <v>44112</v>
      </c>
      <c r="C1899" s="26"/>
      <c r="D1899" s="27" t="s">
        <v>2087</v>
      </c>
      <c r="E1899" s="27" t="s">
        <v>101</v>
      </c>
      <c r="F1899" s="24">
        <v>17.8</v>
      </c>
      <c r="G1899" s="42"/>
      <c r="H1899" s="43"/>
    </row>
    <row r="1900" spans="1:8" ht="19.5" thickBot="1" x14ac:dyDescent="0.35">
      <c r="A1900" s="17">
        <v>1906</v>
      </c>
      <c r="B1900" s="23">
        <v>44118</v>
      </c>
      <c r="C1900" s="19"/>
      <c r="D1900" s="19" t="s">
        <v>15</v>
      </c>
      <c r="E1900" s="19" t="s">
        <v>2088</v>
      </c>
      <c r="F1900" s="24">
        <v>165</v>
      </c>
      <c r="G1900" s="40"/>
      <c r="H1900" s="41"/>
    </row>
    <row r="1901" spans="1:8" ht="38.25" thickBot="1" x14ac:dyDescent="0.35">
      <c r="A1901" s="17">
        <v>1907</v>
      </c>
      <c r="B1901" s="58">
        <v>44128</v>
      </c>
      <c r="C1901" s="54"/>
      <c r="D1901" s="55" t="s">
        <v>2089</v>
      </c>
      <c r="E1901" s="55" t="s">
        <v>2090</v>
      </c>
      <c r="F1901" s="24">
        <v>973.5</v>
      </c>
      <c r="G1901" s="56"/>
      <c r="H1901" s="57"/>
    </row>
    <row r="1902" spans="1:8" ht="38.25" thickBot="1" x14ac:dyDescent="0.35">
      <c r="A1902" s="17">
        <v>1908</v>
      </c>
      <c r="B1902" s="23">
        <v>44139</v>
      </c>
      <c r="C1902" s="19"/>
      <c r="D1902" s="19" t="s">
        <v>15</v>
      </c>
      <c r="E1902" s="19" t="s">
        <v>2091</v>
      </c>
      <c r="F1902" s="24">
        <v>35.4</v>
      </c>
      <c r="G1902" s="40"/>
      <c r="H1902" s="41"/>
    </row>
    <row r="1903" spans="1:8" ht="38.25" thickBot="1" x14ac:dyDescent="0.35">
      <c r="A1903" s="17">
        <v>1909</v>
      </c>
      <c r="B1903" s="23">
        <v>44145</v>
      </c>
      <c r="C1903" s="19"/>
      <c r="D1903" s="19" t="s">
        <v>15</v>
      </c>
      <c r="E1903" s="19" t="s">
        <v>2092</v>
      </c>
      <c r="F1903" s="24">
        <f>13.3+84</f>
        <v>97.3</v>
      </c>
      <c r="G1903" s="40"/>
      <c r="H1903" s="41"/>
    </row>
    <row r="1904" spans="1:8" ht="19.5" thickBot="1" x14ac:dyDescent="0.35">
      <c r="A1904" s="17">
        <v>1910</v>
      </c>
      <c r="B1904" s="23">
        <v>44152</v>
      </c>
      <c r="C1904" s="19"/>
      <c r="D1904" s="19" t="s">
        <v>15</v>
      </c>
      <c r="E1904" s="19" t="s">
        <v>2093</v>
      </c>
      <c r="F1904" s="24">
        <v>110</v>
      </c>
      <c r="G1904" s="40"/>
      <c r="H1904" s="41"/>
    </row>
    <row r="1905" spans="1:8" ht="19.5" thickBot="1" x14ac:dyDescent="0.35">
      <c r="A1905" s="17">
        <v>1911</v>
      </c>
      <c r="B1905" s="23">
        <v>44165</v>
      </c>
      <c r="C1905" s="19"/>
      <c r="D1905" s="19" t="s">
        <v>15</v>
      </c>
      <c r="E1905" s="19" t="s">
        <v>2094</v>
      </c>
      <c r="F1905" s="24">
        <v>200</v>
      </c>
      <c r="G1905" s="40"/>
      <c r="H1905" s="41"/>
    </row>
    <row r="1906" spans="1:8" ht="19.5" thickBot="1" x14ac:dyDescent="0.35">
      <c r="A1906" s="17">
        <v>1912</v>
      </c>
      <c r="B1906" s="18">
        <v>44169</v>
      </c>
      <c r="C1906" s="19" t="s">
        <v>2095</v>
      </c>
      <c r="D1906" s="19" t="s">
        <v>1443</v>
      </c>
      <c r="E1906" s="19" t="s">
        <v>588</v>
      </c>
      <c r="F1906" s="24">
        <v>42</v>
      </c>
      <c r="G1906" s="40"/>
      <c r="H1906" s="41"/>
    </row>
    <row r="1907" spans="1:8" ht="19.5" thickBot="1" x14ac:dyDescent="0.35">
      <c r="A1907" s="17">
        <v>1913</v>
      </c>
      <c r="B1907" s="18">
        <v>44169</v>
      </c>
      <c r="C1907" s="19" t="s">
        <v>2096</v>
      </c>
      <c r="D1907" s="19" t="s">
        <v>1443</v>
      </c>
      <c r="E1907" s="19" t="s">
        <v>588</v>
      </c>
      <c r="F1907" s="24">
        <v>90</v>
      </c>
      <c r="G1907" s="40"/>
      <c r="H1907" s="41"/>
    </row>
    <row r="1908" spans="1:8" ht="38.25" thickBot="1" x14ac:dyDescent="0.35">
      <c r="A1908" s="17">
        <v>1914</v>
      </c>
      <c r="B1908" s="23">
        <v>44169</v>
      </c>
      <c r="C1908" s="31" t="s">
        <v>2097</v>
      </c>
      <c r="D1908" s="31" t="s">
        <v>2098</v>
      </c>
      <c r="E1908" s="31"/>
      <c r="F1908" s="24">
        <v>90</v>
      </c>
      <c r="G1908" s="40"/>
      <c r="H1908" s="41"/>
    </row>
    <row r="1909" spans="1:8" ht="38.25" thickBot="1" x14ac:dyDescent="0.35">
      <c r="A1909" s="17">
        <v>1915</v>
      </c>
      <c r="B1909" s="23">
        <v>44169</v>
      </c>
      <c r="C1909" s="31" t="s">
        <v>2099</v>
      </c>
      <c r="D1909" s="31" t="s">
        <v>2098</v>
      </c>
      <c r="E1909" s="31"/>
      <c r="F1909" s="24">
        <v>42</v>
      </c>
      <c r="G1909" s="40"/>
      <c r="H1909" s="41"/>
    </row>
    <row r="1910" spans="1:8" ht="38.25" thickBot="1" x14ac:dyDescent="0.35">
      <c r="A1910" s="17">
        <v>1916</v>
      </c>
      <c r="B1910" s="23">
        <v>44169</v>
      </c>
      <c r="C1910" s="31" t="s">
        <v>2097</v>
      </c>
      <c r="D1910" s="31" t="s">
        <v>2098</v>
      </c>
      <c r="E1910" s="31"/>
      <c r="F1910" s="24">
        <v>90</v>
      </c>
      <c r="G1910" s="40"/>
      <c r="H1910" s="41"/>
    </row>
    <row r="1911" spans="1:8" ht="19.5" thickBot="1" x14ac:dyDescent="0.35">
      <c r="A1911" s="17">
        <v>1917</v>
      </c>
      <c r="B1911" s="23">
        <v>44169</v>
      </c>
      <c r="C1911" s="19"/>
      <c r="D1911" s="19" t="s">
        <v>15</v>
      </c>
      <c r="E1911" s="19" t="s">
        <v>2100</v>
      </c>
      <c r="F1911" s="24">
        <f>154+132+3+59</f>
        <v>348</v>
      </c>
      <c r="G1911" s="40"/>
      <c r="H1911" s="41"/>
    </row>
    <row r="1912" spans="1:8" ht="19.5" thickBot="1" x14ac:dyDescent="0.35">
      <c r="A1912" s="17">
        <v>1918</v>
      </c>
      <c r="B1912" s="18">
        <v>44172</v>
      </c>
      <c r="C1912" s="19"/>
      <c r="D1912" s="19" t="s">
        <v>100</v>
      </c>
      <c r="E1912" s="19" t="s">
        <v>2101</v>
      </c>
      <c r="F1912" s="24">
        <v>239.6</v>
      </c>
      <c r="G1912" s="40"/>
      <c r="H1912" s="41"/>
    </row>
    <row r="1913" spans="1:8" ht="19.5" thickBot="1" x14ac:dyDescent="0.35">
      <c r="A1913" s="17">
        <v>1919</v>
      </c>
      <c r="B1913" s="23">
        <v>44172</v>
      </c>
      <c r="C1913" s="31" t="s">
        <v>2102</v>
      </c>
      <c r="D1913" s="31" t="s">
        <v>2103</v>
      </c>
      <c r="E1913" s="31"/>
      <c r="F1913" s="24">
        <v>119.8</v>
      </c>
      <c r="G1913" s="40"/>
      <c r="H1913" s="41"/>
    </row>
    <row r="1914" spans="1:8" ht="19.5" thickBot="1" x14ac:dyDescent="0.35">
      <c r="A1914" s="17">
        <v>1920</v>
      </c>
      <c r="B1914" s="23">
        <v>44172</v>
      </c>
      <c r="C1914" s="31" t="s">
        <v>2104</v>
      </c>
      <c r="D1914" s="31" t="s">
        <v>2105</v>
      </c>
      <c r="E1914" s="31"/>
      <c r="F1914" s="24">
        <v>239.6</v>
      </c>
      <c r="G1914" s="40"/>
      <c r="H1914" s="41"/>
    </row>
    <row r="1915" spans="1:8" ht="19.5" thickBot="1" x14ac:dyDescent="0.35">
      <c r="A1915" s="17">
        <v>1921</v>
      </c>
      <c r="B1915" s="18">
        <v>44180</v>
      </c>
      <c r="C1915" s="19"/>
      <c r="D1915" s="19" t="s">
        <v>100</v>
      </c>
      <c r="E1915" s="19" t="s">
        <v>2106</v>
      </c>
      <c r="F1915" s="24">
        <v>100</v>
      </c>
      <c r="G1915" s="40"/>
      <c r="H1915" s="41"/>
    </row>
    <row r="1916" spans="1:8" ht="38.25" thickBot="1" x14ac:dyDescent="0.35">
      <c r="A1916" s="17">
        <v>1922</v>
      </c>
      <c r="B1916" s="23">
        <v>44180</v>
      </c>
      <c r="C1916" s="31"/>
      <c r="D1916" s="31" t="s">
        <v>2107</v>
      </c>
      <c r="E1916" s="31"/>
      <c r="F1916" s="24">
        <v>100</v>
      </c>
      <c r="G1916" s="40"/>
      <c r="H1916" s="41"/>
    </row>
    <row r="1917" spans="1:8" ht="38.25" thickBot="1" x14ac:dyDescent="0.35">
      <c r="A1917" s="17">
        <v>1923</v>
      </c>
      <c r="B1917" s="23">
        <v>44180</v>
      </c>
      <c r="C1917" s="19"/>
      <c r="D1917" s="19" t="s">
        <v>15</v>
      </c>
      <c r="E1917" s="19" t="s">
        <v>2108</v>
      </c>
      <c r="F1917" s="24">
        <f>428.1+55+8.8</f>
        <v>491.90000000000003</v>
      </c>
      <c r="G1917" s="40"/>
      <c r="H1917" s="41"/>
    </row>
    <row r="1918" spans="1:8" ht="19.5" thickBot="1" x14ac:dyDescent="0.35">
      <c r="A1918" s="17">
        <v>1924</v>
      </c>
      <c r="B1918" s="23">
        <v>44193</v>
      </c>
      <c r="C1918" s="26"/>
      <c r="D1918" s="27" t="s">
        <v>2109</v>
      </c>
      <c r="E1918" s="27" t="s">
        <v>101</v>
      </c>
      <c r="F1918" s="24">
        <v>6.5</v>
      </c>
      <c r="G1918" s="42"/>
      <c r="H1918" s="43"/>
    </row>
    <row r="1919" spans="1:8" ht="19.5" thickBot="1" x14ac:dyDescent="0.35">
      <c r="A1919" s="17">
        <v>1925</v>
      </c>
      <c r="B1919" s="18">
        <v>44194</v>
      </c>
      <c r="C1919" s="19" t="s">
        <v>2110</v>
      </c>
      <c r="D1919" s="19" t="s">
        <v>2111</v>
      </c>
      <c r="E1919" s="19" t="s">
        <v>2112</v>
      </c>
      <c r="F1919" s="24">
        <v>12</v>
      </c>
      <c r="G1919" s="40"/>
      <c r="H1919" s="41"/>
    </row>
    <row r="1920" spans="1:8" ht="19.5" thickBot="1" x14ac:dyDescent="0.35">
      <c r="A1920" s="17">
        <v>1926</v>
      </c>
      <c r="B1920" s="18">
        <v>44194</v>
      </c>
      <c r="C1920" s="19"/>
      <c r="D1920" s="19" t="s">
        <v>100</v>
      </c>
      <c r="E1920" s="19" t="s">
        <v>290</v>
      </c>
      <c r="F1920" s="24">
        <v>59</v>
      </c>
      <c r="G1920" s="40"/>
      <c r="H1920" s="41"/>
    </row>
    <row r="1921" spans="1:8" ht="19.5" thickBot="1" x14ac:dyDescent="0.35">
      <c r="A1921" s="17">
        <v>1927</v>
      </c>
      <c r="B1921" s="23">
        <v>44194</v>
      </c>
      <c r="C1921" s="31"/>
      <c r="D1921" s="31" t="s">
        <v>2113</v>
      </c>
      <c r="E1921" s="31"/>
      <c r="F1921" s="24">
        <v>59</v>
      </c>
      <c r="G1921" s="40"/>
      <c r="H1921" s="41"/>
    </row>
    <row r="1922" spans="1:8" ht="19.5" thickBot="1" x14ac:dyDescent="0.35">
      <c r="A1922" s="17">
        <v>1928</v>
      </c>
      <c r="B1922" s="23">
        <v>44194</v>
      </c>
      <c r="C1922" s="31" t="s">
        <v>2114</v>
      </c>
      <c r="D1922" s="31" t="s">
        <v>2115</v>
      </c>
      <c r="E1922" s="31"/>
      <c r="F1922" s="24">
        <v>12</v>
      </c>
      <c r="G1922" s="40"/>
      <c r="H1922" s="41"/>
    </row>
    <row r="1923" spans="1:8" ht="19.5" thickBot="1" x14ac:dyDescent="0.35">
      <c r="A1923" s="17">
        <v>1929</v>
      </c>
      <c r="B1923" s="18">
        <v>44195</v>
      </c>
      <c r="C1923" s="19"/>
      <c r="D1923" s="19" t="s">
        <v>100</v>
      </c>
      <c r="E1923" s="19" t="s">
        <v>2116</v>
      </c>
      <c r="F1923" s="24">
        <v>50</v>
      </c>
      <c r="G1923" s="40"/>
      <c r="H1923" s="41"/>
    </row>
    <row r="1924" spans="1:8" ht="19.5" thickBot="1" x14ac:dyDescent="0.35">
      <c r="A1924" s="17">
        <v>1930</v>
      </c>
      <c r="B1924" s="23">
        <v>44195</v>
      </c>
      <c r="C1924" s="31"/>
      <c r="D1924" s="31" t="s">
        <v>2117</v>
      </c>
      <c r="E1924" s="31"/>
      <c r="F1924" s="24">
        <v>50</v>
      </c>
      <c r="G1924" s="40"/>
      <c r="H1924" s="41"/>
    </row>
    <row r="1925" spans="1:8" ht="19.5" thickBot="1" x14ac:dyDescent="0.35">
      <c r="A1925" s="17">
        <v>1931</v>
      </c>
      <c r="B1925" s="23">
        <v>44195</v>
      </c>
      <c r="C1925" s="31"/>
      <c r="D1925" s="31" t="s">
        <v>15</v>
      </c>
      <c r="E1925" s="31" t="s">
        <v>2118</v>
      </c>
      <c r="F1925" s="24">
        <v>200</v>
      </c>
      <c r="G1925" s="40"/>
      <c r="H1925" s="41"/>
    </row>
    <row r="1926" spans="1:8" ht="19.5" thickBot="1" x14ac:dyDescent="0.35">
      <c r="A1926" s="17">
        <v>1932</v>
      </c>
      <c r="B1926" s="23">
        <v>44195</v>
      </c>
      <c r="C1926" s="31"/>
      <c r="D1926" s="31" t="s">
        <v>15</v>
      </c>
      <c r="E1926" s="31" t="s">
        <v>2118</v>
      </c>
      <c r="F1926" s="24">
        <v>100</v>
      </c>
      <c r="G1926" s="40"/>
      <c r="H1926" s="41"/>
    </row>
    <row r="1927" spans="1:8" ht="38.25" thickBot="1" x14ac:dyDescent="0.35">
      <c r="A1927" s="17">
        <v>1933</v>
      </c>
      <c r="B1927" s="23">
        <v>44225</v>
      </c>
      <c r="C1927" s="19"/>
      <c r="D1927" s="19" t="s">
        <v>15</v>
      </c>
      <c r="E1927" s="19" t="s">
        <v>2119</v>
      </c>
      <c r="F1927" s="24">
        <f>50.2+385.2+5</f>
        <v>440.4</v>
      </c>
      <c r="G1927" s="40"/>
      <c r="H1927" s="41"/>
    </row>
    <row r="1928" spans="1:8" ht="19.5" thickBot="1" x14ac:dyDescent="0.35">
      <c r="A1928" s="17">
        <v>1934</v>
      </c>
      <c r="B1928" s="18">
        <v>44228</v>
      </c>
      <c r="C1928" s="19"/>
      <c r="D1928" s="19" t="s">
        <v>100</v>
      </c>
      <c r="E1928" s="19" t="s">
        <v>2120</v>
      </c>
      <c r="F1928" s="24">
        <v>14</v>
      </c>
      <c r="G1928" s="40"/>
      <c r="H1928" s="41"/>
    </row>
    <row r="1929" spans="1:8" ht="38.25" thickBot="1" x14ac:dyDescent="0.35">
      <c r="A1929" s="17">
        <v>1935</v>
      </c>
      <c r="B1929" s="23">
        <v>44228</v>
      </c>
      <c r="C1929" s="31" t="s">
        <v>2121</v>
      </c>
      <c r="D1929" s="31" t="s">
        <v>2122</v>
      </c>
      <c r="E1929" s="31"/>
      <c r="F1929" s="24">
        <v>14</v>
      </c>
      <c r="G1929" s="40"/>
      <c r="H1929" s="41"/>
    </row>
    <row r="1930" spans="1:8" ht="19.5" thickBot="1" x14ac:dyDescent="0.35">
      <c r="A1930" s="17">
        <v>1936</v>
      </c>
      <c r="B1930" s="18">
        <v>44230</v>
      </c>
      <c r="C1930" s="19"/>
      <c r="D1930" s="19" t="s">
        <v>100</v>
      </c>
      <c r="E1930" s="19" t="s">
        <v>2123</v>
      </c>
      <c r="F1930" s="24">
        <v>26</v>
      </c>
      <c r="G1930" s="40"/>
      <c r="H1930" s="41"/>
    </row>
    <row r="1931" spans="1:8" ht="19.5" thickBot="1" x14ac:dyDescent="0.35">
      <c r="A1931" s="17">
        <v>1937</v>
      </c>
      <c r="B1931" s="23">
        <v>44230</v>
      </c>
      <c r="C1931" s="31"/>
      <c r="D1931" s="31" t="s">
        <v>2124</v>
      </c>
      <c r="E1931" s="31"/>
      <c r="F1931" s="24">
        <v>26</v>
      </c>
      <c r="G1931" s="40"/>
      <c r="H1931" s="41"/>
    </row>
    <row r="1932" spans="1:8" ht="19.5" thickBot="1" x14ac:dyDescent="0.35">
      <c r="A1932" s="17">
        <v>1938</v>
      </c>
      <c r="B1932" s="23">
        <v>44236</v>
      </c>
      <c r="C1932" s="26"/>
      <c r="D1932" s="27" t="s">
        <v>15</v>
      </c>
      <c r="E1932" s="27" t="s">
        <v>2125</v>
      </c>
      <c r="F1932" s="24">
        <v>258.5</v>
      </c>
      <c r="G1932" s="42"/>
      <c r="H1932" s="43"/>
    </row>
    <row r="1933" spans="1:8" ht="19.5" thickBot="1" x14ac:dyDescent="0.35">
      <c r="A1933" s="17">
        <v>1939</v>
      </c>
      <c r="B1933" s="25">
        <v>44237</v>
      </c>
      <c r="C1933" s="26"/>
      <c r="D1933" s="27" t="s">
        <v>2126</v>
      </c>
      <c r="E1933" s="27" t="s">
        <v>2127</v>
      </c>
      <c r="F1933" s="24">
        <v>30</v>
      </c>
      <c r="G1933" s="42"/>
      <c r="H1933" s="43"/>
    </row>
    <row r="1934" spans="1:8" ht="38.25" thickBot="1" x14ac:dyDescent="0.35">
      <c r="A1934" s="17">
        <v>1940</v>
      </c>
      <c r="B1934" s="23">
        <v>44243</v>
      </c>
      <c r="C1934" s="19"/>
      <c r="D1934" s="19" t="s">
        <v>15</v>
      </c>
      <c r="E1934" s="19" t="s">
        <v>2128</v>
      </c>
      <c r="F1934" s="24">
        <v>111.6</v>
      </c>
      <c r="G1934" s="40"/>
      <c r="H1934" s="41"/>
    </row>
    <row r="1935" spans="1:8" ht="38.25" thickBot="1" x14ac:dyDescent="0.35">
      <c r="A1935" s="17">
        <v>1941</v>
      </c>
      <c r="B1935" s="18">
        <v>44244</v>
      </c>
      <c r="C1935" s="19"/>
      <c r="D1935" s="19" t="s">
        <v>100</v>
      </c>
      <c r="E1935" s="19" t="s">
        <v>2129</v>
      </c>
      <c r="F1935" s="24">
        <v>98</v>
      </c>
      <c r="G1935" s="40"/>
      <c r="H1935" s="41"/>
    </row>
    <row r="1936" spans="1:8" ht="38.25" thickBot="1" x14ac:dyDescent="0.35">
      <c r="A1936" s="17">
        <v>1942</v>
      </c>
      <c r="B1936" s="23">
        <v>44244</v>
      </c>
      <c r="C1936" s="31">
        <v>2850277</v>
      </c>
      <c r="D1936" s="31" t="s">
        <v>2130</v>
      </c>
      <c r="E1936" s="31"/>
      <c r="F1936" s="24">
        <v>49</v>
      </c>
      <c r="G1936" s="40"/>
      <c r="H1936" s="41"/>
    </row>
    <row r="1937" spans="1:8" ht="38.25" thickBot="1" x14ac:dyDescent="0.35">
      <c r="A1937" s="17">
        <v>1943</v>
      </c>
      <c r="B1937" s="23">
        <v>44244</v>
      </c>
      <c r="C1937" s="31">
        <v>2850302</v>
      </c>
      <c r="D1937" s="31" t="s">
        <v>2131</v>
      </c>
      <c r="E1937" s="31"/>
      <c r="F1937" s="24">
        <v>49</v>
      </c>
      <c r="G1937" s="40"/>
      <c r="H1937" s="41"/>
    </row>
    <row r="1938" spans="1:8" ht="38.25" thickBot="1" x14ac:dyDescent="0.35">
      <c r="A1938" s="17">
        <v>1944</v>
      </c>
      <c r="B1938" s="23">
        <v>44252</v>
      </c>
      <c r="C1938" s="19"/>
      <c r="D1938" s="19" t="s">
        <v>15</v>
      </c>
      <c r="E1938" s="19" t="s">
        <v>2132</v>
      </c>
      <c r="F1938" s="24">
        <f>3.5+6+7</f>
        <v>16.5</v>
      </c>
      <c r="G1938" s="40"/>
      <c r="H1938" s="41"/>
    </row>
    <row r="1939" spans="1:8" ht="19.5" thickBot="1" x14ac:dyDescent="0.35">
      <c r="A1939" s="17">
        <v>1945</v>
      </c>
      <c r="B1939" s="18">
        <v>44256</v>
      </c>
      <c r="C1939" s="19"/>
      <c r="D1939" s="19" t="s">
        <v>100</v>
      </c>
      <c r="E1939" s="19" t="s">
        <v>2133</v>
      </c>
      <c r="F1939" s="24">
        <v>65</v>
      </c>
      <c r="G1939" s="40"/>
      <c r="H1939" s="41"/>
    </row>
    <row r="1940" spans="1:8" ht="38.25" thickBot="1" x14ac:dyDescent="0.35">
      <c r="A1940" s="17">
        <v>1946</v>
      </c>
      <c r="B1940" s="23">
        <v>44256</v>
      </c>
      <c r="C1940" s="31"/>
      <c r="D1940" s="31" t="s">
        <v>2134</v>
      </c>
      <c r="E1940" s="31"/>
      <c r="F1940" s="24">
        <v>600</v>
      </c>
      <c r="G1940" s="40"/>
      <c r="H1940" s="41"/>
    </row>
    <row r="1941" spans="1:8" ht="19.5" thickBot="1" x14ac:dyDescent="0.35">
      <c r="A1941" s="17">
        <v>1947</v>
      </c>
      <c r="B1941" s="23">
        <v>44256</v>
      </c>
      <c r="C1941" s="31" t="s">
        <v>2135</v>
      </c>
      <c r="D1941" s="31" t="s">
        <v>2136</v>
      </c>
      <c r="E1941" s="31"/>
      <c r="F1941" s="24">
        <v>65</v>
      </c>
      <c r="G1941" s="40"/>
      <c r="H1941" s="41"/>
    </row>
    <row r="1942" spans="1:8" ht="19.5" thickBot="1" x14ac:dyDescent="0.35">
      <c r="A1942" s="17">
        <v>1948</v>
      </c>
      <c r="B1942" s="23">
        <v>44257</v>
      </c>
      <c r="C1942" s="31" t="s">
        <v>2135</v>
      </c>
      <c r="D1942" s="31" t="s">
        <v>2137</v>
      </c>
      <c r="E1942" s="31"/>
      <c r="F1942" s="24">
        <v>900</v>
      </c>
      <c r="G1942" s="40"/>
      <c r="H1942" s="41"/>
    </row>
    <row r="1943" spans="1:8" ht="19.5" thickBot="1" x14ac:dyDescent="0.35">
      <c r="A1943" s="17">
        <v>1949</v>
      </c>
      <c r="B1943" s="23">
        <v>44257</v>
      </c>
      <c r="C1943" s="31"/>
      <c r="D1943" s="31" t="s">
        <v>2138</v>
      </c>
      <c r="E1943" s="31"/>
      <c r="F1943" s="24">
        <v>900</v>
      </c>
      <c r="G1943" s="40"/>
      <c r="H1943" s="41"/>
    </row>
    <row r="1944" spans="1:8" ht="38.25" thickBot="1" x14ac:dyDescent="0.35">
      <c r="A1944" s="17">
        <v>1950</v>
      </c>
      <c r="B1944" s="18">
        <v>44258</v>
      </c>
      <c r="C1944" s="19"/>
      <c r="D1944" s="19" t="s">
        <v>100</v>
      </c>
      <c r="E1944" s="19" t="s">
        <v>2139</v>
      </c>
      <c r="F1944" s="24">
        <v>7000</v>
      </c>
      <c r="G1944" s="40"/>
      <c r="H1944" s="41"/>
    </row>
    <row r="1945" spans="1:8" ht="38.25" thickBot="1" x14ac:dyDescent="0.35">
      <c r="A1945" s="17">
        <v>1951</v>
      </c>
      <c r="B1945" s="23">
        <v>44258</v>
      </c>
      <c r="C1945" s="31" t="s">
        <v>2135</v>
      </c>
      <c r="D1945" s="31" t="s">
        <v>2140</v>
      </c>
      <c r="E1945" s="31"/>
      <c r="F1945" s="24">
        <v>1000</v>
      </c>
      <c r="G1945" s="40"/>
      <c r="H1945" s="41"/>
    </row>
    <row r="1946" spans="1:8" ht="38.25" thickBot="1" x14ac:dyDescent="0.35">
      <c r="A1946" s="17">
        <v>1952</v>
      </c>
      <c r="B1946" s="23">
        <v>44258</v>
      </c>
      <c r="C1946" s="31" t="s">
        <v>2135</v>
      </c>
      <c r="D1946" s="31" t="s">
        <v>2141</v>
      </c>
      <c r="E1946" s="31"/>
      <c r="F1946" s="24">
        <v>1700</v>
      </c>
      <c r="G1946" s="40"/>
      <c r="H1946" s="41"/>
    </row>
    <row r="1947" spans="1:8" ht="57" thickBot="1" x14ac:dyDescent="0.35">
      <c r="A1947" s="17">
        <v>1953</v>
      </c>
      <c r="B1947" s="23">
        <v>44258</v>
      </c>
      <c r="C1947" s="31" t="s">
        <v>2142</v>
      </c>
      <c r="D1947" s="31" t="s">
        <v>2143</v>
      </c>
      <c r="E1947" s="31"/>
      <c r="F1947" s="24"/>
      <c r="G1947" s="40"/>
      <c r="H1947" s="41"/>
    </row>
    <row r="1948" spans="1:8" ht="19.5" thickBot="1" x14ac:dyDescent="0.35">
      <c r="A1948" s="17">
        <v>1954</v>
      </c>
      <c r="B1948" s="23">
        <v>44258</v>
      </c>
      <c r="C1948" s="31"/>
      <c r="D1948" s="31" t="s">
        <v>2138</v>
      </c>
      <c r="E1948" s="31"/>
      <c r="F1948" s="24">
        <v>1700</v>
      </c>
      <c r="G1948" s="40"/>
      <c r="H1948" s="41"/>
    </row>
    <row r="1949" spans="1:8" ht="19.5" thickBot="1" x14ac:dyDescent="0.35">
      <c r="A1949" s="17">
        <v>1955</v>
      </c>
      <c r="B1949" s="23">
        <v>44258</v>
      </c>
      <c r="C1949" s="31"/>
      <c r="D1949" s="31" t="s">
        <v>2144</v>
      </c>
      <c r="E1949" s="31"/>
      <c r="F1949" s="24">
        <v>1000</v>
      </c>
      <c r="G1949" s="40"/>
      <c r="H1949" s="41"/>
    </row>
    <row r="1950" spans="1:8" ht="19.5" thickBot="1" x14ac:dyDescent="0.35">
      <c r="A1950" s="17">
        <v>1956</v>
      </c>
      <c r="B1950" s="23">
        <v>44258</v>
      </c>
      <c r="C1950" s="31"/>
      <c r="D1950" s="31" t="s">
        <v>2145</v>
      </c>
      <c r="E1950" s="31"/>
      <c r="F1950" s="24">
        <v>1000</v>
      </c>
      <c r="G1950" s="40"/>
      <c r="H1950" s="41"/>
    </row>
    <row r="1951" spans="1:8" ht="19.5" thickBot="1" x14ac:dyDescent="0.35">
      <c r="A1951" s="17">
        <v>1957</v>
      </c>
      <c r="B1951" s="23">
        <v>44258</v>
      </c>
      <c r="C1951" s="19"/>
      <c r="D1951" s="19" t="s">
        <v>15</v>
      </c>
      <c r="E1951" s="19" t="s">
        <v>2146</v>
      </c>
      <c r="F1951" s="24">
        <v>1000</v>
      </c>
      <c r="G1951" s="40"/>
      <c r="H1951" s="41"/>
    </row>
    <row r="1952" spans="1:8" ht="19.5" thickBot="1" x14ac:dyDescent="0.35">
      <c r="A1952" s="17">
        <v>1958</v>
      </c>
      <c r="B1952" s="25">
        <v>44258</v>
      </c>
      <c r="C1952" s="26"/>
      <c r="D1952" s="27" t="s">
        <v>2147</v>
      </c>
      <c r="E1952" s="27" t="s">
        <v>2148</v>
      </c>
      <c r="F1952" s="24">
        <v>99</v>
      </c>
      <c r="G1952" s="42"/>
      <c r="H1952" s="43"/>
    </row>
    <row r="1953" spans="1:8" ht="19.5" thickBot="1" x14ac:dyDescent="0.35">
      <c r="A1953" s="17">
        <v>1959</v>
      </c>
      <c r="B1953" s="23">
        <v>44259</v>
      </c>
      <c r="C1953" s="31"/>
      <c r="D1953" s="31" t="s">
        <v>1775</v>
      </c>
      <c r="E1953" s="31"/>
      <c r="F1953" s="24">
        <v>1800</v>
      </c>
      <c r="G1953" s="40"/>
      <c r="H1953" s="41"/>
    </row>
    <row r="1954" spans="1:8" ht="19.5" thickBot="1" x14ac:dyDescent="0.35">
      <c r="A1954" s="17">
        <v>1960</v>
      </c>
      <c r="B1954" s="18">
        <v>44260</v>
      </c>
      <c r="C1954" s="19"/>
      <c r="D1954" s="19" t="s">
        <v>100</v>
      </c>
      <c r="E1954" s="19" t="s">
        <v>2149</v>
      </c>
      <c r="F1954" s="24">
        <v>59</v>
      </c>
      <c r="G1954" s="40"/>
      <c r="H1954" s="41"/>
    </row>
    <row r="1955" spans="1:8" ht="38.25" thickBot="1" x14ac:dyDescent="0.35">
      <c r="A1955" s="17">
        <v>1961</v>
      </c>
      <c r="B1955" s="23">
        <v>44260</v>
      </c>
      <c r="C1955" s="31" t="s">
        <v>1932</v>
      </c>
      <c r="D1955" s="31" t="s">
        <v>2150</v>
      </c>
      <c r="E1955" s="31"/>
      <c r="F1955" s="24">
        <v>59</v>
      </c>
      <c r="G1955" s="40"/>
      <c r="H1955" s="41"/>
    </row>
    <row r="1956" spans="1:8" ht="19.5" thickBot="1" x14ac:dyDescent="0.35">
      <c r="A1956" s="17">
        <v>1962</v>
      </c>
      <c r="B1956" s="18">
        <v>44261</v>
      </c>
      <c r="C1956" s="19"/>
      <c r="D1956" s="19" t="s">
        <v>100</v>
      </c>
      <c r="E1956" s="19" t="s">
        <v>15</v>
      </c>
      <c r="F1956" s="24">
        <v>73</v>
      </c>
      <c r="G1956" s="40"/>
      <c r="H1956" s="41"/>
    </row>
    <row r="1957" spans="1:8" ht="38.25" thickBot="1" x14ac:dyDescent="0.35">
      <c r="A1957" s="17">
        <v>1963</v>
      </c>
      <c r="B1957" s="23">
        <v>44261</v>
      </c>
      <c r="C1957" s="31" t="s">
        <v>2151</v>
      </c>
      <c r="D1957" s="31" t="s">
        <v>2152</v>
      </c>
      <c r="E1957" s="31"/>
      <c r="F1957" s="24">
        <v>53</v>
      </c>
      <c r="G1957" s="40"/>
      <c r="H1957" s="41"/>
    </row>
    <row r="1958" spans="1:8" ht="19.5" thickBot="1" x14ac:dyDescent="0.35">
      <c r="A1958" s="17">
        <v>1964</v>
      </c>
      <c r="B1958" s="25">
        <v>44262</v>
      </c>
      <c r="C1958" s="26"/>
      <c r="D1958" s="27" t="s">
        <v>2147</v>
      </c>
      <c r="E1958" s="27" t="s">
        <v>2153</v>
      </c>
      <c r="F1958" s="24">
        <v>425</v>
      </c>
      <c r="G1958" s="42"/>
      <c r="H1958" s="43"/>
    </row>
    <row r="1959" spans="1:8" ht="19.5" thickBot="1" x14ac:dyDescent="0.35">
      <c r="A1959" s="17">
        <v>1965</v>
      </c>
      <c r="B1959" s="23">
        <v>44264</v>
      </c>
      <c r="C1959" s="31" t="s">
        <v>2154</v>
      </c>
      <c r="D1959" s="31" t="s">
        <v>2155</v>
      </c>
      <c r="E1959" s="31"/>
      <c r="F1959" s="24">
        <v>117.5</v>
      </c>
      <c r="G1959" s="40"/>
      <c r="H1959" s="41"/>
    </row>
    <row r="1960" spans="1:8" ht="19.5" thickBot="1" x14ac:dyDescent="0.35">
      <c r="A1960" s="17">
        <v>1966</v>
      </c>
      <c r="B1960" s="18">
        <v>44265</v>
      </c>
      <c r="C1960" s="19"/>
      <c r="D1960" s="19" t="s">
        <v>100</v>
      </c>
      <c r="E1960" s="19" t="s">
        <v>15</v>
      </c>
      <c r="F1960" s="24">
        <v>169.5</v>
      </c>
      <c r="G1960" s="40"/>
      <c r="H1960" s="41"/>
    </row>
    <row r="1961" spans="1:8" ht="38.25" thickBot="1" x14ac:dyDescent="0.35">
      <c r="A1961" s="17">
        <v>1967</v>
      </c>
      <c r="B1961" s="23">
        <v>44265</v>
      </c>
      <c r="C1961" s="31" t="s">
        <v>2156</v>
      </c>
      <c r="D1961" s="31" t="s">
        <v>2157</v>
      </c>
      <c r="E1961" s="31"/>
      <c r="F1961" s="24">
        <v>52</v>
      </c>
      <c r="G1961" s="40"/>
      <c r="H1961" s="41"/>
    </row>
    <row r="1962" spans="1:8" ht="38.25" thickBot="1" x14ac:dyDescent="0.35">
      <c r="A1962" s="17">
        <v>1968</v>
      </c>
      <c r="B1962" s="23">
        <v>44265</v>
      </c>
      <c r="C1962" s="31" t="s">
        <v>2158</v>
      </c>
      <c r="D1962" s="31" t="s">
        <v>2159</v>
      </c>
      <c r="E1962" s="31"/>
      <c r="F1962" s="24">
        <v>20</v>
      </c>
      <c r="G1962" s="40"/>
      <c r="H1962" s="41"/>
    </row>
    <row r="1963" spans="1:8" ht="19.5" thickBot="1" x14ac:dyDescent="0.35">
      <c r="A1963" s="17">
        <v>1969</v>
      </c>
      <c r="B1963" s="23">
        <v>44267</v>
      </c>
      <c r="C1963" s="26"/>
      <c r="D1963" s="27" t="s">
        <v>15</v>
      </c>
      <c r="E1963" s="27" t="s">
        <v>2160</v>
      </c>
      <c r="F1963" s="24">
        <v>1350</v>
      </c>
      <c r="G1963" s="42"/>
      <c r="H1963" s="43"/>
    </row>
    <row r="1964" spans="1:8" ht="19.5" thickBot="1" x14ac:dyDescent="0.35">
      <c r="A1964" s="17">
        <v>1970</v>
      </c>
      <c r="B1964" s="18">
        <v>44277</v>
      </c>
      <c r="C1964" s="19"/>
      <c r="D1964" s="19" t="s">
        <v>510</v>
      </c>
      <c r="E1964" s="19" t="s">
        <v>227</v>
      </c>
      <c r="F1964" s="24">
        <v>224.93</v>
      </c>
      <c r="G1964" s="40"/>
      <c r="H1964" s="41"/>
    </row>
    <row r="1965" spans="1:8" ht="38.25" thickBot="1" x14ac:dyDescent="0.35">
      <c r="A1965" s="17">
        <v>1971</v>
      </c>
      <c r="B1965" s="23">
        <v>44277</v>
      </c>
      <c r="C1965" s="31" t="s">
        <v>2161</v>
      </c>
      <c r="D1965" s="31" t="s">
        <v>2162</v>
      </c>
      <c r="E1965" s="31"/>
      <c r="F1965" s="24">
        <v>224.93</v>
      </c>
      <c r="G1965" s="40"/>
      <c r="H1965" s="41"/>
    </row>
    <row r="1966" spans="1:8" ht="19.5" thickBot="1" x14ac:dyDescent="0.35">
      <c r="A1966" s="17">
        <v>1972</v>
      </c>
      <c r="B1966" s="23">
        <v>44277</v>
      </c>
      <c r="C1966" s="31" t="s">
        <v>2163</v>
      </c>
      <c r="D1966" s="31" t="s">
        <v>2164</v>
      </c>
      <c r="E1966" s="31"/>
      <c r="F1966" s="24">
        <v>224.93</v>
      </c>
      <c r="G1966" s="40"/>
      <c r="H1966" s="41"/>
    </row>
    <row r="1967" spans="1:8" ht="19.5" thickBot="1" x14ac:dyDescent="0.35">
      <c r="A1967" s="17">
        <v>1973</v>
      </c>
      <c r="B1967" s="23">
        <v>44277</v>
      </c>
      <c r="C1967" s="19"/>
      <c r="D1967" s="19" t="s">
        <v>15</v>
      </c>
      <c r="E1967" s="19" t="s">
        <v>101</v>
      </c>
      <c r="F1967" s="24">
        <f>5+16.5+3.4+150+8+47+2.5+225+26+79+24.4+7+163+18.9+4.4+26.9+68+510+165.2+195+280+396+11.5+50</f>
        <v>2482.6999999999998</v>
      </c>
      <c r="G1967" s="40"/>
      <c r="H1967" s="41"/>
    </row>
    <row r="1968" spans="1:8" ht="38.25" thickBot="1" x14ac:dyDescent="0.35">
      <c r="A1968" s="17">
        <v>1974</v>
      </c>
      <c r="B1968" s="23">
        <v>44279</v>
      </c>
      <c r="C1968" s="31" t="s">
        <v>2165</v>
      </c>
      <c r="D1968" s="31" t="s">
        <v>2166</v>
      </c>
      <c r="E1968" s="31"/>
      <c r="F1968" s="24">
        <v>79</v>
      </c>
      <c r="G1968" s="40"/>
      <c r="H1968" s="41"/>
    </row>
    <row r="1969" spans="1:8" ht="19.5" thickBot="1" x14ac:dyDescent="0.35">
      <c r="A1969" s="17">
        <v>1975</v>
      </c>
      <c r="B1969" s="18">
        <v>44280</v>
      </c>
      <c r="C1969" s="19"/>
      <c r="D1969" s="19" t="s">
        <v>11</v>
      </c>
      <c r="E1969" s="19" t="s">
        <v>2167</v>
      </c>
      <c r="F1969" s="24">
        <v>14</v>
      </c>
      <c r="G1969" s="40"/>
      <c r="H1969" s="41"/>
    </row>
    <row r="1970" spans="1:8" ht="38.25" thickBot="1" x14ac:dyDescent="0.35">
      <c r="A1970" s="17">
        <v>1976</v>
      </c>
      <c r="B1970" s="23">
        <v>44280</v>
      </c>
      <c r="C1970" s="31">
        <v>3207407</v>
      </c>
      <c r="D1970" s="31" t="s">
        <v>2168</v>
      </c>
      <c r="E1970" s="31"/>
      <c r="F1970" s="24">
        <v>14</v>
      </c>
      <c r="G1970" s="40"/>
      <c r="H1970" s="41"/>
    </row>
    <row r="1971" spans="1:8" ht="57" thickBot="1" x14ac:dyDescent="0.35">
      <c r="A1971" s="17">
        <v>1977</v>
      </c>
      <c r="B1971" s="23">
        <v>44281</v>
      </c>
      <c r="C1971" s="31">
        <v>3218455</v>
      </c>
      <c r="D1971" s="31" t="s">
        <v>2169</v>
      </c>
      <c r="E1971" s="31"/>
      <c r="F1971" s="24">
        <v>14</v>
      </c>
      <c r="G1971" s="40"/>
      <c r="H1971" s="41"/>
    </row>
    <row r="1972" spans="1:8" ht="19.5" thickBot="1" x14ac:dyDescent="0.35">
      <c r="A1972" s="17">
        <v>1978</v>
      </c>
      <c r="B1972" s="23">
        <v>44281</v>
      </c>
      <c r="C1972" s="19"/>
      <c r="D1972" s="19" t="s">
        <v>15</v>
      </c>
      <c r="E1972" s="19" t="s">
        <v>2170</v>
      </c>
      <c r="F1972" s="24">
        <f>8+110+10</f>
        <v>128</v>
      </c>
      <c r="G1972" s="40"/>
      <c r="H1972" s="41"/>
    </row>
    <row r="1973" spans="1:8" ht="19.5" thickBot="1" x14ac:dyDescent="0.35">
      <c r="A1973" s="17">
        <v>1979</v>
      </c>
      <c r="B1973" s="23">
        <v>44286</v>
      </c>
      <c r="C1973" s="19"/>
      <c r="D1973" s="19" t="s">
        <v>15</v>
      </c>
      <c r="E1973" s="19" t="s">
        <v>2171</v>
      </c>
      <c r="F1973" s="24">
        <f>400+26+13.3+35+7.5+40+7.5+26+8.4+19.4+200+37.75+59+28+59.9+5+100+202+37.6+79+7+120.01+15+18.4+8+3.8+12.5+30+50+400+68.4+24+5.4+100</f>
        <v>2253.86</v>
      </c>
      <c r="G1973" s="40"/>
      <c r="H1973" s="41"/>
    </row>
    <row r="1974" spans="1:8" ht="19.5" thickBot="1" x14ac:dyDescent="0.35">
      <c r="A1974" s="17">
        <v>1980</v>
      </c>
      <c r="B1974" s="18">
        <v>44292</v>
      </c>
      <c r="C1974" s="19"/>
      <c r="D1974" s="19" t="s">
        <v>11</v>
      </c>
      <c r="E1974" s="19" t="s">
        <v>2172</v>
      </c>
      <c r="F1974" s="24">
        <v>70</v>
      </c>
      <c r="G1974" s="40"/>
      <c r="H1974" s="41"/>
    </row>
    <row r="1975" spans="1:8" ht="19.5" thickBot="1" x14ac:dyDescent="0.35">
      <c r="A1975" s="17">
        <v>1981</v>
      </c>
      <c r="B1975" s="23">
        <v>44292</v>
      </c>
      <c r="C1975" s="31"/>
      <c r="D1975" s="31" t="s">
        <v>2173</v>
      </c>
      <c r="E1975" s="31"/>
      <c r="F1975" s="24">
        <v>70</v>
      </c>
      <c r="G1975" s="40"/>
      <c r="H1975" s="41"/>
    </row>
    <row r="1976" spans="1:8" ht="19.5" thickBot="1" x14ac:dyDescent="0.35">
      <c r="A1976" s="17">
        <v>1982</v>
      </c>
      <c r="B1976" s="23">
        <v>44293</v>
      </c>
      <c r="C1976" s="19"/>
      <c r="D1976" s="19" t="s">
        <v>11</v>
      </c>
      <c r="E1976" s="19" t="s">
        <v>2174</v>
      </c>
      <c r="F1976" s="24">
        <v>22</v>
      </c>
      <c r="G1976" s="40"/>
      <c r="H1976" s="41"/>
    </row>
    <row r="1977" spans="1:8" ht="19.5" thickBot="1" x14ac:dyDescent="0.35">
      <c r="A1977" s="17">
        <v>1983</v>
      </c>
      <c r="B1977" s="18">
        <v>44298</v>
      </c>
      <c r="C1977" s="19"/>
      <c r="D1977" s="19" t="s">
        <v>100</v>
      </c>
      <c r="E1977" s="19" t="s">
        <v>2175</v>
      </c>
      <c r="F1977" s="24">
        <v>510</v>
      </c>
      <c r="G1977" s="40"/>
      <c r="H1977" s="41"/>
    </row>
    <row r="1978" spans="1:8" ht="57" thickBot="1" x14ac:dyDescent="0.35">
      <c r="A1978" s="17">
        <v>1984</v>
      </c>
      <c r="B1978" s="23">
        <v>44298</v>
      </c>
      <c r="C1978" s="31"/>
      <c r="D1978" s="31" t="s">
        <v>2176</v>
      </c>
      <c r="E1978" s="31"/>
      <c r="F1978" s="24">
        <v>510</v>
      </c>
      <c r="G1978" s="40"/>
      <c r="H1978" s="41"/>
    </row>
    <row r="1979" spans="1:8" ht="19.5" thickBot="1" x14ac:dyDescent="0.35">
      <c r="A1979" s="17">
        <v>1985</v>
      </c>
      <c r="B1979" s="23">
        <v>44299</v>
      </c>
      <c r="C1979" s="19" t="s">
        <v>2177</v>
      </c>
      <c r="D1979" s="19" t="s">
        <v>2126</v>
      </c>
      <c r="E1979" s="19" t="s">
        <v>2178</v>
      </c>
      <c r="F1979" s="24">
        <v>200</v>
      </c>
      <c r="G1979" s="40"/>
      <c r="H1979" s="41"/>
    </row>
    <row r="1980" spans="1:8" ht="19.5" thickBot="1" x14ac:dyDescent="0.35">
      <c r="A1980" s="17">
        <v>1986</v>
      </c>
      <c r="B1980" s="18">
        <v>44300</v>
      </c>
      <c r="C1980" s="19" t="s">
        <v>2179</v>
      </c>
      <c r="D1980" s="19" t="s">
        <v>2126</v>
      </c>
      <c r="E1980" s="19" t="s">
        <v>2180</v>
      </c>
      <c r="F1980" s="24">
        <v>28</v>
      </c>
      <c r="G1980" s="40"/>
      <c r="H1980" s="41"/>
    </row>
    <row r="1981" spans="1:8" ht="19.5" thickBot="1" x14ac:dyDescent="0.35">
      <c r="A1981" s="17">
        <v>1987</v>
      </c>
      <c r="B1981" s="23">
        <v>44300</v>
      </c>
      <c r="C1981" s="31" t="s">
        <v>2181</v>
      </c>
      <c r="D1981" s="31" t="s">
        <v>2182</v>
      </c>
      <c r="E1981" s="31"/>
      <c r="F1981" s="24">
        <v>28</v>
      </c>
      <c r="G1981" s="40"/>
      <c r="H1981" s="41"/>
    </row>
    <row r="1982" spans="1:8" ht="19.5" thickBot="1" x14ac:dyDescent="0.35">
      <c r="A1982" s="17">
        <v>1988</v>
      </c>
      <c r="B1982" s="23">
        <v>44300</v>
      </c>
      <c r="C1982" s="19" t="s">
        <v>2183</v>
      </c>
      <c r="D1982" s="19" t="s">
        <v>2126</v>
      </c>
      <c r="E1982" s="19" t="s">
        <v>2178</v>
      </c>
      <c r="F1982" s="24">
        <v>155</v>
      </c>
      <c r="G1982" s="40"/>
      <c r="H1982" s="41"/>
    </row>
    <row r="1983" spans="1:8" ht="19.5" thickBot="1" x14ac:dyDescent="0.35">
      <c r="A1983" s="17">
        <v>1989</v>
      </c>
      <c r="B1983" s="18">
        <v>44307</v>
      </c>
      <c r="C1983" s="19" t="s">
        <v>2184</v>
      </c>
      <c r="D1983" s="19" t="s">
        <v>2126</v>
      </c>
      <c r="E1983" s="19" t="s">
        <v>2185</v>
      </c>
      <c r="F1983" s="24">
        <v>203</v>
      </c>
      <c r="G1983" s="40"/>
      <c r="H1983" s="41"/>
    </row>
    <row r="1984" spans="1:8" ht="19.5" thickBot="1" x14ac:dyDescent="0.35">
      <c r="A1984" s="17">
        <v>1990</v>
      </c>
      <c r="B1984" s="23">
        <v>44307</v>
      </c>
      <c r="C1984" s="31" t="s">
        <v>2186</v>
      </c>
      <c r="D1984" s="31" t="s">
        <v>2187</v>
      </c>
      <c r="E1984" s="31"/>
      <c r="F1984" s="24">
        <v>203</v>
      </c>
      <c r="G1984" s="40"/>
      <c r="H1984" s="41"/>
    </row>
    <row r="1985" spans="1:8" ht="19.5" thickBot="1" x14ac:dyDescent="0.35">
      <c r="A1985" s="17">
        <v>1991</v>
      </c>
      <c r="B1985" s="23">
        <v>44307</v>
      </c>
      <c r="C1985" s="19"/>
      <c r="D1985" s="19" t="s">
        <v>11</v>
      </c>
      <c r="E1985" s="19" t="s">
        <v>2188</v>
      </c>
      <c r="F1985" s="24">
        <v>22</v>
      </c>
      <c r="G1985" s="40"/>
      <c r="H1985" s="41"/>
    </row>
    <row r="1986" spans="1:8" ht="19.5" thickBot="1" x14ac:dyDescent="0.35">
      <c r="A1986" s="17">
        <v>1992</v>
      </c>
      <c r="B1986" s="18">
        <v>44308</v>
      </c>
      <c r="C1986" s="19"/>
      <c r="D1986" s="19" t="s">
        <v>2189</v>
      </c>
      <c r="E1986" s="19" t="s">
        <v>2190</v>
      </c>
      <c r="F1986" s="24">
        <v>52</v>
      </c>
      <c r="G1986" s="40"/>
      <c r="H1986" s="41"/>
    </row>
    <row r="1987" spans="1:8" ht="19.5" thickBot="1" x14ac:dyDescent="0.35">
      <c r="A1987" s="17">
        <v>1993</v>
      </c>
      <c r="B1987" s="23">
        <v>44308</v>
      </c>
      <c r="C1987" s="31" t="s">
        <v>2191</v>
      </c>
      <c r="D1987" s="31" t="s">
        <v>2192</v>
      </c>
      <c r="E1987" s="31"/>
      <c r="F1987" s="24">
        <v>52</v>
      </c>
      <c r="G1987" s="40"/>
      <c r="H1987" s="41"/>
    </row>
    <row r="1988" spans="1:8" ht="57" thickBot="1" x14ac:dyDescent="0.35">
      <c r="A1988" s="17">
        <v>1994</v>
      </c>
      <c r="B1988" s="23">
        <v>44312</v>
      </c>
      <c r="C1988" s="31" t="s">
        <v>2193</v>
      </c>
      <c r="D1988" s="31" t="s">
        <v>2194</v>
      </c>
      <c r="E1988" s="31"/>
      <c r="F1988" s="24">
        <v>39.799999999999997</v>
      </c>
      <c r="G1988" s="40"/>
      <c r="H1988" s="41"/>
    </row>
    <row r="1989" spans="1:8" ht="38.25" thickBot="1" x14ac:dyDescent="0.35">
      <c r="A1989" s="17">
        <v>1995</v>
      </c>
      <c r="B1989" s="23">
        <v>44313</v>
      </c>
      <c r="C1989" s="19"/>
      <c r="D1989" s="19" t="s">
        <v>2195</v>
      </c>
      <c r="E1989" s="19" t="s">
        <v>2196</v>
      </c>
      <c r="F1989" s="24">
        <v>49.7</v>
      </c>
      <c r="G1989" s="40"/>
      <c r="H1989" s="41"/>
    </row>
    <row r="1990" spans="1:8" ht="38.25" thickBot="1" x14ac:dyDescent="0.35">
      <c r="A1990" s="17">
        <v>1996</v>
      </c>
      <c r="B1990" s="23">
        <v>44314</v>
      </c>
      <c r="C1990" s="26"/>
      <c r="D1990" s="55" t="s">
        <v>1699</v>
      </c>
      <c r="E1990" s="27" t="s">
        <v>2197</v>
      </c>
      <c r="F1990" s="24">
        <f>612.22+582.47+408.82+402.62+150</f>
        <v>2156.13</v>
      </c>
      <c r="G1990" s="42"/>
      <c r="H1990" s="43"/>
    </row>
    <row r="1991" spans="1:8" ht="19.5" thickBot="1" x14ac:dyDescent="0.35">
      <c r="A1991" s="17">
        <v>1997</v>
      </c>
      <c r="B1991" s="25">
        <v>44314</v>
      </c>
      <c r="C1991" s="26"/>
      <c r="D1991" s="27" t="s">
        <v>63</v>
      </c>
      <c r="E1991" s="27" t="s">
        <v>2198</v>
      </c>
      <c r="F1991" s="24">
        <v>2006.13</v>
      </c>
      <c r="G1991" s="42"/>
      <c r="H1991" s="43"/>
    </row>
    <row r="1992" spans="1:8" ht="19.5" thickBot="1" x14ac:dyDescent="0.35">
      <c r="A1992" s="17">
        <v>1998</v>
      </c>
      <c r="B1992" s="18">
        <v>44315</v>
      </c>
      <c r="C1992" s="19"/>
      <c r="D1992" s="19" t="s">
        <v>2199</v>
      </c>
      <c r="E1992" s="19" t="s">
        <v>2200</v>
      </c>
      <c r="F1992" s="24">
        <v>284</v>
      </c>
      <c r="G1992" s="40"/>
      <c r="H1992" s="41"/>
    </row>
    <row r="1993" spans="1:8" ht="19.5" thickBot="1" x14ac:dyDescent="0.35">
      <c r="A1993" s="17">
        <v>1999</v>
      </c>
      <c r="B1993" s="18">
        <v>44315</v>
      </c>
      <c r="C1993" s="19"/>
      <c r="D1993" s="19" t="s">
        <v>2126</v>
      </c>
      <c r="E1993" s="19" t="s">
        <v>2201</v>
      </c>
      <c r="F1993" s="24">
        <v>30</v>
      </c>
      <c r="G1993" s="40"/>
      <c r="H1993" s="41"/>
    </row>
    <row r="1994" spans="1:8" ht="19.5" thickBot="1" x14ac:dyDescent="0.35">
      <c r="A1994" s="17">
        <v>2000</v>
      </c>
      <c r="B1994" s="23">
        <v>44315</v>
      </c>
      <c r="C1994" s="31" t="s">
        <v>2202</v>
      </c>
      <c r="D1994" s="31" t="s">
        <v>2203</v>
      </c>
      <c r="E1994" s="31"/>
      <c r="F1994" s="24">
        <v>30</v>
      </c>
      <c r="G1994" s="40"/>
      <c r="H1994" s="41"/>
    </row>
    <row r="1995" spans="1:8" ht="57" thickBot="1" x14ac:dyDescent="0.35">
      <c r="A1995" s="17">
        <v>2001</v>
      </c>
      <c r="B1995" s="23">
        <v>44315</v>
      </c>
      <c r="C1995" s="31"/>
      <c r="D1995" s="31" t="s">
        <v>2204</v>
      </c>
      <c r="E1995" s="31"/>
      <c r="F1995" s="24">
        <v>284</v>
      </c>
      <c r="G1995" s="40"/>
      <c r="H1995" s="41"/>
    </row>
    <row r="1996" spans="1:8" ht="38.25" thickBot="1" x14ac:dyDescent="0.35">
      <c r="A1996" s="17">
        <v>2002</v>
      </c>
      <c r="B1996" s="23">
        <v>44315</v>
      </c>
      <c r="C1996" s="19"/>
      <c r="D1996" s="19" t="s">
        <v>2205</v>
      </c>
      <c r="E1996" s="19" t="s">
        <v>2206</v>
      </c>
      <c r="F1996" s="24">
        <v>233</v>
      </c>
      <c r="G1996" s="40"/>
      <c r="H1996" s="41"/>
    </row>
    <row r="1997" spans="1:8" ht="19.5" thickBot="1" x14ac:dyDescent="0.35">
      <c r="A1997" s="17">
        <v>2003</v>
      </c>
      <c r="B1997" s="25">
        <v>44321</v>
      </c>
      <c r="C1997" s="26"/>
      <c r="D1997" s="27" t="s">
        <v>15</v>
      </c>
      <c r="E1997" s="27" t="s">
        <v>2207</v>
      </c>
      <c r="F1997" s="24">
        <v>40</v>
      </c>
      <c r="G1997" s="42"/>
      <c r="H1997" s="43"/>
    </row>
    <row r="1998" spans="1:8" ht="19.5" thickBot="1" x14ac:dyDescent="0.35">
      <c r="A1998" s="17"/>
      <c r="B1998" s="25">
        <v>44321</v>
      </c>
      <c r="C1998" s="26"/>
      <c r="D1998" s="27" t="s">
        <v>15</v>
      </c>
      <c r="E1998" s="27" t="s">
        <v>2208</v>
      </c>
      <c r="F1998" s="24">
        <v>70</v>
      </c>
      <c r="G1998" s="42"/>
      <c r="H1998" s="43"/>
    </row>
    <row r="1999" spans="1:8" ht="19.5" thickBot="1" x14ac:dyDescent="0.35">
      <c r="A1999" s="17">
        <v>2004</v>
      </c>
      <c r="B1999" s="18">
        <v>44322</v>
      </c>
      <c r="C1999" s="19"/>
      <c r="D1999" s="27" t="s">
        <v>15</v>
      </c>
      <c r="E1999" s="19" t="s">
        <v>2209</v>
      </c>
      <c r="F1999" s="24">
        <v>1603</v>
      </c>
      <c r="G1999" s="40"/>
      <c r="H1999" s="41"/>
    </row>
    <row r="2000" spans="1:8" ht="19.5" thickBot="1" x14ac:dyDescent="0.35">
      <c r="A2000" s="17"/>
      <c r="B2000" s="18">
        <v>44328</v>
      </c>
      <c r="C2000" s="19"/>
      <c r="D2000" s="27" t="s">
        <v>15</v>
      </c>
      <c r="E2000" s="19" t="s">
        <v>2210</v>
      </c>
      <c r="F2000" s="24">
        <v>380</v>
      </c>
      <c r="G2000" s="40"/>
      <c r="H2000" s="41"/>
    </row>
    <row r="2001" spans="1:8" ht="19.5" thickBot="1" x14ac:dyDescent="0.35">
      <c r="A2001" s="17">
        <v>2005</v>
      </c>
      <c r="B2001" s="23">
        <v>44329</v>
      </c>
      <c r="C2001" s="31" t="s">
        <v>2211</v>
      </c>
      <c r="D2001" s="27" t="s">
        <v>15</v>
      </c>
      <c r="E2001" s="64" t="s">
        <v>2212</v>
      </c>
      <c r="F2001" s="24">
        <v>14</v>
      </c>
      <c r="G2001" s="40"/>
      <c r="H2001" s="41"/>
    </row>
    <row r="2002" spans="1:8" ht="28.5" customHeight="1" thickBot="1" x14ac:dyDescent="0.35">
      <c r="A2002" s="17">
        <v>2006</v>
      </c>
      <c r="B2002" s="18">
        <v>44330</v>
      </c>
      <c r="C2002" s="19"/>
      <c r="D2002" s="19" t="s">
        <v>11</v>
      </c>
      <c r="E2002" s="19" t="s">
        <v>2213</v>
      </c>
      <c r="F2002" s="24">
        <v>14</v>
      </c>
      <c r="G2002" s="40"/>
      <c r="H2002" s="41"/>
    </row>
    <row r="2003" spans="1:8" ht="19.5" thickBot="1" x14ac:dyDescent="0.35">
      <c r="A2003" s="17">
        <v>2007</v>
      </c>
      <c r="B2003" s="18">
        <v>44330</v>
      </c>
      <c r="C2003" s="19"/>
      <c r="D2003" s="19" t="s">
        <v>11</v>
      </c>
      <c r="E2003" s="19" t="s">
        <v>2214</v>
      </c>
      <c r="F2003" s="24">
        <v>14</v>
      </c>
      <c r="G2003" s="40"/>
      <c r="H2003" s="41"/>
    </row>
    <row r="2004" spans="1:8" ht="19.5" thickBot="1" x14ac:dyDescent="0.35">
      <c r="A2004" s="17">
        <v>2008</v>
      </c>
      <c r="B2004" s="18">
        <v>44330</v>
      </c>
      <c r="C2004" s="19"/>
      <c r="D2004" s="19" t="s">
        <v>11</v>
      </c>
      <c r="E2004" s="19" t="s">
        <v>2215</v>
      </c>
      <c r="F2004" s="24">
        <v>14</v>
      </c>
      <c r="G2004" s="40"/>
      <c r="H2004" s="41"/>
    </row>
    <row r="2005" spans="1:8" ht="19.5" thickBot="1" x14ac:dyDescent="0.35">
      <c r="A2005" s="17">
        <v>2009</v>
      </c>
      <c r="B2005" s="18">
        <v>44330</v>
      </c>
      <c r="C2005" s="19"/>
      <c r="D2005" s="19" t="s">
        <v>11</v>
      </c>
      <c r="E2005" s="19" t="s">
        <v>2216</v>
      </c>
      <c r="F2005" s="24">
        <v>14</v>
      </c>
      <c r="G2005" s="40"/>
      <c r="H2005" s="41"/>
    </row>
    <row r="2006" spans="1:8" ht="19.5" thickBot="1" x14ac:dyDescent="0.35">
      <c r="A2006" s="17">
        <v>2010</v>
      </c>
      <c r="B2006" s="18">
        <v>44330</v>
      </c>
      <c r="C2006" s="19"/>
      <c r="D2006" s="19" t="s">
        <v>11</v>
      </c>
      <c r="E2006" s="19" t="s">
        <v>2217</v>
      </c>
      <c r="F2006" s="24">
        <v>14</v>
      </c>
      <c r="G2006" s="40"/>
      <c r="H2006" s="41"/>
    </row>
    <row r="2007" spans="1:8" ht="19.5" thickBot="1" x14ac:dyDescent="0.35">
      <c r="A2007" s="17">
        <v>2011</v>
      </c>
      <c r="B2007" s="18">
        <v>44330</v>
      </c>
      <c r="C2007" s="19"/>
      <c r="D2007" s="19" t="s">
        <v>11</v>
      </c>
      <c r="E2007" s="19" t="s">
        <v>2218</v>
      </c>
      <c r="F2007" s="24">
        <v>14</v>
      </c>
      <c r="G2007" s="40"/>
      <c r="H2007" s="41"/>
    </row>
    <row r="2008" spans="1:8" ht="19.5" thickBot="1" x14ac:dyDescent="0.35">
      <c r="A2008" s="17">
        <v>2012</v>
      </c>
      <c r="B2008" s="18">
        <v>44330</v>
      </c>
      <c r="C2008" s="19"/>
      <c r="D2008" s="19" t="s">
        <v>11</v>
      </c>
      <c r="E2008" s="19" t="s">
        <v>2219</v>
      </c>
      <c r="F2008" s="24">
        <v>14</v>
      </c>
      <c r="G2008" s="40"/>
      <c r="H2008" s="41"/>
    </row>
    <row r="2009" spans="1:8" ht="19.5" thickBot="1" x14ac:dyDescent="0.35">
      <c r="A2009" s="17">
        <v>2013</v>
      </c>
      <c r="B2009" s="18">
        <v>44330</v>
      </c>
      <c r="C2009" s="19"/>
      <c r="D2009" s="19" t="s">
        <v>11</v>
      </c>
      <c r="E2009" s="19" t="s">
        <v>2220</v>
      </c>
      <c r="F2009" s="24">
        <v>14</v>
      </c>
      <c r="G2009" s="40"/>
      <c r="H2009" s="41"/>
    </row>
    <row r="2010" spans="1:8" ht="19.5" thickBot="1" x14ac:dyDescent="0.35">
      <c r="A2010" s="17">
        <v>2014</v>
      </c>
      <c r="B2010" s="18">
        <v>44330</v>
      </c>
      <c r="C2010" s="19"/>
      <c r="D2010" s="19" t="s">
        <v>11</v>
      </c>
      <c r="E2010" s="19" t="s">
        <v>2221</v>
      </c>
      <c r="F2010" s="24">
        <v>14</v>
      </c>
      <c r="G2010" s="40"/>
      <c r="H2010" s="41"/>
    </row>
    <row r="2011" spans="1:8" ht="19.5" thickBot="1" x14ac:dyDescent="0.35">
      <c r="A2011" s="17">
        <v>2015</v>
      </c>
      <c r="B2011" s="18">
        <v>44330</v>
      </c>
      <c r="C2011" s="19"/>
      <c r="D2011" s="19" t="s">
        <v>11</v>
      </c>
      <c r="E2011" s="19" t="s">
        <v>2222</v>
      </c>
      <c r="F2011" s="24">
        <v>14</v>
      </c>
      <c r="G2011" s="40"/>
      <c r="H2011" s="41"/>
    </row>
    <row r="2012" spans="1:8" ht="19.5" thickBot="1" x14ac:dyDescent="0.35">
      <c r="A2012" s="17">
        <v>2016</v>
      </c>
      <c r="B2012" s="18">
        <v>44330</v>
      </c>
      <c r="C2012" s="19"/>
      <c r="D2012" s="19" t="s">
        <v>11</v>
      </c>
      <c r="E2012" s="19" t="s">
        <v>2223</v>
      </c>
      <c r="F2012" s="24">
        <v>14</v>
      </c>
      <c r="G2012" s="40"/>
      <c r="H2012" s="41"/>
    </row>
    <row r="2013" spans="1:8" ht="19.5" thickBot="1" x14ac:dyDescent="0.35">
      <c r="A2013" s="17">
        <v>2017</v>
      </c>
      <c r="B2013" s="18">
        <v>44330</v>
      </c>
      <c r="C2013" s="19"/>
      <c r="D2013" s="19" t="s">
        <v>11</v>
      </c>
      <c r="E2013" s="19" t="s">
        <v>2224</v>
      </c>
      <c r="F2013" s="24">
        <v>14</v>
      </c>
      <c r="G2013" s="40"/>
      <c r="H2013" s="41"/>
    </row>
    <row r="2014" spans="1:8" ht="19.5" thickBot="1" x14ac:dyDescent="0.35">
      <c r="A2014" s="17">
        <v>2018</v>
      </c>
      <c r="B2014" s="18">
        <v>44330</v>
      </c>
      <c r="C2014" s="19"/>
      <c r="D2014" s="19" t="s">
        <v>11</v>
      </c>
      <c r="E2014" s="19" t="s">
        <v>2225</v>
      </c>
      <c r="F2014" s="24">
        <v>14</v>
      </c>
      <c r="G2014" s="40"/>
      <c r="H2014" s="41"/>
    </row>
    <row r="2015" spans="1:8" ht="19.5" thickBot="1" x14ac:dyDescent="0.35">
      <c r="A2015" s="17">
        <v>2019</v>
      </c>
      <c r="B2015" s="18">
        <v>44330</v>
      </c>
      <c r="C2015" s="19"/>
      <c r="D2015" s="19" t="s">
        <v>11</v>
      </c>
      <c r="E2015" s="19" t="s">
        <v>2226</v>
      </c>
      <c r="F2015" s="24">
        <v>14</v>
      </c>
      <c r="G2015" s="40"/>
      <c r="H2015" s="41"/>
    </row>
    <row r="2016" spans="1:8" ht="19.5" thickBot="1" x14ac:dyDescent="0.35">
      <c r="A2016" s="17">
        <v>2020</v>
      </c>
      <c r="B2016" s="18">
        <v>44330</v>
      </c>
      <c r="C2016" s="19"/>
      <c r="D2016" s="19" t="s">
        <v>11</v>
      </c>
      <c r="E2016" s="19" t="s">
        <v>2227</v>
      </c>
      <c r="F2016" s="24">
        <v>14</v>
      </c>
      <c r="G2016" s="40"/>
      <c r="H2016" s="41"/>
    </row>
    <row r="2017" spans="1:8" ht="19.5" thickBot="1" x14ac:dyDescent="0.35">
      <c r="A2017" s="17">
        <v>2021</v>
      </c>
      <c r="B2017" s="18">
        <v>44330</v>
      </c>
      <c r="C2017" s="19"/>
      <c r="D2017" s="19" t="s">
        <v>11</v>
      </c>
      <c r="E2017" s="19" t="s">
        <v>2228</v>
      </c>
      <c r="F2017" s="24">
        <v>14</v>
      </c>
      <c r="G2017" s="40"/>
      <c r="H2017" s="41"/>
    </row>
    <row r="2018" spans="1:8" ht="19.5" thickBot="1" x14ac:dyDescent="0.35">
      <c r="A2018" s="17">
        <v>2022</v>
      </c>
      <c r="B2018" s="18">
        <v>44330</v>
      </c>
      <c r="C2018" s="19"/>
      <c r="D2018" s="19" t="s">
        <v>11</v>
      </c>
      <c r="E2018" s="19" t="s">
        <v>2229</v>
      </c>
      <c r="F2018" s="24">
        <v>14</v>
      </c>
      <c r="G2018" s="40"/>
      <c r="H2018" s="41"/>
    </row>
    <row r="2019" spans="1:8" ht="19.5" thickBot="1" x14ac:dyDescent="0.35">
      <c r="A2019" s="17">
        <v>2023</v>
      </c>
      <c r="B2019" s="18">
        <v>44330</v>
      </c>
      <c r="C2019" s="19"/>
      <c r="D2019" s="19" t="s">
        <v>11</v>
      </c>
      <c r="E2019" s="19" t="s">
        <v>2230</v>
      </c>
      <c r="F2019" s="24">
        <v>14</v>
      </c>
      <c r="G2019" s="40"/>
      <c r="H2019" s="41"/>
    </row>
    <row r="2020" spans="1:8" ht="19.5" thickBot="1" x14ac:dyDescent="0.35">
      <c r="A2020" s="17">
        <v>2024</v>
      </c>
      <c r="B2020" s="18">
        <v>44330</v>
      </c>
      <c r="C2020" s="19"/>
      <c r="D2020" s="19" t="s">
        <v>11</v>
      </c>
      <c r="E2020" s="19" t="s">
        <v>2231</v>
      </c>
      <c r="F2020" s="24">
        <v>14</v>
      </c>
      <c r="G2020" s="40"/>
      <c r="H2020" s="41"/>
    </row>
    <row r="2021" spans="1:8" ht="19.5" thickBot="1" x14ac:dyDescent="0.35">
      <c r="A2021" s="17">
        <v>2025</v>
      </c>
      <c r="B2021" s="18">
        <v>44330</v>
      </c>
      <c r="C2021" s="19"/>
      <c r="D2021" s="19" t="s">
        <v>11</v>
      </c>
      <c r="E2021" s="19" t="s">
        <v>2232</v>
      </c>
      <c r="F2021" s="24">
        <v>14</v>
      </c>
      <c r="G2021" s="40"/>
      <c r="H2021" s="41"/>
    </row>
    <row r="2022" spans="1:8" ht="19.5" thickBot="1" x14ac:dyDescent="0.35">
      <c r="A2022" s="17">
        <v>2026</v>
      </c>
      <c r="B2022" s="18">
        <v>44330</v>
      </c>
      <c r="C2022" s="19"/>
      <c r="D2022" s="19" t="s">
        <v>11</v>
      </c>
      <c r="E2022" s="19" t="s">
        <v>2233</v>
      </c>
      <c r="F2022" s="24">
        <v>14</v>
      </c>
      <c r="G2022" s="40"/>
      <c r="H2022" s="41"/>
    </row>
    <row r="2023" spans="1:8" ht="19.5" thickBot="1" x14ac:dyDescent="0.35">
      <c r="A2023" s="17">
        <v>2027</v>
      </c>
      <c r="B2023" s="18">
        <v>44330</v>
      </c>
      <c r="C2023" s="19"/>
      <c r="D2023" s="19" t="s">
        <v>11</v>
      </c>
      <c r="E2023" s="19" t="s">
        <v>2234</v>
      </c>
      <c r="F2023" s="24">
        <v>14</v>
      </c>
      <c r="G2023" s="40"/>
      <c r="H2023" s="41"/>
    </row>
    <row r="2024" spans="1:8" ht="19.5" thickBot="1" x14ac:dyDescent="0.35">
      <c r="A2024" s="17">
        <v>2028</v>
      </c>
      <c r="B2024" s="18">
        <v>44330</v>
      </c>
      <c r="C2024" s="19"/>
      <c r="D2024" s="19" t="s">
        <v>11</v>
      </c>
      <c r="E2024" s="19" t="s">
        <v>2235</v>
      </c>
      <c r="F2024" s="24">
        <v>14</v>
      </c>
      <c r="G2024" s="40"/>
      <c r="H2024" s="41"/>
    </row>
    <row r="2025" spans="1:8" ht="19.5" thickBot="1" x14ac:dyDescent="0.35">
      <c r="A2025" s="17">
        <v>2029</v>
      </c>
      <c r="B2025" s="18">
        <v>44330</v>
      </c>
      <c r="C2025" s="19"/>
      <c r="D2025" s="19" t="s">
        <v>11</v>
      </c>
      <c r="E2025" s="19" t="s">
        <v>2236</v>
      </c>
      <c r="F2025" s="24">
        <v>14</v>
      </c>
      <c r="G2025" s="40"/>
      <c r="H2025" s="41"/>
    </row>
    <row r="2026" spans="1:8" ht="19.5" thickBot="1" x14ac:dyDescent="0.35">
      <c r="A2026" s="17">
        <v>2030</v>
      </c>
      <c r="B2026" s="18">
        <v>44330</v>
      </c>
      <c r="C2026" s="19"/>
      <c r="D2026" s="19" t="s">
        <v>11</v>
      </c>
      <c r="E2026" s="19" t="s">
        <v>2237</v>
      </c>
      <c r="F2026" s="24">
        <v>14</v>
      </c>
      <c r="G2026" s="40"/>
      <c r="H2026" s="41"/>
    </row>
    <row r="2027" spans="1:8" ht="19.5" thickBot="1" x14ac:dyDescent="0.35">
      <c r="A2027" s="17">
        <v>2031</v>
      </c>
      <c r="B2027" s="18">
        <v>44330</v>
      </c>
      <c r="C2027" s="19"/>
      <c r="D2027" s="19" t="s">
        <v>11</v>
      </c>
      <c r="E2027" s="19" t="s">
        <v>2238</v>
      </c>
      <c r="F2027" s="24">
        <v>14</v>
      </c>
      <c r="G2027" s="40"/>
      <c r="H2027" s="41"/>
    </row>
    <row r="2028" spans="1:8" ht="19.5" thickBot="1" x14ac:dyDescent="0.35">
      <c r="A2028" s="17">
        <v>2032</v>
      </c>
      <c r="B2028" s="18">
        <v>44330</v>
      </c>
      <c r="C2028" s="19"/>
      <c r="D2028" s="19" t="s">
        <v>11</v>
      </c>
      <c r="E2028" s="19" t="s">
        <v>2239</v>
      </c>
      <c r="F2028" s="24">
        <v>14</v>
      </c>
      <c r="G2028" s="40"/>
      <c r="H2028" s="41"/>
    </row>
    <row r="2029" spans="1:8" ht="19.5" thickBot="1" x14ac:dyDescent="0.35">
      <c r="A2029" s="17">
        <v>2033</v>
      </c>
      <c r="B2029" s="18">
        <v>44330</v>
      </c>
      <c r="C2029" s="19"/>
      <c r="D2029" s="19" t="s">
        <v>11</v>
      </c>
      <c r="E2029" s="19" t="s">
        <v>2240</v>
      </c>
      <c r="F2029" s="24">
        <v>14</v>
      </c>
      <c r="G2029" s="40"/>
      <c r="H2029" s="41"/>
    </row>
    <row r="2030" spans="1:8" ht="19.5" thickBot="1" x14ac:dyDescent="0.35">
      <c r="A2030" s="17">
        <v>2034</v>
      </c>
      <c r="B2030" s="18">
        <v>44330</v>
      </c>
      <c r="C2030" s="19"/>
      <c r="D2030" s="19" t="s">
        <v>11</v>
      </c>
      <c r="E2030" s="19" t="s">
        <v>2241</v>
      </c>
      <c r="F2030" s="24">
        <v>14</v>
      </c>
      <c r="G2030" s="40"/>
      <c r="H2030" s="41"/>
    </row>
    <row r="2031" spans="1:8" ht="19.5" thickBot="1" x14ac:dyDescent="0.35">
      <c r="A2031" s="17">
        <v>2035</v>
      </c>
      <c r="B2031" s="18">
        <v>44330</v>
      </c>
      <c r="C2031" s="19"/>
      <c r="D2031" s="19" t="s">
        <v>11</v>
      </c>
      <c r="E2031" s="19" t="s">
        <v>2242</v>
      </c>
      <c r="F2031" s="24">
        <v>14</v>
      </c>
      <c r="G2031" s="40"/>
      <c r="H2031" s="41"/>
    </row>
    <row r="2032" spans="1:8" ht="19.5" thickBot="1" x14ac:dyDescent="0.35">
      <c r="A2032" s="17">
        <v>2036</v>
      </c>
      <c r="B2032" s="18">
        <v>44330</v>
      </c>
      <c r="C2032" s="19"/>
      <c r="D2032" s="19" t="s">
        <v>11</v>
      </c>
      <c r="E2032" s="19" t="s">
        <v>2243</v>
      </c>
      <c r="F2032" s="24">
        <v>14</v>
      </c>
      <c r="G2032" s="40"/>
      <c r="H2032" s="41"/>
    </row>
    <row r="2033" spans="1:8" ht="19.5" thickBot="1" x14ac:dyDescent="0.35">
      <c r="A2033" s="17">
        <v>2037</v>
      </c>
      <c r="B2033" s="18">
        <v>44330</v>
      </c>
      <c r="C2033" s="19"/>
      <c r="D2033" s="19" t="s">
        <v>11</v>
      </c>
      <c r="E2033" s="19" t="s">
        <v>2244</v>
      </c>
      <c r="F2033" s="24">
        <v>14</v>
      </c>
      <c r="G2033" s="40"/>
      <c r="H2033" s="41"/>
    </row>
    <row r="2034" spans="1:8" ht="19.5" thickBot="1" x14ac:dyDescent="0.35">
      <c r="A2034" s="17">
        <v>2038</v>
      </c>
      <c r="B2034" s="18">
        <v>44330</v>
      </c>
      <c r="C2034" s="19"/>
      <c r="D2034" s="19" t="s">
        <v>11</v>
      </c>
      <c r="E2034" s="19" t="s">
        <v>2245</v>
      </c>
      <c r="F2034" s="24">
        <v>14</v>
      </c>
      <c r="G2034" s="40"/>
      <c r="H2034" s="41"/>
    </row>
    <row r="2035" spans="1:8" ht="19.5" thickBot="1" x14ac:dyDescent="0.35">
      <c r="A2035" s="17">
        <v>2039</v>
      </c>
      <c r="B2035" s="18">
        <v>44330</v>
      </c>
      <c r="C2035" s="19"/>
      <c r="D2035" s="19" t="s">
        <v>11</v>
      </c>
      <c r="E2035" s="19" t="s">
        <v>2246</v>
      </c>
      <c r="F2035" s="24">
        <v>14</v>
      </c>
      <c r="G2035" s="40"/>
      <c r="H2035" s="41"/>
    </row>
    <row r="2036" spans="1:8" ht="19.5" thickBot="1" x14ac:dyDescent="0.35">
      <c r="A2036" s="17">
        <v>2040</v>
      </c>
      <c r="B2036" s="18">
        <v>44330</v>
      </c>
      <c r="C2036" s="19"/>
      <c r="D2036" s="19" t="s">
        <v>11</v>
      </c>
      <c r="E2036" s="19" t="s">
        <v>2247</v>
      </c>
      <c r="F2036" s="24">
        <v>14</v>
      </c>
      <c r="G2036" s="40"/>
      <c r="H2036" s="41"/>
    </row>
    <row r="2037" spans="1:8" ht="19.5" thickBot="1" x14ac:dyDescent="0.35">
      <c r="A2037" s="17">
        <v>2041</v>
      </c>
      <c r="B2037" s="18">
        <v>44330</v>
      </c>
      <c r="C2037" s="19"/>
      <c r="D2037" s="19" t="s">
        <v>11</v>
      </c>
      <c r="E2037" s="19" t="s">
        <v>2248</v>
      </c>
      <c r="F2037" s="24">
        <v>14</v>
      </c>
      <c r="G2037" s="40"/>
      <c r="H2037" s="41"/>
    </row>
    <row r="2038" spans="1:8" ht="19.5" thickBot="1" x14ac:dyDescent="0.35">
      <c r="A2038" s="17">
        <v>2042</v>
      </c>
      <c r="B2038" s="18">
        <v>44330</v>
      </c>
      <c r="C2038" s="19"/>
      <c r="D2038" s="19" t="s">
        <v>11</v>
      </c>
      <c r="E2038" s="19" t="s">
        <v>2249</v>
      </c>
      <c r="F2038" s="24">
        <v>14</v>
      </c>
      <c r="G2038" s="40"/>
      <c r="H2038" s="41"/>
    </row>
    <row r="2039" spans="1:8" ht="19.5" thickBot="1" x14ac:dyDescent="0.35">
      <c r="A2039" s="17">
        <v>2043</v>
      </c>
      <c r="B2039" s="18">
        <v>44330</v>
      </c>
      <c r="C2039" s="19"/>
      <c r="D2039" s="19" t="s">
        <v>11</v>
      </c>
      <c r="E2039" s="19" t="s">
        <v>2250</v>
      </c>
      <c r="F2039" s="24">
        <v>14</v>
      </c>
      <c r="G2039" s="40"/>
      <c r="H2039" s="41"/>
    </row>
    <row r="2040" spans="1:8" ht="19.5" thickBot="1" x14ac:dyDescent="0.35">
      <c r="A2040" s="17">
        <v>2044</v>
      </c>
      <c r="B2040" s="18">
        <v>44330</v>
      </c>
      <c r="C2040" s="19"/>
      <c r="D2040" s="19" t="s">
        <v>11</v>
      </c>
      <c r="E2040" s="19" t="s">
        <v>2251</v>
      </c>
      <c r="F2040" s="24">
        <v>14</v>
      </c>
      <c r="G2040" s="40"/>
      <c r="H2040" s="41"/>
    </row>
    <row r="2041" spans="1:8" ht="19.5" thickBot="1" x14ac:dyDescent="0.35">
      <c r="A2041" s="17">
        <v>2045</v>
      </c>
      <c r="B2041" s="18">
        <v>44330</v>
      </c>
      <c r="C2041" s="19"/>
      <c r="D2041" s="19" t="s">
        <v>11</v>
      </c>
      <c r="E2041" s="19" t="s">
        <v>2252</v>
      </c>
      <c r="F2041" s="24">
        <v>14</v>
      </c>
      <c r="G2041" s="40"/>
      <c r="H2041" s="41"/>
    </row>
    <row r="2042" spans="1:8" ht="19.5" thickBot="1" x14ac:dyDescent="0.35">
      <c r="A2042" s="17">
        <v>2046</v>
      </c>
      <c r="B2042" s="18">
        <v>44330</v>
      </c>
      <c r="C2042" s="19"/>
      <c r="D2042" s="19" t="s">
        <v>11</v>
      </c>
      <c r="E2042" s="19" t="s">
        <v>2253</v>
      </c>
      <c r="F2042" s="24">
        <v>14</v>
      </c>
      <c r="G2042" s="40"/>
      <c r="H2042" s="41"/>
    </row>
    <row r="2043" spans="1:8" ht="19.5" thickBot="1" x14ac:dyDescent="0.35">
      <c r="A2043" s="17">
        <v>2047</v>
      </c>
      <c r="B2043" s="18">
        <v>44330</v>
      </c>
      <c r="C2043" s="19"/>
      <c r="D2043" s="19" t="s">
        <v>11</v>
      </c>
      <c r="E2043" s="19" t="s">
        <v>2254</v>
      </c>
      <c r="F2043" s="24">
        <v>476</v>
      </c>
      <c r="G2043" s="40"/>
      <c r="H2043" s="41"/>
    </row>
    <row r="2044" spans="1:8" ht="19.5" thickBot="1" x14ac:dyDescent="0.35">
      <c r="A2044" s="17">
        <v>2048</v>
      </c>
      <c r="B2044" s="18">
        <v>44330</v>
      </c>
      <c r="C2044" s="19"/>
      <c r="D2044" s="19" t="s">
        <v>100</v>
      </c>
      <c r="E2044" s="19" t="s">
        <v>2255</v>
      </c>
      <c r="F2044" s="24">
        <f>120+315+14+26+49+49+665+900+1000+1700+59+53+117.5+72+224.93+93+14+70+510+28+203+52+69.8+284+56+56</f>
        <v>6800.2300000000005</v>
      </c>
      <c r="G2044" s="40"/>
      <c r="H2044" s="41"/>
    </row>
    <row r="2045" spans="1:8" ht="19.5" thickBot="1" x14ac:dyDescent="0.35">
      <c r="A2045" s="17">
        <v>2049</v>
      </c>
      <c r="B2045" s="18">
        <v>44330</v>
      </c>
      <c r="C2045" s="19"/>
      <c r="D2045" s="19" t="s">
        <v>11</v>
      </c>
      <c r="E2045" s="19" t="s">
        <v>2256</v>
      </c>
      <c r="F2045" s="24">
        <v>14</v>
      </c>
      <c r="G2045" s="40"/>
      <c r="H2045" s="41"/>
    </row>
    <row r="2046" spans="1:8" ht="38.25" thickBot="1" x14ac:dyDescent="0.35">
      <c r="A2046" s="17">
        <v>2050</v>
      </c>
      <c r="B2046" s="23">
        <v>44330</v>
      </c>
      <c r="C2046" s="31">
        <v>20212039586</v>
      </c>
      <c r="D2046" s="31" t="s">
        <v>2257</v>
      </c>
      <c r="E2046" s="31"/>
      <c r="F2046" s="24">
        <v>14</v>
      </c>
      <c r="G2046" s="40"/>
      <c r="H2046" s="41"/>
    </row>
    <row r="2047" spans="1:8" ht="38.25" thickBot="1" x14ac:dyDescent="0.35">
      <c r="A2047" s="17">
        <v>2051</v>
      </c>
      <c r="B2047" s="23">
        <v>44330</v>
      </c>
      <c r="C2047" s="31" t="s">
        <v>2258</v>
      </c>
      <c r="D2047" s="31" t="s">
        <v>2259</v>
      </c>
      <c r="E2047" s="31"/>
      <c r="F2047" s="24">
        <v>14</v>
      </c>
      <c r="G2047" s="40"/>
      <c r="H2047" s="41"/>
    </row>
    <row r="2048" spans="1:8" ht="38.25" thickBot="1" x14ac:dyDescent="0.35">
      <c r="A2048" s="17">
        <v>2052</v>
      </c>
      <c r="B2048" s="23">
        <v>44330</v>
      </c>
      <c r="C2048" s="31" t="s">
        <v>2260</v>
      </c>
      <c r="D2048" s="31" t="s">
        <v>2261</v>
      </c>
      <c r="E2048" s="31"/>
      <c r="F2048" s="24">
        <v>14</v>
      </c>
      <c r="G2048" s="40"/>
      <c r="H2048" s="41"/>
    </row>
    <row r="2049" spans="1:8" ht="38.25" thickBot="1" x14ac:dyDescent="0.35">
      <c r="A2049" s="17">
        <v>2053</v>
      </c>
      <c r="B2049" s="23">
        <v>44330</v>
      </c>
      <c r="C2049" s="31" t="s">
        <v>2262</v>
      </c>
      <c r="D2049" s="31" t="s">
        <v>2263</v>
      </c>
      <c r="E2049" s="31"/>
      <c r="F2049" s="24">
        <v>14</v>
      </c>
      <c r="G2049" s="40"/>
      <c r="H2049" s="41"/>
    </row>
    <row r="2050" spans="1:8" ht="39" customHeight="1" thickBot="1" x14ac:dyDescent="0.35">
      <c r="A2050" s="17">
        <v>2054</v>
      </c>
      <c r="B2050" s="23">
        <v>44330</v>
      </c>
      <c r="C2050" s="31" t="s">
        <v>2264</v>
      </c>
      <c r="D2050" s="31" t="s">
        <v>2265</v>
      </c>
      <c r="E2050" s="31"/>
      <c r="F2050" s="24">
        <v>14</v>
      </c>
      <c r="G2050" s="40"/>
      <c r="H2050" s="41"/>
    </row>
    <row r="2051" spans="1:8" ht="38.25" thickBot="1" x14ac:dyDescent="0.35">
      <c r="A2051" s="17">
        <v>2055</v>
      </c>
      <c r="B2051" s="23">
        <v>44330</v>
      </c>
      <c r="C2051" s="31" t="s">
        <v>2266</v>
      </c>
      <c r="D2051" s="31" t="s">
        <v>2267</v>
      </c>
      <c r="E2051" s="31"/>
      <c r="F2051" s="24">
        <v>14</v>
      </c>
      <c r="G2051" s="40"/>
      <c r="H2051" s="41"/>
    </row>
    <row r="2052" spans="1:8" ht="38.25" thickBot="1" x14ac:dyDescent="0.35">
      <c r="A2052" s="17">
        <v>2056</v>
      </c>
      <c r="B2052" s="23">
        <v>44330</v>
      </c>
      <c r="C2052" s="31" t="s">
        <v>2268</v>
      </c>
      <c r="D2052" s="31" t="s">
        <v>2269</v>
      </c>
      <c r="E2052" s="31"/>
      <c r="F2052" s="24">
        <v>14</v>
      </c>
      <c r="G2052" s="40"/>
      <c r="H2052" s="41"/>
    </row>
    <row r="2053" spans="1:8" ht="38.25" thickBot="1" x14ac:dyDescent="0.35">
      <c r="A2053" s="17">
        <v>2057</v>
      </c>
      <c r="B2053" s="23">
        <v>44330</v>
      </c>
      <c r="C2053" s="31" t="s">
        <v>2270</v>
      </c>
      <c r="D2053" s="31" t="s">
        <v>2271</v>
      </c>
      <c r="E2053" s="31"/>
      <c r="F2053" s="24">
        <v>14</v>
      </c>
      <c r="G2053" s="40"/>
      <c r="H2053" s="41"/>
    </row>
    <row r="2054" spans="1:8" ht="38.25" thickBot="1" x14ac:dyDescent="0.35">
      <c r="A2054" s="17">
        <v>2058</v>
      </c>
      <c r="B2054" s="23">
        <v>44330</v>
      </c>
      <c r="C2054" s="31" t="s">
        <v>2272</v>
      </c>
      <c r="D2054" s="31" t="s">
        <v>2273</v>
      </c>
      <c r="E2054" s="31"/>
      <c r="F2054" s="24">
        <v>14</v>
      </c>
      <c r="G2054" s="40"/>
      <c r="H2054" s="41"/>
    </row>
    <row r="2055" spans="1:8" ht="38.25" thickBot="1" x14ac:dyDescent="0.35">
      <c r="A2055" s="17">
        <v>2059</v>
      </c>
      <c r="B2055" s="23">
        <v>44330</v>
      </c>
      <c r="C2055" s="31" t="s">
        <v>2274</v>
      </c>
      <c r="D2055" s="31" t="s">
        <v>2275</v>
      </c>
      <c r="E2055" s="31"/>
      <c r="F2055" s="24">
        <v>14</v>
      </c>
      <c r="G2055" s="40"/>
      <c r="H2055" s="41"/>
    </row>
    <row r="2056" spans="1:8" ht="33" customHeight="1" thickBot="1" x14ac:dyDescent="0.35">
      <c r="A2056" s="17">
        <v>2060</v>
      </c>
      <c r="B2056" s="23">
        <v>44330</v>
      </c>
      <c r="C2056" s="31" t="s">
        <v>2276</v>
      </c>
      <c r="D2056" s="31" t="s">
        <v>2277</v>
      </c>
      <c r="E2056" s="31"/>
      <c r="F2056" s="24">
        <v>14</v>
      </c>
      <c r="G2056" s="40"/>
      <c r="H2056" s="41"/>
    </row>
    <row r="2057" spans="1:8" ht="38.25" thickBot="1" x14ac:dyDescent="0.35">
      <c r="A2057" s="17">
        <v>2061</v>
      </c>
      <c r="B2057" s="23">
        <v>44330</v>
      </c>
      <c r="C2057" s="31" t="s">
        <v>2278</v>
      </c>
      <c r="D2057" s="31" t="s">
        <v>2279</v>
      </c>
      <c r="E2057" s="31"/>
      <c r="F2057" s="24">
        <v>14</v>
      </c>
      <c r="G2057" s="40"/>
      <c r="H2057" s="41"/>
    </row>
    <row r="2058" spans="1:8" ht="38.25" thickBot="1" x14ac:dyDescent="0.35">
      <c r="A2058" s="17">
        <v>2062</v>
      </c>
      <c r="B2058" s="23">
        <v>44330</v>
      </c>
      <c r="C2058" s="31" t="s">
        <v>2280</v>
      </c>
      <c r="D2058" s="31" t="s">
        <v>2281</v>
      </c>
      <c r="E2058" s="31"/>
      <c r="F2058" s="24">
        <v>14</v>
      </c>
      <c r="G2058" s="40"/>
      <c r="H2058" s="41"/>
    </row>
    <row r="2059" spans="1:8" ht="38.25" thickBot="1" x14ac:dyDescent="0.35">
      <c r="A2059" s="17">
        <v>2063</v>
      </c>
      <c r="B2059" s="23">
        <v>44330</v>
      </c>
      <c r="C2059" s="31" t="s">
        <v>2282</v>
      </c>
      <c r="D2059" s="31" t="s">
        <v>2283</v>
      </c>
      <c r="E2059" s="31"/>
      <c r="F2059" s="24">
        <v>14</v>
      </c>
      <c r="G2059" s="40"/>
      <c r="H2059" s="41"/>
    </row>
    <row r="2060" spans="1:8" ht="38.25" thickBot="1" x14ac:dyDescent="0.35">
      <c r="A2060" s="17">
        <v>2064</v>
      </c>
      <c r="B2060" s="23">
        <v>44330</v>
      </c>
      <c r="C2060" s="31" t="s">
        <v>2284</v>
      </c>
      <c r="D2060" s="31" t="s">
        <v>2285</v>
      </c>
      <c r="E2060" s="31"/>
      <c r="F2060" s="24">
        <v>14</v>
      </c>
      <c r="G2060" s="40"/>
      <c r="H2060" s="41"/>
    </row>
    <row r="2061" spans="1:8" ht="38.25" thickBot="1" x14ac:dyDescent="0.35">
      <c r="A2061" s="17">
        <v>2065</v>
      </c>
      <c r="B2061" s="23">
        <v>44330</v>
      </c>
      <c r="C2061" s="31" t="s">
        <v>2286</v>
      </c>
      <c r="D2061" s="31" t="s">
        <v>2287</v>
      </c>
      <c r="E2061" s="31"/>
      <c r="F2061" s="24">
        <v>14</v>
      </c>
      <c r="G2061" s="40"/>
      <c r="H2061" s="41"/>
    </row>
    <row r="2062" spans="1:8" ht="38.25" thickBot="1" x14ac:dyDescent="0.35">
      <c r="A2062" s="17">
        <v>2066</v>
      </c>
      <c r="B2062" s="23">
        <v>44330</v>
      </c>
      <c r="C2062" s="31" t="s">
        <v>2288</v>
      </c>
      <c r="D2062" s="31" t="s">
        <v>2289</v>
      </c>
      <c r="E2062" s="31"/>
      <c r="F2062" s="24">
        <v>14</v>
      </c>
      <c r="G2062" s="40"/>
      <c r="H2062" s="41"/>
    </row>
    <row r="2063" spans="1:8" ht="38.25" thickBot="1" x14ac:dyDescent="0.35">
      <c r="A2063" s="17">
        <v>2067</v>
      </c>
      <c r="B2063" s="23">
        <v>44330</v>
      </c>
      <c r="C2063" s="31" t="s">
        <v>2290</v>
      </c>
      <c r="D2063" s="31" t="s">
        <v>2291</v>
      </c>
      <c r="E2063" s="31"/>
      <c r="F2063" s="24">
        <v>14</v>
      </c>
      <c r="G2063" s="40"/>
      <c r="H2063" s="41"/>
    </row>
    <row r="2064" spans="1:8" ht="30.75" customHeight="1" thickBot="1" x14ac:dyDescent="0.35">
      <c r="A2064" s="17">
        <v>2068</v>
      </c>
      <c r="B2064" s="23">
        <v>44330</v>
      </c>
      <c r="C2064" s="31" t="s">
        <v>2292</v>
      </c>
      <c r="D2064" s="31" t="s">
        <v>2293</v>
      </c>
      <c r="E2064" s="31"/>
      <c r="F2064" s="24">
        <v>14</v>
      </c>
      <c r="G2064" s="40"/>
      <c r="H2064" s="41"/>
    </row>
    <row r="2065" spans="1:8" ht="38.25" thickBot="1" x14ac:dyDescent="0.35">
      <c r="A2065" s="17">
        <v>2069</v>
      </c>
      <c r="B2065" s="23">
        <v>44330</v>
      </c>
      <c r="C2065" s="31" t="s">
        <v>2294</v>
      </c>
      <c r="D2065" s="31" t="s">
        <v>2295</v>
      </c>
      <c r="E2065" s="31"/>
      <c r="F2065" s="24">
        <v>14</v>
      </c>
      <c r="G2065" s="40"/>
      <c r="H2065" s="41"/>
    </row>
    <row r="2066" spans="1:8" ht="38.25" thickBot="1" x14ac:dyDescent="0.35">
      <c r="A2066" s="17">
        <v>2070</v>
      </c>
      <c r="B2066" s="23">
        <v>44330</v>
      </c>
      <c r="C2066" s="31" t="s">
        <v>2296</v>
      </c>
      <c r="D2066" s="31" t="s">
        <v>2297</v>
      </c>
      <c r="E2066" s="31"/>
      <c r="F2066" s="24">
        <v>14</v>
      </c>
      <c r="G2066" s="40"/>
      <c r="H2066" s="41"/>
    </row>
    <row r="2067" spans="1:8" ht="38.25" thickBot="1" x14ac:dyDescent="0.35">
      <c r="A2067" s="17">
        <v>2071</v>
      </c>
      <c r="B2067" s="23">
        <v>44330</v>
      </c>
      <c r="C2067" s="31" t="s">
        <v>2298</v>
      </c>
      <c r="D2067" s="31" t="s">
        <v>2299</v>
      </c>
      <c r="E2067" s="31"/>
      <c r="F2067" s="24">
        <v>14</v>
      </c>
      <c r="G2067" s="40"/>
      <c r="H2067" s="41"/>
    </row>
    <row r="2068" spans="1:8" ht="38.25" thickBot="1" x14ac:dyDescent="0.35">
      <c r="A2068" s="17">
        <v>2072</v>
      </c>
      <c r="B2068" s="23">
        <v>44330</v>
      </c>
      <c r="C2068" s="31" t="s">
        <v>2300</v>
      </c>
      <c r="D2068" s="31" t="s">
        <v>2301</v>
      </c>
      <c r="E2068" s="31"/>
      <c r="F2068" s="24">
        <v>14</v>
      </c>
      <c r="G2068" s="40"/>
      <c r="H2068" s="41"/>
    </row>
    <row r="2069" spans="1:8" ht="38.25" thickBot="1" x14ac:dyDescent="0.35">
      <c r="A2069" s="17">
        <v>2073</v>
      </c>
      <c r="B2069" s="23">
        <v>44330</v>
      </c>
      <c r="C2069" s="31" t="s">
        <v>2302</v>
      </c>
      <c r="D2069" s="31" t="s">
        <v>2303</v>
      </c>
      <c r="E2069" s="31"/>
      <c r="F2069" s="24">
        <v>14</v>
      </c>
      <c r="G2069" s="40"/>
      <c r="H2069" s="41"/>
    </row>
    <row r="2070" spans="1:8" ht="38.25" thickBot="1" x14ac:dyDescent="0.35">
      <c r="A2070" s="17">
        <v>2074</v>
      </c>
      <c r="B2070" s="23">
        <v>44330</v>
      </c>
      <c r="C2070" s="31" t="s">
        <v>2304</v>
      </c>
      <c r="D2070" s="31" t="s">
        <v>2305</v>
      </c>
      <c r="E2070" s="31"/>
      <c r="F2070" s="24">
        <v>14</v>
      </c>
      <c r="G2070" s="40"/>
      <c r="H2070" s="41"/>
    </row>
    <row r="2071" spans="1:8" ht="38.25" thickBot="1" x14ac:dyDescent="0.35">
      <c r="A2071" s="17">
        <v>2075</v>
      </c>
      <c r="B2071" s="23">
        <v>44330</v>
      </c>
      <c r="C2071" s="31" t="s">
        <v>2306</v>
      </c>
      <c r="D2071" s="31" t="s">
        <v>2307</v>
      </c>
      <c r="E2071" s="31"/>
      <c r="F2071" s="24">
        <v>14</v>
      </c>
      <c r="G2071" s="40"/>
      <c r="H2071" s="41"/>
    </row>
    <row r="2072" spans="1:8" ht="38.25" thickBot="1" x14ac:dyDescent="0.35">
      <c r="A2072" s="17">
        <v>2076</v>
      </c>
      <c r="B2072" s="23">
        <v>44330</v>
      </c>
      <c r="C2072" s="31" t="s">
        <v>2308</v>
      </c>
      <c r="D2072" s="31" t="s">
        <v>2309</v>
      </c>
      <c r="E2072" s="31"/>
      <c r="F2072" s="24">
        <v>14</v>
      </c>
      <c r="G2072" s="40"/>
      <c r="H2072" s="41"/>
    </row>
    <row r="2073" spans="1:8" ht="38.25" thickBot="1" x14ac:dyDescent="0.35">
      <c r="A2073" s="17">
        <v>2077</v>
      </c>
      <c r="B2073" s="23">
        <v>44330</v>
      </c>
      <c r="C2073" s="31" t="s">
        <v>2310</v>
      </c>
      <c r="D2073" s="31" t="s">
        <v>2311</v>
      </c>
      <c r="E2073" s="31"/>
      <c r="F2073" s="24">
        <v>14</v>
      </c>
      <c r="G2073" s="40"/>
      <c r="H2073" s="41"/>
    </row>
    <row r="2074" spans="1:8" ht="38.25" thickBot="1" x14ac:dyDescent="0.35">
      <c r="A2074" s="17">
        <v>2078</v>
      </c>
      <c r="B2074" s="23">
        <v>44330</v>
      </c>
      <c r="C2074" s="31" t="s">
        <v>2312</v>
      </c>
      <c r="D2074" s="31" t="s">
        <v>2313</v>
      </c>
      <c r="E2074" s="31"/>
      <c r="F2074" s="24">
        <v>14</v>
      </c>
      <c r="G2074" s="40"/>
      <c r="H2074" s="41"/>
    </row>
    <row r="2075" spans="1:8" ht="38.25" thickBot="1" x14ac:dyDescent="0.35">
      <c r="A2075" s="17">
        <v>2079</v>
      </c>
      <c r="B2075" s="23">
        <v>44330</v>
      </c>
      <c r="C2075" s="31" t="s">
        <v>2314</v>
      </c>
      <c r="D2075" s="31" t="s">
        <v>2315</v>
      </c>
      <c r="E2075" s="31"/>
      <c r="F2075" s="24">
        <v>14</v>
      </c>
      <c r="G2075" s="40"/>
      <c r="H2075" s="41"/>
    </row>
    <row r="2076" spans="1:8" ht="38.25" thickBot="1" x14ac:dyDescent="0.35">
      <c r="A2076" s="17">
        <v>2080</v>
      </c>
      <c r="B2076" s="23">
        <v>44330</v>
      </c>
      <c r="C2076" s="31" t="s">
        <v>2316</v>
      </c>
      <c r="D2076" s="31" t="s">
        <v>2317</v>
      </c>
      <c r="E2076" s="31"/>
      <c r="F2076" s="24">
        <v>14</v>
      </c>
      <c r="G2076" s="40"/>
      <c r="H2076" s="41"/>
    </row>
    <row r="2077" spans="1:8" ht="38.25" thickBot="1" x14ac:dyDescent="0.35">
      <c r="A2077" s="17">
        <v>2081</v>
      </c>
      <c r="B2077" s="23">
        <v>44330</v>
      </c>
      <c r="C2077" s="31" t="s">
        <v>2318</v>
      </c>
      <c r="D2077" s="31" t="s">
        <v>2319</v>
      </c>
      <c r="E2077" s="31"/>
      <c r="F2077" s="24">
        <v>14</v>
      </c>
      <c r="G2077" s="40"/>
      <c r="H2077" s="41"/>
    </row>
    <row r="2078" spans="1:8" ht="38.25" thickBot="1" x14ac:dyDescent="0.35">
      <c r="A2078" s="17">
        <v>2082</v>
      </c>
      <c r="B2078" s="23">
        <v>44330</v>
      </c>
      <c r="C2078" s="31" t="s">
        <v>2320</v>
      </c>
      <c r="D2078" s="31" t="s">
        <v>2321</v>
      </c>
      <c r="E2078" s="31"/>
      <c r="F2078" s="24">
        <v>14</v>
      </c>
      <c r="G2078" s="40"/>
      <c r="H2078" s="41"/>
    </row>
    <row r="2079" spans="1:8" ht="38.25" thickBot="1" x14ac:dyDescent="0.35">
      <c r="A2079" s="17">
        <v>2083</v>
      </c>
      <c r="B2079" s="23">
        <v>44330</v>
      </c>
      <c r="C2079" s="31" t="s">
        <v>2322</v>
      </c>
      <c r="D2079" s="31" t="s">
        <v>2323</v>
      </c>
      <c r="E2079" s="31"/>
      <c r="F2079" s="24">
        <v>14</v>
      </c>
      <c r="G2079" s="40"/>
      <c r="H2079" s="41"/>
    </row>
    <row r="2080" spans="1:8" ht="38.25" thickBot="1" x14ac:dyDescent="0.35">
      <c r="A2080" s="17">
        <v>2084</v>
      </c>
      <c r="B2080" s="23">
        <v>44330</v>
      </c>
      <c r="C2080" s="31" t="s">
        <v>2324</v>
      </c>
      <c r="D2080" s="31" t="s">
        <v>2325</v>
      </c>
      <c r="E2080" s="31"/>
      <c r="F2080" s="24">
        <v>14</v>
      </c>
      <c r="G2080" s="40"/>
      <c r="H2080" s="41"/>
    </row>
    <row r="2081" spans="1:8" ht="38.25" thickBot="1" x14ac:dyDescent="0.35">
      <c r="A2081" s="17">
        <v>2085</v>
      </c>
      <c r="B2081" s="23">
        <v>44330</v>
      </c>
      <c r="C2081" s="31" t="s">
        <v>2326</v>
      </c>
      <c r="D2081" s="31" t="s">
        <v>2327</v>
      </c>
      <c r="E2081" s="31"/>
      <c r="F2081" s="24">
        <v>14</v>
      </c>
      <c r="G2081" s="40"/>
      <c r="H2081" s="41"/>
    </row>
    <row r="2082" spans="1:8" ht="38.25" thickBot="1" x14ac:dyDescent="0.35">
      <c r="A2082" s="17">
        <v>2086</v>
      </c>
      <c r="B2082" s="23">
        <v>44330</v>
      </c>
      <c r="C2082" s="31" t="s">
        <v>2328</v>
      </c>
      <c r="D2082" s="31" t="s">
        <v>2329</v>
      </c>
      <c r="E2082" s="31"/>
      <c r="F2082" s="24">
        <v>14</v>
      </c>
      <c r="G2082" s="40"/>
      <c r="H2082" s="41"/>
    </row>
    <row r="2083" spans="1:8" ht="38.25" thickBot="1" x14ac:dyDescent="0.35">
      <c r="A2083" s="17">
        <v>2087</v>
      </c>
      <c r="B2083" s="23">
        <v>44330</v>
      </c>
      <c r="C2083" s="31" t="s">
        <v>2330</v>
      </c>
      <c r="D2083" s="31" t="s">
        <v>2331</v>
      </c>
      <c r="E2083" s="31"/>
      <c r="F2083" s="24">
        <v>14</v>
      </c>
      <c r="G2083" s="40"/>
      <c r="H2083" s="41"/>
    </row>
    <row r="2084" spans="1:8" ht="38.25" thickBot="1" x14ac:dyDescent="0.35">
      <c r="A2084" s="17">
        <v>2088</v>
      </c>
      <c r="B2084" s="23">
        <v>44330</v>
      </c>
      <c r="C2084" s="31" t="s">
        <v>2332</v>
      </c>
      <c r="D2084" s="31" t="s">
        <v>2333</v>
      </c>
      <c r="E2084" s="31"/>
      <c r="F2084" s="24">
        <v>14</v>
      </c>
      <c r="G2084" s="40"/>
      <c r="H2084" s="41"/>
    </row>
    <row r="2085" spans="1:8" ht="38.25" thickBot="1" x14ac:dyDescent="0.35">
      <c r="A2085" s="17">
        <v>2089</v>
      </c>
      <c r="B2085" s="23">
        <v>44330</v>
      </c>
      <c r="C2085" s="31" t="s">
        <v>2334</v>
      </c>
      <c r="D2085" s="31" t="s">
        <v>2335</v>
      </c>
      <c r="E2085" s="31"/>
      <c r="F2085" s="24">
        <v>14</v>
      </c>
      <c r="G2085" s="40"/>
      <c r="H2085" s="41"/>
    </row>
    <row r="2086" spans="1:8" ht="38.25" thickBot="1" x14ac:dyDescent="0.35">
      <c r="A2086" s="17">
        <v>2090</v>
      </c>
      <c r="B2086" s="23">
        <v>44330</v>
      </c>
      <c r="C2086" s="31" t="s">
        <v>2336</v>
      </c>
      <c r="D2086" s="31" t="s">
        <v>2337</v>
      </c>
      <c r="E2086" s="31"/>
      <c r="F2086" s="24">
        <v>14</v>
      </c>
      <c r="G2086" s="40"/>
      <c r="H2086" s="41"/>
    </row>
    <row r="2087" spans="1:8" ht="19.5" thickBot="1" x14ac:dyDescent="0.35">
      <c r="A2087" s="17">
        <v>2091</v>
      </c>
      <c r="B2087" s="23">
        <v>44330</v>
      </c>
      <c r="C2087" s="31"/>
      <c r="D2087" s="31" t="s">
        <v>1892</v>
      </c>
      <c r="E2087" s="31"/>
      <c r="F2087" s="24">
        <v>180</v>
      </c>
      <c r="G2087" s="40"/>
      <c r="H2087" s="41"/>
    </row>
    <row r="2088" spans="1:8" ht="38.25" thickBot="1" x14ac:dyDescent="0.35">
      <c r="A2088" s="17">
        <v>2092</v>
      </c>
      <c r="B2088" s="23">
        <v>44331</v>
      </c>
      <c r="C2088" s="31" t="s">
        <v>1771</v>
      </c>
      <c r="D2088" s="31" t="s">
        <v>1772</v>
      </c>
      <c r="E2088" s="31"/>
      <c r="F2088" s="24"/>
      <c r="G2088" s="40"/>
      <c r="H2088" s="41"/>
    </row>
    <row r="2089" spans="1:8" ht="33" customHeight="1" thickBot="1" x14ac:dyDescent="0.35">
      <c r="A2089" s="17">
        <v>2093</v>
      </c>
      <c r="B2089" s="23">
        <v>44331</v>
      </c>
      <c r="C2089" s="19"/>
      <c r="D2089" s="19" t="s">
        <v>2338</v>
      </c>
      <c r="E2089" s="19" t="s">
        <v>2339</v>
      </c>
      <c r="F2089" s="24">
        <v>90.6</v>
      </c>
      <c r="G2089" s="40"/>
      <c r="H2089" s="41"/>
    </row>
    <row r="2090" spans="1:8" ht="38.25" thickBot="1" x14ac:dyDescent="0.35">
      <c r="A2090" s="17">
        <v>2094</v>
      </c>
      <c r="B2090" s="23">
        <v>44332</v>
      </c>
      <c r="C2090" s="31"/>
      <c r="D2090" s="31" t="s">
        <v>1773</v>
      </c>
      <c r="E2090" s="31"/>
      <c r="F2090" s="24">
        <v>315</v>
      </c>
      <c r="G2090" s="40"/>
      <c r="H2090" s="41"/>
    </row>
    <row r="2091" spans="1:8" ht="19.5" thickBot="1" x14ac:dyDescent="0.35">
      <c r="A2091" s="17">
        <v>2095</v>
      </c>
      <c r="B2091" s="23">
        <v>44333</v>
      </c>
      <c r="C2091" s="31"/>
      <c r="D2091" s="31" t="s">
        <v>1774</v>
      </c>
      <c r="E2091" s="31"/>
      <c r="F2091" s="24"/>
      <c r="G2091" s="40"/>
      <c r="H2091" s="41"/>
    </row>
    <row r="2092" spans="1:8" ht="19.5" thickBot="1" x14ac:dyDescent="0.35">
      <c r="A2092" s="17">
        <v>2096</v>
      </c>
      <c r="B2092" s="23">
        <v>44334</v>
      </c>
      <c r="C2092" s="31"/>
      <c r="D2092" s="31" t="s">
        <v>1775</v>
      </c>
      <c r="E2092" s="31"/>
      <c r="F2092" s="24">
        <v>600</v>
      </c>
      <c r="G2092" s="40"/>
      <c r="H2092" s="41"/>
    </row>
    <row r="2093" spans="1:8" ht="28.5" customHeight="1" thickBot="1" x14ac:dyDescent="0.35">
      <c r="A2093" s="17">
        <v>2097</v>
      </c>
      <c r="B2093" s="18">
        <v>44334</v>
      </c>
      <c r="C2093" s="19" t="s">
        <v>2340</v>
      </c>
      <c r="D2093" s="19" t="s">
        <v>11</v>
      </c>
      <c r="E2093" s="19" t="s">
        <v>2341</v>
      </c>
      <c r="F2093" s="20">
        <v>10</v>
      </c>
      <c r="G2093" s="40"/>
      <c r="H2093" s="41"/>
    </row>
    <row r="2094" spans="1:8" ht="19.5" thickBot="1" x14ac:dyDescent="0.35">
      <c r="A2094" s="17">
        <v>2098</v>
      </c>
      <c r="B2094" s="23">
        <v>44334</v>
      </c>
      <c r="C2094" s="19"/>
      <c r="D2094" s="19" t="s">
        <v>15</v>
      </c>
      <c r="E2094" s="19" t="s">
        <v>2342</v>
      </c>
      <c r="F2094" s="24">
        <v>10.3</v>
      </c>
      <c r="G2094" s="40"/>
      <c r="H2094" s="41"/>
    </row>
    <row r="2095" spans="1:8" ht="30.75" customHeight="1" thickBot="1" x14ac:dyDescent="0.35">
      <c r="A2095" s="17">
        <v>2099</v>
      </c>
      <c r="B2095" s="23">
        <v>44335</v>
      </c>
      <c r="C2095" s="31"/>
      <c r="D2095" s="31" t="s">
        <v>1893</v>
      </c>
      <c r="E2095" s="31"/>
      <c r="F2095" s="24">
        <v>350</v>
      </c>
      <c r="G2095" s="40"/>
      <c r="H2095" s="41"/>
    </row>
    <row r="2096" spans="1:8" ht="19.5" thickBot="1" x14ac:dyDescent="0.35">
      <c r="A2096" s="17">
        <v>2100</v>
      </c>
      <c r="B2096" s="23">
        <v>44335</v>
      </c>
      <c r="C2096" s="19"/>
      <c r="D2096" s="19" t="s">
        <v>15</v>
      </c>
      <c r="E2096" s="19" t="s">
        <v>2343</v>
      </c>
      <c r="F2096" s="24">
        <v>40</v>
      </c>
      <c r="G2096" s="40"/>
      <c r="H2096" s="41"/>
    </row>
    <row r="2097" spans="1:8" ht="19.5" thickBot="1" x14ac:dyDescent="0.35">
      <c r="A2097" s="17">
        <v>2101</v>
      </c>
      <c r="B2097" s="23">
        <v>44336</v>
      </c>
      <c r="C2097" s="31"/>
      <c r="D2097" s="31" t="s">
        <v>1344</v>
      </c>
      <c r="E2097" s="31"/>
      <c r="F2097" s="24">
        <v>20</v>
      </c>
      <c r="G2097" s="40"/>
      <c r="H2097" s="41"/>
    </row>
    <row r="2098" spans="1:8" ht="19.5" thickBot="1" x14ac:dyDescent="0.35">
      <c r="A2098" s="17">
        <v>2102</v>
      </c>
      <c r="B2098" s="23">
        <v>44336</v>
      </c>
      <c r="C2098" s="19"/>
      <c r="D2098" s="19" t="s">
        <v>15</v>
      </c>
      <c r="E2098" s="19" t="s">
        <v>2344</v>
      </c>
      <c r="F2098" s="24">
        <f>330+102+2.5+4+5+7.5+32</f>
        <v>483</v>
      </c>
      <c r="G2098" s="40"/>
      <c r="H2098" s="41"/>
    </row>
    <row r="2099" spans="1:8" ht="19.5" thickBot="1" x14ac:dyDescent="0.35">
      <c r="A2099" s="17">
        <v>2103</v>
      </c>
      <c r="B2099" s="23">
        <v>44336</v>
      </c>
      <c r="C2099" s="19"/>
      <c r="D2099" s="19" t="s">
        <v>15</v>
      </c>
      <c r="E2099" s="19" t="s">
        <v>2345</v>
      </c>
      <c r="F2099" s="24">
        <v>265</v>
      </c>
      <c r="G2099" s="40"/>
      <c r="H2099" s="41"/>
    </row>
    <row r="2100" spans="1:8" ht="19.5" thickBot="1" x14ac:dyDescent="0.35">
      <c r="A2100" s="17">
        <v>2104</v>
      </c>
      <c r="B2100" s="23">
        <v>44337</v>
      </c>
      <c r="C2100" s="31"/>
      <c r="D2100" s="31" t="s">
        <v>2014</v>
      </c>
      <c r="E2100" s="31"/>
      <c r="F2100" s="24">
        <v>11000</v>
      </c>
      <c r="G2100" s="40"/>
      <c r="H2100" s="41"/>
    </row>
    <row r="2101" spans="1:8" ht="19.5" thickBot="1" x14ac:dyDescent="0.35">
      <c r="A2101" s="17">
        <v>2105</v>
      </c>
      <c r="B2101" s="23">
        <v>44338</v>
      </c>
      <c r="C2101" s="31"/>
      <c r="D2101" s="31" t="s">
        <v>2015</v>
      </c>
      <c r="E2101" s="31"/>
      <c r="F2101" s="24">
        <v>6000</v>
      </c>
      <c r="G2101" s="40"/>
      <c r="H2101" s="41"/>
    </row>
    <row r="2102" spans="1:8" ht="19.5" thickBot="1" x14ac:dyDescent="0.35">
      <c r="A2102" s="17">
        <v>2106</v>
      </c>
      <c r="B2102" s="23">
        <v>44339</v>
      </c>
      <c r="C2102" s="31"/>
      <c r="D2102" s="31" t="s">
        <v>2017</v>
      </c>
      <c r="E2102" s="31"/>
      <c r="F2102" s="24">
        <v>5000</v>
      </c>
      <c r="G2102" s="40"/>
      <c r="H2102" s="41"/>
    </row>
    <row r="2103" spans="1:8" ht="19.5" thickBot="1" x14ac:dyDescent="0.35">
      <c r="A2103" s="17">
        <v>2107</v>
      </c>
      <c r="B2103" s="23">
        <v>44340</v>
      </c>
      <c r="C2103" s="31"/>
      <c r="D2103" s="31" t="s">
        <v>2018</v>
      </c>
      <c r="E2103" s="31"/>
      <c r="F2103" s="24">
        <v>2000</v>
      </c>
      <c r="G2103" s="40"/>
      <c r="H2103" s="41"/>
    </row>
    <row r="2104" spans="1:8" ht="19.5" thickBot="1" x14ac:dyDescent="0.35">
      <c r="A2104" s="17">
        <v>2108</v>
      </c>
      <c r="B2104" s="23">
        <v>44341</v>
      </c>
      <c r="C2104" s="31"/>
      <c r="D2104" s="31" t="s">
        <v>2019</v>
      </c>
      <c r="E2104" s="31"/>
      <c r="F2104" s="24"/>
      <c r="G2104" s="40"/>
      <c r="H2104" s="41"/>
    </row>
    <row r="2105" spans="1:8" ht="57" thickBot="1" x14ac:dyDescent="0.35">
      <c r="A2105" s="17">
        <v>2109</v>
      </c>
      <c r="B2105" s="18">
        <v>44342</v>
      </c>
      <c r="C2105" s="19"/>
      <c r="D2105" s="19" t="s">
        <v>100</v>
      </c>
      <c r="E2105" s="19" t="s">
        <v>2346</v>
      </c>
      <c r="F2105" s="24">
        <v>32.4</v>
      </c>
      <c r="G2105" s="40"/>
      <c r="H2105" s="41"/>
    </row>
    <row r="2106" spans="1:8" ht="38.25" thickBot="1" x14ac:dyDescent="0.35">
      <c r="A2106" s="17">
        <v>2110</v>
      </c>
      <c r="B2106" s="23">
        <v>44344</v>
      </c>
      <c r="C2106" s="19"/>
      <c r="D2106" s="19" t="s">
        <v>15</v>
      </c>
      <c r="E2106" s="19" t="s">
        <v>2347</v>
      </c>
      <c r="F2106" s="24">
        <f>32.9+32.9+24.2+35.2+6.2+114+18.7+105</f>
        <v>369.1</v>
      </c>
      <c r="G2106" s="40"/>
      <c r="H2106" s="41"/>
    </row>
    <row r="2107" spans="1:8" ht="38.25" thickBot="1" x14ac:dyDescent="0.35">
      <c r="A2107" s="17">
        <v>2111</v>
      </c>
      <c r="B2107" s="23">
        <v>44347</v>
      </c>
      <c r="C2107" s="19"/>
      <c r="D2107" s="19" t="s">
        <v>15</v>
      </c>
      <c r="E2107" s="19" t="s">
        <v>2348</v>
      </c>
      <c r="F2107" s="24">
        <f>3.9+50+600+600+23+504+105</f>
        <v>1885.9</v>
      </c>
      <c r="G2107" s="40"/>
      <c r="H2107" s="41"/>
    </row>
    <row r="2108" spans="1:8" ht="57" thickBot="1" x14ac:dyDescent="0.35">
      <c r="A2108" s="17">
        <v>2112</v>
      </c>
      <c r="B2108" s="23">
        <v>44348</v>
      </c>
      <c r="C2108" s="19"/>
      <c r="D2108" s="19" t="s">
        <v>2126</v>
      </c>
      <c r="E2108" s="19" t="s">
        <v>2349</v>
      </c>
      <c r="F2108" s="24">
        <v>330</v>
      </c>
      <c r="G2108" s="40"/>
      <c r="H2108" s="41"/>
    </row>
    <row r="2109" spans="1:8" ht="38.25" thickBot="1" x14ac:dyDescent="0.35">
      <c r="A2109" s="17">
        <v>2113</v>
      </c>
      <c r="B2109" s="23">
        <v>44349</v>
      </c>
      <c r="C2109" s="19"/>
      <c r="D2109" s="19" t="s">
        <v>15</v>
      </c>
      <c r="E2109" s="19" t="s">
        <v>2350</v>
      </c>
      <c r="F2109" s="24">
        <f>250+14+8+407+65.8</f>
        <v>744.8</v>
      </c>
      <c r="G2109" s="40"/>
      <c r="H2109" s="41"/>
    </row>
    <row r="2110" spans="1:8" ht="38.25" thickBot="1" x14ac:dyDescent="0.35">
      <c r="A2110" s="17">
        <v>2114</v>
      </c>
      <c r="B2110" s="23">
        <v>44350</v>
      </c>
      <c r="C2110" s="19"/>
      <c r="D2110" s="19" t="s">
        <v>15</v>
      </c>
      <c r="E2110" s="19" t="s">
        <v>2351</v>
      </c>
      <c r="F2110" s="24">
        <f>10.3+2.5+22.4+10+200</f>
        <v>245.2</v>
      </c>
      <c r="G2110" s="40"/>
      <c r="H2110" s="41"/>
    </row>
    <row r="2111" spans="1:8" ht="38.25" thickBot="1" x14ac:dyDescent="0.35">
      <c r="A2111" s="17">
        <v>2115</v>
      </c>
      <c r="B2111" s="23">
        <v>44351</v>
      </c>
      <c r="C2111" s="19"/>
      <c r="D2111" s="19" t="s">
        <v>15</v>
      </c>
      <c r="E2111" s="19" t="s">
        <v>2352</v>
      </c>
      <c r="F2111" s="24">
        <f>7+3+360</f>
        <v>370</v>
      </c>
      <c r="G2111" s="40"/>
      <c r="H2111" s="41"/>
    </row>
    <row r="2112" spans="1:8" ht="38.25" thickBot="1" x14ac:dyDescent="0.35">
      <c r="A2112" s="17">
        <v>2116</v>
      </c>
      <c r="B2112" s="23">
        <v>44361</v>
      </c>
      <c r="C2112" s="19"/>
      <c r="D2112" s="19" t="s">
        <v>15</v>
      </c>
      <c r="E2112" s="19" t="s">
        <v>2353</v>
      </c>
      <c r="F2112" s="24">
        <f>23+13+21.6+36.1+6.7+5+7.5</f>
        <v>112.9</v>
      </c>
      <c r="G2112" s="40"/>
      <c r="H2112" s="41"/>
    </row>
    <row r="2113" spans="1:8" ht="38.25" thickBot="1" x14ac:dyDescent="0.35">
      <c r="A2113" s="17">
        <v>2117</v>
      </c>
      <c r="B2113" s="23">
        <v>44361</v>
      </c>
      <c r="C2113" s="19"/>
      <c r="D2113" s="19" t="s">
        <v>2354</v>
      </c>
      <c r="E2113" s="19" t="s">
        <v>2355</v>
      </c>
      <c r="F2113" s="24">
        <f>300+555.5+600+102+65+6+1558.99+1787.28+55.42+62</f>
        <v>5092.1899999999996</v>
      </c>
      <c r="G2113" s="40"/>
      <c r="H2113" s="41"/>
    </row>
    <row r="2114" spans="1:8" ht="38.25" thickBot="1" x14ac:dyDescent="0.35">
      <c r="A2114" s="17">
        <v>2118</v>
      </c>
      <c r="B2114" s="23">
        <v>44362</v>
      </c>
      <c r="C2114" s="19"/>
      <c r="D2114" s="19" t="s">
        <v>15</v>
      </c>
      <c r="E2114" s="19" t="s">
        <v>2356</v>
      </c>
      <c r="F2114" s="24">
        <f>59+1943+65+500+85+100+49.5</f>
        <v>2801.5</v>
      </c>
      <c r="G2114" s="40"/>
      <c r="H2114" s="41"/>
    </row>
    <row r="2115" spans="1:8" ht="38.25" thickBot="1" x14ac:dyDescent="0.35">
      <c r="A2115" s="17">
        <v>2119</v>
      </c>
      <c r="B2115" s="23">
        <v>44365</v>
      </c>
      <c r="C2115" s="19"/>
      <c r="D2115" s="19" t="s">
        <v>15</v>
      </c>
      <c r="E2115" s="19" t="s">
        <v>2357</v>
      </c>
      <c r="F2115" s="24">
        <f>81+11+11+36+116+4</f>
        <v>259</v>
      </c>
      <c r="G2115" s="40"/>
      <c r="H2115" s="41"/>
    </row>
    <row r="2116" spans="1:8" ht="19.5" thickBot="1" x14ac:dyDescent="0.35">
      <c r="A2116" s="17">
        <v>2120</v>
      </c>
      <c r="B2116" s="23">
        <v>44368</v>
      </c>
      <c r="C2116" s="19"/>
      <c r="D2116" s="19" t="s">
        <v>15</v>
      </c>
      <c r="E2116" s="19" t="s">
        <v>2358</v>
      </c>
      <c r="F2116" s="24">
        <v>1000</v>
      </c>
      <c r="G2116" s="40"/>
      <c r="H2116" s="41"/>
    </row>
    <row r="2117" spans="1:8" ht="38.25" thickBot="1" x14ac:dyDescent="0.35">
      <c r="A2117" s="17">
        <v>2121</v>
      </c>
      <c r="B2117" s="23">
        <v>44368</v>
      </c>
      <c r="C2117" s="19"/>
      <c r="D2117" s="19" t="s">
        <v>15</v>
      </c>
      <c r="E2117" s="19" t="s">
        <v>2359</v>
      </c>
      <c r="F2117" s="24">
        <f>1445+12+5.7</f>
        <v>1462.7</v>
      </c>
      <c r="G2117" s="40"/>
      <c r="H2117" s="41"/>
    </row>
    <row r="2118" spans="1:8" ht="38.25" thickBot="1" x14ac:dyDescent="0.35">
      <c r="A2118" s="17">
        <v>2122</v>
      </c>
      <c r="B2118" s="23">
        <v>44372</v>
      </c>
      <c r="C2118" s="19"/>
      <c r="D2118" s="19" t="s">
        <v>15</v>
      </c>
      <c r="E2118" s="19" t="s">
        <v>2360</v>
      </c>
      <c r="F2118" s="24">
        <f>36+217+9+19+50+400+21.3+25+12.5+203</f>
        <v>992.8</v>
      </c>
      <c r="G2118" s="40"/>
      <c r="H2118" s="41"/>
    </row>
    <row r="2119" spans="1:8" ht="38.25" thickBot="1" x14ac:dyDescent="0.35">
      <c r="A2119" s="17">
        <v>2123</v>
      </c>
      <c r="B2119" s="23">
        <v>44377</v>
      </c>
      <c r="C2119" s="19"/>
      <c r="D2119" s="19" t="s">
        <v>15</v>
      </c>
      <c r="E2119" s="19" t="s">
        <v>2361</v>
      </c>
      <c r="F2119" s="24">
        <f>520+18+44+204+9.7+12.5</f>
        <v>808.2</v>
      </c>
      <c r="G2119" s="40"/>
      <c r="H2119" s="41"/>
    </row>
    <row r="2120" spans="1:8" ht="19.5" thickBot="1" x14ac:dyDescent="0.35">
      <c r="A2120" s="17">
        <v>2124</v>
      </c>
      <c r="B2120" s="23">
        <v>44384</v>
      </c>
      <c r="C2120" s="19"/>
      <c r="D2120" s="19" t="s">
        <v>11</v>
      </c>
      <c r="E2120" s="19" t="s">
        <v>2362</v>
      </c>
      <c r="F2120" s="24">
        <v>169</v>
      </c>
      <c r="G2120" s="40"/>
      <c r="H2120" s="41"/>
    </row>
    <row r="2121" spans="1:8" ht="38.25" thickBot="1" x14ac:dyDescent="0.35">
      <c r="A2121" s="17">
        <v>2125</v>
      </c>
      <c r="B2121" s="23">
        <v>44391</v>
      </c>
      <c r="C2121" s="31"/>
      <c r="D2121" s="31" t="s">
        <v>2363</v>
      </c>
      <c r="E2121" s="31"/>
      <c r="F2121" s="24">
        <v>1000</v>
      </c>
      <c r="G2121" s="40"/>
      <c r="H2121" s="41"/>
    </row>
    <row r="2122" spans="1:8" ht="19.5" thickBot="1" x14ac:dyDescent="0.35">
      <c r="A2122" s="17">
        <v>2126</v>
      </c>
      <c r="B2122" s="18">
        <v>44394</v>
      </c>
      <c r="C2122" s="19"/>
      <c r="D2122" s="19" t="s">
        <v>2364</v>
      </c>
      <c r="E2122" s="19" t="s">
        <v>2365</v>
      </c>
      <c r="F2122" s="24">
        <v>200</v>
      </c>
      <c r="G2122" s="40"/>
      <c r="H2122" s="41"/>
    </row>
    <row r="2123" spans="1:8" ht="38.25" thickBot="1" x14ac:dyDescent="0.35">
      <c r="A2123" s="17">
        <v>2127</v>
      </c>
      <c r="B2123" s="58">
        <v>44394</v>
      </c>
      <c r="C2123" s="31"/>
      <c r="D2123" s="31" t="s">
        <v>2366</v>
      </c>
      <c r="E2123" s="31"/>
      <c r="F2123" s="24">
        <v>200</v>
      </c>
      <c r="G2123" s="40"/>
      <c r="H2123" s="41"/>
    </row>
    <row r="2124" spans="1:8" ht="38.25" thickBot="1" x14ac:dyDescent="0.35">
      <c r="A2124" s="17">
        <v>2128</v>
      </c>
      <c r="B2124" s="23">
        <v>44397</v>
      </c>
      <c r="C2124" s="19"/>
      <c r="D2124" s="19" t="s">
        <v>15</v>
      </c>
      <c r="E2124" s="19" t="s">
        <v>2367</v>
      </c>
      <c r="F2124" s="24">
        <v>238.5</v>
      </c>
      <c r="G2124" s="40"/>
      <c r="H2124" s="41"/>
    </row>
    <row r="2125" spans="1:8" ht="19.5" thickBot="1" x14ac:dyDescent="0.35">
      <c r="A2125" s="17">
        <v>2129</v>
      </c>
      <c r="B2125" s="23">
        <v>44399</v>
      </c>
      <c r="C2125" s="19"/>
      <c r="D2125" s="19" t="s">
        <v>15</v>
      </c>
      <c r="E2125" s="19" t="s">
        <v>2368</v>
      </c>
      <c r="F2125" s="24">
        <v>7.5</v>
      </c>
      <c r="G2125" s="40"/>
      <c r="H2125" s="41"/>
    </row>
    <row r="2126" spans="1:8" ht="19.5" thickBot="1" x14ac:dyDescent="0.35">
      <c r="A2126" s="17">
        <v>2130</v>
      </c>
      <c r="B2126" s="23">
        <v>44404</v>
      </c>
      <c r="C2126" s="19"/>
      <c r="D2126" s="19" t="s">
        <v>15</v>
      </c>
      <c r="E2126" s="19" t="s">
        <v>2369</v>
      </c>
      <c r="F2126" s="24">
        <v>3</v>
      </c>
      <c r="G2126" s="40"/>
      <c r="H2126" s="41"/>
    </row>
    <row r="2127" spans="1:8" ht="19.5" thickBot="1" x14ac:dyDescent="0.35">
      <c r="A2127" s="17">
        <v>2131</v>
      </c>
      <c r="B2127" s="23">
        <v>44404</v>
      </c>
      <c r="C2127" s="19"/>
      <c r="D2127" s="19" t="s">
        <v>15</v>
      </c>
      <c r="E2127" s="19" t="s">
        <v>2370</v>
      </c>
      <c r="F2127" s="24">
        <v>16.600000000000001</v>
      </c>
      <c r="G2127" s="40"/>
      <c r="H2127" s="41"/>
    </row>
    <row r="2128" spans="1:8" ht="19.5" thickBot="1" x14ac:dyDescent="0.35">
      <c r="A2128" s="17">
        <v>2132</v>
      </c>
      <c r="B2128" s="23">
        <v>44404</v>
      </c>
      <c r="C2128" s="19"/>
      <c r="D2128" s="19" t="s">
        <v>15</v>
      </c>
      <c r="E2128" s="19" t="s">
        <v>2371</v>
      </c>
      <c r="F2128" s="24">
        <v>14.4</v>
      </c>
      <c r="G2128" s="40"/>
      <c r="H2128" s="41"/>
    </row>
    <row r="2129" spans="1:8" ht="19.5" thickBot="1" x14ac:dyDescent="0.35">
      <c r="A2129" s="17">
        <v>2133</v>
      </c>
      <c r="B2129" s="23">
        <v>44407</v>
      </c>
      <c r="C2129" s="19"/>
      <c r="D2129" s="19" t="s">
        <v>15</v>
      </c>
      <c r="E2129" s="19" t="s">
        <v>2372</v>
      </c>
      <c r="F2129" s="24">
        <f>8+150</f>
        <v>158</v>
      </c>
      <c r="G2129" s="40"/>
      <c r="H2129" s="41"/>
    </row>
    <row r="2130" spans="1:8" ht="19.5" thickBot="1" x14ac:dyDescent="0.35">
      <c r="A2130" s="17">
        <v>2134</v>
      </c>
      <c r="B2130" s="18">
        <v>44412</v>
      </c>
      <c r="C2130" s="19"/>
      <c r="D2130" s="19" t="s">
        <v>11</v>
      </c>
      <c r="E2130" s="19" t="s">
        <v>2373</v>
      </c>
      <c r="F2130" s="24">
        <v>98</v>
      </c>
      <c r="G2130" s="40"/>
      <c r="H2130" s="41"/>
    </row>
    <row r="2131" spans="1:8" ht="38.25" thickBot="1" x14ac:dyDescent="0.35">
      <c r="A2131" s="17">
        <v>2135</v>
      </c>
      <c r="B2131" s="23">
        <v>44412</v>
      </c>
      <c r="C2131" s="31">
        <v>1491848</v>
      </c>
      <c r="D2131" s="31" t="s">
        <v>2374</v>
      </c>
      <c r="E2131" s="31"/>
      <c r="F2131" s="24">
        <v>98</v>
      </c>
      <c r="G2131" s="40"/>
      <c r="H2131" s="41"/>
    </row>
    <row r="2132" spans="1:8" ht="19.5" thickBot="1" x14ac:dyDescent="0.35">
      <c r="A2132" s="17">
        <v>2136</v>
      </c>
      <c r="B2132" s="23">
        <v>44412</v>
      </c>
      <c r="C2132" s="19"/>
      <c r="D2132" s="19" t="s">
        <v>15</v>
      </c>
      <c r="E2132" s="19" t="s">
        <v>2375</v>
      </c>
      <c r="F2132" s="24">
        <f>113.5+24</f>
        <v>137.5</v>
      </c>
      <c r="G2132" s="40"/>
      <c r="H2132" s="41"/>
    </row>
    <row r="2133" spans="1:8" ht="38.25" thickBot="1" x14ac:dyDescent="0.35">
      <c r="A2133" s="17">
        <v>2137</v>
      </c>
      <c r="B2133" s="23">
        <v>44412</v>
      </c>
      <c r="C2133" s="19"/>
      <c r="D2133" s="19" t="s">
        <v>15</v>
      </c>
      <c r="E2133" s="19" t="s">
        <v>2376</v>
      </c>
      <c r="F2133" s="24">
        <f>14+98+5+5+137.8+849.24</f>
        <v>1109.04</v>
      </c>
      <c r="G2133" s="40"/>
      <c r="H2133" s="41"/>
    </row>
    <row r="2134" spans="1:8" ht="19.5" thickBot="1" x14ac:dyDescent="0.35">
      <c r="A2134" s="17">
        <v>2138</v>
      </c>
      <c r="B2134" s="23">
        <v>44413</v>
      </c>
      <c r="C2134" s="19"/>
      <c r="D2134" s="19" t="s">
        <v>15</v>
      </c>
      <c r="E2134" s="19" t="s">
        <v>2377</v>
      </c>
      <c r="F2134" s="24">
        <v>50.5</v>
      </c>
      <c r="G2134" s="40"/>
      <c r="H2134" s="41"/>
    </row>
    <row r="2135" spans="1:8" ht="38.25" thickBot="1" x14ac:dyDescent="0.35">
      <c r="A2135" s="17">
        <v>2139</v>
      </c>
      <c r="B2135" s="23">
        <v>44413</v>
      </c>
      <c r="C2135" s="19"/>
      <c r="D2135" s="19" t="s">
        <v>15</v>
      </c>
      <c r="E2135" s="19" t="s">
        <v>2378</v>
      </c>
      <c r="F2135" s="24">
        <f>49+11+3+14.4+158+50+3.9+55+16+113.5+200+13+50.5+5</f>
        <v>742.3</v>
      </c>
      <c r="G2135" s="40"/>
      <c r="H2135" s="41"/>
    </row>
    <row r="2136" spans="1:8" ht="19.5" thickBot="1" x14ac:dyDescent="0.35">
      <c r="A2136" s="17">
        <v>2140</v>
      </c>
      <c r="B2136" s="18">
        <v>44421</v>
      </c>
      <c r="C2136" s="19" t="s">
        <v>2379</v>
      </c>
      <c r="D2136" s="19" t="s">
        <v>11</v>
      </c>
      <c r="E2136" s="19" t="s">
        <v>2380</v>
      </c>
      <c r="F2136" s="24">
        <v>953</v>
      </c>
      <c r="G2136" s="40"/>
      <c r="H2136" s="41"/>
    </row>
    <row r="2137" spans="1:8" ht="19.5" thickBot="1" x14ac:dyDescent="0.35">
      <c r="A2137" s="17">
        <v>2141</v>
      </c>
      <c r="B2137" s="23">
        <v>44431</v>
      </c>
      <c r="C2137" s="19"/>
      <c r="D2137" s="19" t="s">
        <v>15</v>
      </c>
      <c r="E2137" s="19" t="s">
        <v>2381</v>
      </c>
      <c r="F2137" s="24">
        <f>224+42+13+42+25+16.8+59+30+311+43+26.1+24.9+180</f>
        <v>1036.8</v>
      </c>
      <c r="G2137" s="40"/>
      <c r="H2137" s="41"/>
    </row>
    <row r="2138" spans="1:8" ht="19.5" thickBot="1" x14ac:dyDescent="0.35">
      <c r="A2138" s="17">
        <v>2142</v>
      </c>
      <c r="B2138" s="23">
        <v>44431</v>
      </c>
      <c r="C2138" s="19"/>
      <c r="D2138" s="19" t="s">
        <v>15</v>
      </c>
      <c r="E2138" s="19" t="s">
        <v>101</v>
      </c>
      <c r="F2138" s="24">
        <f>39.9+5+43+24</f>
        <v>111.9</v>
      </c>
      <c r="G2138" s="40"/>
      <c r="H2138" s="41"/>
    </row>
    <row r="2139" spans="1:8" ht="19.5" thickBot="1" x14ac:dyDescent="0.35">
      <c r="A2139" s="17">
        <v>2143</v>
      </c>
      <c r="B2139" s="18">
        <v>44435</v>
      </c>
      <c r="C2139" s="19" t="s">
        <v>2382</v>
      </c>
      <c r="D2139" s="19" t="s">
        <v>2111</v>
      </c>
      <c r="E2139" s="19" t="s">
        <v>2383</v>
      </c>
      <c r="F2139" s="24">
        <v>39</v>
      </c>
      <c r="G2139" s="40"/>
      <c r="H2139" s="41"/>
    </row>
    <row r="2140" spans="1:8" ht="19.5" thickBot="1" x14ac:dyDescent="0.35">
      <c r="A2140" s="17">
        <v>2144</v>
      </c>
      <c r="B2140" s="23">
        <v>44435</v>
      </c>
      <c r="C2140" s="31" t="s">
        <v>2384</v>
      </c>
      <c r="D2140" s="31" t="s">
        <v>2385</v>
      </c>
      <c r="E2140" s="31"/>
      <c r="F2140" s="24">
        <v>39</v>
      </c>
      <c r="G2140" s="40"/>
      <c r="H2140" s="41"/>
    </row>
    <row r="2141" spans="1:8" ht="19.5" thickBot="1" x14ac:dyDescent="0.35">
      <c r="A2141" s="17">
        <v>2145</v>
      </c>
      <c r="B2141" s="23">
        <v>44435</v>
      </c>
      <c r="C2141" s="19"/>
      <c r="D2141" s="19" t="s">
        <v>15</v>
      </c>
      <c r="E2141" s="19" t="s">
        <v>2386</v>
      </c>
      <c r="F2141" s="24">
        <f>500+195+195+195+195+195+195+195+195+160+195+195+195+150+195</f>
        <v>3150</v>
      </c>
      <c r="G2141" s="40"/>
      <c r="H2141" s="41"/>
    </row>
    <row r="2142" spans="1:8" ht="38.25" thickBot="1" x14ac:dyDescent="0.35">
      <c r="A2142" s="17">
        <v>2146</v>
      </c>
      <c r="B2142" s="23">
        <v>44444</v>
      </c>
      <c r="C2142" s="19"/>
      <c r="D2142" s="19" t="s">
        <v>15</v>
      </c>
      <c r="E2142" s="19" t="s">
        <v>2387</v>
      </c>
      <c r="F2142" s="24">
        <v>10</v>
      </c>
      <c r="G2142" s="40"/>
      <c r="H2142" s="41"/>
    </row>
    <row r="2143" spans="1:8" ht="19.5" thickBot="1" x14ac:dyDescent="0.35">
      <c r="A2143" s="17">
        <v>2147</v>
      </c>
      <c r="B2143" s="18">
        <v>44445</v>
      </c>
      <c r="C2143" s="19"/>
      <c r="D2143" s="19" t="s">
        <v>11</v>
      </c>
      <c r="E2143" s="19" t="s">
        <v>2388</v>
      </c>
      <c r="F2143" s="24">
        <v>14</v>
      </c>
      <c r="G2143" s="40"/>
      <c r="H2143" s="41"/>
    </row>
    <row r="2144" spans="1:8" ht="19.5" thickBot="1" x14ac:dyDescent="0.35">
      <c r="A2144" s="17">
        <v>2148</v>
      </c>
      <c r="B2144" s="18">
        <v>44445</v>
      </c>
      <c r="C2144" s="19"/>
      <c r="D2144" s="19" t="s">
        <v>11</v>
      </c>
      <c r="E2144" s="19" t="s">
        <v>2389</v>
      </c>
      <c r="F2144" s="24">
        <v>14</v>
      </c>
      <c r="G2144" s="40"/>
      <c r="H2144" s="41"/>
    </row>
    <row r="2145" spans="1:8" ht="38.25" thickBot="1" x14ac:dyDescent="0.35">
      <c r="A2145" s="17">
        <v>2149</v>
      </c>
      <c r="B2145" s="23">
        <v>44445</v>
      </c>
      <c r="C2145" s="31">
        <v>1737906</v>
      </c>
      <c r="D2145" s="31" t="s">
        <v>2390</v>
      </c>
      <c r="E2145" s="31"/>
      <c r="F2145" s="24">
        <v>14</v>
      </c>
      <c r="G2145" s="40"/>
      <c r="H2145" s="41"/>
    </row>
    <row r="2146" spans="1:8" ht="38.25" thickBot="1" x14ac:dyDescent="0.35">
      <c r="A2146" s="17">
        <v>2150</v>
      </c>
      <c r="B2146" s="23">
        <v>44445</v>
      </c>
      <c r="C2146" s="31">
        <v>1738753</v>
      </c>
      <c r="D2146" s="31" t="s">
        <v>2391</v>
      </c>
      <c r="E2146" s="31"/>
      <c r="F2146" s="24">
        <v>14</v>
      </c>
      <c r="G2146" s="40"/>
      <c r="H2146" s="41"/>
    </row>
    <row r="2147" spans="1:8" ht="19.5" thickBot="1" x14ac:dyDescent="0.35">
      <c r="A2147" s="17">
        <v>2151</v>
      </c>
      <c r="B2147" s="23">
        <v>44446</v>
      </c>
      <c r="C2147" s="31"/>
      <c r="D2147" s="31" t="s">
        <v>2392</v>
      </c>
      <c r="E2147" s="31"/>
      <c r="F2147" s="24">
        <v>720</v>
      </c>
      <c r="G2147" s="40"/>
      <c r="H2147" s="41"/>
    </row>
    <row r="2148" spans="1:8" ht="19.5" thickBot="1" x14ac:dyDescent="0.35">
      <c r="A2148" s="17">
        <v>2152</v>
      </c>
      <c r="B2148" s="25">
        <v>44456</v>
      </c>
      <c r="C2148" s="26"/>
      <c r="D2148" s="27" t="s">
        <v>2393</v>
      </c>
      <c r="E2148" s="27" t="s">
        <v>2394</v>
      </c>
      <c r="F2148" s="24">
        <v>220</v>
      </c>
      <c r="G2148" s="42"/>
      <c r="H2148" s="43"/>
    </row>
    <row r="2149" spans="1:8" ht="19.5" thickBot="1" x14ac:dyDescent="0.35">
      <c r="A2149" s="17">
        <v>2153</v>
      </c>
      <c r="B2149" s="23">
        <v>44459</v>
      </c>
      <c r="C2149" s="19"/>
      <c r="D2149" s="19" t="s">
        <v>63</v>
      </c>
      <c r="E2149" s="19" t="s">
        <v>2395</v>
      </c>
      <c r="F2149" s="24">
        <v>858.13</v>
      </c>
      <c r="G2149" s="40"/>
      <c r="H2149" s="41"/>
    </row>
    <row r="2150" spans="1:8" ht="19.5" thickBot="1" x14ac:dyDescent="0.35">
      <c r="A2150" s="17">
        <v>2154</v>
      </c>
      <c r="B2150" s="23">
        <v>44459</v>
      </c>
      <c r="C2150" s="19"/>
      <c r="D2150" s="19" t="s">
        <v>63</v>
      </c>
      <c r="E2150" s="19" t="s">
        <v>2395</v>
      </c>
      <c r="F2150" s="24">
        <v>1122.17</v>
      </c>
      <c r="G2150" s="40"/>
      <c r="H2150" s="41"/>
    </row>
    <row r="2151" spans="1:8" ht="19.5" thickBot="1" x14ac:dyDescent="0.35">
      <c r="A2151" s="17">
        <v>2155</v>
      </c>
      <c r="B2151" s="23">
        <v>44459</v>
      </c>
      <c r="C2151" s="19"/>
      <c r="D2151" s="19" t="s">
        <v>63</v>
      </c>
      <c r="E2151" s="19" t="s">
        <v>2395</v>
      </c>
      <c r="F2151" s="24">
        <v>330.05</v>
      </c>
      <c r="G2151" s="40"/>
      <c r="H2151" s="41"/>
    </row>
    <row r="2152" spans="1:8" ht="19.5" thickBot="1" x14ac:dyDescent="0.35">
      <c r="A2152" s="17">
        <v>2156</v>
      </c>
      <c r="B2152" s="23">
        <v>44459</v>
      </c>
      <c r="C2152" s="19"/>
      <c r="D2152" s="19" t="s">
        <v>63</v>
      </c>
      <c r="E2152" s="19" t="s">
        <v>2395</v>
      </c>
      <c r="F2152" s="24">
        <v>1898.57</v>
      </c>
      <c r="G2152" s="40"/>
      <c r="H2152" s="41"/>
    </row>
    <row r="2153" spans="1:8" ht="19.5" thickBot="1" x14ac:dyDescent="0.35">
      <c r="A2153" s="17">
        <v>2157</v>
      </c>
      <c r="B2153" s="23">
        <v>44459</v>
      </c>
      <c r="C2153" s="19"/>
      <c r="D2153" s="19" t="s">
        <v>63</v>
      </c>
      <c r="E2153" s="19" t="s">
        <v>2395</v>
      </c>
      <c r="F2153" s="24">
        <v>1510.25</v>
      </c>
      <c r="G2153" s="40"/>
      <c r="H2153" s="41"/>
    </row>
    <row r="2154" spans="1:8" ht="19.5" thickBot="1" x14ac:dyDescent="0.35">
      <c r="A2154" s="17">
        <v>2158</v>
      </c>
      <c r="B2154" s="23">
        <v>44459</v>
      </c>
      <c r="C2154" s="19"/>
      <c r="D2154" s="19" t="s">
        <v>63</v>
      </c>
      <c r="E2154" s="19" t="s">
        <v>2395</v>
      </c>
      <c r="F2154" s="24">
        <v>5303.1</v>
      </c>
      <c r="G2154" s="40"/>
      <c r="H2154" s="41"/>
    </row>
    <row r="2155" spans="1:8" ht="19.5" thickBot="1" x14ac:dyDescent="0.35">
      <c r="A2155" s="17">
        <v>2159</v>
      </c>
      <c r="B2155" s="23">
        <v>44459</v>
      </c>
      <c r="C2155" s="19"/>
      <c r="D2155" s="27" t="s">
        <v>63</v>
      </c>
      <c r="E2155" s="19" t="s">
        <v>2395</v>
      </c>
      <c r="F2155" s="24">
        <v>726.11</v>
      </c>
      <c r="G2155" s="40"/>
      <c r="H2155" s="41"/>
    </row>
    <row r="2156" spans="1:8" ht="57" thickBot="1" x14ac:dyDescent="0.35">
      <c r="A2156" s="17">
        <v>2160</v>
      </c>
      <c r="B2156" s="23">
        <v>44470</v>
      </c>
      <c r="C2156" s="19"/>
      <c r="D2156" s="19" t="s">
        <v>11</v>
      </c>
      <c r="E2156" s="19" t="s">
        <v>2396</v>
      </c>
      <c r="F2156" s="24">
        <v>44</v>
      </c>
      <c r="G2156" s="40"/>
      <c r="H2156" s="41"/>
    </row>
    <row r="2157" spans="1:8" ht="38.25" thickBot="1" x14ac:dyDescent="0.35">
      <c r="A2157" s="17">
        <v>2161</v>
      </c>
      <c r="B2157" s="23">
        <v>44481</v>
      </c>
      <c r="C2157" s="19"/>
      <c r="D2157" s="19" t="s">
        <v>15</v>
      </c>
      <c r="E2157" s="19" t="s">
        <v>2397</v>
      </c>
      <c r="F2157" s="24">
        <f>250-82.5</f>
        <v>167.5</v>
      </c>
      <c r="G2157" s="40"/>
      <c r="H2157" s="41"/>
    </row>
    <row r="2158" spans="1:8" ht="38.25" thickBot="1" x14ac:dyDescent="0.35">
      <c r="A2158" s="17">
        <v>2162</v>
      </c>
      <c r="B2158" s="23">
        <v>44481</v>
      </c>
      <c r="C2158" s="19"/>
      <c r="D2158" s="19" t="s">
        <v>15</v>
      </c>
      <c r="E2158" s="19" t="s">
        <v>2398</v>
      </c>
      <c r="F2158" s="24">
        <v>99</v>
      </c>
      <c r="G2158" s="40"/>
      <c r="H2158" s="41"/>
    </row>
    <row r="2159" spans="1:8" ht="19.5" thickBot="1" x14ac:dyDescent="0.35">
      <c r="A2159" s="17">
        <v>2163</v>
      </c>
      <c r="B2159" s="18">
        <v>44482</v>
      </c>
      <c r="C2159" s="19"/>
      <c r="D2159" s="19" t="s">
        <v>100</v>
      </c>
      <c r="E2159" s="19" t="s">
        <v>2399</v>
      </c>
      <c r="F2159" s="24">
        <v>71</v>
      </c>
      <c r="G2159" s="40"/>
      <c r="H2159" s="41"/>
    </row>
    <row r="2160" spans="1:8" ht="19.5" thickBot="1" x14ac:dyDescent="0.35">
      <c r="A2160" s="17">
        <v>2164</v>
      </c>
      <c r="B2160" s="18">
        <v>44482</v>
      </c>
      <c r="C2160" s="19"/>
      <c r="D2160" s="19" t="s">
        <v>11</v>
      </c>
      <c r="E2160" s="19" t="s">
        <v>2400</v>
      </c>
      <c r="F2160" s="24">
        <v>192</v>
      </c>
      <c r="G2160" s="40"/>
      <c r="H2160" s="41"/>
    </row>
    <row r="2161" spans="1:8" ht="38.25" thickBot="1" x14ac:dyDescent="0.35">
      <c r="A2161" s="17">
        <v>2165</v>
      </c>
      <c r="B2161" s="23">
        <v>44482</v>
      </c>
      <c r="C2161" s="31" t="s">
        <v>2401</v>
      </c>
      <c r="D2161" s="31" t="s">
        <v>2402</v>
      </c>
      <c r="E2161" s="31"/>
      <c r="F2161" s="24">
        <v>3.2</v>
      </c>
      <c r="G2161" s="40"/>
      <c r="H2161" s="41"/>
    </row>
    <row r="2162" spans="1:8" ht="38.25" thickBot="1" x14ac:dyDescent="0.35">
      <c r="A2162" s="17">
        <v>2166</v>
      </c>
      <c r="B2162" s="65">
        <v>44482</v>
      </c>
      <c r="C2162" s="31"/>
      <c r="D2162" s="31" t="s">
        <v>2403</v>
      </c>
      <c r="E2162" s="31"/>
      <c r="F2162" s="24">
        <v>71</v>
      </c>
      <c r="G2162" s="40"/>
      <c r="H2162" s="41"/>
    </row>
    <row r="2163" spans="1:8" ht="38.25" thickBot="1" x14ac:dyDescent="0.35">
      <c r="A2163" s="17">
        <v>2167</v>
      </c>
      <c r="B2163" s="23">
        <v>44487</v>
      </c>
      <c r="C2163" s="19"/>
      <c r="D2163" s="19" t="s">
        <v>15</v>
      </c>
      <c r="E2163" s="19" t="s">
        <v>2404</v>
      </c>
      <c r="F2163" s="24">
        <f>65+32+135.2+75.5+186+5+6+102</f>
        <v>606.70000000000005</v>
      </c>
      <c r="G2163" s="40"/>
      <c r="H2163" s="41"/>
    </row>
    <row r="2164" spans="1:8" ht="19.5" thickBot="1" x14ac:dyDescent="0.35">
      <c r="A2164" s="17">
        <v>2168</v>
      </c>
      <c r="B2164" s="18">
        <v>44488</v>
      </c>
      <c r="C2164" s="19"/>
      <c r="D2164" s="19" t="s">
        <v>11</v>
      </c>
      <c r="E2164" s="19" t="s">
        <v>2405</v>
      </c>
      <c r="F2164" s="24">
        <v>264</v>
      </c>
      <c r="G2164" s="40"/>
      <c r="H2164" s="41"/>
    </row>
    <row r="2165" spans="1:8" ht="19.5" thickBot="1" x14ac:dyDescent="0.35">
      <c r="A2165" s="17">
        <v>2169</v>
      </c>
      <c r="B2165" s="18">
        <v>44490</v>
      </c>
      <c r="C2165" s="19" t="s">
        <v>2406</v>
      </c>
      <c r="D2165" s="19" t="s">
        <v>2111</v>
      </c>
      <c r="E2165" s="19" t="s">
        <v>2407</v>
      </c>
      <c r="F2165" s="24">
        <v>16</v>
      </c>
      <c r="G2165" s="40"/>
      <c r="H2165" s="41"/>
    </row>
    <row r="2166" spans="1:8" ht="38.25" thickBot="1" x14ac:dyDescent="0.35">
      <c r="A2166" s="17">
        <v>2170</v>
      </c>
      <c r="B2166" s="23">
        <v>44490</v>
      </c>
      <c r="C2166" s="31" t="s">
        <v>2408</v>
      </c>
      <c r="E2166" s="31" t="s">
        <v>2409</v>
      </c>
      <c r="F2166" s="24">
        <v>16</v>
      </c>
      <c r="G2166" s="40"/>
      <c r="H2166" s="41"/>
    </row>
    <row r="2167" spans="1:8" ht="38.25" thickBot="1" x14ac:dyDescent="0.35">
      <c r="A2167" s="17">
        <v>2171</v>
      </c>
      <c r="B2167" s="23">
        <v>44490</v>
      </c>
      <c r="C2167" s="19"/>
      <c r="D2167" s="19" t="s">
        <v>15</v>
      </c>
      <c r="E2167" s="19" t="s">
        <v>2410</v>
      </c>
      <c r="F2167" s="24">
        <f>135.2+197+5.5+99+264+3+595+12+103.5+21</f>
        <v>1435.2</v>
      </c>
      <c r="G2167" s="40"/>
      <c r="H2167" s="41"/>
    </row>
    <row r="2168" spans="1:8" ht="38.25" thickBot="1" x14ac:dyDescent="0.35">
      <c r="A2168" s="17">
        <v>2172</v>
      </c>
      <c r="B2168" s="23">
        <v>44496</v>
      </c>
      <c r="C2168" s="19"/>
      <c r="D2168" s="19" t="s">
        <v>15</v>
      </c>
      <c r="E2168" s="19" t="s">
        <v>2411</v>
      </c>
      <c r="F2168" s="24">
        <v>200</v>
      </c>
      <c r="G2168" s="40"/>
      <c r="H2168" s="41"/>
    </row>
    <row r="2169" spans="1:8" s="66" customFormat="1" ht="19.5" thickBot="1" x14ac:dyDescent="0.35">
      <c r="A2169" s="17">
        <v>2173</v>
      </c>
      <c r="B2169" s="18">
        <v>44497</v>
      </c>
      <c r="C2169" s="19" t="s">
        <v>2412</v>
      </c>
      <c r="D2169" s="19" t="s">
        <v>2111</v>
      </c>
      <c r="E2169" s="19" t="s">
        <v>2413</v>
      </c>
      <c r="F2169" s="24">
        <v>42</v>
      </c>
      <c r="G2169" s="40"/>
      <c r="H2169" s="41"/>
    </row>
    <row r="2170" spans="1:8" s="66" customFormat="1" ht="19.5" thickBot="1" x14ac:dyDescent="0.35">
      <c r="A2170" s="17">
        <v>2174</v>
      </c>
      <c r="B2170" s="23">
        <v>44497</v>
      </c>
      <c r="C2170" s="31" t="s">
        <v>2414</v>
      </c>
      <c r="D2170" s="31" t="s">
        <v>2413</v>
      </c>
      <c r="E2170" s="31"/>
      <c r="F2170" s="24">
        <v>42</v>
      </c>
      <c r="G2170" s="40"/>
      <c r="H2170" s="41"/>
    </row>
    <row r="2171" spans="1:8" s="66" customFormat="1" ht="19.5" thickBot="1" x14ac:dyDescent="0.35">
      <c r="A2171" s="17">
        <v>2175</v>
      </c>
      <c r="B2171" s="25">
        <v>44497</v>
      </c>
      <c r="C2171" s="19"/>
      <c r="D2171" s="19" t="s">
        <v>15</v>
      </c>
      <c r="E2171" s="19" t="s">
        <v>2415</v>
      </c>
      <c r="F2171" s="24">
        <f>190+25+6+13+50+190+6.5+4.6+21+42</f>
        <v>548.1</v>
      </c>
      <c r="G2171" s="40"/>
      <c r="H2171" s="41"/>
    </row>
    <row r="2172" spans="1:8" s="66" customFormat="1" ht="19.5" thickBot="1" x14ac:dyDescent="0.35">
      <c r="A2172" s="17">
        <v>2176</v>
      </c>
      <c r="B2172" s="25">
        <v>44498</v>
      </c>
      <c r="C2172" s="26"/>
      <c r="D2172" s="27" t="s">
        <v>63</v>
      </c>
      <c r="E2172" s="27" t="s">
        <v>1704</v>
      </c>
      <c r="F2172" s="24">
        <v>547.78</v>
      </c>
      <c r="G2172" s="42"/>
      <c r="H2172" s="43"/>
    </row>
    <row r="2173" spans="1:8" s="66" customFormat="1" ht="19.5" thickBot="1" x14ac:dyDescent="0.35">
      <c r="A2173" s="17">
        <v>2177</v>
      </c>
      <c r="B2173" s="18">
        <v>44498</v>
      </c>
      <c r="C2173" s="19" t="s">
        <v>2416</v>
      </c>
      <c r="D2173" s="19" t="s">
        <v>868</v>
      </c>
      <c r="E2173" s="19" t="s">
        <v>2417</v>
      </c>
      <c r="F2173" s="24">
        <v>5</v>
      </c>
      <c r="G2173" s="40"/>
      <c r="H2173" s="41"/>
    </row>
    <row r="2174" spans="1:8" s="66" customFormat="1" ht="38.25" thickBot="1" x14ac:dyDescent="0.35">
      <c r="A2174" s="17">
        <v>2178</v>
      </c>
      <c r="B2174" s="58">
        <v>44498</v>
      </c>
      <c r="C2174" s="54"/>
      <c r="D2174" s="55" t="s">
        <v>1692</v>
      </c>
      <c r="E2174" s="55" t="s">
        <v>2090</v>
      </c>
      <c r="F2174" s="24">
        <v>970.6</v>
      </c>
      <c r="G2174" s="56"/>
      <c r="H2174" s="57"/>
    </row>
    <row r="2175" spans="1:8" ht="38.25" thickBot="1" x14ac:dyDescent="0.35">
      <c r="A2175" s="17">
        <v>2179</v>
      </c>
      <c r="B2175" s="58">
        <v>44498</v>
      </c>
      <c r="C2175" s="54"/>
      <c r="D2175" s="55" t="s">
        <v>1692</v>
      </c>
      <c r="E2175" s="55" t="s">
        <v>2418</v>
      </c>
      <c r="F2175" s="24">
        <v>548.29999999999995</v>
      </c>
      <c r="G2175" s="56"/>
      <c r="H2175" s="57"/>
    </row>
    <row r="2176" spans="1:8" ht="38.25" thickBot="1" x14ac:dyDescent="0.35">
      <c r="A2176" s="17">
        <v>2180</v>
      </c>
      <c r="B2176" s="25">
        <v>44498</v>
      </c>
      <c r="C2176" s="54"/>
      <c r="D2176" s="55" t="s">
        <v>1694</v>
      </c>
      <c r="E2176" s="55" t="s">
        <v>2090</v>
      </c>
      <c r="F2176" s="24">
        <v>968.2</v>
      </c>
      <c r="G2176" s="56"/>
      <c r="H2176" s="57"/>
    </row>
    <row r="2177" spans="1:8" ht="38.25" thickBot="1" x14ac:dyDescent="0.35">
      <c r="A2177" s="17">
        <v>2181</v>
      </c>
      <c r="B2177" s="23">
        <v>44498</v>
      </c>
      <c r="C2177" s="26"/>
      <c r="D2177" s="55" t="s">
        <v>1697</v>
      </c>
      <c r="E2177" s="55" t="s">
        <v>2090</v>
      </c>
      <c r="F2177" s="24">
        <v>1459.7</v>
      </c>
      <c r="G2177" s="42"/>
      <c r="H2177" s="43"/>
    </row>
    <row r="2178" spans="1:8" ht="38.25" thickBot="1" x14ac:dyDescent="0.35">
      <c r="A2178" s="17">
        <v>2182</v>
      </c>
      <c r="B2178" s="23">
        <v>44498</v>
      </c>
      <c r="C2178" s="26"/>
      <c r="D2178" s="55" t="s">
        <v>1697</v>
      </c>
      <c r="E2178" s="55" t="s">
        <v>2418</v>
      </c>
      <c r="F2178" s="24">
        <v>822.9</v>
      </c>
      <c r="G2178" s="42"/>
      <c r="H2178" s="43"/>
    </row>
    <row r="2179" spans="1:8" ht="19.5" thickBot="1" x14ac:dyDescent="0.35">
      <c r="A2179" s="17">
        <v>2183</v>
      </c>
      <c r="B2179" s="25">
        <v>44498</v>
      </c>
      <c r="C2179" s="26"/>
      <c r="D2179" s="27" t="s">
        <v>63</v>
      </c>
      <c r="E2179" s="27" t="s">
        <v>2419</v>
      </c>
      <c r="F2179" s="24">
        <v>549.5</v>
      </c>
      <c r="G2179" s="42"/>
      <c r="H2179" s="43"/>
    </row>
    <row r="2180" spans="1:8" ht="19.5" thickBot="1" x14ac:dyDescent="0.35">
      <c r="A2180" s="17">
        <v>2184</v>
      </c>
      <c r="B2180" s="23">
        <v>44498</v>
      </c>
      <c r="C2180" s="26"/>
      <c r="D2180" s="27" t="s">
        <v>63</v>
      </c>
      <c r="E2180" s="27" t="s">
        <v>2420</v>
      </c>
      <c r="F2180" s="24">
        <v>968.2</v>
      </c>
      <c r="G2180" s="42"/>
      <c r="H2180" s="43"/>
    </row>
    <row r="2181" spans="1:8" ht="19.5" thickBot="1" x14ac:dyDescent="0.35">
      <c r="A2181" s="17">
        <v>2185</v>
      </c>
      <c r="B2181" s="23">
        <v>44498</v>
      </c>
      <c r="C2181" s="26"/>
      <c r="D2181" s="27" t="s">
        <v>63</v>
      </c>
      <c r="E2181" s="27" t="s">
        <v>2421</v>
      </c>
      <c r="F2181" s="24">
        <v>548.29999999999995</v>
      </c>
      <c r="G2181" s="42"/>
      <c r="H2181" s="43"/>
    </row>
    <row r="2182" spans="1:8" ht="19.5" thickBot="1" x14ac:dyDescent="0.35">
      <c r="A2182" s="17">
        <v>2186</v>
      </c>
      <c r="B2182" s="23">
        <v>44498</v>
      </c>
      <c r="C2182" s="26"/>
      <c r="D2182" s="27" t="s">
        <v>63</v>
      </c>
      <c r="E2182" s="27" t="s">
        <v>2422</v>
      </c>
      <c r="F2182" s="24">
        <v>970.6</v>
      </c>
      <c r="G2182" s="42"/>
      <c r="H2182" s="43"/>
    </row>
    <row r="2183" spans="1:8" ht="38.25" thickBot="1" x14ac:dyDescent="0.35">
      <c r="A2183" s="17">
        <v>2187</v>
      </c>
      <c r="B2183" s="23">
        <v>44503</v>
      </c>
      <c r="C2183" s="19"/>
      <c r="D2183" s="19" t="s">
        <v>15</v>
      </c>
      <c r="E2183" s="19" t="s">
        <v>2423</v>
      </c>
      <c r="F2183" s="24">
        <f>5+15.2+93.8+93.8+9+13+177.5</f>
        <v>407.3</v>
      </c>
      <c r="G2183" s="40"/>
      <c r="H2183" s="41"/>
    </row>
    <row r="2184" spans="1:8" ht="38.25" thickBot="1" x14ac:dyDescent="0.35">
      <c r="A2184" s="17">
        <v>2188</v>
      </c>
      <c r="B2184" s="23">
        <v>44503</v>
      </c>
      <c r="C2184" s="19"/>
      <c r="D2184" s="19" t="s">
        <v>15</v>
      </c>
      <c r="E2184" s="19" t="s">
        <v>2424</v>
      </c>
      <c r="F2184" s="24">
        <v>177.5</v>
      </c>
      <c r="G2184" s="40"/>
      <c r="H2184" s="41"/>
    </row>
    <row r="2185" spans="1:8" ht="19.5" thickBot="1" x14ac:dyDescent="0.35">
      <c r="A2185" s="17">
        <v>2189</v>
      </c>
      <c r="B2185" s="23">
        <v>44503</v>
      </c>
      <c r="C2185" s="19"/>
      <c r="D2185" s="19" t="s">
        <v>15</v>
      </c>
      <c r="E2185" s="19" t="s">
        <v>101</v>
      </c>
      <c r="F2185" s="24">
        <f>13+9+79.8+14+15.2</f>
        <v>131</v>
      </c>
      <c r="G2185" s="40"/>
      <c r="H2185" s="41"/>
    </row>
    <row r="2186" spans="1:8" ht="19.5" thickBot="1" x14ac:dyDescent="0.35">
      <c r="A2186" s="17">
        <v>2190</v>
      </c>
      <c r="B2186" s="23">
        <v>44504</v>
      </c>
      <c r="C2186" s="19"/>
      <c r="D2186" s="19" t="s">
        <v>15</v>
      </c>
      <c r="E2186" s="19" t="s">
        <v>2425</v>
      </c>
      <c r="F2186" s="24">
        <v>125.5</v>
      </c>
      <c r="G2186" s="40"/>
      <c r="H2186" s="41"/>
    </row>
    <row r="2187" spans="1:8" ht="19.5" thickBot="1" x14ac:dyDescent="0.35">
      <c r="A2187" s="17">
        <v>2191</v>
      </c>
      <c r="B2187" s="18">
        <v>44516</v>
      </c>
      <c r="C2187" s="19" t="s">
        <v>2426</v>
      </c>
      <c r="D2187" s="19" t="s">
        <v>2427</v>
      </c>
      <c r="E2187" s="19" t="s">
        <v>2428</v>
      </c>
      <c r="F2187" s="24">
        <v>30</v>
      </c>
      <c r="G2187" s="40"/>
      <c r="H2187" s="41"/>
    </row>
    <row r="2188" spans="1:8" s="66" customFormat="1" ht="19.5" customHeight="1" thickBot="1" x14ac:dyDescent="0.35">
      <c r="A2188" s="17">
        <v>2192</v>
      </c>
      <c r="B2188" s="23">
        <v>44519</v>
      </c>
      <c r="C2188" s="19"/>
      <c r="D2188" s="19" t="s">
        <v>15</v>
      </c>
      <c r="E2188" s="19" t="s">
        <v>2429</v>
      </c>
      <c r="F2188" s="24">
        <f>125.5+24.8+12+8+10.5+8.4+8.3+70+13+13+23.2+55+5+93+11.5+35+3+130</f>
        <v>649.20000000000005</v>
      </c>
      <c r="G2188" s="40"/>
      <c r="H2188" s="41"/>
    </row>
    <row r="2189" spans="1:8" ht="38.25" thickBot="1" x14ac:dyDescent="0.35">
      <c r="A2189" s="17">
        <v>2193</v>
      </c>
      <c r="B2189" s="30">
        <v>44523</v>
      </c>
      <c r="C2189" s="31" t="s">
        <v>2430</v>
      </c>
      <c r="D2189" s="31" t="s">
        <v>2431</v>
      </c>
      <c r="E2189" s="31"/>
      <c r="F2189" s="24">
        <v>22</v>
      </c>
      <c r="G2189" s="40"/>
      <c r="H2189" s="41"/>
    </row>
    <row r="2190" spans="1:8" ht="19.5" thickBot="1" x14ac:dyDescent="0.35">
      <c r="A2190" s="17">
        <v>2194</v>
      </c>
      <c r="B2190" s="23">
        <v>44531</v>
      </c>
      <c r="C2190" s="31" t="s">
        <v>2432</v>
      </c>
      <c r="D2190" s="31" t="s">
        <v>2433</v>
      </c>
      <c r="E2190" s="31"/>
      <c r="F2190" s="24">
        <v>30</v>
      </c>
      <c r="G2190" s="40"/>
      <c r="H2190" s="41"/>
    </row>
    <row r="2191" spans="1:8" ht="38.25" thickBot="1" x14ac:dyDescent="0.35">
      <c r="A2191" s="17">
        <v>2195</v>
      </c>
      <c r="B2191" s="23">
        <v>44533</v>
      </c>
      <c r="C2191" s="19"/>
      <c r="D2191" s="19" t="s">
        <v>15</v>
      </c>
      <c r="E2191" s="19" t="s">
        <v>2434</v>
      </c>
      <c r="F2191" s="24">
        <f>19.6+7+13+70+28+9+10.9+103+288.5+14+44+20</f>
        <v>627</v>
      </c>
      <c r="G2191" s="40"/>
      <c r="H2191" s="41"/>
    </row>
    <row r="2192" spans="1:8" ht="38.25" thickBot="1" x14ac:dyDescent="0.35">
      <c r="A2192" s="17">
        <v>2196</v>
      </c>
      <c r="B2192" s="18">
        <v>44540</v>
      </c>
      <c r="C2192" s="19" t="s">
        <v>2435</v>
      </c>
      <c r="D2192" s="19" t="s">
        <v>2436</v>
      </c>
      <c r="E2192" s="19" t="s">
        <v>2437</v>
      </c>
      <c r="F2192" s="24">
        <v>1000</v>
      </c>
      <c r="G2192" s="40"/>
      <c r="H2192" s="41"/>
    </row>
    <row r="2193" spans="1:10" ht="38.25" thickBot="1" x14ac:dyDescent="0.35">
      <c r="A2193" s="17">
        <v>2197</v>
      </c>
      <c r="B2193" s="23">
        <v>44540</v>
      </c>
      <c r="C2193" s="31" t="s">
        <v>2438</v>
      </c>
      <c r="D2193" s="31" t="s">
        <v>2439</v>
      </c>
      <c r="E2193" s="31"/>
      <c r="F2193" s="24">
        <v>1000</v>
      </c>
      <c r="G2193" s="40"/>
      <c r="H2193" s="41"/>
      <c r="J2193">
        <f>3000/31</f>
        <v>96.774193548387103</v>
      </c>
    </row>
    <row r="2194" spans="1:10" ht="19.5" thickBot="1" x14ac:dyDescent="0.35">
      <c r="A2194" s="17">
        <v>2198</v>
      </c>
      <c r="B2194" s="18">
        <v>44544</v>
      </c>
      <c r="C2194" s="19" t="s">
        <v>2440</v>
      </c>
      <c r="D2194" s="19" t="s">
        <v>868</v>
      </c>
      <c r="E2194" s="19" t="s">
        <v>2417</v>
      </c>
      <c r="F2194" s="24">
        <v>5</v>
      </c>
      <c r="G2194" s="40"/>
      <c r="H2194" s="41"/>
      <c r="J2194">
        <f>+J2193/480</f>
        <v>0.20161290322580647</v>
      </c>
    </row>
    <row r="2195" spans="1:10" ht="19.5" thickBot="1" x14ac:dyDescent="0.35">
      <c r="A2195" s="17">
        <v>2199</v>
      </c>
      <c r="B2195" s="18">
        <v>44544</v>
      </c>
      <c r="C2195" s="19"/>
      <c r="D2195" s="19" t="s">
        <v>11</v>
      </c>
      <c r="E2195" s="19" t="s">
        <v>2209</v>
      </c>
      <c r="F2195" s="24">
        <v>943</v>
      </c>
      <c r="G2195" s="40"/>
      <c r="H2195" s="41"/>
    </row>
    <row r="2196" spans="1:10" ht="19.5" thickBot="1" x14ac:dyDescent="0.35">
      <c r="A2196" s="17">
        <v>2200</v>
      </c>
      <c r="B2196" s="18">
        <v>44544</v>
      </c>
      <c r="C2196" s="19"/>
      <c r="D2196" s="19" t="s">
        <v>11</v>
      </c>
      <c r="E2196" s="19" t="s">
        <v>2441</v>
      </c>
      <c r="F2196" s="24">
        <v>953</v>
      </c>
      <c r="G2196" s="40"/>
      <c r="H2196" s="41"/>
    </row>
    <row r="2197" spans="1:10" ht="19.5" thickBot="1" x14ac:dyDescent="0.35">
      <c r="A2197" s="17">
        <v>2201</v>
      </c>
      <c r="B2197" s="18">
        <v>44544</v>
      </c>
      <c r="C2197" s="19" t="s">
        <v>2442</v>
      </c>
      <c r="D2197" s="19" t="s">
        <v>11</v>
      </c>
      <c r="E2197" s="19" t="s">
        <v>2443</v>
      </c>
      <c r="F2197" s="24">
        <v>6</v>
      </c>
      <c r="G2197" s="40"/>
      <c r="H2197" s="41"/>
    </row>
    <row r="2198" spans="1:10" s="66" customFormat="1" ht="38.25" thickBot="1" x14ac:dyDescent="0.35">
      <c r="A2198" s="17">
        <v>2202</v>
      </c>
      <c r="B2198" s="23">
        <v>44545</v>
      </c>
      <c r="C2198" s="19"/>
      <c r="D2198" s="19" t="s">
        <v>2444</v>
      </c>
      <c r="E2198" s="19" t="s">
        <v>2445</v>
      </c>
      <c r="F2198" s="24">
        <f>3854+711+2990+1000+152+2988</f>
        <v>11695</v>
      </c>
      <c r="G2198" s="40"/>
      <c r="H2198" s="41"/>
    </row>
    <row r="2199" spans="1:10" s="66" customFormat="1" ht="19.5" customHeight="1" thickBot="1" x14ac:dyDescent="0.35">
      <c r="A2199" s="17">
        <v>2203</v>
      </c>
      <c r="B2199" s="23">
        <v>44546</v>
      </c>
      <c r="C2199" s="31" t="s">
        <v>2432</v>
      </c>
      <c r="D2199" s="31" t="s">
        <v>2433</v>
      </c>
      <c r="E2199" s="31"/>
      <c r="F2199" s="24">
        <v>30</v>
      </c>
      <c r="G2199" s="40"/>
      <c r="H2199" s="41"/>
    </row>
    <row r="2200" spans="1:10" s="66" customFormat="1" ht="19.5" customHeight="1" thickBot="1" x14ac:dyDescent="0.35">
      <c r="A2200" s="17">
        <v>2204</v>
      </c>
      <c r="B2200" s="18">
        <v>44550</v>
      </c>
      <c r="C2200" s="19"/>
      <c r="D2200" s="19" t="s">
        <v>100</v>
      </c>
      <c r="E2200" s="19" t="s">
        <v>2446</v>
      </c>
      <c r="F2200" s="24">
        <v>5</v>
      </c>
      <c r="G2200" s="40"/>
      <c r="H2200" s="41"/>
    </row>
    <row r="2201" spans="1:10" s="66" customFormat="1" ht="19.5" customHeight="1" thickBot="1" x14ac:dyDescent="0.35">
      <c r="A2201" s="17">
        <v>2205</v>
      </c>
      <c r="B2201" s="23">
        <v>44550</v>
      </c>
      <c r="C2201" s="31"/>
      <c r="D2201" s="31" t="s">
        <v>2447</v>
      </c>
      <c r="E2201" s="31"/>
      <c r="F2201" s="24">
        <v>6.2</v>
      </c>
      <c r="G2201" s="40"/>
      <c r="H2201" s="41"/>
    </row>
    <row r="2202" spans="1:10" s="66" customFormat="1" ht="19.5" customHeight="1" thickBot="1" x14ac:dyDescent="0.35">
      <c r="A2202" s="17">
        <v>2206</v>
      </c>
      <c r="B2202" s="23">
        <v>44550</v>
      </c>
      <c r="C2202" s="31"/>
      <c r="D2202" s="31" t="s">
        <v>2447</v>
      </c>
      <c r="E2202" s="31"/>
      <c r="F2202" s="24">
        <v>6.2</v>
      </c>
      <c r="G2202" s="40"/>
      <c r="H2202" s="41"/>
    </row>
    <row r="2203" spans="1:10" s="66" customFormat="1" ht="19.5" customHeight="1" thickBot="1" x14ac:dyDescent="0.35">
      <c r="A2203" s="17">
        <v>2207</v>
      </c>
      <c r="B2203" s="18">
        <v>44552</v>
      </c>
      <c r="C2203" s="19"/>
      <c r="D2203" s="19" t="s">
        <v>11</v>
      </c>
      <c r="E2203" s="19" t="s">
        <v>2254</v>
      </c>
      <c r="F2203" s="24">
        <v>105</v>
      </c>
      <c r="G2203" s="40"/>
      <c r="H2203" s="41"/>
    </row>
    <row r="2204" spans="1:10" s="66" customFormat="1" ht="19.5" customHeight="1" thickBot="1" x14ac:dyDescent="0.35">
      <c r="A2204" s="17">
        <v>2208</v>
      </c>
      <c r="B2204" s="18">
        <v>44552</v>
      </c>
      <c r="C2204" s="19"/>
      <c r="D2204" s="19" t="s">
        <v>11</v>
      </c>
      <c r="E2204" s="19" t="s">
        <v>2254</v>
      </c>
      <c r="F2204" s="24">
        <v>26</v>
      </c>
      <c r="G2204" s="40"/>
      <c r="H2204" s="41"/>
    </row>
    <row r="2205" spans="1:10" s="66" customFormat="1" ht="38.25" thickBot="1" x14ac:dyDescent="0.35">
      <c r="A2205" s="17">
        <v>2209</v>
      </c>
      <c r="B2205" s="23">
        <v>44552</v>
      </c>
      <c r="C2205" s="31" t="s">
        <v>2448</v>
      </c>
      <c r="D2205" s="31"/>
      <c r="E2205" s="31" t="s">
        <v>2449</v>
      </c>
      <c r="F2205" s="24">
        <v>26</v>
      </c>
      <c r="G2205" s="40"/>
      <c r="H2205" s="41"/>
    </row>
    <row r="2206" spans="1:10" s="66" customFormat="1" ht="38.25" thickBot="1" x14ac:dyDescent="0.35">
      <c r="A2206" s="17">
        <v>2210</v>
      </c>
      <c r="B2206" s="23">
        <v>44552</v>
      </c>
      <c r="C2206" s="31" t="s">
        <v>2448</v>
      </c>
      <c r="D2206" s="31"/>
      <c r="E2206" s="31" t="s">
        <v>2449</v>
      </c>
      <c r="F2206" s="24">
        <v>26</v>
      </c>
      <c r="G2206" s="40"/>
      <c r="H2206" s="41"/>
    </row>
    <row r="2207" spans="1:10" s="66" customFormat="1" ht="19.5" customHeight="1" thickBot="1" x14ac:dyDescent="0.35">
      <c r="A2207" s="17">
        <v>2211</v>
      </c>
      <c r="B2207" s="30">
        <v>44552</v>
      </c>
      <c r="C2207" s="31" t="s">
        <v>2450</v>
      </c>
      <c r="D2207" s="31" t="s">
        <v>2451</v>
      </c>
      <c r="E2207" s="31"/>
      <c r="F2207" s="24">
        <v>105</v>
      </c>
      <c r="G2207" s="40"/>
      <c r="H2207" s="41"/>
    </row>
    <row r="2208" spans="1:10" s="66" customFormat="1" ht="19.5" customHeight="1" thickBot="1" x14ac:dyDescent="0.35">
      <c r="A2208" s="17">
        <v>2212</v>
      </c>
      <c r="B2208" s="25">
        <v>44553</v>
      </c>
      <c r="C2208" s="26"/>
      <c r="D2208" s="27" t="s">
        <v>15</v>
      </c>
      <c r="E2208" s="27" t="s">
        <v>2452</v>
      </c>
      <c r="F2208" s="24">
        <v>124</v>
      </c>
      <c r="G2208" s="42"/>
      <c r="H2208" s="43"/>
    </row>
    <row r="2209" spans="1:8" s="66" customFormat="1" ht="19.5" customHeight="1" thickBot="1" x14ac:dyDescent="0.35">
      <c r="A2209" s="17">
        <v>2213</v>
      </c>
      <c r="B2209" s="18">
        <v>44559</v>
      </c>
      <c r="C2209" s="19"/>
      <c r="D2209" s="19" t="s">
        <v>63</v>
      </c>
      <c r="E2209" s="19" t="s">
        <v>15</v>
      </c>
      <c r="F2209" s="24">
        <v>154.9</v>
      </c>
      <c r="G2209" s="40"/>
      <c r="H2209" s="41"/>
    </row>
    <row r="2210" spans="1:8" s="66" customFormat="1" ht="19.5" customHeight="1" thickBot="1" x14ac:dyDescent="0.35">
      <c r="A2210" s="17">
        <v>2214</v>
      </c>
      <c r="B2210" s="23">
        <v>44559</v>
      </c>
      <c r="C2210" s="31"/>
      <c r="D2210" s="31" t="s">
        <v>2453</v>
      </c>
      <c r="E2210" s="31"/>
      <c r="F2210" s="24">
        <v>8123.69</v>
      </c>
      <c r="G2210" s="40"/>
      <c r="H2210" s="41"/>
    </row>
    <row r="2211" spans="1:8" s="66" customFormat="1" ht="19.5" customHeight="1" thickBot="1" x14ac:dyDescent="0.35">
      <c r="A2211" s="17">
        <v>2215</v>
      </c>
      <c r="B2211" s="23">
        <v>44559</v>
      </c>
      <c r="C2211" s="31" t="s">
        <v>2454</v>
      </c>
      <c r="D2211" s="31" t="s">
        <v>2455</v>
      </c>
      <c r="E2211" s="31"/>
      <c r="F2211" s="24">
        <v>8324.07</v>
      </c>
      <c r="G2211" s="40"/>
      <c r="H2211" s="41"/>
    </row>
    <row r="2212" spans="1:8" s="66" customFormat="1" ht="19.5" customHeight="1" thickBot="1" x14ac:dyDescent="0.35">
      <c r="A2212" s="17">
        <v>2216</v>
      </c>
      <c r="B2212" s="23">
        <v>44559</v>
      </c>
      <c r="C2212" s="31" t="s">
        <v>2454</v>
      </c>
      <c r="D2212" s="31" t="s">
        <v>2456</v>
      </c>
      <c r="E2212" s="31"/>
      <c r="F2212" s="24">
        <v>7703.33</v>
      </c>
      <c r="G2212" s="40"/>
      <c r="H2212" s="41"/>
    </row>
    <row r="2213" spans="1:8" ht="19.5" thickBot="1" x14ac:dyDescent="0.35">
      <c r="A2213" s="17">
        <v>2217</v>
      </c>
      <c r="B2213" s="23">
        <v>44559</v>
      </c>
      <c r="C2213" s="31"/>
      <c r="D2213" s="31" t="s">
        <v>2453</v>
      </c>
      <c r="E2213" s="31"/>
      <c r="F2213" s="24">
        <v>8123.69</v>
      </c>
      <c r="G2213" s="40"/>
      <c r="H2213" s="41"/>
    </row>
    <row r="2214" spans="1:8" ht="19.5" thickBot="1" x14ac:dyDescent="0.35">
      <c r="A2214" s="17">
        <v>2218</v>
      </c>
      <c r="B2214" s="30">
        <v>44559</v>
      </c>
      <c r="C2214" s="31" t="s">
        <v>344</v>
      </c>
      <c r="D2214" s="31" t="s">
        <v>63</v>
      </c>
      <c r="E2214" s="31"/>
      <c r="F2214" s="24">
        <v>8123.69</v>
      </c>
      <c r="G2214" s="40"/>
      <c r="H2214" s="41"/>
    </row>
    <row r="2215" spans="1:8" ht="19.5" thickBot="1" x14ac:dyDescent="0.35">
      <c r="A2215" s="17">
        <v>2219</v>
      </c>
      <c r="B2215" s="30">
        <v>44559</v>
      </c>
      <c r="C2215" s="31" t="s">
        <v>2457</v>
      </c>
      <c r="D2215" s="31" t="s">
        <v>63</v>
      </c>
      <c r="E2215" s="31"/>
      <c r="F2215" s="24">
        <v>154.9</v>
      </c>
      <c r="G2215" s="40"/>
      <c r="H2215" s="41"/>
    </row>
    <row r="2216" spans="1:8" ht="19.5" thickBot="1" x14ac:dyDescent="0.35">
      <c r="A2216" s="17">
        <v>2220</v>
      </c>
      <c r="B2216" s="23">
        <v>44559</v>
      </c>
      <c r="C2216" s="31" t="s">
        <v>2454</v>
      </c>
      <c r="D2216" s="31" t="s">
        <v>2456</v>
      </c>
      <c r="E2216" s="31"/>
      <c r="F2216" s="24">
        <v>7703.33</v>
      </c>
      <c r="G2216" s="40"/>
      <c r="H2216" s="41"/>
    </row>
    <row r="2217" spans="1:8" ht="19.5" thickBot="1" x14ac:dyDescent="0.35">
      <c r="A2217" s="17">
        <v>2221</v>
      </c>
      <c r="B2217" s="23">
        <v>44559</v>
      </c>
      <c r="C2217" s="31" t="s">
        <v>344</v>
      </c>
      <c r="D2217" s="31" t="s">
        <v>63</v>
      </c>
      <c r="E2217" s="31"/>
      <c r="F2217" s="24">
        <v>8123.69</v>
      </c>
      <c r="G2217" s="40"/>
      <c r="H2217" s="41"/>
    </row>
    <row r="2218" spans="1:8" ht="19.5" thickBot="1" x14ac:dyDescent="0.35">
      <c r="A2218" s="17">
        <v>2222</v>
      </c>
      <c r="B2218" s="23">
        <v>44559</v>
      </c>
      <c r="C2218" s="31" t="s">
        <v>2454</v>
      </c>
      <c r="D2218" s="31" t="s">
        <v>2455</v>
      </c>
      <c r="E2218" s="31"/>
      <c r="F2218" s="24">
        <v>8324.07</v>
      </c>
      <c r="G2218" s="40"/>
      <c r="H2218" s="41"/>
    </row>
    <row r="2219" spans="1:8" ht="38.25" thickBot="1" x14ac:dyDescent="0.35">
      <c r="A2219" s="17">
        <v>2223</v>
      </c>
      <c r="B2219" s="18">
        <v>44560</v>
      </c>
      <c r="C2219" s="19"/>
      <c r="D2219" s="19" t="s">
        <v>100</v>
      </c>
      <c r="E2219" s="19" t="s">
        <v>2458</v>
      </c>
      <c r="F2219" s="24">
        <f>7703.33+5000+5089.23+8123.69+8324.07</f>
        <v>34240.319999999992</v>
      </c>
      <c r="G2219" s="40"/>
      <c r="H2219" s="41"/>
    </row>
    <row r="2220" spans="1:8" ht="19.5" thickBot="1" x14ac:dyDescent="0.35">
      <c r="A2220" s="17">
        <v>2224</v>
      </c>
      <c r="B2220" s="23">
        <v>44560</v>
      </c>
      <c r="C2220" s="31"/>
      <c r="D2220" s="31" t="s">
        <v>2453</v>
      </c>
      <c r="E2220" s="31"/>
      <c r="F2220" s="24">
        <v>5089.29</v>
      </c>
      <c r="G2220" s="40"/>
      <c r="H2220" s="41"/>
    </row>
    <row r="2221" spans="1:8" ht="19.5" thickBot="1" x14ac:dyDescent="0.35">
      <c r="A2221" s="17">
        <v>2225</v>
      </c>
      <c r="B2221" s="23">
        <v>44560</v>
      </c>
      <c r="C2221" s="31"/>
      <c r="D2221" s="31" t="s">
        <v>2453</v>
      </c>
      <c r="E2221" s="31"/>
      <c r="F2221" s="24">
        <v>5089.29</v>
      </c>
      <c r="G2221" s="40"/>
      <c r="H2221" s="41"/>
    </row>
    <row r="2222" spans="1:8" ht="19.5" thickBot="1" x14ac:dyDescent="0.35">
      <c r="A2222" s="17">
        <v>2226</v>
      </c>
      <c r="B2222" s="23">
        <v>44560</v>
      </c>
      <c r="C2222" s="31" t="s">
        <v>2454</v>
      </c>
      <c r="D2222" s="31" t="s">
        <v>2459</v>
      </c>
      <c r="E2222" s="31"/>
      <c r="F2222" s="24">
        <v>5000</v>
      </c>
      <c r="G2222" s="40"/>
      <c r="H2222" s="41"/>
    </row>
    <row r="2223" spans="1:8" ht="19.5" thickBot="1" x14ac:dyDescent="0.35">
      <c r="A2223" s="17">
        <v>2227</v>
      </c>
      <c r="B2223" s="23">
        <v>44561</v>
      </c>
      <c r="C2223" s="31" t="s">
        <v>344</v>
      </c>
      <c r="D2223" s="31" t="s">
        <v>2126</v>
      </c>
      <c r="E2223" s="31"/>
      <c r="F2223" s="24">
        <v>5089.29</v>
      </c>
      <c r="G2223" s="40"/>
      <c r="H2223" s="41"/>
    </row>
    <row r="2224" spans="1:8" ht="19.5" thickBot="1" x14ac:dyDescent="0.35">
      <c r="A2224" s="17">
        <v>2228</v>
      </c>
      <c r="B2224" s="23">
        <v>44561</v>
      </c>
      <c r="C2224" s="31" t="s">
        <v>344</v>
      </c>
      <c r="D2224" s="31" t="s">
        <v>2126</v>
      </c>
      <c r="E2224" s="31"/>
      <c r="F2224" s="24">
        <v>5089.29</v>
      </c>
      <c r="G2224" s="40"/>
      <c r="H2224" s="41"/>
    </row>
    <row r="2225" spans="1:8" ht="19.5" thickBot="1" x14ac:dyDescent="0.35">
      <c r="A2225" s="17">
        <v>2229</v>
      </c>
      <c r="B2225" s="23">
        <v>44561</v>
      </c>
      <c r="C2225" s="31" t="s">
        <v>344</v>
      </c>
      <c r="D2225" s="31" t="s">
        <v>2460</v>
      </c>
      <c r="E2225" s="31"/>
      <c r="F2225" s="24">
        <v>5089.2299999999996</v>
      </c>
      <c r="G2225" s="40"/>
      <c r="H2225" s="41"/>
    </row>
    <row r="2226" spans="1:8" ht="19.5" customHeight="1" thickBot="1" x14ac:dyDescent="0.35">
      <c r="A2226" s="17">
        <v>2230</v>
      </c>
      <c r="B2226" s="67">
        <v>44565</v>
      </c>
      <c r="C2226" s="31" t="s">
        <v>2461</v>
      </c>
      <c r="D2226" s="31" t="s">
        <v>2462</v>
      </c>
      <c r="E2226" s="31"/>
      <c r="F2226" s="24">
        <v>2696</v>
      </c>
      <c r="G2226" s="40"/>
      <c r="H2226" s="41"/>
    </row>
    <row r="2227" spans="1:8" ht="38.25" thickBot="1" x14ac:dyDescent="0.35">
      <c r="A2227" s="17">
        <v>2231</v>
      </c>
      <c r="B2227" s="18">
        <v>44578</v>
      </c>
      <c r="C2227" s="19"/>
      <c r="D2227" s="19" t="s">
        <v>100</v>
      </c>
      <c r="E2227" s="19" t="s">
        <v>2463</v>
      </c>
      <c r="F2227" s="24">
        <f>2696+36</f>
        <v>2732</v>
      </c>
      <c r="G2227" s="40"/>
      <c r="H2227" s="41"/>
    </row>
    <row r="2228" spans="1:8" ht="38.25" thickBot="1" x14ac:dyDescent="0.35">
      <c r="A2228" s="17">
        <v>2232</v>
      </c>
      <c r="B2228" s="18">
        <v>44599</v>
      </c>
      <c r="C2228" s="19"/>
      <c r="D2228" s="19" t="s">
        <v>2464</v>
      </c>
      <c r="E2228" s="19" t="s">
        <v>2465</v>
      </c>
      <c r="F2228" s="24">
        <v>1000</v>
      </c>
      <c r="G2228" s="40"/>
      <c r="H2228" s="41"/>
    </row>
    <row r="2229" spans="1:8" ht="19.5" customHeight="1" thickBot="1" x14ac:dyDescent="0.35">
      <c r="A2229" s="17">
        <v>2233</v>
      </c>
      <c r="B2229" s="23">
        <v>44599</v>
      </c>
      <c r="D2229" s="68">
        <v>3054000003066</v>
      </c>
      <c r="E2229" s="31" t="s">
        <v>2466</v>
      </c>
      <c r="F2229" s="24">
        <v>1000</v>
      </c>
      <c r="G2229" s="40"/>
      <c r="H2229" s="41"/>
    </row>
    <row r="2230" spans="1:8" ht="19.5" customHeight="1" thickBot="1" x14ac:dyDescent="0.35">
      <c r="A2230" s="17">
        <v>2234</v>
      </c>
      <c r="B2230" s="23">
        <v>44599</v>
      </c>
      <c r="C2230" s="31"/>
      <c r="D2230" s="68">
        <v>3054000003056</v>
      </c>
      <c r="E2230" s="31" t="s">
        <v>2466</v>
      </c>
      <c r="F2230" s="24">
        <v>1000</v>
      </c>
      <c r="G2230" s="40"/>
      <c r="H2230" s="41"/>
    </row>
    <row r="2231" spans="1:8" ht="19.5" thickBot="1" x14ac:dyDescent="0.35">
      <c r="A2231" s="17">
        <v>2235</v>
      </c>
      <c r="B2231" s="18">
        <v>44607</v>
      </c>
      <c r="C2231" s="19" t="s">
        <v>2467</v>
      </c>
      <c r="D2231" s="19" t="s">
        <v>11</v>
      </c>
      <c r="E2231" s="19" t="s">
        <v>501</v>
      </c>
      <c r="F2231" s="24">
        <v>5</v>
      </c>
      <c r="G2231" s="40"/>
      <c r="H2231" s="41"/>
    </row>
    <row r="2232" spans="1:8" ht="19.5" thickBot="1" x14ac:dyDescent="0.35">
      <c r="A2232" s="17">
        <v>2236</v>
      </c>
      <c r="B2232" s="23">
        <v>44607</v>
      </c>
      <c r="C2232" s="31"/>
      <c r="D2232" s="31" t="s">
        <v>2468</v>
      </c>
      <c r="E2232" s="31" t="s">
        <v>2469</v>
      </c>
      <c r="F2232" s="24">
        <v>0</v>
      </c>
      <c r="G2232" s="40"/>
      <c r="H2232" s="41"/>
    </row>
    <row r="2233" spans="1:8" ht="19.5" thickBot="1" x14ac:dyDescent="0.35">
      <c r="A2233" s="17">
        <v>2237</v>
      </c>
      <c r="B2233" s="25">
        <v>44607</v>
      </c>
      <c r="C2233" s="31"/>
      <c r="D2233" s="31" t="s">
        <v>15</v>
      </c>
      <c r="E2233" s="31" t="s">
        <v>2470</v>
      </c>
      <c r="F2233" s="24">
        <v>250</v>
      </c>
      <c r="G2233" s="40"/>
      <c r="H2233" s="41"/>
    </row>
    <row r="2234" spans="1:8" ht="19.5" thickBot="1" x14ac:dyDescent="0.35">
      <c r="A2234" s="17">
        <v>2238</v>
      </c>
      <c r="B2234" s="25">
        <v>44607</v>
      </c>
      <c r="C2234" s="26"/>
      <c r="D2234" s="27" t="s">
        <v>15</v>
      </c>
      <c r="E2234" s="27" t="s">
        <v>2471</v>
      </c>
      <c r="F2234" s="24">
        <v>250</v>
      </c>
      <c r="G2234" s="42"/>
      <c r="H2234" s="43"/>
    </row>
    <row r="2235" spans="1:8" ht="19.5" thickBot="1" x14ac:dyDescent="0.35">
      <c r="A2235" s="17">
        <v>2239</v>
      </c>
      <c r="B2235" s="23">
        <v>44608</v>
      </c>
      <c r="C2235" s="26"/>
      <c r="D2235" s="27" t="s">
        <v>63</v>
      </c>
      <c r="E2235" s="27" t="s">
        <v>2472</v>
      </c>
      <c r="F2235" s="24">
        <v>44</v>
      </c>
      <c r="G2235" s="42"/>
      <c r="H2235" s="43"/>
    </row>
    <row r="2236" spans="1:8" ht="19.5" thickBot="1" x14ac:dyDescent="0.35">
      <c r="A2236" s="17">
        <v>2240</v>
      </c>
      <c r="B2236" s="30">
        <v>44609</v>
      </c>
      <c r="C2236" s="31"/>
      <c r="D2236" s="31" t="s">
        <v>2126</v>
      </c>
      <c r="E2236" s="31" t="s">
        <v>2473</v>
      </c>
      <c r="F2236" s="24">
        <v>20</v>
      </c>
      <c r="G2236" s="40"/>
      <c r="H2236" s="41"/>
    </row>
    <row r="2237" spans="1:8" ht="38.25" thickBot="1" x14ac:dyDescent="0.35">
      <c r="A2237" s="17">
        <v>2241</v>
      </c>
      <c r="B2237" s="18">
        <v>44610</v>
      </c>
      <c r="C2237" s="19"/>
      <c r="D2237" s="19" t="s">
        <v>100</v>
      </c>
      <c r="E2237" s="19" t="s">
        <v>2474</v>
      </c>
      <c r="F2237" s="24">
        <v>82.3</v>
      </c>
      <c r="G2237" s="40"/>
      <c r="H2237" s="41"/>
    </row>
    <row r="2238" spans="1:8" ht="19.5" thickBot="1" x14ac:dyDescent="0.35">
      <c r="A2238" s="17">
        <v>2242</v>
      </c>
      <c r="B2238" s="30">
        <v>44610</v>
      </c>
      <c r="C2238" s="31" t="s">
        <v>2475</v>
      </c>
      <c r="D2238" s="31" t="s">
        <v>2476</v>
      </c>
      <c r="E2238" s="31"/>
      <c r="F2238" s="24">
        <v>44</v>
      </c>
      <c r="G2238" s="40"/>
      <c r="H2238" s="41"/>
    </row>
    <row r="2239" spans="1:8" ht="19.5" thickBot="1" x14ac:dyDescent="0.35">
      <c r="A2239" s="17">
        <v>2243</v>
      </c>
      <c r="B2239" s="30">
        <v>44610</v>
      </c>
      <c r="C2239" s="31" t="s">
        <v>2475</v>
      </c>
      <c r="D2239" s="31" t="s">
        <v>2477</v>
      </c>
      <c r="E2239" s="31"/>
      <c r="F2239" s="24">
        <v>10</v>
      </c>
      <c r="G2239" s="40"/>
      <c r="H2239" s="41"/>
    </row>
    <row r="2240" spans="1:8" ht="22.5" customHeight="1" thickBot="1" x14ac:dyDescent="0.35">
      <c r="A2240" s="17">
        <v>2244</v>
      </c>
      <c r="B2240" s="30">
        <v>44610</v>
      </c>
      <c r="C2240" s="31" t="s">
        <v>2475</v>
      </c>
      <c r="D2240" s="31" t="s">
        <v>2478</v>
      </c>
      <c r="E2240" s="31"/>
      <c r="F2240" s="24">
        <v>4</v>
      </c>
      <c r="G2240" s="40"/>
      <c r="H2240" s="41"/>
    </row>
    <row r="2241" spans="1:8" ht="19.5" thickBot="1" x14ac:dyDescent="0.35">
      <c r="A2241" s="17">
        <v>2245</v>
      </c>
      <c r="B2241" s="69">
        <v>44610</v>
      </c>
      <c r="C2241" s="31" t="s">
        <v>2475</v>
      </c>
      <c r="D2241" s="31" t="s">
        <v>2479</v>
      </c>
      <c r="E2241" s="31"/>
      <c r="F2241" s="24">
        <v>0.8</v>
      </c>
      <c r="G2241" s="40"/>
      <c r="H2241" s="41"/>
    </row>
    <row r="2242" spans="1:8" ht="19.5" thickBot="1" x14ac:dyDescent="0.35">
      <c r="A2242" s="17">
        <v>2246</v>
      </c>
      <c r="B2242" s="30">
        <v>44610</v>
      </c>
      <c r="C2242" s="31" t="s">
        <v>2475</v>
      </c>
      <c r="D2242" s="31" t="s">
        <v>2480</v>
      </c>
      <c r="E2242" s="31"/>
      <c r="F2242" s="24">
        <v>16</v>
      </c>
      <c r="G2242" s="40"/>
      <c r="H2242" s="41"/>
    </row>
    <row r="2243" spans="1:8" ht="19.5" thickBot="1" x14ac:dyDescent="0.35">
      <c r="A2243" s="17">
        <v>2247</v>
      </c>
      <c r="B2243" s="23">
        <v>44624</v>
      </c>
      <c r="C2243" s="19"/>
      <c r="D2243" s="19" t="s">
        <v>15</v>
      </c>
      <c r="E2243" s="19" t="s">
        <v>2481</v>
      </c>
      <c r="F2243" s="24">
        <v>303</v>
      </c>
      <c r="G2243" s="40"/>
      <c r="H2243" s="41"/>
    </row>
    <row r="2244" spans="1:8" ht="19.5" thickBot="1" x14ac:dyDescent="0.35">
      <c r="A2244" s="17">
        <v>2248</v>
      </c>
      <c r="B2244" s="23">
        <v>44638</v>
      </c>
      <c r="C2244" s="19"/>
      <c r="D2244" s="19" t="s">
        <v>15</v>
      </c>
      <c r="E2244" s="19" t="s">
        <v>101</v>
      </c>
      <c r="F2244" s="24">
        <f>940+500+760+450-205</f>
        <v>2445</v>
      </c>
      <c r="G2244" s="40"/>
      <c r="H2244" s="41"/>
    </row>
    <row r="2245" spans="1:8" ht="19.5" thickBot="1" x14ac:dyDescent="0.35">
      <c r="A2245" s="17">
        <v>2249</v>
      </c>
      <c r="B2245" s="23">
        <v>44650</v>
      </c>
      <c r="C2245" s="31" t="s">
        <v>1359</v>
      </c>
      <c r="D2245" s="31" t="s">
        <v>2482</v>
      </c>
      <c r="E2245" s="31"/>
      <c r="F2245" s="24">
        <v>2</v>
      </c>
      <c r="G2245" s="40"/>
      <c r="H2245" s="41"/>
    </row>
    <row r="2246" spans="1:8" ht="19.5" thickBot="1" x14ac:dyDescent="0.35">
      <c r="A2246" s="17">
        <v>2250</v>
      </c>
      <c r="B2246" s="23">
        <v>44650</v>
      </c>
      <c r="C2246" s="31"/>
      <c r="D2246" s="31" t="s">
        <v>2483</v>
      </c>
      <c r="E2246" s="31"/>
      <c r="F2246" s="24">
        <v>16</v>
      </c>
      <c r="G2246" s="40"/>
      <c r="H2246" s="41"/>
    </row>
    <row r="2247" spans="1:8" ht="19.5" thickBot="1" x14ac:dyDescent="0.35">
      <c r="A2247" s="17">
        <v>2251</v>
      </c>
      <c r="B2247" s="18">
        <v>44651</v>
      </c>
      <c r="C2247" s="19" t="s">
        <v>2484</v>
      </c>
      <c r="D2247" s="19" t="s">
        <v>2126</v>
      </c>
      <c r="E2247" s="19" t="s">
        <v>763</v>
      </c>
      <c r="F2247" s="24">
        <v>23</v>
      </c>
      <c r="G2247" s="40"/>
      <c r="H2247" s="41"/>
    </row>
    <row r="2248" spans="1:8" ht="19.5" thickBot="1" x14ac:dyDescent="0.35">
      <c r="A2248" s="17">
        <v>2252</v>
      </c>
      <c r="B2248" s="23">
        <v>44651</v>
      </c>
      <c r="C2248" s="31" t="s">
        <v>2485</v>
      </c>
      <c r="D2248" s="31" t="s">
        <v>2486</v>
      </c>
      <c r="E2248" s="31"/>
      <c r="F2248" s="24">
        <v>12</v>
      </c>
      <c r="G2248" s="40"/>
      <c r="H2248" s="41"/>
    </row>
    <row r="2249" spans="1:8" ht="19.5" thickBot="1" x14ac:dyDescent="0.35">
      <c r="A2249" s="17">
        <v>2253</v>
      </c>
      <c r="B2249" s="23">
        <v>44651</v>
      </c>
      <c r="C2249" s="31" t="s">
        <v>1359</v>
      </c>
      <c r="D2249" s="31" t="s">
        <v>2482</v>
      </c>
      <c r="E2249" s="31"/>
      <c r="F2249" s="24">
        <v>2</v>
      </c>
      <c r="G2249" s="40"/>
      <c r="H2249" s="41"/>
    </row>
    <row r="2250" spans="1:8" ht="19.5" thickBot="1" x14ac:dyDescent="0.35">
      <c r="A2250" s="17">
        <v>2254</v>
      </c>
      <c r="B2250" s="23">
        <v>44651</v>
      </c>
      <c r="C2250" s="31"/>
      <c r="D2250" s="31" t="s">
        <v>2487</v>
      </c>
      <c r="E2250" s="31"/>
      <c r="F2250" s="24">
        <v>4</v>
      </c>
      <c r="G2250" s="40"/>
      <c r="H2250" s="41"/>
    </row>
    <row r="2251" spans="1:8" ht="19.5" thickBot="1" x14ac:dyDescent="0.35">
      <c r="A2251" s="17">
        <v>2255</v>
      </c>
      <c r="B2251" s="23">
        <v>44651</v>
      </c>
      <c r="C2251" s="31"/>
      <c r="D2251" s="31" t="s">
        <v>2488</v>
      </c>
      <c r="E2251" s="31"/>
      <c r="F2251" s="24">
        <v>75</v>
      </c>
      <c r="G2251" s="40"/>
      <c r="H2251" s="41"/>
    </row>
    <row r="2252" spans="1:8" ht="19.5" thickBot="1" x14ac:dyDescent="0.35">
      <c r="A2252" s="17">
        <v>2256</v>
      </c>
      <c r="B2252" s="23">
        <v>44651</v>
      </c>
      <c r="C2252" s="31"/>
      <c r="D2252" s="31" t="s">
        <v>2489</v>
      </c>
      <c r="E2252" s="31"/>
      <c r="F2252" s="24">
        <v>7</v>
      </c>
      <c r="G2252" s="40"/>
      <c r="H2252" s="41"/>
    </row>
    <row r="2253" spans="1:8" ht="19.5" thickBot="1" x14ac:dyDescent="0.35">
      <c r="A2253" s="17">
        <v>2257</v>
      </c>
      <c r="B2253" s="23">
        <v>44651</v>
      </c>
      <c r="C2253" s="31"/>
      <c r="D2253" s="31" t="s">
        <v>2490</v>
      </c>
      <c r="E2253" s="31"/>
      <c r="F2253" s="24">
        <v>2.6</v>
      </c>
      <c r="G2253" s="40"/>
      <c r="H2253" s="41"/>
    </row>
    <row r="2254" spans="1:8" ht="19.5" thickBot="1" x14ac:dyDescent="0.35">
      <c r="A2254" s="17">
        <v>2258</v>
      </c>
      <c r="B2254" s="23">
        <v>44651</v>
      </c>
      <c r="C2254" s="31"/>
      <c r="D2254" s="31" t="s">
        <v>2491</v>
      </c>
      <c r="E2254" s="31"/>
      <c r="F2254" s="24">
        <v>7</v>
      </c>
      <c r="G2254" s="40"/>
      <c r="H2254" s="41"/>
    </row>
    <row r="2255" spans="1:8" ht="19.5" thickBot="1" x14ac:dyDescent="0.35">
      <c r="A2255" s="17">
        <v>2259</v>
      </c>
      <c r="B2255" s="23">
        <v>44651</v>
      </c>
      <c r="C2255" s="31"/>
      <c r="D2255" s="31" t="s">
        <v>2492</v>
      </c>
      <c r="E2255" s="31"/>
      <c r="F2255" s="24">
        <v>2.6</v>
      </c>
      <c r="G2255" s="40"/>
      <c r="H2255" s="41"/>
    </row>
    <row r="2256" spans="1:8" ht="19.5" thickBot="1" x14ac:dyDescent="0.35">
      <c r="A2256" s="17">
        <v>2260</v>
      </c>
      <c r="B2256" s="23">
        <v>44651</v>
      </c>
      <c r="C2256" s="31" t="s">
        <v>2485</v>
      </c>
      <c r="D2256" s="31" t="s">
        <v>2493</v>
      </c>
      <c r="E2256" s="31"/>
      <c r="F2256" s="24">
        <v>12</v>
      </c>
      <c r="G2256" s="40"/>
      <c r="H2256" s="41"/>
    </row>
    <row r="2257" spans="1:8" ht="19.5" thickBot="1" x14ac:dyDescent="0.35">
      <c r="A2257" s="17">
        <v>2261</v>
      </c>
      <c r="B2257" s="23">
        <v>44651</v>
      </c>
      <c r="C2257" s="31"/>
      <c r="D2257" s="31" t="s">
        <v>2483</v>
      </c>
      <c r="E2257" s="31"/>
      <c r="F2257" s="24">
        <v>16</v>
      </c>
      <c r="G2257" s="40"/>
      <c r="H2257" s="41"/>
    </row>
    <row r="2258" spans="1:8" ht="38.25" thickBot="1" x14ac:dyDescent="0.35">
      <c r="A2258" s="17">
        <v>2262</v>
      </c>
      <c r="B2258" s="23">
        <v>44652</v>
      </c>
      <c r="C2258" s="19"/>
      <c r="D2258" s="19" t="s">
        <v>100</v>
      </c>
      <c r="E2258" s="19" t="s">
        <v>2494</v>
      </c>
      <c r="F2258" s="24">
        <v>150.6</v>
      </c>
      <c r="G2258" s="40"/>
      <c r="H2258" s="41"/>
    </row>
    <row r="2259" spans="1:8" ht="19.5" thickBot="1" x14ac:dyDescent="0.35">
      <c r="A2259" s="17">
        <v>2263</v>
      </c>
      <c r="B2259" s="23">
        <v>44652</v>
      </c>
      <c r="C2259" s="31" t="s">
        <v>2495</v>
      </c>
      <c r="D2259" s="31" t="s">
        <v>2496</v>
      </c>
      <c r="E2259" s="31" t="s">
        <v>2497</v>
      </c>
      <c r="F2259" s="24">
        <v>2.6</v>
      </c>
      <c r="G2259" s="40"/>
      <c r="H2259" s="41"/>
    </row>
    <row r="2260" spans="1:8" ht="19.5" thickBot="1" x14ac:dyDescent="0.35">
      <c r="A2260" s="17">
        <v>2264</v>
      </c>
      <c r="B2260" s="23">
        <v>44652</v>
      </c>
      <c r="C2260" s="31"/>
      <c r="D2260" s="31" t="s">
        <v>2483</v>
      </c>
      <c r="E2260" s="31"/>
      <c r="F2260" s="24">
        <v>16</v>
      </c>
      <c r="G2260" s="40"/>
      <c r="H2260" s="41"/>
    </row>
    <row r="2261" spans="1:8" ht="19.5" thickBot="1" x14ac:dyDescent="0.35">
      <c r="A2261" s="17">
        <v>2265</v>
      </c>
      <c r="B2261" s="23">
        <v>44652</v>
      </c>
      <c r="C2261" s="31"/>
      <c r="D2261" s="31" t="s">
        <v>100</v>
      </c>
      <c r="E2261" s="31" t="s">
        <v>351</v>
      </c>
      <c r="F2261" s="24">
        <v>7</v>
      </c>
      <c r="G2261" s="40"/>
      <c r="H2261" s="41"/>
    </row>
    <row r="2262" spans="1:8" ht="19.5" thickBot="1" x14ac:dyDescent="0.35">
      <c r="A2262" s="17">
        <v>2266</v>
      </c>
      <c r="B2262" s="23">
        <v>44652</v>
      </c>
      <c r="C2262" s="19"/>
      <c r="D2262" s="19" t="s">
        <v>15</v>
      </c>
      <c r="E2262" s="19" t="s">
        <v>2498</v>
      </c>
      <c r="F2262" s="24">
        <v>340</v>
      </c>
      <c r="G2262" s="40"/>
      <c r="H2262" s="41"/>
    </row>
    <row r="2263" spans="1:8" ht="19.5" thickBot="1" x14ac:dyDescent="0.35">
      <c r="A2263" s="17">
        <v>2267</v>
      </c>
      <c r="B2263" s="23">
        <v>44656</v>
      </c>
      <c r="C2263" s="26"/>
      <c r="D2263" s="27" t="s">
        <v>15</v>
      </c>
      <c r="E2263" s="27" t="s">
        <v>2499</v>
      </c>
      <c r="F2263" s="24">
        <v>250</v>
      </c>
      <c r="G2263" s="42"/>
      <c r="H2263" s="43"/>
    </row>
    <row r="2264" spans="1:8" ht="19.5" thickBot="1" x14ac:dyDescent="0.35">
      <c r="A2264" s="17">
        <v>2268</v>
      </c>
      <c r="B2264" s="23">
        <v>44678</v>
      </c>
      <c r="C2264" s="19"/>
      <c r="D2264" s="19" t="s">
        <v>100</v>
      </c>
      <c r="E2264" s="19" t="s">
        <v>2500</v>
      </c>
      <c r="F2264" s="24">
        <v>350</v>
      </c>
      <c r="G2264" s="40"/>
      <c r="H2264" s="41"/>
    </row>
    <row r="2265" spans="1:8" ht="19.5" thickBot="1" x14ac:dyDescent="0.35">
      <c r="A2265" s="17">
        <v>2269</v>
      </c>
      <c r="B2265" s="23">
        <v>44692</v>
      </c>
      <c r="C2265" s="19"/>
      <c r="D2265" s="19" t="s">
        <v>100</v>
      </c>
      <c r="E2265" s="19" t="s">
        <v>2501</v>
      </c>
      <c r="F2265" s="24">
        <v>70.8</v>
      </c>
      <c r="G2265" s="40"/>
      <c r="H2265" s="41"/>
    </row>
    <row r="2266" spans="1:8" ht="19.5" thickBot="1" x14ac:dyDescent="0.35">
      <c r="A2266" s="17">
        <v>2270</v>
      </c>
      <c r="B2266" s="23">
        <v>44695</v>
      </c>
      <c r="C2266" s="26"/>
      <c r="D2266" s="27" t="s">
        <v>15</v>
      </c>
      <c r="E2266" s="27" t="s">
        <v>2502</v>
      </c>
      <c r="F2266" s="24">
        <v>325</v>
      </c>
      <c r="G2266" s="42"/>
      <c r="H2266" s="43"/>
    </row>
    <row r="2267" spans="1:8" ht="19.5" thickBot="1" x14ac:dyDescent="0.35">
      <c r="A2267" s="17">
        <v>2271</v>
      </c>
      <c r="B2267" s="23">
        <v>44700</v>
      </c>
      <c r="C2267" s="19"/>
      <c r="D2267" s="19" t="s">
        <v>100</v>
      </c>
      <c r="E2267" s="19" t="s">
        <v>15</v>
      </c>
      <c r="F2267" s="24">
        <v>674.9</v>
      </c>
      <c r="G2267" s="40"/>
      <c r="H2267" s="41"/>
    </row>
    <row r="2268" spans="1:8" ht="19.5" thickBot="1" x14ac:dyDescent="0.35">
      <c r="A2268" s="17">
        <v>2272</v>
      </c>
      <c r="B2268" s="23">
        <v>44700</v>
      </c>
      <c r="C2268" s="19" t="s">
        <v>2503</v>
      </c>
      <c r="D2268" s="19" t="s">
        <v>259</v>
      </c>
      <c r="E2268" s="19" t="s">
        <v>2504</v>
      </c>
      <c r="F2268" s="24">
        <v>674.9</v>
      </c>
      <c r="G2268" s="40"/>
      <c r="H2268" s="41"/>
    </row>
    <row r="2269" spans="1:8" ht="19.5" thickBot="1" x14ac:dyDescent="0.35">
      <c r="A2269" s="17">
        <v>2273</v>
      </c>
      <c r="B2269" s="23">
        <v>44700</v>
      </c>
      <c r="C2269" s="19"/>
      <c r="D2269" s="19" t="s">
        <v>11</v>
      </c>
      <c r="E2269" s="19" t="s">
        <v>2505</v>
      </c>
      <c r="F2269" s="24">
        <v>22</v>
      </c>
      <c r="G2269" s="40"/>
      <c r="H2269" s="41"/>
    </row>
    <row r="2270" spans="1:8" ht="19.5" thickBot="1" x14ac:dyDescent="0.35">
      <c r="A2270" s="17">
        <v>2274</v>
      </c>
      <c r="B2270" s="23">
        <v>44712</v>
      </c>
      <c r="C2270" s="19"/>
      <c r="D2270" s="19" t="s">
        <v>15</v>
      </c>
      <c r="E2270" s="19" t="s">
        <v>2506</v>
      </c>
      <c r="F2270" s="24">
        <v>168</v>
      </c>
      <c r="G2270" s="40"/>
      <c r="H2270" s="41"/>
    </row>
    <row r="2271" spans="1:8" ht="19.5" thickBot="1" x14ac:dyDescent="0.35">
      <c r="A2271" s="17">
        <v>2275</v>
      </c>
      <c r="B2271" s="23">
        <v>44714</v>
      </c>
      <c r="C2271" s="26"/>
      <c r="D2271" s="27" t="s">
        <v>63</v>
      </c>
      <c r="E2271" s="27" t="s">
        <v>2507</v>
      </c>
      <c r="F2271" s="24">
        <v>132</v>
      </c>
      <c r="G2271" s="42"/>
      <c r="H2271" s="43"/>
    </row>
    <row r="2272" spans="1:8" ht="19.5" thickBot="1" x14ac:dyDescent="0.35">
      <c r="A2272" s="17">
        <v>2276</v>
      </c>
      <c r="B2272" s="25">
        <v>44719</v>
      </c>
      <c r="C2272" s="26"/>
      <c r="D2272" s="27" t="s">
        <v>15</v>
      </c>
      <c r="E2272" s="27" t="s">
        <v>2508</v>
      </c>
      <c r="F2272" s="24">
        <v>2820.49</v>
      </c>
      <c r="G2272" s="42"/>
      <c r="H2272" s="43"/>
    </row>
    <row r="2273" spans="1:8" ht="19.5" thickBot="1" x14ac:dyDescent="0.35">
      <c r="A2273" s="17">
        <v>2277</v>
      </c>
      <c r="B2273" s="23">
        <v>44719</v>
      </c>
      <c r="C2273" s="26"/>
      <c r="D2273" s="27" t="s">
        <v>15</v>
      </c>
      <c r="E2273" s="27" t="s">
        <v>2509</v>
      </c>
      <c r="F2273" s="24">
        <v>100</v>
      </c>
      <c r="G2273" s="42"/>
      <c r="H2273" s="43"/>
    </row>
    <row r="2274" spans="1:8" ht="19.5" thickBot="1" x14ac:dyDescent="0.35">
      <c r="A2274" s="17">
        <v>2278</v>
      </c>
      <c r="B2274" s="23">
        <v>44720</v>
      </c>
      <c r="C2274" s="26"/>
      <c r="D2274" s="27" t="s">
        <v>15</v>
      </c>
      <c r="E2274" s="27" t="s">
        <v>2510</v>
      </c>
      <c r="F2274" s="24">
        <v>192</v>
      </c>
      <c r="G2274" s="42"/>
      <c r="H2274" s="43"/>
    </row>
    <row r="2275" spans="1:8" ht="19.5" thickBot="1" x14ac:dyDescent="0.35">
      <c r="A2275" s="17">
        <v>2279</v>
      </c>
      <c r="B2275" s="25">
        <v>44721</v>
      </c>
      <c r="C2275" s="19" t="s">
        <v>2511</v>
      </c>
      <c r="D2275" s="19" t="s">
        <v>2512</v>
      </c>
      <c r="E2275" s="19" t="s">
        <v>2513</v>
      </c>
      <c r="F2275" s="24">
        <v>102.49</v>
      </c>
      <c r="G2275" s="40"/>
      <c r="H2275" s="41"/>
    </row>
    <row r="2276" spans="1:8" ht="19.5" thickBot="1" x14ac:dyDescent="0.35">
      <c r="A2276" s="17">
        <v>2280</v>
      </c>
      <c r="B2276" s="23">
        <v>44721</v>
      </c>
      <c r="C2276" s="19" t="s">
        <v>2514</v>
      </c>
      <c r="D2276" s="19" t="s">
        <v>2515</v>
      </c>
      <c r="E2276" s="19" t="s">
        <v>2516</v>
      </c>
      <c r="F2276" s="24">
        <v>94.4</v>
      </c>
      <c r="G2276" s="40"/>
      <c r="H2276" s="41"/>
    </row>
    <row r="2277" spans="1:8" ht="19.5" thickBot="1" x14ac:dyDescent="0.35">
      <c r="A2277" s="17">
        <v>2281</v>
      </c>
      <c r="B2277" s="23">
        <v>44722</v>
      </c>
      <c r="C2277" s="19" t="s">
        <v>2517</v>
      </c>
      <c r="D2277" s="19" t="s">
        <v>15</v>
      </c>
      <c r="E2277" s="19" t="s">
        <v>2518</v>
      </c>
      <c r="F2277" s="24">
        <v>16</v>
      </c>
      <c r="G2277" s="40"/>
      <c r="H2277" s="41"/>
    </row>
    <row r="2278" spans="1:8" ht="19.5" thickBot="1" x14ac:dyDescent="0.35">
      <c r="A2278" s="17">
        <v>2282</v>
      </c>
      <c r="B2278" s="23">
        <v>44722</v>
      </c>
      <c r="C2278" s="26"/>
      <c r="D2278" s="27" t="s">
        <v>2519</v>
      </c>
      <c r="E2278" s="27" t="s">
        <v>2520</v>
      </c>
      <c r="F2278" s="24">
        <f>146.27+72.39+158.44+174.38+10</f>
        <v>561.48</v>
      </c>
      <c r="G2278" s="42"/>
      <c r="H2278" s="43"/>
    </row>
    <row r="2279" spans="1:8" ht="19.5" thickBot="1" x14ac:dyDescent="0.35">
      <c r="A2279" s="17">
        <v>2283</v>
      </c>
      <c r="B2279" s="23">
        <v>44727</v>
      </c>
      <c r="C2279" s="19" t="s">
        <v>2521</v>
      </c>
      <c r="D2279" s="19" t="s">
        <v>2111</v>
      </c>
      <c r="E2279" s="19" t="s">
        <v>2522</v>
      </c>
      <c r="F2279" s="24">
        <v>4</v>
      </c>
      <c r="G2279" s="40"/>
      <c r="H2279" s="41"/>
    </row>
    <row r="2280" spans="1:8" ht="19.5" thickBot="1" x14ac:dyDescent="0.35">
      <c r="A2280" s="17">
        <v>2284</v>
      </c>
      <c r="B2280" s="25">
        <v>44729</v>
      </c>
      <c r="C2280" s="19"/>
      <c r="D2280" s="19" t="s">
        <v>15</v>
      </c>
      <c r="E2280" s="19" t="s">
        <v>2523</v>
      </c>
      <c r="F2280" s="24">
        <v>86</v>
      </c>
      <c r="G2280" s="40"/>
      <c r="H2280" s="41"/>
    </row>
    <row r="2281" spans="1:8" ht="19.5" thickBot="1" x14ac:dyDescent="0.35">
      <c r="A2281" s="17">
        <v>2285</v>
      </c>
      <c r="B2281" s="23">
        <v>44730</v>
      </c>
      <c r="C2281" s="19"/>
      <c r="D2281" s="19" t="s">
        <v>15</v>
      </c>
      <c r="E2281" s="19" t="s">
        <v>2524</v>
      </c>
      <c r="F2281" s="24">
        <v>50</v>
      </c>
      <c r="G2281" s="40"/>
      <c r="H2281" s="41"/>
    </row>
    <row r="2282" spans="1:8" ht="19.5" thickBot="1" x14ac:dyDescent="0.35">
      <c r="A2282" s="17">
        <v>2286</v>
      </c>
      <c r="B2282" s="23">
        <v>44730</v>
      </c>
      <c r="C2282" s="19"/>
      <c r="D2282" s="19" t="s">
        <v>15</v>
      </c>
      <c r="E2282" s="19" t="s">
        <v>2525</v>
      </c>
      <c r="F2282" s="24">
        <v>137</v>
      </c>
      <c r="G2282" s="40"/>
      <c r="H2282" s="41"/>
    </row>
    <row r="2283" spans="1:8" ht="19.5" thickBot="1" x14ac:dyDescent="0.35">
      <c r="A2283" s="17">
        <v>2287</v>
      </c>
      <c r="B2283" s="25">
        <v>44732</v>
      </c>
      <c r="C2283" s="70"/>
      <c r="D2283" s="27" t="s">
        <v>2526</v>
      </c>
      <c r="E2283" s="27" t="s">
        <v>2527</v>
      </c>
      <c r="F2283" s="24">
        <v>3000</v>
      </c>
      <c r="G2283" s="42"/>
      <c r="H2283" s="43"/>
    </row>
    <row r="2284" spans="1:8" ht="19.5" thickBot="1" x14ac:dyDescent="0.35">
      <c r="A2284" s="17">
        <v>2288</v>
      </c>
      <c r="B2284" s="23">
        <v>44732</v>
      </c>
      <c r="C2284" s="26"/>
      <c r="D2284" s="27" t="s">
        <v>2528</v>
      </c>
      <c r="E2284" s="27" t="s">
        <v>2529</v>
      </c>
      <c r="F2284" s="24">
        <v>3000</v>
      </c>
      <c r="G2284" s="42"/>
      <c r="H2284" s="43"/>
    </row>
    <row r="2285" spans="1:8" ht="19.5" thickBot="1" x14ac:dyDescent="0.35">
      <c r="A2285" s="17">
        <v>2289</v>
      </c>
      <c r="B2285" s="25">
        <v>44735</v>
      </c>
      <c r="C2285" s="26"/>
      <c r="D2285" s="27" t="s">
        <v>15</v>
      </c>
      <c r="E2285" s="27" t="s">
        <v>2530</v>
      </c>
      <c r="F2285" s="24">
        <v>418</v>
      </c>
      <c r="G2285" s="42"/>
      <c r="H2285" s="43"/>
    </row>
    <row r="2286" spans="1:8" ht="19.5" thickBot="1" x14ac:dyDescent="0.35">
      <c r="A2286" s="17">
        <v>2290</v>
      </c>
      <c r="B2286" s="25">
        <v>44742</v>
      </c>
      <c r="C2286" s="26"/>
      <c r="D2286" s="27" t="s">
        <v>2531</v>
      </c>
      <c r="E2286" s="27" t="s">
        <v>2532</v>
      </c>
      <c r="F2286" s="24">
        <v>4200</v>
      </c>
      <c r="G2286" s="42"/>
      <c r="H2286" s="43"/>
    </row>
    <row r="2287" spans="1:8" ht="19.5" thickBot="1" x14ac:dyDescent="0.35">
      <c r="A2287" s="17">
        <v>2291</v>
      </c>
      <c r="B2287" s="23">
        <v>44753</v>
      </c>
      <c r="C2287" s="19"/>
      <c r="D2287" s="19" t="s">
        <v>15</v>
      </c>
      <c r="E2287" s="19" t="s">
        <v>2533</v>
      </c>
      <c r="F2287" s="24">
        <v>57</v>
      </c>
      <c r="G2287" s="40"/>
      <c r="H2287" s="41"/>
    </row>
    <row r="2288" spans="1:8" ht="19.5" thickBot="1" x14ac:dyDescent="0.35">
      <c r="A2288" s="17">
        <v>2292</v>
      </c>
      <c r="B2288" s="25">
        <v>44753</v>
      </c>
      <c r="C2288" s="26"/>
      <c r="D2288" s="27" t="s">
        <v>15</v>
      </c>
      <c r="E2288" s="27" t="s">
        <v>2534</v>
      </c>
      <c r="F2288" s="24">
        <v>1200</v>
      </c>
      <c r="G2288" s="42"/>
      <c r="H2288" s="43"/>
    </row>
    <row r="2289" spans="1:8" ht="19.5" thickBot="1" x14ac:dyDescent="0.35">
      <c r="A2289" s="17">
        <v>2293</v>
      </c>
      <c r="B2289" s="23">
        <v>44755</v>
      </c>
      <c r="C2289" s="26"/>
      <c r="D2289" s="27" t="s">
        <v>15</v>
      </c>
      <c r="E2289" s="27" t="s">
        <v>2535</v>
      </c>
      <c r="F2289" s="24"/>
      <c r="G2289" s="42">
        <v>16800</v>
      </c>
      <c r="H2289" s="43"/>
    </row>
    <row r="2290" spans="1:8" ht="19.5" thickBot="1" x14ac:dyDescent="0.35">
      <c r="A2290" s="17">
        <v>2294</v>
      </c>
      <c r="B2290" s="23">
        <v>44756</v>
      </c>
      <c r="C2290" s="19"/>
      <c r="D2290" s="19" t="s">
        <v>11</v>
      </c>
      <c r="E2290" s="19" t="s">
        <v>2536</v>
      </c>
      <c r="F2290" s="24">
        <v>6</v>
      </c>
      <c r="G2290" s="40"/>
      <c r="H2290" s="41"/>
    </row>
    <row r="2291" spans="1:8" ht="19.5" thickBot="1" x14ac:dyDescent="0.35">
      <c r="A2291" s="17">
        <v>2295</v>
      </c>
      <c r="B2291" s="23">
        <v>44756</v>
      </c>
      <c r="C2291" s="19"/>
      <c r="D2291" s="19" t="s">
        <v>11</v>
      </c>
      <c r="E2291" s="19" t="s">
        <v>2537</v>
      </c>
      <c r="F2291" s="24">
        <v>18</v>
      </c>
      <c r="G2291" s="40"/>
      <c r="H2291" s="41"/>
    </row>
    <row r="2292" spans="1:8" ht="19.5" thickBot="1" x14ac:dyDescent="0.35">
      <c r="A2292" s="17">
        <v>2296</v>
      </c>
      <c r="B2292" s="23">
        <v>44756</v>
      </c>
      <c r="C2292" s="19"/>
      <c r="D2292" s="19" t="s">
        <v>15</v>
      </c>
      <c r="E2292" s="19" t="s">
        <v>2538</v>
      </c>
      <c r="F2292" s="24">
        <v>247.3</v>
      </c>
      <c r="G2292" s="40"/>
      <c r="H2292" s="41"/>
    </row>
    <row r="2293" spans="1:8" ht="19.5" thickBot="1" x14ac:dyDescent="0.35">
      <c r="A2293" s="17">
        <v>2297</v>
      </c>
      <c r="B2293" s="23">
        <v>44756</v>
      </c>
      <c r="C2293" s="19"/>
      <c r="D2293" s="19" t="s">
        <v>15</v>
      </c>
      <c r="E2293" s="19" t="s">
        <v>2539</v>
      </c>
      <c r="F2293" s="24">
        <v>6</v>
      </c>
      <c r="G2293" s="40"/>
      <c r="H2293" s="41"/>
    </row>
    <row r="2294" spans="1:8" ht="19.5" thickBot="1" x14ac:dyDescent="0.35">
      <c r="A2294" s="17">
        <v>2298</v>
      </c>
      <c r="B2294" s="23">
        <v>44756</v>
      </c>
      <c r="C2294" s="19"/>
      <c r="D2294" s="19" t="s">
        <v>15</v>
      </c>
      <c r="E2294" s="19" t="s">
        <v>2540</v>
      </c>
      <c r="F2294" s="24">
        <v>18</v>
      </c>
      <c r="G2294" s="40"/>
      <c r="H2294" s="41"/>
    </row>
    <row r="2295" spans="1:8" ht="19.5" thickBot="1" x14ac:dyDescent="0.35">
      <c r="A2295" s="17">
        <v>2299</v>
      </c>
      <c r="B2295" s="23">
        <v>44760</v>
      </c>
      <c r="C2295" s="19"/>
      <c r="D2295" s="19" t="s">
        <v>11</v>
      </c>
      <c r="E2295" s="19" t="s">
        <v>2541</v>
      </c>
      <c r="F2295" s="24">
        <v>28</v>
      </c>
      <c r="G2295" s="40"/>
      <c r="H2295" s="41"/>
    </row>
    <row r="2296" spans="1:8" ht="19.5" thickBot="1" x14ac:dyDescent="0.35">
      <c r="A2296" s="17">
        <v>2300</v>
      </c>
      <c r="B2296" s="23">
        <v>44762</v>
      </c>
      <c r="C2296" s="19"/>
      <c r="D2296" s="19" t="s">
        <v>15</v>
      </c>
      <c r="E2296" s="19" t="s">
        <v>2542</v>
      </c>
      <c r="F2296" s="24">
        <v>141.5</v>
      </c>
      <c r="G2296" s="40"/>
      <c r="H2296" s="41"/>
    </row>
    <row r="2297" spans="1:8" ht="19.5" thickBot="1" x14ac:dyDescent="0.35">
      <c r="A2297" s="17">
        <v>2301</v>
      </c>
      <c r="B2297" s="23">
        <v>44763</v>
      </c>
      <c r="C2297" s="19"/>
      <c r="D2297" s="19" t="s">
        <v>11</v>
      </c>
      <c r="E2297" s="19" t="s">
        <v>2543</v>
      </c>
      <c r="F2297" s="24">
        <v>15</v>
      </c>
      <c r="G2297" s="40"/>
      <c r="H2297" s="41"/>
    </row>
    <row r="2298" spans="1:8" ht="19.5" thickBot="1" x14ac:dyDescent="0.35">
      <c r="A2298" s="17">
        <v>2302</v>
      </c>
      <c r="B2298" s="23">
        <v>44763</v>
      </c>
      <c r="C2298" s="19"/>
      <c r="D2298" s="19" t="s">
        <v>11</v>
      </c>
      <c r="E2298" s="19" t="s">
        <v>2544</v>
      </c>
      <c r="F2298" s="24">
        <v>15</v>
      </c>
      <c r="G2298" s="40"/>
      <c r="H2298" s="41"/>
    </row>
    <row r="2299" spans="1:8" ht="19.5" thickBot="1" x14ac:dyDescent="0.35">
      <c r="A2299" s="17">
        <v>2303</v>
      </c>
      <c r="B2299" s="25">
        <v>44767</v>
      </c>
      <c r="C2299" s="26"/>
      <c r="D2299" s="27" t="s">
        <v>63</v>
      </c>
      <c r="E2299" s="27" t="s">
        <v>2545</v>
      </c>
      <c r="F2299" s="24">
        <v>162</v>
      </c>
      <c r="G2299" s="42"/>
      <c r="H2299" s="43"/>
    </row>
    <row r="2300" spans="1:8" ht="19.5" thickBot="1" x14ac:dyDescent="0.35">
      <c r="A2300" s="17">
        <v>2304</v>
      </c>
      <c r="B2300" s="23">
        <v>44767</v>
      </c>
      <c r="C2300" s="26"/>
      <c r="D2300" s="27" t="s">
        <v>15</v>
      </c>
      <c r="E2300" s="27" t="s">
        <v>2546</v>
      </c>
      <c r="F2300" s="24">
        <v>162</v>
      </c>
      <c r="G2300" s="42"/>
      <c r="H2300" s="43"/>
    </row>
    <row r="2301" spans="1:8" ht="19.5" thickBot="1" x14ac:dyDescent="0.35">
      <c r="A2301" s="17">
        <v>2305</v>
      </c>
      <c r="B2301" s="23">
        <v>44769</v>
      </c>
      <c r="C2301" s="19"/>
      <c r="D2301" s="19" t="s">
        <v>2547</v>
      </c>
      <c r="E2301" s="19" t="s">
        <v>2548</v>
      </c>
      <c r="F2301" s="24">
        <v>863</v>
      </c>
      <c r="G2301" s="40"/>
      <c r="H2301" s="41"/>
    </row>
    <row r="2302" spans="1:8" ht="19.5" thickBot="1" x14ac:dyDescent="0.35">
      <c r="A2302" s="17">
        <v>2306</v>
      </c>
      <c r="B2302" s="23">
        <v>44769</v>
      </c>
      <c r="C2302" s="26"/>
      <c r="D2302" s="27" t="s">
        <v>11</v>
      </c>
      <c r="E2302" s="27" t="s">
        <v>2549</v>
      </c>
      <c r="F2302" s="24">
        <v>49.5</v>
      </c>
      <c r="G2302" s="42"/>
      <c r="H2302" s="43"/>
    </row>
    <row r="2303" spans="1:8" ht="19.5" thickBot="1" x14ac:dyDescent="0.35">
      <c r="A2303" s="17">
        <v>2307</v>
      </c>
      <c r="B2303" s="23">
        <v>44772</v>
      </c>
      <c r="C2303" s="26"/>
      <c r="D2303" s="27" t="s">
        <v>15</v>
      </c>
      <c r="E2303" s="27" t="s">
        <v>2550</v>
      </c>
      <c r="F2303" s="24">
        <v>302</v>
      </c>
      <c r="G2303" s="42"/>
      <c r="H2303" s="43"/>
    </row>
    <row r="2304" spans="1:8" ht="19.5" thickBot="1" x14ac:dyDescent="0.35">
      <c r="A2304" s="17">
        <v>2308</v>
      </c>
      <c r="B2304" s="23">
        <v>44773</v>
      </c>
      <c r="C2304" s="26"/>
      <c r="D2304" s="27" t="s">
        <v>15</v>
      </c>
      <c r="E2304" s="27" t="s">
        <v>2551</v>
      </c>
      <c r="F2304" s="24">
        <v>1040</v>
      </c>
      <c r="G2304" s="42"/>
      <c r="H2304" s="43"/>
    </row>
    <row r="2305" spans="1:8" ht="19.5" thickBot="1" x14ac:dyDescent="0.35">
      <c r="A2305" s="17">
        <v>2309</v>
      </c>
      <c r="B2305" s="25">
        <v>44774</v>
      </c>
      <c r="C2305" s="26"/>
      <c r="D2305" s="27" t="s">
        <v>15</v>
      </c>
      <c r="E2305" s="27" t="s">
        <v>2552</v>
      </c>
      <c r="F2305" s="24">
        <v>1040</v>
      </c>
      <c r="G2305" s="42"/>
      <c r="H2305" s="43"/>
    </row>
    <row r="2306" spans="1:8" ht="19.5" thickBot="1" x14ac:dyDescent="0.35">
      <c r="A2306" s="17">
        <v>2310</v>
      </c>
      <c r="B2306" s="23">
        <v>44785</v>
      </c>
      <c r="C2306" s="26"/>
      <c r="D2306" s="27" t="s">
        <v>63</v>
      </c>
      <c r="E2306" s="27" t="s">
        <v>2553</v>
      </c>
      <c r="F2306" s="24">
        <v>49.2</v>
      </c>
      <c r="G2306" s="42"/>
      <c r="H2306" s="43"/>
    </row>
    <row r="2307" spans="1:8" ht="19.5" thickBot="1" x14ac:dyDescent="0.35">
      <c r="A2307" s="17">
        <v>2311</v>
      </c>
      <c r="B2307" s="25">
        <v>44785</v>
      </c>
      <c r="C2307" s="26"/>
      <c r="D2307" s="27" t="s">
        <v>1825</v>
      </c>
      <c r="E2307" s="27" t="s">
        <v>2554</v>
      </c>
      <c r="F2307" s="24">
        <v>1200</v>
      </c>
      <c r="G2307" s="42"/>
      <c r="H2307" s="43"/>
    </row>
    <row r="2308" spans="1:8" ht="19.5" thickBot="1" x14ac:dyDescent="0.35">
      <c r="A2308" s="17">
        <v>2312</v>
      </c>
      <c r="B2308" s="23">
        <v>44785</v>
      </c>
      <c r="C2308" s="70"/>
      <c r="D2308" s="27" t="s">
        <v>2555</v>
      </c>
      <c r="E2308" s="27" t="s">
        <v>2556</v>
      </c>
      <c r="F2308" s="24">
        <v>1200</v>
      </c>
      <c r="G2308" s="42"/>
      <c r="H2308" s="43"/>
    </row>
    <row r="2309" spans="1:8" ht="19.5" thickBot="1" x14ac:dyDescent="0.35">
      <c r="A2309" s="17">
        <v>2313</v>
      </c>
      <c r="B2309" s="25">
        <v>44789</v>
      </c>
      <c r="C2309" s="26"/>
      <c r="D2309" s="27" t="s">
        <v>15</v>
      </c>
      <c r="E2309" s="27" t="s">
        <v>2557</v>
      </c>
      <c r="F2309" s="24">
        <v>4208</v>
      </c>
      <c r="G2309" s="42"/>
      <c r="H2309" s="43"/>
    </row>
    <row r="2310" spans="1:8" ht="19.5" thickBot="1" x14ac:dyDescent="0.35">
      <c r="A2310" s="17">
        <v>2314</v>
      </c>
      <c r="B2310" s="23">
        <v>44791</v>
      </c>
      <c r="C2310" s="26"/>
      <c r="D2310" s="27" t="s">
        <v>63</v>
      </c>
      <c r="E2310" s="27" t="s">
        <v>2558</v>
      </c>
      <c r="F2310" s="24">
        <v>49.2</v>
      </c>
      <c r="G2310" s="42"/>
      <c r="H2310" s="43"/>
    </row>
    <row r="2311" spans="1:8" ht="19.5" thickBot="1" x14ac:dyDescent="0.35">
      <c r="A2311" s="17">
        <v>2315</v>
      </c>
      <c r="B2311" s="23">
        <v>44795</v>
      </c>
      <c r="C2311" s="26"/>
      <c r="D2311" s="27" t="s">
        <v>2559</v>
      </c>
      <c r="E2311" s="27" t="s">
        <v>2560</v>
      </c>
      <c r="F2311" s="24">
        <v>51.7</v>
      </c>
      <c r="G2311" s="42"/>
      <c r="H2311" s="43"/>
    </row>
    <row r="2312" spans="1:8" ht="19.5" thickBot="1" x14ac:dyDescent="0.35">
      <c r="A2312" s="17">
        <v>2316</v>
      </c>
      <c r="B2312" s="23">
        <v>44799</v>
      </c>
      <c r="C2312" s="26"/>
      <c r="D2312" s="27" t="s">
        <v>11</v>
      </c>
      <c r="E2312" s="27" t="s">
        <v>2561</v>
      </c>
      <c r="F2312" s="24">
        <v>48</v>
      </c>
      <c r="G2312" s="42"/>
      <c r="H2312" s="43"/>
    </row>
    <row r="2313" spans="1:8" ht="19.5" thickBot="1" x14ac:dyDescent="0.35">
      <c r="A2313" s="17">
        <v>2317</v>
      </c>
      <c r="B2313" s="25">
        <v>44801</v>
      </c>
      <c r="C2313" s="26"/>
      <c r="D2313" s="27" t="s">
        <v>15</v>
      </c>
      <c r="E2313" s="27" t="s">
        <v>2562</v>
      </c>
      <c r="F2313" s="24">
        <v>468.44</v>
      </c>
      <c r="G2313" s="42"/>
      <c r="H2313" s="43"/>
    </row>
    <row r="2314" spans="1:8" ht="19.5" thickBot="1" x14ac:dyDescent="0.35">
      <c r="A2314" s="17">
        <v>2318</v>
      </c>
      <c r="B2314" s="71">
        <v>44802</v>
      </c>
      <c r="C2314" s="26"/>
      <c r="D2314" s="27" t="s">
        <v>1859</v>
      </c>
      <c r="E2314" s="27" t="s">
        <v>2563</v>
      </c>
      <c r="F2314" s="24">
        <v>100</v>
      </c>
      <c r="G2314" s="42"/>
      <c r="H2314" s="43"/>
    </row>
    <row r="2315" spans="1:8" ht="19.5" thickBot="1" x14ac:dyDescent="0.35">
      <c r="A2315" s="17">
        <v>2319</v>
      </c>
      <c r="B2315" s="23">
        <v>44802</v>
      </c>
      <c r="C2315" s="26"/>
      <c r="D2315" s="27" t="s">
        <v>11</v>
      </c>
      <c r="E2315" s="27" t="s">
        <v>2564</v>
      </c>
      <c r="F2315" s="24">
        <v>15</v>
      </c>
      <c r="G2315" s="42"/>
      <c r="H2315" s="43"/>
    </row>
    <row r="2316" spans="1:8" ht="19.5" thickBot="1" x14ac:dyDescent="0.35">
      <c r="A2316" s="17">
        <v>2320</v>
      </c>
      <c r="B2316" s="23">
        <v>44802</v>
      </c>
      <c r="C2316" s="26"/>
      <c r="D2316" s="27" t="s">
        <v>11</v>
      </c>
      <c r="E2316" s="27" t="s">
        <v>2565</v>
      </c>
      <c r="F2316" s="24">
        <v>15</v>
      </c>
      <c r="G2316" s="42"/>
      <c r="H2316" s="43"/>
    </row>
    <row r="2317" spans="1:8" ht="19.5" thickBot="1" x14ac:dyDescent="0.35">
      <c r="A2317" s="17">
        <v>2321</v>
      </c>
      <c r="B2317" s="23">
        <v>44809</v>
      </c>
      <c r="C2317" s="26"/>
      <c r="D2317" s="27" t="s">
        <v>15</v>
      </c>
      <c r="E2317" s="27" t="s">
        <v>2566</v>
      </c>
      <c r="F2317" s="24">
        <v>304.19</v>
      </c>
      <c r="G2317" s="42"/>
      <c r="H2317" s="43"/>
    </row>
    <row r="2318" spans="1:8" ht="38.25" thickBot="1" x14ac:dyDescent="0.35">
      <c r="A2318" s="17">
        <v>2322</v>
      </c>
      <c r="B2318" s="23">
        <v>44812</v>
      </c>
      <c r="C2318" s="26"/>
      <c r="D2318" s="27" t="s">
        <v>11</v>
      </c>
      <c r="E2318" s="27" t="s">
        <v>2567</v>
      </c>
      <c r="F2318" s="24">
        <v>28</v>
      </c>
      <c r="G2318" s="42"/>
      <c r="H2318" s="43"/>
    </row>
    <row r="2319" spans="1:8" ht="19.5" thickBot="1" x14ac:dyDescent="0.35">
      <c r="A2319" s="17">
        <v>2323</v>
      </c>
      <c r="B2319" s="23">
        <v>44816</v>
      </c>
      <c r="C2319" s="26"/>
      <c r="D2319" s="27" t="s">
        <v>15</v>
      </c>
      <c r="E2319" s="27" t="s">
        <v>2568</v>
      </c>
      <c r="F2319" s="24">
        <f>93.4+42</f>
        <v>135.4</v>
      </c>
      <c r="G2319" s="42"/>
      <c r="H2319" s="43"/>
    </row>
    <row r="2320" spans="1:8" ht="19.5" thickBot="1" x14ac:dyDescent="0.35">
      <c r="A2320" s="17">
        <v>2324</v>
      </c>
      <c r="B2320" s="25">
        <v>44817</v>
      </c>
      <c r="C2320" s="26"/>
      <c r="D2320" s="27" t="s">
        <v>11</v>
      </c>
      <c r="E2320" s="27" t="s">
        <v>2569</v>
      </c>
      <c r="F2320" s="24">
        <v>28</v>
      </c>
      <c r="G2320" s="42"/>
      <c r="H2320" s="43"/>
    </row>
    <row r="2321" spans="1:8" ht="19.5" thickBot="1" x14ac:dyDescent="0.35">
      <c r="A2321" s="17">
        <v>2325</v>
      </c>
      <c r="B2321" s="23">
        <v>44817</v>
      </c>
      <c r="C2321" s="26"/>
      <c r="D2321" s="27" t="s">
        <v>11</v>
      </c>
      <c r="E2321" s="27" t="s">
        <v>2570</v>
      </c>
      <c r="F2321" s="24">
        <v>28</v>
      </c>
      <c r="G2321" s="42"/>
      <c r="H2321" s="43"/>
    </row>
    <row r="2322" spans="1:8" ht="19.5" thickBot="1" x14ac:dyDescent="0.35">
      <c r="A2322" s="17">
        <v>2326</v>
      </c>
      <c r="B2322" s="25">
        <v>44819</v>
      </c>
      <c r="C2322" s="26"/>
      <c r="D2322" s="27" t="s">
        <v>15</v>
      </c>
      <c r="E2322" s="27" t="s">
        <v>2571</v>
      </c>
      <c r="F2322" s="24">
        <v>10000</v>
      </c>
      <c r="G2322" s="42"/>
      <c r="H2322" s="43"/>
    </row>
    <row r="2323" spans="1:8" ht="19.5" thickBot="1" x14ac:dyDescent="0.35">
      <c r="A2323" s="17">
        <v>2327</v>
      </c>
      <c r="B2323" s="23">
        <v>44823</v>
      </c>
      <c r="C2323" s="26"/>
      <c r="D2323" s="27" t="s">
        <v>2572</v>
      </c>
      <c r="E2323" s="27" t="s">
        <v>2573</v>
      </c>
      <c r="F2323" s="24">
        <f>59*106</f>
        <v>6254</v>
      </c>
      <c r="G2323" s="42"/>
      <c r="H2323" s="43"/>
    </row>
    <row r="2324" spans="1:8" ht="19.5" thickBot="1" x14ac:dyDescent="0.35">
      <c r="A2324" s="17">
        <v>2328</v>
      </c>
      <c r="B2324" s="23">
        <v>44825</v>
      </c>
      <c r="C2324" s="26"/>
      <c r="D2324" s="27" t="s">
        <v>2111</v>
      </c>
      <c r="E2324" s="27" t="s">
        <v>2574</v>
      </c>
      <c r="F2324" s="24">
        <v>16</v>
      </c>
      <c r="G2324" s="42"/>
      <c r="H2324" s="43"/>
    </row>
    <row r="2325" spans="1:8" ht="19.5" thickBot="1" x14ac:dyDescent="0.35">
      <c r="A2325" s="17">
        <v>2329</v>
      </c>
      <c r="B2325" s="23">
        <v>44827</v>
      </c>
      <c r="C2325" s="26"/>
      <c r="D2325" s="27" t="s">
        <v>2111</v>
      </c>
      <c r="E2325" s="27" t="s">
        <v>2575</v>
      </c>
      <c r="F2325" s="24">
        <v>24</v>
      </c>
      <c r="G2325" s="42"/>
      <c r="H2325" s="43"/>
    </row>
    <row r="2326" spans="1:8" ht="19.5" thickBot="1" x14ac:dyDescent="0.35">
      <c r="A2326" s="17">
        <v>2330</v>
      </c>
      <c r="B2326" s="25">
        <v>44832</v>
      </c>
      <c r="C2326" s="26"/>
      <c r="D2326" s="27" t="s">
        <v>15</v>
      </c>
      <c r="E2326" s="27" t="s">
        <v>2576</v>
      </c>
      <c r="F2326" s="24">
        <v>16</v>
      </c>
      <c r="G2326" s="42"/>
      <c r="H2326" s="43"/>
    </row>
    <row r="2327" spans="1:8" ht="19.5" thickBot="1" x14ac:dyDescent="0.35">
      <c r="A2327" s="17">
        <v>2331</v>
      </c>
      <c r="B2327" s="25">
        <v>44838</v>
      </c>
      <c r="C2327" s="26"/>
      <c r="D2327" s="27" t="s">
        <v>15</v>
      </c>
      <c r="E2327" s="27" t="s">
        <v>2577</v>
      </c>
      <c r="F2327" s="24">
        <v>24</v>
      </c>
      <c r="G2327" s="42"/>
      <c r="H2327" s="43"/>
    </row>
    <row r="2328" spans="1:8" ht="19.5" thickBot="1" x14ac:dyDescent="0.35">
      <c r="A2328" s="17">
        <v>2332</v>
      </c>
      <c r="B2328" s="25">
        <v>44839</v>
      </c>
      <c r="C2328" s="26"/>
      <c r="D2328" s="27" t="s">
        <v>15</v>
      </c>
      <c r="E2328" s="27" t="s">
        <v>15</v>
      </c>
      <c r="F2328" s="24">
        <v>25.6</v>
      </c>
      <c r="G2328" s="42"/>
      <c r="H2328" s="43"/>
    </row>
    <row r="2329" spans="1:8" ht="19.5" thickBot="1" x14ac:dyDescent="0.35">
      <c r="A2329" s="17">
        <v>2333</v>
      </c>
      <c r="B2329" s="25">
        <v>44846</v>
      </c>
      <c r="C2329" s="26"/>
      <c r="D2329" s="27" t="s">
        <v>2578</v>
      </c>
      <c r="E2329" s="27" t="s">
        <v>2579</v>
      </c>
      <c r="F2329" s="24">
        <v>74</v>
      </c>
      <c r="G2329" s="42"/>
      <c r="H2329" s="43"/>
    </row>
    <row r="2330" spans="1:8" ht="38.25" thickBot="1" x14ac:dyDescent="0.35">
      <c r="A2330" s="17">
        <v>2334</v>
      </c>
      <c r="B2330" s="25">
        <v>44847</v>
      </c>
      <c r="C2330" s="26" t="s">
        <v>2580</v>
      </c>
      <c r="D2330" s="55" t="s">
        <v>1699</v>
      </c>
      <c r="E2330" s="27" t="s">
        <v>2581</v>
      </c>
      <c r="F2330" s="24">
        <v>4326.49</v>
      </c>
      <c r="G2330" s="42"/>
      <c r="H2330" s="43"/>
    </row>
    <row r="2331" spans="1:8" ht="19.5" thickBot="1" x14ac:dyDescent="0.35">
      <c r="A2331" s="17">
        <v>2335</v>
      </c>
      <c r="B2331" s="23">
        <v>44847</v>
      </c>
      <c r="C2331" s="26"/>
      <c r="D2331" s="27" t="s">
        <v>63</v>
      </c>
      <c r="E2331" s="27" t="s">
        <v>2582</v>
      </c>
      <c r="F2331" s="24">
        <v>4326.49</v>
      </c>
      <c r="G2331" s="42"/>
      <c r="H2331" s="43"/>
    </row>
    <row r="2332" spans="1:8" ht="19.5" thickBot="1" x14ac:dyDescent="0.35">
      <c r="A2332" s="17">
        <v>2336</v>
      </c>
      <c r="B2332" s="25">
        <v>44847</v>
      </c>
      <c r="C2332" s="26"/>
      <c r="D2332" s="27" t="s">
        <v>63</v>
      </c>
      <c r="E2332" s="27" t="s">
        <v>2583</v>
      </c>
      <c r="F2332" s="24">
        <v>1573.77</v>
      </c>
      <c r="G2332" s="42"/>
      <c r="H2332" s="43"/>
    </row>
    <row r="2333" spans="1:8" ht="20.25" customHeight="1" thickBot="1" x14ac:dyDescent="0.35">
      <c r="A2333" s="17">
        <v>2337</v>
      </c>
      <c r="B2333" s="23">
        <v>44848</v>
      </c>
      <c r="C2333" s="26"/>
      <c r="D2333" s="27" t="s">
        <v>63</v>
      </c>
      <c r="E2333" s="27" t="s">
        <v>2584</v>
      </c>
      <c r="F2333" s="24">
        <v>58.7</v>
      </c>
      <c r="G2333" s="42"/>
      <c r="H2333" s="43"/>
    </row>
    <row r="2334" spans="1:8" ht="20.25" customHeight="1" thickBot="1" x14ac:dyDescent="0.35">
      <c r="A2334" s="17"/>
      <c r="B2334" s="23">
        <v>44848</v>
      </c>
      <c r="C2334" s="26"/>
      <c r="D2334" s="27" t="s">
        <v>15</v>
      </c>
      <c r="E2334" s="27" t="s">
        <v>2585</v>
      </c>
      <c r="F2334" s="24">
        <v>320</v>
      </c>
      <c r="G2334" s="42"/>
      <c r="H2334" s="43"/>
    </row>
    <row r="2335" spans="1:8" ht="19.5" thickBot="1" x14ac:dyDescent="0.35">
      <c r="A2335" s="17">
        <v>2338</v>
      </c>
      <c r="B2335" s="25">
        <v>44858</v>
      </c>
      <c r="C2335" s="26"/>
      <c r="D2335" s="27" t="s">
        <v>63</v>
      </c>
      <c r="E2335" s="27" t="s">
        <v>2586</v>
      </c>
      <c r="F2335" s="24">
        <v>271</v>
      </c>
      <c r="G2335" s="42"/>
      <c r="H2335" s="43"/>
    </row>
    <row r="2336" spans="1:8" ht="19.5" thickBot="1" x14ac:dyDescent="0.35">
      <c r="A2336" s="17">
        <v>2339</v>
      </c>
      <c r="B2336" s="25">
        <v>44858</v>
      </c>
      <c r="C2336" s="26"/>
      <c r="D2336" s="27" t="s">
        <v>63</v>
      </c>
      <c r="E2336" s="27" t="s">
        <v>2587</v>
      </c>
      <c r="F2336" s="24">
        <v>10000</v>
      </c>
      <c r="G2336" s="42"/>
      <c r="H2336" s="43"/>
    </row>
    <row r="2337" spans="1:8" ht="38.25" thickBot="1" x14ac:dyDescent="0.35">
      <c r="A2337" s="17">
        <v>2340</v>
      </c>
      <c r="B2337" s="25">
        <v>44858</v>
      </c>
      <c r="C2337" s="26"/>
      <c r="D2337" s="27" t="s">
        <v>63</v>
      </c>
      <c r="E2337" s="27" t="s">
        <v>2588</v>
      </c>
      <c r="F2337" s="24">
        <v>5000</v>
      </c>
      <c r="G2337" s="42"/>
      <c r="H2337" s="43"/>
    </row>
    <row r="2338" spans="1:8" ht="19.5" thickBot="1" x14ac:dyDescent="0.35">
      <c r="A2338" s="17">
        <v>2341</v>
      </c>
      <c r="B2338" s="23">
        <v>44858</v>
      </c>
      <c r="C2338" s="26"/>
      <c r="D2338" s="27" t="s">
        <v>63</v>
      </c>
      <c r="E2338" s="27" t="s">
        <v>2587</v>
      </c>
      <c r="F2338" s="24">
        <v>10000</v>
      </c>
      <c r="G2338" s="42"/>
      <c r="H2338" s="43"/>
    </row>
    <row r="2339" spans="1:8" ht="19.5" thickBot="1" x14ac:dyDescent="0.35">
      <c r="A2339" s="17">
        <v>2342</v>
      </c>
      <c r="B2339" s="25">
        <v>44858</v>
      </c>
      <c r="C2339" s="26"/>
      <c r="D2339" s="27" t="s">
        <v>63</v>
      </c>
      <c r="E2339" s="27" t="s">
        <v>2589</v>
      </c>
      <c r="F2339" s="24">
        <v>1150.1099999999999</v>
      </c>
      <c r="G2339" s="42"/>
      <c r="H2339" s="43"/>
    </row>
    <row r="2340" spans="1:8" ht="19.5" thickBot="1" x14ac:dyDescent="0.35">
      <c r="A2340" s="17">
        <v>2343</v>
      </c>
      <c r="B2340" s="25">
        <v>44858</v>
      </c>
      <c r="C2340" s="26"/>
      <c r="D2340" s="27" t="s">
        <v>63</v>
      </c>
      <c r="E2340" s="27" t="s">
        <v>2590</v>
      </c>
      <c r="F2340" s="24">
        <v>973.5</v>
      </c>
      <c r="G2340" s="42"/>
      <c r="H2340" s="43"/>
    </row>
    <row r="2341" spans="1:8" ht="38.25" thickBot="1" x14ac:dyDescent="0.35">
      <c r="A2341" s="17">
        <v>2344</v>
      </c>
      <c r="B2341" s="23">
        <v>44858</v>
      </c>
      <c r="C2341" s="26"/>
      <c r="D2341" s="27" t="s">
        <v>15</v>
      </c>
      <c r="E2341" s="27" t="s">
        <v>2591</v>
      </c>
      <c r="F2341" s="24">
        <v>271</v>
      </c>
      <c r="G2341" s="42"/>
      <c r="H2341" s="43"/>
    </row>
    <row r="2342" spans="1:8" ht="19.5" thickBot="1" x14ac:dyDescent="0.35">
      <c r="A2342" s="17">
        <v>2345</v>
      </c>
      <c r="B2342" s="23">
        <v>44860</v>
      </c>
      <c r="C2342" s="26"/>
      <c r="D2342" s="27" t="s">
        <v>15</v>
      </c>
      <c r="E2342" s="27" t="s">
        <v>2592</v>
      </c>
      <c r="F2342" s="24">
        <v>220</v>
      </c>
      <c r="G2342" s="42"/>
      <c r="H2342" s="43"/>
    </row>
    <row r="2343" spans="1:8" ht="38.25" thickBot="1" x14ac:dyDescent="0.35">
      <c r="A2343" s="17">
        <v>2346</v>
      </c>
      <c r="B2343" s="58">
        <v>44863</v>
      </c>
      <c r="C2343" s="54"/>
      <c r="D2343" s="55" t="s">
        <v>2089</v>
      </c>
      <c r="E2343" s="55" t="s">
        <v>2418</v>
      </c>
      <c r="F2343" s="24">
        <v>547.78</v>
      </c>
      <c r="G2343" s="56"/>
      <c r="H2343" s="57"/>
    </row>
    <row r="2344" spans="1:8" ht="19.5" thickBot="1" x14ac:dyDescent="0.35">
      <c r="A2344" s="17">
        <v>2347</v>
      </c>
      <c r="B2344" s="25">
        <v>44872</v>
      </c>
      <c r="C2344" s="26"/>
      <c r="D2344" s="27" t="s">
        <v>15</v>
      </c>
      <c r="E2344" s="27" t="s">
        <v>2593</v>
      </c>
      <c r="F2344" s="24">
        <v>175.9</v>
      </c>
      <c r="G2344" s="42"/>
      <c r="H2344" s="43"/>
    </row>
    <row r="2345" spans="1:8" ht="19.5" thickBot="1" x14ac:dyDescent="0.35">
      <c r="A2345" s="17">
        <v>2348</v>
      </c>
      <c r="B2345" s="25">
        <v>44873</v>
      </c>
      <c r="C2345" s="26"/>
      <c r="D2345" s="27" t="s">
        <v>2594</v>
      </c>
      <c r="E2345" s="27" t="s">
        <v>2595</v>
      </c>
      <c r="F2345" s="24">
        <v>100</v>
      </c>
      <c r="G2345" s="42"/>
      <c r="H2345" s="43"/>
    </row>
    <row r="2346" spans="1:8" ht="19.5" thickBot="1" x14ac:dyDescent="0.35">
      <c r="A2346" s="17">
        <v>2349</v>
      </c>
      <c r="B2346" s="23">
        <v>44873</v>
      </c>
      <c r="C2346" s="26"/>
      <c r="D2346" s="27" t="s">
        <v>15</v>
      </c>
      <c r="E2346" s="27" t="s">
        <v>15</v>
      </c>
      <c r="F2346" s="24">
        <v>100</v>
      </c>
      <c r="G2346" s="42"/>
      <c r="H2346" s="43"/>
    </row>
    <row r="2347" spans="1:8" ht="19.5" thickBot="1" x14ac:dyDescent="0.35">
      <c r="A2347" s="17">
        <v>2350</v>
      </c>
      <c r="B2347" s="25">
        <v>44874</v>
      </c>
      <c r="C2347" s="26"/>
      <c r="D2347" s="27" t="s">
        <v>11</v>
      </c>
      <c r="E2347" s="27" t="s">
        <v>2596</v>
      </c>
      <c r="F2347" s="24">
        <v>127</v>
      </c>
      <c r="G2347" s="42"/>
      <c r="H2347" s="43"/>
    </row>
    <row r="2348" spans="1:8" ht="19.5" thickBot="1" x14ac:dyDescent="0.35">
      <c r="A2348" s="17">
        <v>2351</v>
      </c>
      <c r="B2348" s="25">
        <v>44874</v>
      </c>
      <c r="C2348" s="26"/>
      <c r="D2348" s="27" t="s">
        <v>2597</v>
      </c>
      <c r="E2348" s="27" t="s">
        <v>2598</v>
      </c>
      <c r="F2348" s="24">
        <v>20</v>
      </c>
      <c r="G2348" s="42"/>
      <c r="H2348" s="43"/>
    </row>
    <row r="2349" spans="1:8" ht="19.5" thickBot="1" x14ac:dyDescent="0.35">
      <c r="A2349" s="17">
        <v>2352</v>
      </c>
      <c r="B2349" s="23">
        <v>44874</v>
      </c>
      <c r="C2349" s="26"/>
      <c r="D2349" s="27" t="s">
        <v>2599</v>
      </c>
      <c r="E2349" s="27" t="s">
        <v>2600</v>
      </c>
      <c r="F2349" s="24">
        <v>26.3</v>
      </c>
      <c r="G2349" s="42"/>
      <c r="H2349" s="43"/>
    </row>
    <row r="2350" spans="1:8" ht="19.5" thickBot="1" x14ac:dyDescent="0.35">
      <c r="A2350" s="17">
        <v>2353</v>
      </c>
      <c r="B2350" s="25">
        <v>44874</v>
      </c>
      <c r="C2350" s="26"/>
      <c r="D2350" s="27" t="s">
        <v>11</v>
      </c>
      <c r="E2350" s="27" t="s">
        <v>2596</v>
      </c>
      <c r="F2350" s="24">
        <v>15</v>
      </c>
      <c r="G2350" s="42"/>
      <c r="H2350" s="43"/>
    </row>
    <row r="2351" spans="1:8" ht="19.5" thickBot="1" x14ac:dyDescent="0.35">
      <c r="A2351" s="17">
        <v>2354</v>
      </c>
      <c r="B2351" s="25">
        <v>44874</v>
      </c>
      <c r="C2351" s="54"/>
      <c r="D2351" s="27" t="s">
        <v>11</v>
      </c>
      <c r="E2351" s="27" t="s">
        <v>2596</v>
      </c>
      <c r="F2351" s="24">
        <v>15</v>
      </c>
      <c r="G2351" s="42"/>
      <c r="H2351" s="43"/>
    </row>
    <row r="2352" spans="1:8" ht="19.5" thickBot="1" x14ac:dyDescent="0.35">
      <c r="A2352" s="17">
        <v>2355</v>
      </c>
      <c r="B2352" s="25">
        <v>44874</v>
      </c>
      <c r="C2352" s="26"/>
      <c r="D2352" s="27" t="s">
        <v>11</v>
      </c>
      <c r="E2352" s="27" t="s">
        <v>2596</v>
      </c>
      <c r="F2352" s="24">
        <v>15</v>
      </c>
      <c r="G2352" s="42"/>
      <c r="H2352" s="43"/>
    </row>
    <row r="2353" spans="1:8" ht="19.5" thickBot="1" x14ac:dyDescent="0.35">
      <c r="A2353" s="17">
        <v>2356</v>
      </c>
      <c r="B2353" s="25">
        <v>44874</v>
      </c>
      <c r="C2353" s="26"/>
      <c r="D2353" s="27" t="s">
        <v>11</v>
      </c>
      <c r="E2353" s="27" t="s">
        <v>2596</v>
      </c>
      <c r="F2353" s="24">
        <v>15</v>
      </c>
      <c r="G2353" s="42"/>
      <c r="H2353" s="43"/>
    </row>
    <row r="2354" spans="1:8" ht="19.5" thickBot="1" x14ac:dyDescent="0.35">
      <c r="A2354" s="17">
        <v>2357</v>
      </c>
      <c r="B2354" s="25">
        <v>44874</v>
      </c>
      <c r="C2354" s="26"/>
      <c r="D2354" s="27" t="s">
        <v>2578</v>
      </c>
      <c r="E2354" s="27" t="s">
        <v>2596</v>
      </c>
      <c r="F2354" s="24">
        <v>15</v>
      </c>
      <c r="G2354" s="42"/>
      <c r="H2354" s="43"/>
    </row>
    <row r="2355" spans="1:8" ht="19.5" thickBot="1" x14ac:dyDescent="0.35">
      <c r="A2355" s="17">
        <v>2358</v>
      </c>
      <c r="B2355" s="25">
        <v>44874</v>
      </c>
      <c r="C2355" s="26"/>
      <c r="D2355" s="27" t="s">
        <v>2578</v>
      </c>
      <c r="E2355" s="27" t="s">
        <v>2596</v>
      </c>
      <c r="F2355" s="24">
        <v>15</v>
      </c>
      <c r="G2355" s="42"/>
      <c r="H2355" s="43"/>
    </row>
    <row r="2356" spans="1:8" ht="19.5" thickBot="1" x14ac:dyDescent="0.35">
      <c r="A2356" s="17">
        <v>2359</v>
      </c>
      <c r="B2356" s="25">
        <v>44875</v>
      </c>
      <c r="C2356" s="26"/>
      <c r="D2356" s="27" t="s">
        <v>15</v>
      </c>
      <c r="E2356" s="27" t="s">
        <v>2601</v>
      </c>
      <c r="F2356" s="24">
        <v>20.100000000000001</v>
      </c>
      <c r="G2356" s="42"/>
      <c r="H2356" s="43"/>
    </row>
    <row r="2357" spans="1:8" ht="19.5" thickBot="1" x14ac:dyDescent="0.35">
      <c r="A2357" s="17">
        <v>2360</v>
      </c>
      <c r="B2357" s="25">
        <v>44878</v>
      </c>
      <c r="C2357" s="26"/>
      <c r="D2357" s="27" t="s">
        <v>15</v>
      </c>
      <c r="E2357" s="27" t="s">
        <v>15</v>
      </c>
      <c r="F2357" s="24">
        <v>550</v>
      </c>
      <c r="G2357" s="42"/>
      <c r="H2357" s="43"/>
    </row>
    <row r="2358" spans="1:8" ht="19.5" thickBot="1" x14ac:dyDescent="0.35">
      <c r="A2358" s="17">
        <v>2361</v>
      </c>
      <c r="B2358" s="25">
        <v>44881</v>
      </c>
      <c r="C2358" s="26"/>
      <c r="D2358" s="27"/>
      <c r="E2358" s="27" t="s">
        <v>1188</v>
      </c>
      <c r="F2358" s="24">
        <v>90</v>
      </c>
      <c r="G2358" s="42"/>
      <c r="H2358" s="43"/>
    </row>
    <row r="2359" spans="1:8" ht="19.5" thickBot="1" x14ac:dyDescent="0.35">
      <c r="A2359" s="17">
        <v>2362</v>
      </c>
      <c r="B2359" s="25">
        <v>44881</v>
      </c>
      <c r="C2359" s="26"/>
      <c r="D2359" s="27" t="s">
        <v>15</v>
      </c>
      <c r="E2359" s="27" t="s">
        <v>1188</v>
      </c>
      <c r="F2359" s="24">
        <v>90</v>
      </c>
      <c r="G2359" s="42"/>
      <c r="H2359" s="43"/>
    </row>
    <row r="2360" spans="1:8" ht="19.5" thickBot="1" x14ac:dyDescent="0.35">
      <c r="A2360" s="17">
        <v>2363</v>
      </c>
      <c r="B2360" s="23">
        <v>44881</v>
      </c>
      <c r="C2360" s="26"/>
      <c r="D2360" s="27" t="s">
        <v>15</v>
      </c>
      <c r="E2360" s="27" t="s">
        <v>2602</v>
      </c>
      <c r="F2360" s="24">
        <v>715.09</v>
      </c>
      <c r="G2360" s="42"/>
      <c r="H2360" s="43"/>
    </row>
    <row r="2361" spans="1:8" ht="19.5" thickBot="1" x14ac:dyDescent="0.35">
      <c r="A2361" s="17">
        <v>2364</v>
      </c>
      <c r="B2361" s="25">
        <v>44882</v>
      </c>
      <c r="C2361" s="26"/>
      <c r="D2361" s="27" t="s">
        <v>15</v>
      </c>
      <c r="E2361" s="27" t="s">
        <v>2603</v>
      </c>
      <c r="F2361" s="24">
        <v>266</v>
      </c>
      <c r="G2361" s="42"/>
      <c r="H2361" s="43"/>
    </row>
    <row r="2362" spans="1:8" ht="19.5" thickBot="1" x14ac:dyDescent="0.35">
      <c r="A2362" s="17">
        <v>2365</v>
      </c>
      <c r="B2362" s="25">
        <v>44883</v>
      </c>
      <c r="C2362" s="26"/>
      <c r="D2362" s="27" t="s">
        <v>15</v>
      </c>
      <c r="E2362" s="27" t="s">
        <v>2604</v>
      </c>
      <c r="F2362" s="24">
        <v>40</v>
      </c>
      <c r="G2362" s="42"/>
      <c r="H2362" s="43"/>
    </row>
    <row r="2363" spans="1:8" ht="19.5" thickBot="1" x14ac:dyDescent="0.35">
      <c r="A2363" s="17">
        <v>2366</v>
      </c>
      <c r="B2363" s="25">
        <v>44886</v>
      </c>
      <c r="C2363" s="26"/>
      <c r="D2363" s="27" t="s">
        <v>15</v>
      </c>
      <c r="E2363" s="27" t="s">
        <v>2605</v>
      </c>
      <c r="F2363" s="24">
        <v>94</v>
      </c>
      <c r="G2363" s="42"/>
      <c r="H2363" s="43"/>
    </row>
    <row r="2364" spans="1:8" ht="19.5" thickBot="1" x14ac:dyDescent="0.35">
      <c r="A2364" s="17">
        <v>2367</v>
      </c>
      <c r="B2364" s="23">
        <v>44888</v>
      </c>
      <c r="C2364" s="26"/>
      <c r="D2364" s="27" t="s">
        <v>2606</v>
      </c>
      <c r="E2364" s="27" t="s">
        <v>2607</v>
      </c>
      <c r="F2364" s="24">
        <v>233.4</v>
      </c>
      <c r="G2364" s="42"/>
      <c r="H2364" s="43"/>
    </row>
    <row r="2365" spans="1:8" ht="19.5" thickBot="1" x14ac:dyDescent="0.35">
      <c r="A2365" s="17">
        <v>2368</v>
      </c>
      <c r="B2365" s="25">
        <v>44895</v>
      </c>
      <c r="C2365" s="26"/>
      <c r="D2365" s="27" t="s">
        <v>2608</v>
      </c>
      <c r="E2365" s="27" t="s">
        <v>15</v>
      </c>
      <c r="F2365" s="24">
        <v>90.8</v>
      </c>
      <c r="G2365" s="42"/>
      <c r="H2365" s="43"/>
    </row>
    <row r="2366" spans="1:8" ht="19.5" thickBot="1" x14ac:dyDescent="0.35">
      <c r="A2366" s="17">
        <v>2369</v>
      </c>
      <c r="B2366" s="23">
        <v>44895</v>
      </c>
      <c r="C2366" s="26"/>
      <c r="D2366" s="27" t="s">
        <v>15</v>
      </c>
      <c r="E2366" s="27" t="s">
        <v>15</v>
      </c>
      <c r="F2366" s="24">
        <v>85</v>
      </c>
      <c r="G2366" s="42"/>
      <c r="H2366" s="43"/>
    </row>
    <row r="2367" spans="1:8" ht="19.5" thickBot="1" x14ac:dyDescent="0.35">
      <c r="A2367" s="17">
        <v>2370</v>
      </c>
      <c r="B2367" s="25">
        <v>44896</v>
      </c>
      <c r="C2367" s="26"/>
      <c r="D2367" s="27" t="s">
        <v>611</v>
      </c>
      <c r="E2367" s="27" t="s">
        <v>227</v>
      </c>
      <c r="F2367" s="24">
        <v>100.02</v>
      </c>
      <c r="G2367" s="42"/>
      <c r="H2367" s="43"/>
    </row>
    <row r="2368" spans="1:8" ht="19.5" thickBot="1" x14ac:dyDescent="0.35">
      <c r="A2368" s="17">
        <v>2371</v>
      </c>
      <c r="B2368" s="25">
        <v>44897</v>
      </c>
      <c r="C2368" s="26"/>
      <c r="D2368" s="27" t="s">
        <v>15</v>
      </c>
      <c r="E2368" s="27" t="s">
        <v>2609</v>
      </c>
      <c r="F2368" s="24">
        <v>6053.55</v>
      </c>
      <c r="G2368" s="42"/>
      <c r="H2368" s="43"/>
    </row>
    <row r="2369" spans="1:8" ht="19.5" thickBot="1" x14ac:dyDescent="0.35">
      <c r="A2369" s="17">
        <v>2372</v>
      </c>
      <c r="B2369" s="25">
        <v>44897</v>
      </c>
      <c r="C2369" s="26"/>
      <c r="D2369" s="27" t="s">
        <v>15</v>
      </c>
      <c r="E2369" s="27" t="s">
        <v>2610</v>
      </c>
      <c r="F2369" s="24">
        <v>6522</v>
      </c>
      <c r="G2369" s="42"/>
      <c r="H2369" s="43"/>
    </row>
    <row r="2370" spans="1:8" ht="19.5" thickBot="1" x14ac:dyDescent="0.35">
      <c r="A2370" s="17">
        <v>2373</v>
      </c>
      <c r="B2370" s="25">
        <v>44897</v>
      </c>
      <c r="C2370" s="26"/>
      <c r="D2370" s="27" t="s">
        <v>15</v>
      </c>
      <c r="E2370" s="27" t="s">
        <v>2611</v>
      </c>
      <c r="F2370" s="24">
        <v>25306.19</v>
      </c>
      <c r="G2370" s="42"/>
      <c r="H2370" s="43"/>
    </row>
    <row r="2371" spans="1:8" ht="19.5" thickBot="1" x14ac:dyDescent="0.35">
      <c r="A2371" s="17">
        <v>2374</v>
      </c>
      <c r="B2371" s="25">
        <v>44897</v>
      </c>
      <c r="C2371" s="26"/>
      <c r="D2371" s="27" t="s">
        <v>15</v>
      </c>
      <c r="E2371" s="27" t="s">
        <v>2612</v>
      </c>
      <c r="F2371" s="24">
        <v>8500.34</v>
      </c>
      <c r="G2371" s="42"/>
      <c r="H2371" s="43"/>
    </row>
    <row r="2372" spans="1:8" ht="19.5" thickBot="1" x14ac:dyDescent="0.35">
      <c r="A2372" s="17">
        <v>2375</v>
      </c>
      <c r="B2372" s="25">
        <v>44897</v>
      </c>
      <c r="C2372" s="26"/>
      <c r="D2372" s="27" t="s">
        <v>15</v>
      </c>
      <c r="E2372" s="27" t="s">
        <v>2613</v>
      </c>
      <c r="F2372" s="24">
        <v>54701.04</v>
      </c>
      <c r="G2372" s="42"/>
      <c r="H2372" s="43"/>
    </row>
    <row r="2373" spans="1:8" ht="19.5" thickBot="1" x14ac:dyDescent="0.35">
      <c r="A2373" s="17">
        <v>2376</v>
      </c>
      <c r="B2373" s="25">
        <v>44897</v>
      </c>
      <c r="C2373" s="26"/>
      <c r="D2373" s="27" t="s">
        <v>15</v>
      </c>
      <c r="E2373" s="27" t="s">
        <v>2609</v>
      </c>
      <c r="F2373" s="24">
        <v>34947.29</v>
      </c>
      <c r="G2373" s="42"/>
      <c r="H2373" s="43"/>
    </row>
    <row r="2374" spans="1:8" ht="19.5" thickBot="1" x14ac:dyDescent="0.35">
      <c r="A2374" s="17">
        <v>2377</v>
      </c>
      <c r="B2374" s="23">
        <v>44898</v>
      </c>
      <c r="C2374" s="26"/>
      <c r="D2374" s="27" t="s">
        <v>15</v>
      </c>
      <c r="E2374" s="27" t="s">
        <v>2535</v>
      </c>
      <c r="F2374" s="24"/>
      <c r="G2374" s="42">
        <v>3150</v>
      </c>
      <c r="H2374" s="43"/>
    </row>
    <row r="2375" spans="1:8" ht="19.5" thickBot="1" x14ac:dyDescent="0.35">
      <c r="A2375" s="17">
        <v>2378</v>
      </c>
      <c r="B2375" s="25">
        <v>44910</v>
      </c>
      <c r="C2375" s="26"/>
      <c r="D2375" s="27" t="s">
        <v>63</v>
      </c>
      <c r="E2375" s="27" t="s">
        <v>2614</v>
      </c>
      <c r="F2375" s="24">
        <v>14.3</v>
      </c>
      <c r="G2375" s="42"/>
      <c r="H2375" s="43"/>
    </row>
    <row r="2376" spans="1:8" ht="19.5" thickBot="1" x14ac:dyDescent="0.35">
      <c r="A2376" s="17">
        <v>2379</v>
      </c>
      <c r="B2376" s="25">
        <v>44911</v>
      </c>
      <c r="C2376" s="54"/>
      <c r="D2376" s="55" t="s">
        <v>63</v>
      </c>
      <c r="E2376" s="55" t="s">
        <v>2615</v>
      </c>
      <c r="F2376" s="24">
        <v>1003.7</v>
      </c>
      <c r="G2376" s="56"/>
      <c r="H2376" s="57"/>
    </row>
    <row r="2377" spans="1:8" ht="19.5" thickBot="1" x14ac:dyDescent="0.35">
      <c r="A2377" s="17">
        <v>2380</v>
      </c>
      <c r="B2377" s="25">
        <v>44911</v>
      </c>
      <c r="C2377" s="54"/>
      <c r="D2377" s="55" t="s">
        <v>63</v>
      </c>
      <c r="E2377" s="55" t="s">
        <v>2616</v>
      </c>
      <c r="F2377" s="24">
        <v>925.74</v>
      </c>
      <c r="G2377" s="56"/>
      <c r="H2377" s="57"/>
    </row>
    <row r="2378" spans="1:8" ht="19.5" thickBot="1" x14ac:dyDescent="0.35">
      <c r="A2378" s="17">
        <v>2381</v>
      </c>
      <c r="B2378" s="25">
        <v>44911</v>
      </c>
      <c r="C2378" s="54"/>
      <c r="D2378" s="55" t="s">
        <v>63</v>
      </c>
      <c r="E2378" s="55" t="s">
        <v>2617</v>
      </c>
      <c r="F2378" s="24">
        <v>368.88</v>
      </c>
      <c r="G2378" s="56"/>
      <c r="H2378" s="57"/>
    </row>
    <row r="2379" spans="1:8" ht="19.5" thickBot="1" x14ac:dyDescent="0.35">
      <c r="A2379" s="17">
        <v>2382</v>
      </c>
      <c r="B2379" s="25">
        <v>44911</v>
      </c>
      <c r="C2379" s="54"/>
      <c r="D2379" s="55" t="s">
        <v>63</v>
      </c>
      <c r="E2379" s="55" t="s">
        <v>2617</v>
      </c>
      <c r="F2379" s="24">
        <v>2298.3200000000002</v>
      </c>
      <c r="G2379" s="56"/>
      <c r="H2379" s="57"/>
    </row>
    <row r="2380" spans="1:8" ht="19.5" thickBot="1" x14ac:dyDescent="0.35">
      <c r="A2380" s="17">
        <v>2383</v>
      </c>
      <c r="B2380" s="25">
        <v>44916</v>
      </c>
      <c r="C2380" s="26"/>
      <c r="D2380" s="27" t="s">
        <v>63</v>
      </c>
      <c r="E2380" s="27" t="s">
        <v>2618</v>
      </c>
      <c r="F2380" s="24">
        <v>69</v>
      </c>
      <c r="G2380" s="42"/>
      <c r="H2380" s="43"/>
    </row>
    <row r="2381" spans="1:8" ht="38.25" thickBot="1" x14ac:dyDescent="0.35">
      <c r="A2381" s="17">
        <v>2384</v>
      </c>
      <c r="B2381" s="25">
        <v>44918</v>
      </c>
      <c r="C2381" s="26"/>
      <c r="D2381" s="27" t="s">
        <v>123</v>
      </c>
      <c r="E2381" s="27" t="s">
        <v>2619</v>
      </c>
      <c r="F2381" s="24">
        <v>135.1</v>
      </c>
      <c r="G2381" s="42"/>
      <c r="H2381" s="43"/>
    </row>
    <row r="2382" spans="1:8" ht="19.5" thickBot="1" x14ac:dyDescent="0.35">
      <c r="A2382" s="17">
        <v>2385</v>
      </c>
      <c r="B2382" s="23">
        <v>44923</v>
      </c>
      <c r="C2382" s="26"/>
      <c r="D2382" s="27" t="s">
        <v>11</v>
      </c>
      <c r="E2382" s="27" t="s">
        <v>2620</v>
      </c>
      <c r="F2382" s="24">
        <v>701</v>
      </c>
      <c r="G2382" s="42"/>
      <c r="H2382" s="43"/>
    </row>
    <row r="2383" spans="1:8" ht="19.5" thickBot="1" x14ac:dyDescent="0.35">
      <c r="A2383" s="17">
        <v>2386</v>
      </c>
      <c r="B2383" s="25">
        <v>44941</v>
      </c>
      <c r="C2383" s="26"/>
      <c r="D2383" s="27" t="s">
        <v>15</v>
      </c>
      <c r="E2383" s="27" t="s">
        <v>2621</v>
      </c>
      <c r="F2383" s="24">
        <v>698</v>
      </c>
      <c r="G2383" s="42"/>
      <c r="H2383" s="43"/>
    </row>
    <row r="2384" spans="1:8" ht="19.5" thickBot="1" x14ac:dyDescent="0.35">
      <c r="A2384" s="17">
        <v>2387</v>
      </c>
      <c r="B2384" s="25">
        <v>44944</v>
      </c>
      <c r="C2384" s="26"/>
      <c r="D2384" s="27" t="s">
        <v>15</v>
      </c>
      <c r="E2384" s="27" t="s">
        <v>2622</v>
      </c>
      <c r="F2384" s="24">
        <v>185.5</v>
      </c>
      <c r="G2384" s="42"/>
      <c r="H2384" s="43"/>
    </row>
    <row r="2385" spans="1:8" ht="19.5" thickBot="1" x14ac:dyDescent="0.35">
      <c r="A2385" s="17">
        <v>2388</v>
      </c>
      <c r="B2385" s="23">
        <v>44944</v>
      </c>
      <c r="C2385" s="26"/>
      <c r="D2385" s="27" t="s">
        <v>2623</v>
      </c>
      <c r="E2385" s="27" t="s">
        <v>2624</v>
      </c>
      <c r="F2385" s="24">
        <v>100</v>
      </c>
      <c r="G2385" s="42"/>
      <c r="H2385" s="43"/>
    </row>
    <row r="2386" spans="1:8" ht="38.25" thickBot="1" x14ac:dyDescent="0.35">
      <c r="A2386" s="17">
        <v>2389</v>
      </c>
      <c r="B2386" s="25">
        <v>44956</v>
      </c>
      <c r="C2386" s="26"/>
      <c r="D2386" s="27" t="s">
        <v>2625</v>
      </c>
      <c r="E2386" s="27" t="s">
        <v>15</v>
      </c>
      <c r="F2386" s="24">
        <v>465</v>
      </c>
      <c r="G2386" s="42"/>
      <c r="H2386" s="43"/>
    </row>
    <row r="2387" spans="1:8" ht="19.5" thickBot="1" x14ac:dyDescent="0.35">
      <c r="A2387" s="17">
        <v>2390</v>
      </c>
      <c r="B2387" s="25">
        <v>44956</v>
      </c>
      <c r="C2387" s="26"/>
      <c r="D2387" s="27" t="s">
        <v>235</v>
      </c>
      <c r="E2387" s="27" t="s">
        <v>15</v>
      </c>
      <c r="F2387" s="24">
        <v>50</v>
      </c>
      <c r="G2387" s="42"/>
      <c r="H2387" s="43"/>
    </row>
    <row r="2388" spans="1:8" ht="19.5" thickBot="1" x14ac:dyDescent="0.35">
      <c r="A2388" s="17">
        <v>2391</v>
      </c>
      <c r="B2388" s="25">
        <v>44967</v>
      </c>
      <c r="C2388" s="26"/>
      <c r="D2388" s="27" t="s">
        <v>15</v>
      </c>
      <c r="E2388" s="27" t="s">
        <v>2626</v>
      </c>
      <c r="F2388" s="24">
        <v>121</v>
      </c>
      <c r="G2388" s="42"/>
      <c r="H2388" s="43"/>
    </row>
    <row r="2389" spans="1:8" ht="19.5" thickBot="1" x14ac:dyDescent="0.35">
      <c r="A2389" s="17">
        <v>2392</v>
      </c>
      <c r="B2389" s="25">
        <v>44972</v>
      </c>
      <c r="C2389" s="26"/>
      <c r="D2389" s="27" t="s">
        <v>2627</v>
      </c>
      <c r="E2389" s="27" t="s">
        <v>2628</v>
      </c>
      <c r="F2389" s="24">
        <v>46</v>
      </c>
      <c r="G2389" s="42"/>
      <c r="H2389" s="43"/>
    </row>
    <row r="2390" spans="1:8" ht="19.5" thickBot="1" x14ac:dyDescent="0.35">
      <c r="A2390" s="17">
        <v>2393</v>
      </c>
      <c r="B2390" s="25">
        <v>44981</v>
      </c>
      <c r="C2390" s="26"/>
      <c r="D2390" s="27" t="s">
        <v>15</v>
      </c>
      <c r="E2390" s="27" t="s">
        <v>2629</v>
      </c>
      <c r="F2390" s="24">
        <v>3262.32</v>
      </c>
      <c r="G2390" s="42"/>
      <c r="H2390" s="43"/>
    </row>
    <row r="2391" spans="1:8" ht="38.25" thickBot="1" x14ac:dyDescent="0.35">
      <c r="A2391" s="17">
        <v>2394</v>
      </c>
      <c r="B2391" s="25">
        <v>44987</v>
      </c>
      <c r="C2391" s="26"/>
      <c r="D2391" s="27" t="s">
        <v>510</v>
      </c>
      <c r="E2391" s="27" t="s">
        <v>2630</v>
      </c>
      <c r="F2391" s="24">
        <v>37</v>
      </c>
      <c r="G2391" s="42"/>
      <c r="H2391" s="43"/>
    </row>
    <row r="2392" spans="1:8" ht="19.5" thickBot="1" x14ac:dyDescent="0.35">
      <c r="A2392" s="17">
        <v>2395</v>
      </c>
      <c r="B2392" s="25">
        <v>45005</v>
      </c>
      <c r="C2392" s="26"/>
      <c r="D2392" s="27" t="s">
        <v>2631</v>
      </c>
      <c r="E2392" s="27" t="s">
        <v>2632</v>
      </c>
      <c r="F2392" s="24">
        <v>3405</v>
      </c>
      <c r="G2392" s="42"/>
      <c r="H2392" s="43"/>
    </row>
    <row r="2393" spans="1:8" ht="19.5" thickBot="1" x14ac:dyDescent="0.35">
      <c r="A2393" s="17">
        <v>2396</v>
      </c>
      <c r="B2393" s="25">
        <v>45027</v>
      </c>
      <c r="C2393" s="26"/>
      <c r="D2393" s="27" t="s">
        <v>15</v>
      </c>
      <c r="E2393" s="27" t="s">
        <v>2633</v>
      </c>
      <c r="F2393" s="24">
        <v>317.33999999999997</v>
      </c>
      <c r="G2393" s="42"/>
      <c r="H2393" s="43"/>
    </row>
    <row r="2394" spans="1:8" ht="19.5" thickBot="1" x14ac:dyDescent="0.35">
      <c r="A2394" s="17">
        <v>2397</v>
      </c>
      <c r="B2394" s="25">
        <v>45033</v>
      </c>
      <c r="C2394" s="26"/>
      <c r="D2394" s="27" t="s">
        <v>15</v>
      </c>
      <c r="E2394" s="27" t="s">
        <v>2634</v>
      </c>
      <c r="F2394" s="24">
        <v>20</v>
      </c>
      <c r="G2394" s="42"/>
      <c r="H2394" s="43"/>
    </row>
    <row r="2395" spans="1:8" ht="19.5" thickBot="1" x14ac:dyDescent="0.35">
      <c r="A2395" s="17">
        <v>2398</v>
      </c>
      <c r="B2395" s="25">
        <v>45042</v>
      </c>
      <c r="C2395" s="26"/>
      <c r="D2395" s="27" t="s">
        <v>15</v>
      </c>
      <c r="E2395" s="27" t="s">
        <v>2635</v>
      </c>
      <c r="F2395" s="24">
        <v>8809.57</v>
      </c>
      <c r="G2395" s="42"/>
      <c r="H2395" s="43"/>
    </row>
    <row r="2396" spans="1:8" ht="19.5" thickBot="1" x14ac:dyDescent="0.35">
      <c r="A2396" s="17">
        <v>2399</v>
      </c>
      <c r="B2396" s="25">
        <v>45050</v>
      </c>
      <c r="C2396" s="26"/>
      <c r="D2396" s="27" t="s">
        <v>15</v>
      </c>
      <c r="E2396" s="27" t="s">
        <v>2636</v>
      </c>
      <c r="F2396" s="24">
        <v>300</v>
      </c>
      <c r="G2396" s="42"/>
      <c r="H2396" s="43"/>
    </row>
    <row r="2397" spans="1:8" ht="19.5" thickBot="1" x14ac:dyDescent="0.35">
      <c r="A2397" s="17">
        <v>2400</v>
      </c>
      <c r="B2397" s="25">
        <v>45055</v>
      </c>
      <c r="C2397" s="26"/>
      <c r="D2397" s="27" t="s">
        <v>15</v>
      </c>
      <c r="E2397" s="27" t="s">
        <v>2637</v>
      </c>
      <c r="F2397" s="24">
        <v>2000</v>
      </c>
      <c r="G2397" s="42"/>
      <c r="H2397" s="43"/>
    </row>
    <row r="2398" spans="1:8" ht="19.5" thickBot="1" x14ac:dyDescent="0.35">
      <c r="A2398" s="17">
        <v>2401</v>
      </c>
      <c r="B2398" s="25">
        <v>45057</v>
      </c>
      <c r="C2398" s="26"/>
      <c r="D2398" s="27" t="s">
        <v>15</v>
      </c>
      <c r="E2398" s="27" t="s">
        <v>1662</v>
      </c>
      <c r="F2398" s="24">
        <v>6.4</v>
      </c>
      <c r="G2398" s="42"/>
      <c r="H2398" s="43"/>
    </row>
    <row r="2399" spans="1:8" ht="19.5" thickBot="1" x14ac:dyDescent="0.35">
      <c r="A2399" s="17">
        <v>2402</v>
      </c>
      <c r="B2399" s="25">
        <v>45059</v>
      </c>
      <c r="C2399" s="26"/>
      <c r="D2399" s="27" t="s">
        <v>15</v>
      </c>
      <c r="E2399" s="27" t="s">
        <v>2638</v>
      </c>
      <c r="F2399" s="24">
        <v>85.6</v>
      </c>
      <c r="G2399" s="42"/>
      <c r="H2399" s="43"/>
    </row>
    <row r="2400" spans="1:8" ht="19.5" thickBot="1" x14ac:dyDescent="0.35">
      <c r="A2400" s="17">
        <v>2403</v>
      </c>
      <c r="B2400" s="25">
        <v>45062</v>
      </c>
      <c r="C2400" s="26"/>
      <c r="D2400" s="27" t="s">
        <v>15</v>
      </c>
      <c r="E2400" s="27" t="s">
        <v>2639</v>
      </c>
      <c r="F2400" s="24">
        <v>93.7</v>
      </c>
      <c r="G2400" s="42"/>
      <c r="H2400" s="43"/>
    </row>
    <row r="2401" spans="1:9" ht="19.5" thickBot="1" x14ac:dyDescent="0.35">
      <c r="A2401" s="17">
        <v>2404</v>
      </c>
      <c r="B2401" s="25">
        <v>45064</v>
      </c>
      <c r="C2401" s="26"/>
      <c r="D2401" s="27" t="s">
        <v>15</v>
      </c>
      <c r="E2401" s="27" t="s">
        <v>2640</v>
      </c>
      <c r="F2401" s="24">
        <v>327.8</v>
      </c>
      <c r="G2401" s="42"/>
      <c r="H2401" s="43"/>
    </row>
    <row r="2402" spans="1:9" ht="19.5" thickBot="1" x14ac:dyDescent="0.35">
      <c r="A2402" s="17">
        <v>2405</v>
      </c>
      <c r="B2402" s="25">
        <v>45065</v>
      </c>
      <c r="C2402" s="26"/>
      <c r="D2402" s="27" t="s">
        <v>15</v>
      </c>
      <c r="E2402" s="27" t="s">
        <v>2641</v>
      </c>
      <c r="F2402" s="24">
        <v>96.1</v>
      </c>
      <c r="G2402" s="42"/>
      <c r="H2402" s="43"/>
    </row>
    <row r="2403" spans="1:9" ht="19.5" thickBot="1" x14ac:dyDescent="0.35">
      <c r="A2403" s="17">
        <v>2406</v>
      </c>
      <c r="B2403" s="25">
        <v>45068</v>
      </c>
      <c r="C2403" s="26"/>
      <c r="D2403" s="27" t="s">
        <v>15</v>
      </c>
      <c r="E2403" s="27" t="s">
        <v>2642</v>
      </c>
      <c r="F2403" s="24">
        <v>265.38</v>
      </c>
      <c r="G2403" s="42"/>
      <c r="H2403" s="43"/>
    </row>
    <row r="2404" spans="1:9" ht="19.5" thickBot="1" x14ac:dyDescent="0.35">
      <c r="A2404" s="17">
        <v>2407</v>
      </c>
      <c r="B2404" s="25">
        <v>45071</v>
      </c>
      <c r="C2404" s="26"/>
      <c r="D2404" s="27" t="s">
        <v>15</v>
      </c>
      <c r="E2404" s="27" t="s">
        <v>2643</v>
      </c>
      <c r="F2404" s="24">
        <v>250</v>
      </c>
      <c r="G2404" s="42"/>
      <c r="H2404" s="43"/>
    </row>
    <row r="2405" spans="1:9" ht="19.5" thickBot="1" x14ac:dyDescent="0.35">
      <c r="A2405" s="17">
        <v>2408</v>
      </c>
      <c r="B2405" s="23">
        <v>45083</v>
      </c>
      <c r="C2405" s="26"/>
      <c r="D2405" s="27" t="s">
        <v>15</v>
      </c>
      <c r="E2405" s="27" t="s">
        <v>2644</v>
      </c>
      <c r="F2405" s="24">
        <v>196</v>
      </c>
      <c r="G2405" s="42"/>
      <c r="H2405" s="43"/>
    </row>
    <row r="2406" spans="1:9" ht="19.5" thickBot="1" x14ac:dyDescent="0.35">
      <c r="A2406" s="17">
        <v>2409</v>
      </c>
      <c r="B2406" s="23">
        <v>45084</v>
      </c>
      <c r="C2406" s="26"/>
      <c r="D2406" s="27" t="s">
        <v>15</v>
      </c>
      <c r="E2406" s="27" t="s">
        <v>2644</v>
      </c>
      <c r="F2406" s="24">
        <v>73</v>
      </c>
      <c r="G2406" s="42"/>
      <c r="H2406" s="43"/>
    </row>
    <row r="2407" spans="1:9" ht="19.5" thickBot="1" x14ac:dyDescent="0.35">
      <c r="A2407" s="17">
        <v>2410</v>
      </c>
      <c r="B2407" s="23">
        <v>45085</v>
      </c>
      <c r="C2407" s="26"/>
      <c r="D2407" s="27" t="s">
        <v>15</v>
      </c>
      <c r="E2407" s="27" t="s">
        <v>2645</v>
      </c>
      <c r="F2407" s="24">
        <v>300</v>
      </c>
      <c r="G2407" s="42"/>
      <c r="H2407" s="43"/>
    </row>
    <row r="2408" spans="1:9" ht="19.5" thickBot="1" x14ac:dyDescent="0.35">
      <c r="A2408" s="17">
        <v>2411</v>
      </c>
      <c r="B2408" s="23">
        <v>45087</v>
      </c>
      <c r="C2408" s="26"/>
      <c r="D2408" s="27" t="s">
        <v>15</v>
      </c>
      <c r="E2408" s="27" t="s">
        <v>2644</v>
      </c>
      <c r="F2408" s="24">
        <v>241.5</v>
      </c>
      <c r="G2408" s="42"/>
      <c r="H2408" s="43"/>
    </row>
    <row r="2409" spans="1:9" ht="19.5" thickBot="1" x14ac:dyDescent="0.35">
      <c r="A2409" s="17">
        <v>2412</v>
      </c>
      <c r="B2409" s="23">
        <v>45090</v>
      </c>
      <c r="C2409" s="26"/>
      <c r="D2409" s="27" t="s">
        <v>15</v>
      </c>
      <c r="E2409" s="27" t="s">
        <v>2646</v>
      </c>
      <c r="F2409" s="24">
        <v>6369.52</v>
      </c>
      <c r="G2409" s="42"/>
      <c r="H2409" s="43"/>
    </row>
    <row r="2410" spans="1:9" ht="19.5" thickBot="1" x14ac:dyDescent="0.35">
      <c r="A2410" s="17">
        <v>2413</v>
      </c>
      <c r="B2410" s="23">
        <v>45090</v>
      </c>
      <c r="C2410" s="26"/>
      <c r="D2410" s="27" t="s">
        <v>15</v>
      </c>
      <c r="E2410" s="27" t="s">
        <v>2647</v>
      </c>
      <c r="F2410" s="24">
        <v>6364.09</v>
      </c>
      <c r="G2410" s="42"/>
      <c r="H2410" s="43"/>
    </row>
    <row r="2411" spans="1:9" ht="19.5" thickBot="1" x14ac:dyDescent="0.35">
      <c r="A2411" s="17">
        <v>2414</v>
      </c>
      <c r="B2411" s="23">
        <v>45090</v>
      </c>
      <c r="C2411" s="26"/>
      <c r="D2411" s="27" t="s">
        <v>15</v>
      </c>
      <c r="E2411" s="27" t="s">
        <v>2648</v>
      </c>
      <c r="F2411" s="24">
        <v>2000</v>
      </c>
      <c r="G2411" s="42"/>
      <c r="H2411" s="43"/>
    </row>
    <row r="2412" spans="1:9" ht="19.5" thickBot="1" x14ac:dyDescent="0.35">
      <c r="A2412" s="17">
        <v>2415</v>
      </c>
      <c r="B2412" s="23">
        <v>45090</v>
      </c>
      <c r="C2412" s="26"/>
      <c r="D2412" s="27" t="s">
        <v>15</v>
      </c>
      <c r="E2412" s="27" t="s">
        <v>2635</v>
      </c>
      <c r="F2412" s="24">
        <v>41.3</v>
      </c>
      <c r="G2412" s="42"/>
      <c r="H2412" s="43"/>
      <c r="I2412" t="s">
        <v>2649</v>
      </c>
    </row>
    <row r="2413" spans="1:9" ht="19.5" thickBot="1" x14ac:dyDescent="0.35">
      <c r="A2413" s="17">
        <v>2416</v>
      </c>
      <c r="B2413" s="23">
        <v>45090</v>
      </c>
      <c r="C2413" s="26"/>
      <c r="D2413" s="27" t="s">
        <v>15</v>
      </c>
      <c r="E2413" s="27" t="s">
        <v>103</v>
      </c>
      <c r="F2413" s="24">
        <v>71.3</v>
      </c>
      <c r="G2413" s="42"/>
      <c r="H2413" s="43"/>
    </row>
    <row r="2414" spans="1:9" ht="19.5" thickBot="1" x14ac:dyDescent="0.35">
      <c r="A2414" s="17">
        <v>2417</v>
      </c>
      <c r="B2414" s="23">
        <v>45092</v>
      </c>
      <c r="C2414" s="26"/>
      <c r="D2414" s="27" t="s">
        <v>15</v>
      </c>
      <c r="E2414" s="27" t="s">
        <v>2650</v>
      </c>
      <c r="F2414" s="24">
        <v>18.899999999999999</v>
      </c>
      <c r="G2414" s="42"/>
      <c r="H2414" s="43"/>
    </row>
    <row r="2415" spans="1:9" ht="19.5" thickBot="1" x14ac:dyDescent="0.35">
      <c r="A2415" s="17">
        <v>2418</v>
      </c>
      <c r="B2415" s="23">
        <v>45093</v>
      </c>
      <c r="C2415" s="26"/>
      <c r="D2415" s="27" t="s">
        <v>15</v>
      </c>
      <c r="E2415" s="27" t="s">
        <v>2651</v>
      </c>
      <c r="F2415" s="24">
        <v>82</v>
      </c>
      <c r="G2415" s="42"/>
      <c r="H2415" s="43"/>
    </row>
    <row r="2416" spans="1:9" ht="19.5" thickBot="1" x14ac:dyDescent="0.35">
      <c r="A2416" s="17">
        <v>2419</v>
      </c>
      <c r="B2416" s="23">
        <v>45098</v>
      </c>
      <c r="C2416" s="26"/>
      <c r="D2416" s="27" t="s">
        <v>15</v>
      </c>
      <c r="E2416" s="27" t="s">
        <v>2629</v>
      </c>
      <c r="F2416" s="24">
        <v>57.5</v>
      </c>
      <c r="G2416" s="42"/>
      <c r="H2416" s="43"/>
    </row>
    <row r="2417" spans="1:8" ht="19.5" thickBot="1" x14ac:dyDescent="0.35">
      <c r="A2417" s="17">
        <v>2420</v>
      </c>
      <c r="B2417" s="23">
        <v>45098</v>
      </c>
      <c r="C2417" s="26"/>
      <c r="D2417" s="27" t="s">
        <v>15</v>
      </c>
      <c r="E2417" s="27" t="s">
        <v>2644</v>
      </c>
      <c r="F2417" s="24">
        <v>70</v>
      </c>
      <c r="G2417" s="42"/>
      <c r="H2417" s="43"/>
    </row>
    <row r="2418" spans="1:8" ht="19.5" thickBot="1" x14ac:dyDescent="0.35">
      <c r="A2418" s="17">
        <v>2421</v>
      </c>
      <c r="B2418" s="23">
        <v>45112</v>
      </c>
      <c r="C2418" s="26"/>
      <c r="D2418" s="27" t="s">
        <v>15</v>
      </c>
      <c r="E2418" s="27" t="s">
        <v>2644</v>
      </c>
      <c r="F2418" s="24">
        <v>92</v>
      </c>
      <c r="G2418" s="42"/>
      <c r="H2418" s="43"/>
    </row>
    <row r="2419" spans="1:8" ht="19.5" thickBot="1" x14ac:dyDescent="0.35">
      <c r="A2419" s="17">
        <v>2422</v>
      </c>
      <c r="B2419" s="23">
        <v>45120</v>
      </c>
      <c r="C2419" s="26"/>
      <c r="D2419" s="27" t="s">
        <v>15</v>
      </c>
      <c r="E2419" s="27" t="s">
        <v>2652</v>
      </c>
      <c r="F2419" s="24"/>
      <c r="G2419" s="42">
        <v>500</v>
      </c>
      <c r="H2419" s="43"/>
    </row>
    <row r="2420" spans="1:8" ht="19.5" thickBot="1" x14ac:dyDescent="0.35">
      <c r="A2420" s="17">
        <v>2423</v>
      </c>
      <c r="B2420" s="23">
        <v>45120</v>
      </c>
      <c r="C2420" s="26"/>
      <c r="D2420" s="27" t="s">
        <v>15</v>
      </c>
      <c r="E2420" s="72" t="s">
        <v>2653</v>
      </c>
      <c r="F2420" s="24">
        <v>136.30000000000001</v>
      </c>
      <c r="G2420" s="42"/>
      <c r="H2420" s="43"/>
    </row>
    <row r="2421" spans="1:8" ht="19.5" thickBot="1" x14ac:dyDescent="0.35">
      <c r="A2421" s="17">
        <v>2424</v>
      </c>
      <c r="B2421" s="23">
        <v>45125</v>
      </c>
      <c r="C2421" s="26"/>
      <c r="D2421" s="27" t="s">
        <v>15</v>
      </c>
      <c r="E2421" s="27" t="s">
        <v>2644</v>
      </c>
      <c r="F2421" s="24">
        <v>170</v>
      </c>
      <c r="G2421" s="42"/>
      <c r="H2421" s="43"/>
    </row>
    <row r="2422" spans="1:8" ht="19.5" thickBot="1" x14ac:dyDescent="0.35">
      <c r="A2422" s="17"/>
      <c r="B2422" s="23">
        <v>45126</v>
      </c>
      <c r="C2422" s="26"/>
      <c r="D2422" s="27" t="s">
        <v>15</v>
      </c>
      <c r="E2422" s="27" t="s">
        <v>2654</v>
      </c>
      <c r="F2422" s="24">
        <v>154.5</v>
      </c>
      <c r="G2422" s="42"/>
      <c r="H2422" s="43"/>
    </row>
    <row r="2423" spans="1:8" ht="19.5" thickBot="1" x14ac:dyDescent="0.35">
      <c r="A2423" s="17"/>
      <c r="B2423" s="23">
        <v>45126</v>
      </c>
      <c r="C2423" s="26"/>
      <c r="D2423" s="27" t="s">
        <v>15</v>
      </c>
      <c r="E2423" s="27" t="s">
        <v>2655</v>
      </c>
      <c r="F2423" s="24">
        <v>70</v>
      </c>
      <c r="G2423" s="42"/>
      <c r="H2423" s="43"/>
    </row>
    <row r="2424" spans="1:8" ht="19.5" thickBot="1" x14ac:dyDescent="0.35">
      <c r="A2424" s="17"/>
      <c r="B2424" s="23">
        <v>45127</v>
      </c>
      <c r="C2424" s="26"/>
      <c r="D2424" s="27" t="s">
        <v>15</v>
      </c>
      <c r="E2424" s="27" t="s">
        <v>2656</v>
      </c>
      <c r="F2424" s="24">
        <v>95.5</v>
      </c>
      <c r="G2424" s="42"/>
      <c r="H2424" s="43"/>
    </row>
    <row r="2425" spans="1:8" ht="19.5" thickBot="1" x14ac:dyDescent="0.35">
      <c r="A2425" s="17"/>
      <c r="B2425" s="23">
        <v>45127</v>
      </c>
      <c r="C2425" s="26"/>
      <c r="D2425" s="27" t="s">
        <v>15</v>
      </c>
      <c r="E2425" s="27" t="s">
        <v>2657</v>
      </c>
      <c r="F2425" s="24">
        <v>32</v>
      </c>
      <c r="G2425" s="42"/>
      <c r="H2425" s="43"/>
    </row>
    <row r="2426" spans="1:8" ht="19.5" thickBot="1" x14ac:dyDescent="0.35">
      <c r="A2426" s="17">
        <v>2425</v>
      </c>
      <c r="B2426" s="23">
        <v>45132</v>
      </c>
      <c r="C2426" s="26"/>
      <c r="D2426" s="27" t="s">
        <v>15</v>
      </c>
      <c r="E2426" s="27" t="s">
        <v>2658</v>
      </c>
      <c r="F2426" s="24">
        <v>830</v>
      </c>
      <c r="G2426" s="42"/>
      <c r="H2426" s="43"/>
    </row>
    <row r="2427" spans="1:8" ht="38.25" thickBot="1" x14ac:dyDescent="0.35">
      <c r="A2427" s="17"/>
      <c r="B2427" s="23">
        <v>45132</v>
      </c>
      <c r="C2427" s="26"/>
      <c r="D2427" s="27" t="s">
        <v>15</v>
      </c>
      <c r="E2427" s="27" t="s">
        <v>2659</v>
      </c>
      <c r="F2427" s="24">
        <v>2334.8000000000002</v>
      </c>
      <c r="G2427" s="42"/>
      <c r="H2427" s="43"/>
    </row>
    <row r="2428" spans="1:8" ht="19.5" thickBot="1" x14ac:dyDescent="0.35">
      <c r="A2428" s="17"/>
      <c r="B2428" s="23">
        <v>45132</v>
      </c>
      <c r="C2428" s="26"/>
      <c r="D2428" s="27" t="s">
        <v>15</v>
      </c>
      <c r="E2428" s="27" t="s">
        <v>2660</v>
      </c>
      <c r="F2428" s="24">
        <v>97.8</v>
      </c>
      <c r="G2428" s="42"/>
      <c r="H2428" s="43"/>
    </row>
    <row r="2429" spans="1:8" ht="19.5" thickBot="1" x14ac:dyDescent="0.35">
      <c r="A2429" s="17">
        <v>2426</v>
      </c>
      <c r="B2429" s="23">
        <v>45133</v>
      </c>
      <c r="C2429" s="26"/>
      <c r="D2429" s="27" t="s">
        <v>15</v>
      </c>
      <c r="E2429" s="27" t="s">
        <v>2644</v>
      </c>
      <c r="F2429" s="24">
        <v>101</v>
      </c>
      <c r="G2429" s="42"/>
      <c r="H2429" s="43"/>
    </row>
    <row r="2430" spans="1:8" ht="19.5" thickBot="1" x14ac:dyDescent="0.35">
      <c r="A2430" s="17">
        <v>2427</v>
      </c>
      <c r="B2430" s="23">
        <v>45134</v>
      </c>
      <c r="C2430" s="26"/>
      <c r="D2430" s="27" t="s">
        <v>15</v>
      </c>
      <c r="E2430" s="27" t="s">
        <v>2661</v>
      </c>
      <c r="F2430" s="24">
        <v>130</v>
      </c>
      <c r="G2430" s="42"/>
      <c r="H2430" s="43"/>
    </row>
    <row r="2431" spans="1:8" ht="19.5" thickBot="1" x14ac:dyDescent="0.35">
      <c r="A2431" s="17">
        <v>2428</v>
      </c>
      <c r="B2431" s="23">
        <v>45136</v>
      </c>
      <c r="C2431" s="26"/>
      <c r="D2431" s="27" t="s">
        <v>15</v>
      </c>
      <c r="E2431" s="27" t="s">
        <v>2644</v>
      </c>
      <c r="F2431" s="24">
        <v>117</v>
      </c>
      <c r="G2431" s="42"/>
      <c r="H2431" s="43"/>
    </row>
    <row r="2432" spans="1:8" ht="19.5" thickBot="1" x14ac:dyDescent="0.35">
      <c r="A2432" s="17">
        <v>2429</v>
      </c>
      <c r="B2432" s="23">
        <v>45138</v>
      </c>
      <c r="C2432" s="26"/>
      <c r="D2432" s="27" t="s">
        <v>15</v>
      </c>
      <c r="E2432" s="27" t="s">
        <v>2644</v>
      </c>
      <c r="F2432" s="24">
        <v>178</v>
      </c>
      <c r="G2432" s="42"/>
      <c r="H2432" s="43"/>
    </row>
    <row r="2433" spans="1:8" ht="19.5" thickBot="1" x14ac:dyDescent="0.35">
      <c r="A2433" s="17">
        <v>2430</v>
      </c>
      <c r="B2433" s="23">
        <v>45145</v>
      </c>
      <c r="C2433" s="26" t="s">
        <v>2662</v>
      </c>
      <c r="D2433" s="27" t="s">
        <v>15</v>
      </c>
      <c r="E2433" s="27" t="s">
        <v>2651</v>
      </c>
      <c r="F2433" s="24">
        <v>79</v>
      </c>
      <c r="G2433" s="42"/>
      <c r="H2433" s="43"/>
    </row>
    <row r="2434" spans="1:8" ht="19.5" thickBot="1" x14ac:dyDescent="0.35">
      <c r="A2434" s="17">
        <v>2431</v>
      </c>
      <c r="B2434" s="23">
        <v>45146</v>
      </c>
      <c r="C2434" s="26"/>
      <c r="D2434" s="27" t="s">
        <v>15</v>
      </c>
      <c r="E2434" s="27" t="s">
        <v>2663</v>
      </c>
      <c r="F2434" s="24">
        <v>300</v>
      </c>
      <c r="G2434" s="42"/>
      <c r="H2434" s="43"/>
    </row>
    <row r="2435" spans="1:8" ht="19.5" thickBot="1" x14ac:dyDescent="0.35">
      <c r="A2435" s="17">
        <v>2432</v>
      </c>
      <c r="B2435" s="23">
        <v>45161</v>
      </c>
      <c r="C2435" s="26" t="s">
        <v>2664</v>
      </c>
      <c r="D2435" s="27" t="s">
        <v>15</v>
      </c>
      <c r="E2435" s="27" t="s">
        <v>2665</v>
      </c>
      <c r="F2435" s="24">
        <v>450</v>
      </c>
      <c r="G2435" s="42"/>
      <c r="H2435" s="43"/>
    </row>
    <row r="2436" spans="1:8" ht="19.5" thickBot="1" x14ac:dyDescent="0.35">
      <c r="A2436" s="17">
        <v>2433</v>
      </c>
      <c r="B2436" s="23">
        <v>45162</v>
      </c>
      <c r="C2436" s="26" t="s">
        <v>2666</v>
      </c>
      <c r="D2436" s="27" t="s">
        <v>15</v>
      </c>
      <c r="E2436" s="27" t="s">
        <v>2667</v>
      </c>
      <c r="F2436" s="24">
        <v>200</v>
      </c>
      <c r="G2436" s="42"/>
      <c r="H2436" s="43"/>
    </row>
    <row r="2437" spans="1:8" ht="38.25" thickBot="1" x14ac:dyDescent="0.35">
      <c r="A2437" s="17"/>
      <c r="B2437" s="23">
        <v>45169</v>
      </c>
      <c r="C2437" s="73" t="s">
        <v>2668</v>
      </c>
      <c r="D2437" s="27" t="s">
        <v>15</v>
      </c>
      <c r="E2437" s="27" t="s">
        <v>2669</v>
      </c>
      <c r="F2437" s="24">
        <v>325</v>
      </c>
      <c r="G2437" s="42"/>
      <c r="H2437" s="43"/>
    </row>
    <row r="2438" spans="1:8" ht="38.25" thickBot="1" x14ac:dyDescent="0.35">
      <c r="A2438" s="17"/>
      <c r="B2438" s="23">
        <v>45170</v>
      </c>
      <c r="C2438" s="73" t="s">
        <v>2670</v>
      </c>
      <c r="D2438" s="27" t="s">
        <v>15</v>
      </c>
      <c r="E2438" s="27" t="s">
        <v>2671</v>
      </c>
      <c r="F2438" s="24">
        <v>423</v>
      </c>
      <c r="G2438" s="42"/>
      <c r="H2438" s="43"/>
    </row>
    <row r="2439" spans="1:8" ht="19.5" thickBot="1" x14ac:dyDescent="0.35">
      <c r="A2439" s="17">
        <v>2434</v>
      </c>
      <c r="B2439" s="23">
        <v>45175</v>
      </c>
      <c r="C2439" s="74">
        <v>4343</v>
      </c>
      <c r="D2439" s="27" t="s">
        <v>15</v>
      </c>
      <c r="E2439" s="27" t="s">
        <v>2672</v>
      </c>
      <c r="F2439" s="24">
        <v>1000</v>
      </c>
      <c r="G2439" s="42"/>
      <c r="H2439" s="43"/>
    </row>
    <row r="2440" spans="1:8" ht="19.5" thickBot="1" x14ac:dyDescent="0.35">
      <c r="A2440" s="17">
        <v>2435</v>
      </c>
      <c r="B2440" s="23">
        <v>45178</v>
      </c>
      <c r="C2440" s="26" t="s">
        <v>2673</v>
      </c>
      <c r="D2440" s="27" t="s">
        <v>15</v>
      </c>
      <c r="E2440" s="27" t="s">
        <v>2674</v>
      </c>
      <c r="F2440" s="24">
        <v>0</v>
      </c>
      <c r="G2440" s="42"/>
      <c r="H2440" s="43"/>
    </row>
    <row r="2441" spans="1:8" ht="19.5" thickBot="1" x14ac:dyDescent="0.35">
      <c r="A2441" s="17">
        <v>2436</v>
      </c>
      <c r="B2441" s="23">
        <v>45182</v>
      </c>
      <c r="C2441" s="26" t="s">
        <v>2675</v>
      </c>
      <c r="D2441" s="27" t="s">
        <v>15</v>
      </c>
      <c r="E2441" s="27" t="s">
        <v>2676</v>
      </c>
      <c r="F2441" s="24">
        <v>192</v>
      </c>
      <c r="G2441" s="42"/>
      <c r="H2441" s="43"/>
    </row>
    <row r="2442" spans="1:8" ht="19.5" thickBot="1" x14ac:dyDescent="0.35">
      <c r="A2442" s="17">
        <v>2437</v>
      </c>
      <c r="B2442" s="23">
        <v>45198</v>
      </c>
      <c r="C2442" s="73">
        <v>11213273</v>
      </c>
      <c r="D2442" s="27" t="s">
        <v>15</v>
      </c>
      <c r="E2442" s="27" t="s">
        <v>2677</v>
      </c>
      <c r="F2442" s="24">
        <v>120</v>
      </c>
      <c r="G2442" s="42"/>
      <c r="H2442" s="43"/>
    </row>
    <row r="2443" spans="1:8" ht="19.5" thickBot="1" x14ac:dyDescent="0.35">
      <c r="A2443" s="17">
        <v>2438</v>
      </c>
      <c r="B2443" s="23">
        <v>45198</v>
      </c>
      <c r="C2443" s="26" t="s">
        <v>2678</v>
      </c>
      <c r="D2443" s="27" t="s">
        <v>15</v>
      </c>
      <c r="E2443" s="27" t="s">
        <v>2679</v>
      </c>
      <c r="F2443" s="24">
        <v>80</v>
      </c>
      <c r="G2443" s="42"/>
      <c r="H2443" s="43"/>
    </row>
    <row r="2444" spans="1:8" ht="19.5" thickBot="1" x14ac:dyDescent="0.35">
      <c r="A2444" s="17">
        <v>2439</v>
      </c>
      <c r="B2444" s="23">
        <v>45202</v>
      </c>
      <c r="C2444" s="26"/>
      <c r="D2444" s="27" t="s">
        <v>15</v>
      </c>
      <c r="E2444" s="27" t="s">
        <v>2680</v>
      </c>
      <c r="F2444" s="24">
        <v>250</v>
      </c>
      <c r="G2444" s="42"/>
      <c r="H2444" s="43"/>
    </row>
    <row r="2445" spans="1:8" ht="19.5" thickBot="1" x14ac:dyDescent="0.35">
      <c r="A2445" s="17">
        <v>2440</v>
      </c>
      <c r="B2445" s="23">
        <v>45204</v>
      </c>
      <c r="C2445" s="26" t="s">
        <v>2681</v>
      </c>
      <c r="D2445" s="27" t="s">
        <v>15</v>
      </c>
      <c r="E2445" s="27" t="s">
        <v>2644</v>
      </c>
      <c r="F2445" s="24">
        <v>64</v>
      </c>
      <c r="G2445" s="42"/>
      <c r="H2445" s="43"/>
    </row>
    <row r="2446" spans="1:8" ht="19.5" thickBot="1" x14ac:dyDescent="0.35">
      <c r="A2446" s="17">
        <v>2441</v>
      </c>
      <c r="B2446" s="23">
        <v>45212</v>
      </c>
      <c r="C2446" s="26"/>
      <c r="D2446" s="27" t="s">
        <v>15</v>
      </c>
      <c r="E2446" s="27" t="s">
        <v>2682</v>
      </c>
      <c r="F2446" s="24">
        <v>170</v>
      </c>
      <c r="G2446" s="42"/>
      <c r="H2446" s="43"/>
    </row>
    <row r="2447" spans="1:8" ht="19.5" thickBot="1" x14ac:dyDescent="0.35">
      <c r="A2447" s="17">
        <v>2442</v>
      </c>
      <c r="B2447" s="23">
        <v>45222</v>
      </c>
      <c r="C2447" s="26" t="s">
        <v>2683</v>
      </c>
      <c r="D2447" s="27" t="s">
        <v>15</v>
      </c>
      <c r="E2447" s="27" t="s">
        <v>2684</v>
      </c>
      <c r="F2447" s="24">
        <v>75</v>
      </c>
      <c r="G2447" s="42"/>
      <c r="H2447" s="43"/>
    </row>
    <row r="2448" spans="1:8" ht="19.5" thickBot="1" x14ac:dyDescent="0.35">
      <c r="A2448" s="17">
        <v>2443</v>
      </c>
      <c r="B2448" s="23">
        <v>45244</v>
      </c>
      <c r="C2448" s="26" t="s">
        <v>2685</v>
      </c>
      <c r="D2448" s="27" t="s">
        <v>15</v>
      </c>
      <c r="E2448" s="27" t="s">
        <v>2686</v>
      </c>
      <c r="F2448" s="24">
        <v>211.3</v>
      </c>
      <c r="G2448" s="42"/>
      <c r="H2448" s="43"/>
    </row>
    <row r="2449" spans="1:8" ht="19.5" thickBot="1" x14ac:dyDescent="0.35">
      <c r="A2449" s="17">
        <v>2444</v>
      </c>
      <c r="B2449" s="23">
        <v>45245</v>
      </c>
      <c r="C2449" s="26" t="s">
        <v>2687</v>
      </c>
      <c r="D2449" s="27" t="s">
        <v>15</v>
      </c>
      <c r="E2449" s="27" t="s">
        <v>2686</v>
      </c>
      <c r="F2449" s="24">
        <v>324.60000000000002</v>
      </c>
      <c r="G2449" s="42"/>
      <c r="H2449" s="43"/>
    </row>
    <row r="2450" spans="1:8" ht="19.5" thickBot="1" x14ac:dyDescent="0.35">
      <c r="A2450" s="17">
        <v>2445</v>
      </c>
      <c r="B2450" s="23">
        <v>45245</v>
      </c>
      <c r="C2450" s="26" t="s">
        <v>2688</v>
      </c>
      <c r="D2450" s="27" t="s">
        <v>15</v>
      </c>
      <c r="E2450" s="27" t="s">
        <v>2689</v>
      </c>
      <c r="F2450" s="24">
        <v>900.53</v>
      </c>
      <c r="G2450" s="42"/>
      <c r="H2450" s="43"/>
    </row>
    <row r="2451" spans="1:8" ht="19.5" thickBot="1" x14ac:dyDescent="0.35">
      <c r="A2451" s="17">
        <v>2446</v>
      </c>
      <c r="B2451" s="23">
        <v>45247</v>
      </c>
      <c r="C2451" s="26" t="s">
        <v>2690</v>
      </c>
      <c r="D2451" s="27" t="s">
        <v>15</v>
      </c>
      <c r="E2451" s="27" t="s">
        <v>2686</v>
      </c>
      <c r="F2451" s="24">
        <v>338.8</v>
      </c>
      <c r="G2451" s="42"/>
      <c r="H2451" s="43"/>
    </row>
    <row r="2452" spans="1:8" ht="19.5" thickBot="1" x14ac:dyDescent="0.35">
      <c r="A2452" s="17">
        <v>2447</v>
      </c>
      <c r="B2452" s="23">
        <v>45249</v>
      </c>
      <c r="C2452" s="26" t="s">
        <v>2691</v>
      </c>
      <c r="D2452" s="27" t="s">
        <v>15</v>
      </c>
      <c r="E2452" s="27" t="s">
        <v>2692</v>
      </c>
      <c r="F2452" s="24">
        <v>224.7</v>
      </c>
      <c r="G2452" s="42"/>
      <c r="H2452" s="43"/>
    </row>
    <row r="2453" spans="1:8" ht="19.5" thickBot="1" x14ac:dyDescent="0.35">
      <c r="A2453" s="17">
        <v>2448</v>
      </c>
      <c r="B2453" s="23">
        <v>45251</v>
      </c>
      <c r="C2453" s="26" t="s">
        <v>2693</v>
      </c>
      <c r="D2453" s="27" t="s">
        <v>15</v>
      </c>
      <c r="E2453" s="27" t="s">
        <v>2694</v>
      </c>
      <c r="F2453" s="24">
        <v>127.04</v>
      </c>
      <c r="G2453" s="42"/>
      <c r="H2453" s="43"/>
    </row>
    <row r="2454" spans="1:8" ht="19.5" thickBot="1" x14ac:dyDescent="0.35">
      <c r="A2454" s="17">
        <v>2449</v>
      </c>
      <c r="B2454" s="23">
        <v>42086</v>
      </c>
      <c r="C2454" s="26" t="s">
        <v>2695</v>
      </c>
      <c r="D2454" s="27" t="s">
        <v>15</v>
      </c>
      <c r="E2454" s="27" t="s">
        <v>2696</v>
      </c>
      <c r="F2454" s="24">
        <v>8</v>
      </c>
      <c r="G2454" s="42"/>
      <c r="H2454" s="43"/>
    </row>
    <row r="2455" spans="1:8" ht="30.75" customHeight="1" thickBot="1" x14ac:dyDescent="0.35">
      <c r="A2455" s="17">
        <v>2450</v>
      </c>
      <c r="B2455" s="23">
        <v>42086</v>
      </c>
      <c r="C2455" s="26" t="s">
        <v>2697</v>
      </c>
      <c r="D2455" s="27" t="s">
        <v>15</v>
      </c>
      <c r="E2455" s="27" t="s">
        <v>2698</v>
      </c>
      <c r="F2455" s="24">
        <v>1520</v>
      </c>
      <c r="G2455" s="42"/>
      <c r="H2455" s="43"/>
    </row>
    <row r="2456" spans="1:8" ht="19.5" thickBot="1" x14ac:dyDescent="0.35">
      <c r="A2456" s="17">
        <v>2451</v>
      </c>
      <c r="B2456" s="23">
        <v>42086</v>
      </c>
      <c r="C2456" s="26" t="s">
        <v>2699</v>
      </c>
      <c r="D2456" s="27" t="s">
        <v>15</v>
      </c>
      <c r="E2456" s="27" t="s">
        <v>2698</v>
      </c>
      <c r="F2456" s="24">
        <v>1520</v>
      </c>
      <c r="G2456" s="42"/>
      <c r="H2456" s="43"/>
    </row>
    <row r="2457" spans="1:8" ht="19.5" thickBot="1" x14ac:dyDescent="0.35">
      <c r="A2457" s="17">
        <v>2452</v>
      </c>
      <c r="B2457" s="23">
        <v>42086</v>
      </c>
      <c r="C2457" s="26"/>
      <c r="D2457" s="27" t="s">
        <v>15</v>
      </c>
      <c r="E2457" s="27" t="s">
        <v>2700</v>
      </c>
      <c r="F2457" s="24">
        <v>486</v>
      </c>
      <c r="G2457" s="42"/>
      <c r="H2457" s="43"/>
    </row>
    <row r="2458" spans="1:8" ht="19.5" thickBot="1" x14ac:dyDescent="0.35">
      <c r="A2458" s="17">
        <v>2453</v>
      </c>
      <c r="B2458" s="23">
        <v>42151</v>
      </c>
      <c r="C2458" s="26" t="s">
        <v>2701</v>
      </c>
      <c r="D2458" s="27" t="s">
        <v>15</v>
      </c>
      <c r="E2458" s="27" t="s">
        <v>2702</v>
      </c>
      <c r="F2458" s="24">
        <v>13</v>
      </c>
      <c r="G2458" s="42"/>
      <c r="H2458" s="43"/>
    </row>
    <row r="2459" spans="1:8" ht="19.5" thickBot="1" x14ac:dyDescent="0.35">
      <c r="A2459" s="17">
        <v>2454</v>
      </c>
      <c r="B2459" s="23">
        <v>42153</v>
      </c>
      <c r="C2459" s="26"/>
      <c r="D2459" s="27" t="s">
        <v>15</v>
      </c>
      <c r="E2459" s="27" t="s">
        <v>2703</v>
      </c>
      <c r="F2459" s="24">
        <v>13</v>
      </c>
      <c r="G2459" s="42"/>
      <c r="H2459" s="43"/>
    </row>
    <row r="2460" spans="1:8" ht="19.5" thickBot="1" x14ac:dyDescent="0.35">
      <c r="A2460" s="17">
        <v>2455</v>
      </c>
      <c r="B2460" s="23">
        <v>42129</v>
      </c>
      <c r="C2460" s="26" t="s">
        <v>2704</v>
      </c>
      <c r="D2460" s="27" t="s">
        <v>15</v>
      </c>
      <c r="E2460" s="27" t="s">
        <v>2705</v>
      </c>
      <c r="F2460" s="24">
        <v>8</v>
      </c>
      <c r="G2460" s="42"/>
      <c r="H2460" s="43"/>
    </row>
    <row r="2461" spans="1:8" ht="19.5" thickBot="1" x14ac:dyDescent="0.35">
      <c r="A2461" s="17">
        <v>2456</v>
      </c>
      <c r="B2461" s="23">
        <v>42163</v>
      </c>
      <c r="C2461" s="26" t="s">
        <v>2706</v>
      </c>
      <c r="D2461" s="27" t="s">
        <v>15</v>
      </c>
      <c r="E2461" s="27" t="s">
        <v>2707</v>
      </c>
      <c r="F2461" s="24">
        <v>79.989999999999995</v>
      </c>
      <c r="G2461" s="42"/>
      <c r="H2461" s="43"/>
    </row>
    <row r="2462" spans="1:8" ht="19.5" thickBot="1" x14ac:dyDescent="0.35">
      <c r="A2462" s="17">
        <v>2457</v>
      </c>
      <c r="B2462" s="23">
        <v>42008</v>
      </c>
      <c r="C2462" s="26"/>
      <c r="D2462" s="27" t="s">
        <v>15</v>
      </c>
      <c r="E2462" s="27" t="s">
        <v>2708</v>
      </c>
      <c r="F2462" s="24">
        <v>800</v>
      </c>
      <c r="G2462" s="42"/>
      <c r="H2462" s="43"/>
    </row>
    <row r="2463" spans="1:8" ht="19.5" thickBot="1" x14ac:dyDescent="0.35">
      <c r="A2463" s="17">
        <v>2458</v>
      </c>
      <c r="B2463" s="23">
        <v>42161</v>
      </c>
      <c r="C2463" s="26"/>
      <c r="D2463" s="27" t="s">
        <v>15</v>
      </c>
      <c r="E2463" s="27" t="s">
        <v>2709</v>
      </c>
      <c r="F2463" s="24">
        <v>500</v>
      </c>
      <c r="G2463" s="42"/>
      <c r="H2463" s="43"/>
    </row>
    <row r="2464" spans="1:8" ht="19.5" thickBot="1" x14ac:dyDescent="0.35">
      <c r="A2464" s="17">
        <v>2459</v>
      </c>
      <c r="B2464" s="23">
        <v>42221</v>
      </c>
      <c r="C2464" s="26" t="s">
        <v>2710</v>
      </c>
      <c r="D2464" s="27" t="s">
        <v>15</v>
      </c>
      <c r="E2464" s="27" t="s">
        <v>2711</v>
      </c>
      <c r="F2464" s="24">
        <v>18</v>
      </c>
      <c r="G2464" s="42"/>
      <c r="H2464" s="43"/>
    </row>
    <row r="2465" spans="1:14" ht="19.5" thickBot="1" x14ac:dyDescent="0.35">
      <c r="A2465" s="17">
        <v>2460</v>
      </c>
      <c r="B2465" s="23">
        <v>42227</v>
      </c>
      <c r="C2465" s="75">
        <v>890</v>
      </c>
      <c r="D2465" s="27" t="s">
        <v>15</v>
      </c>
      <c r="E2465" s="27" t="s">
        <v>2712</v>
      </c>
      <c r="F2465" s="24">
        <v>200</v>
      </c>
      <c r="G2465" s="42"/>
      <c r="H2465" s="43"/>
    </row>
    <row r="2466" spans="1:14" ht="19.5" thickBot="1" x14ac:dyDescent="0.35">
      <c r="A2466" s="17">
        <v>2461</v>
      </c>
      <c r="B2466" s="23">
        <v>42230</v>
      </c>
      <c r="C2466" s="75">
        <v>918</v>
      </c>
      <c r="D2466" s="27" t="s">
        <v>15</v>
      </c>
      <c r="E2466" s="27" t="s">
        <v>2712</v>
      </c>
      <c r="F2466" s="24">
        <v>200</v>
      </c>
      <c r="G2466" s="42"/>
      <c r="H2466" s="43"/>
    </row>
    <row r="2467" spans="1:14" ht="19.5" thickBot="1" x14ac:dyDescent="0.35">
      <c r="A2467" s="17">
        <v>2462</v>
      </c>
      <c r="B2467" s="23">
        <v>42236</v>
      </c>
      <c r="C2467" s="26"/>
      <c r="D2467" s="27" t="s">
        <v>15</v>
      </c>
      <c r="E2467" s="27" t="s">
        <v>2713</v>
      </c>
      <c r="F2467" s="24">
        <v>400</v>
      </c>
      <c r="G2467" s="42"/>
      <c r="H2467" s="43"/>
    </row>
    <row r="2468" spans="1:14" ht="19.5" thickBot="1" x14ac:dyDescent="0.35">
      <c r="A2468" s="17">
        <v>2463</v>
      </c>
      <c r="B2468" s="23">
        <v>42241</v>
      </c>
      <c r="C2468" s="75">
        <v>940</v>
      </c>
      <c r="D2468" s="27" t="s">
        <v>15</v>
      </c>
      <c r="E2468" s="27" t="s">
        <v>2714</v>
      </c>
      <c r="F2468" s="24">
        <v>200</v>
      </c>
      <c r="G2468" s="42"/>
      <c r="H2468" s="43"/>
    </row>
    <row r="2469" spans="1:14" ht="19.5" thickBot="1" x14ac:dyDescent="0.35">
      <c r="A2469" s="17">
        <v>2464</v>
      </c>
      <c r="B2469" s="23">
        <v>42242</v>
      </c>
      <c r="C2469" s="26"/>
      <c r="D2469" s="27" t="s">
        <v>15</v>
      </c>
      <c r="E2469" s="27" t="s">
        <v>2715</v>
      </c>
      <c r="F2469" s="24">
        <v>200</v>
      </c>
      <c r="G2469" s="42"/>
      <c r="H2469" s="43"/>
      <c r="L2469">
        <v>4</v>
      </c>
      <c r="M2469">
        <v>8</v>
      </c>
      <c r="N2469">
        <f>M2469*L2469</f>
        <v>32</v>
      </c>
    </row>
    <row r="2470" spans="1:14" ht="38.25" thickBot="1" x14ac:dyDescent="0.35">
      <c r="A2470" s="17">
        <v>2465</v>
      </c>
      <c r="B2470" s="23">
        <v>42247</v>
      </c>
      <c r="C2470" s="75">
        <v>954</v>
      </c>
      <c r="D2470" s="27" t="s">
        <v>15</v>
      </c>
      <c r="E2470" s="27" t="s">
        <v>2716</v>
      </c>
      <c r="F2470" s="24">
        <v>393</v>
      </c>
      <c r="G2470" s="42"/>
      <c r="H2470" s="43"/>
    </row>
    <row r="2471" spans="1:14" ht="38.25" thickBot="1" x14ac:dyDescent="0.35">
      <c r="A2471" s="17">
        <v>2466</v>
      </c>
      <c r="B2471" s="23">
        <v>42234</v>
      </c>
      <c r="C2471" s="26" t="s">
        <v>2717</v>
      </c>
      <c r="D2471" s="27" t="s">
        <v>15</v>
      </c>
      <c r="E2471" s="27" t="s">
        <v>2718</v>
      </c>
      <c r="F2471" s="24">
        <v>8</v>
      </c>
      <c r="G2471" s="42"/>
      <c r="H2471" s="43"/>
    </row>
    <row r="2472" spans="1:14" ht="19.5" thickBot="1" x14ac:dyDescent="0.35">
      <c r="A2472" s="17">
        <v>2467</v>
      </c>
      <c r="B2472" s="23">
        <v>42249</v>
      </c>
      <c r="C2472" s="75">
        <v>975</v>
      </c>
      <c r="D2472" s="27" t="s">
        <v>15</v>
      </c>
      <c r="E2472" s="27" t="s">
        <v>2719</v>
      </c>
      <c r="F2472" s="24">
        <v>100</v>
      </c>
      <c r="G2472" s="42"/>
      <c r="H2472" s="43"/>
    </row>
    <row r="2473" spans="1:14" ht="19.5" thickBot="1" x14ac:dyDescent="0.35">
      <c r="A2473" s="17">
        <v>2468</v>
      </c>
      <c r="B2473" s="23">
        <v>42250</v>
      </c>
      <c r="C2473" s="75"/>
      <c r="D2473" s="27" t="s">
        <v>15</v>
      </c>
      <c r="E2473" s="27" t="s">
        <v>2720</v>
      </c>
      <c r="F2473" s="24">
        <v>100</v>
      </c>
      <c r="G2473" s="42"/>
      <c r="H2473" s="43"/>
    </row>
    <row r="2474" spans="1:14" ht="19.5" thickBot="1" x14ac:dyDescent="0.35">
      <c r="A2474" s="17">
        <v>2469</v>
      </c>
      <c r="B2474" s="23">
        <v>42255</v>
      </c>
      <c r="C2474" s="75"/>
      <c r="D2474" s="27" t="s">
        <v>15</v>
      </c>
      <c r="E2474" s="27" t="s">
        <v>2721</v>
      </c>
      <c r="F2474" s="24">
        <v>400</v>
      </c>
      <c r="G2474" s="42"/>
      <c r="H2474" s="43"/>
    </row>
    <row r="2475" spans="1:14" ht="19.5" thickBot="1" x14ac:dyDescent="0.35">
      <c r="A2475" s="17">
        <v>2470</v>
      </c>
      <c r="B2475" s="23">
        <v>42257</v>
      </c>
      <c r="C2475" s="75"/>
      <c r="D2475" s="27" t="s">
        <v>15</v>
      </c>
      <c r="E2475" s="27" t="s">
        <v>2722</v>
      </c>
      <c r="F2475" s="24">
        <v>340</v>
      </c>
      <c r="G2475" s="42"/>
      <c r="H2475" s="43"/>
    </row>
    <row r="2476" spans="1:14" ht="38.25" thickBot="1" x14ac:dyDescent="0.35">
      <c r="A2476" s="17">
        <v>2471</v>
      </c>
      <c r="B2476" s="23">
        <v>42258</v>
      </c>
      <c r="C2476" s="75"/>
      <c r="D2476" s="27" t="s">
        <v>15</v>
      </c>
      <c r="E2476" s="27" t="s">
        <v>2723</v>
      </c>
      <c r="F2476" s="24">
        <v>3000</v>
      </c>
      <c r="G2476" s="42"/>
      <c r="H2476" s="43"/>
    </row>
    <row r="2477" spans="1:14" ht="19.5" thickBot="1" x14ac:dyDescent="0.35">
      <c r="A2477" s="17">
        <v>2472</v>
      </c>
      <c r="B2477" s="23">
        <v>42258</v>
      </c>
      <c r="C2477" s="75"/>
      <c r="D2477" s="27" t="s">
        <v>15</v>
      </c>
      <c r="E2477" s="27" t="s">
        <v>2724</v>
      </c>
      <c r="F2477" s="24">
        <v>3000</v>
      </c>
      <c r="G2477" s="42"/>
      <c r="H2477" s="43"/>
    </row>
    <row r="2478" spans="1:14" ht="38.25" thickBot="1" x14ac:dyDescent="0.3">
      <c r="A2478" s="253">
        <v>2473</v>
      </c>
      <c r="B2478" s="255">
        <v>42272</v>
      </c>
      <c r="C2478" s="269"/>
      <c r="D2478" s="257" t="s">
        <v>2725</v>
      </c>
      <c r="E2478" s="27" t="s">
        <v>2726</v>
      </c>
      <c r="F2478" s="24">
        <v>1870</v>
      </c>
      <c r="G2478" s="42"/>
      <c r="H2478" s="43"/>
    </row>
    <row r="2479" spans="1:14" ht="38.25" thickBot="1" x14ac:dyDescent="0.3">
      <c r="A2479" s="254"/>
      <c r="B2479" s="256"/>
      <c r="C2479" s="270"/>
      <c r="D2479" s="258"/>
      <c r="E2479" s="27" t="s">
        <v>2727</v>
      </c>
      <c r="F2479" s="24">
        <v>1500</v>
      </c>
      <c r="G2479" s="42"/>
      <c r="H2479" s="43"/>
    </row>
    <row r="2480" spans="1:14" ht="57" thickBot="1" x14ac:dyDescent="0.35">
      <c r="A2480" s="17">
        <v>2474</v>
      </c>
      <c r="B2480" s="23">
        <v>42269</v>
      </c>
      <c r="C2480" s="26"/>
      <c r="D2480" s="27" t="s">
        <v>15</v>
      </c>
      <c r="E2480" s="27" t="s">
        <v>2728</v>
      </c>
      <c r="F2480" s="24">
        <v>530</v>
      </c>
      <c r="G2480" s="42"/>
      <c r="H2480" s="43"/>
    </row>
    <row r="2481" spans="1:8" ht="38.25" thickBot="1" x14ac:dyDescent="0.35">
      <c r="A2481" s="17">
        <v>2475</v>
      </c>
      <c r="B2481" s="23">
        <v>42272</v>
      </c>
      <c r="C2481" s="26" t="s">
        <v>2729</v>
      </c>
      <c r="D2481" s="27" t="s">
        <v>15</v>
      </c>
      <c r="E2481" s="27" t="s">
        <v>2730</v>
      </c>
      <c r="F2481" s="24">
        <v>480</v>
      </c>
      <c r="G2481" s="42"/>
      <c r="H2481" s="43"/>
    </row>
    <row r="2482" spans="1:8" ht="57" thickBot="1" x14ac:dyDescent="0.35">
      <c r="A2482" s="17">
        <v>2476</v>
      </c>
      <c r="B2482" s="23">
        <v>42272</v>
      </c>
      <c r="C2482" s="26"/>
      <c r="D2482" s="76" t="s">
        <v>2725</v>
      </c>
      <c r="E2482" s="27" t="s">
        <v>2731</v>
      </c>
      <c r="F2482" s="24">
        <v>1500</v>
      </c>
      <c r="G2482" s="42"/>
      <c r="H2482" s="43"/>
    </row>
    <row r="2483" spans="1:8" ht="38.25" thickBot="1" x14ac:dyDescent="0.35">
      <c r="A2483" s="17">
        <v>2477</v>
      </c>
      <c r="B2483" s="23">
        <v>42275</v>
      </c>
      <c r="C2483" s="26" t="s">
        <v>2729</v>
      </c>
      <c r="D2483" s="27" t="s">
        <v>15</v>
      </c>
      <c r="E2483" s="27" t="s">
        <v>2732</v>
      </c>
      <c r="F2483" s="24">
        <v>450</v>
      </c>
      <c r="G2483" s="42"/>
      <c r="H2483" s="43"/>
    </row>
    <row r="2484" spans="1:8" ht="57" thickBot="1" x14ac:dyDescent="0.35">
      <c r="A2484" s="17">
        <v>2478</v>
      </c>
      <c r="B2484" s="23">
        <v>42258</v>
      </c>
      <c r="C2484" s="26" t="s">
        <v>2729</v>
      </c>
      <c r="D2484" s="27" t="s">
        <v>15</v>
      </c>
      <c r="E2484" s="27" t="s">
        <v>2733</v>
      </c>
      <c r="F2484" s="24">
        <v>1080</v>
      </c>
      <c r="G2484" s="42"/>
      <c r="H2484" s="43"/>
    </row>
    <row r="2485" spans="1:8" ht="38.25" thickBot="1" x14ac:dyDescent="0.35">
      <c r="A2485" s="17">
        <v>2479</v>
      </c>
      <c r="B2485" s="23">
        <v>42256</v>
      </c>
      <c r="C2485" s="26"/>
      <c r="D2485" s="27" t="s">
        <v>15</v>
      </c>
      <c r="E2485" s="27" t="s">
        <v>2734</v>
      </c>
      <c r="F2485" s="24">
        <v>500</v>
      </c>
      <c r="G2485" s="42"/>
      <c r="H2485" s="43"/>
    </row>
    <row r="2486" spans="1:8" ht="38.25" thickBot="1" x14ac:dyDescent="0.35">
      <c r="A2486" s="17">
        <v>2480</v>
      </c>
      <c r="B2486" s="23">
        <v>42261</v>
      </c>
      <c r="C2486" s="26" t="s">
        <v>2729</v>
      </c>
      <c r="D2486" s="27" t="s">
        <v>15</v>
      </c>
      <c r="E2486" s="27" t="s">
        <v>2735</v>
      </c>
      <c r="F2486" s="24">
        <v>480</v>
      </c>
      <c r="G2486" s="42"/>
      <c r="H2486" s="43"/>
    </row>
    <row r="2487" spans="1:8" ht="38.25" thickBot="1" x14ac:dyDescent="0.35">
      <c r="A2487" s="17">
        <v>2481</v>
      </c>
      <c r="B2487" s="23">
        <v>42261</v>
      </c>
      <c r="C2487" s="26"/>
      <c r="D2487" s="27" t="s">
        <v>15</v>
      </c>
      <c r="E2487" s="27" t="s">
        <v>2736</v>
      </c>
      <c r="F2487" s="24">
        <v>2250</v>
      </c>
      <c r="G2487" s="42"/>
      <c r="H2487" s="43"/>
    </row>
    <row r="2488" spans="1:8" ht="57" thickBot="1" x14ac:dyDescent="0.35">
      <c r="A2488" s="17">
        <v>2482</v>
      </c>
      <c r="B2488" s="23">
        <v>42269</v>
      </c>
      <c r="C2488" s="26" t="s">
        <v>2737</v>
      </c>
      <c r="D2488" s="27" t="s">
        <v>15</v>
      </c>
      <c r="E2488" s="27" t="s">
        <v>2738</v>
      </c>
      <c r="F2488" s="24">
        <v>980</v>
      </c>
      <c r="G2488" s="42"/>
      <c r="H2488" s="43"/>
    </row>
    <row r="2489" spans="1:8" ht="38.25" thickBot="1" x14ac:dyDescent="0.35">
      <c r="A2489" s="17">
        <v>2483</v>
      </c>
      <c r="B2489" s="23">
        <v>42276</v>
      </c>
      <c r="C2489" s="26" t="s">
        <v>606</v>
      </c>
      <c r="D2489" s="27" t="s">
        <v>15</v>
      </c>
      <c r="E2489" s="27" t="s">
        <v>2739</v>
      </c>
      <c r="F2489" s="24">
        <v>900</v>
      </c>
      <c r="G2489" s="42"/>
      <c r="H2489" s="43"/>
    </row>
    <row r="2490" spans="1:8" ht="38.25" thickBot="1" x14ac:dyDescent="0.35">
      <c r="A2490" s="17">
        <v>2484</v>
      </c>
      <c r="B2490" s="23">
        <v>42265</v>
      </c>
      <c r="C2490" s="26" t="s">
        <v>606</v>
      </c>
      <c r="D2490" s="27" t="s">
        <v>15</v>
      </c>
      <c r="E2490" s="27" t="s">
        <v>2740</v>
      </c>
      <c r="F2490" s="24">
        <v>700</v>
      </c>
      <c r="G2490" s="42"/>
      <c r="H2490" s="43"/>
    </row>
    <row r="2491" spans="1:8" ht="94.5" thickBot="1" x14ac:dyDescent="0.3">
      <c r="A2491" s="253">
        <v>2485</v>
      </c>
      <c r="B2491" s="255">
        <v>42281</v>
      </c>
      <c r="C2491" s="257"/>
      <c r="D2491" s="257" t="s">
        <v>15</v>
      </c>
      <c r="E2491" s="27" t="s">
        <v>2741</v>
      </c>
      <c r="F2491" s="24">
        <v>48.3</v>
      </c>
      <c r="G2491" s="42"/>
      <c r="H2491" s="43"/>
    </row>
    <row r="2492" spans="1:8" ht="75.75" thickBot="1" x14ac:dyDescent="0.3">
      <c r="A2492" s="254"/>
      <c r="B2492" s="256"/>
      <c r="C2492" s="258"/>
      <c r="D2492" s="258"/>
      <c r="E2492" s="27" t="s">
        <v>2742</v>
      </c>
      <c r="F2492" s="24">
        <v>569</v>
      </c>
      <c r="G2492" s="42"/>
      <c r="H2492" s="43"/>
    </row>
    <row r="2493" spans="1:8" ht="38.25" thickBot="1" x14ac:dyDescent="0.35">
      <c r="A2493" s="17">
        <v>2486</v>
      </c>
      <c r="B2493" s="23">
        <v>42258</v>
      </c>
      <c r="C2493" s="26" t="s">
        <v>2743</v>
      </c>
      <c r="D2493" s="27" t="s">
        <v>15</v>
      </c>
      <c r="E2493" s="27" t="s">
        <v>2744</v>
      </c>
      <c r="F2493" s="24">
        <v>600</v>
      </c>
      <c r="G2493" s="42"/>
      <c r="H2493" s="43"/>
    </row>
    <row r="2494" spans="1:8" ht="19.5" thickBot="1" x14ac:dyDescent="0.35">
      <c r="A2494" s="17">
        <v>2487</v>
      </c>
      <c r="B2494" s="23">
        <v>42289</v>
      </c>
      <c r="C2494" s="26" t="s">
        <v>2743</v>
      </c>
      <c r="D2494" s="27" t="s">
        <v>15</v>
      </c>
      <c r="E2494" s="27" t="s">
        <v>2745</v>
      </c>
      <c r="F2494" s="24">
        <v>22.9</v>
      </c>
      <c r="G2494" s="42"/>
      <c r="H2494" s="43"/>
    </row>
    <row r="2495" spans="1:8" ht="38.25" thickBot="1" x14ac:dyDescent="0.35">
      <c r="A2495" s="17">
        <v>2488</v>
      </c>
      <c r="B2495" s="23">
        <v>42289</v>
      </c>
      <c r="C2495" s="26" t="s">
        <v>2729</v>
      </c>
      <c r="D2495" s="27" t="s">
        <v>15</v>
      </c>
      <c r="E2495" s="27" t="s">
        <v>2746</v>
      </c>
      <c r="F2495" s="24">
        <v>450</v>
      </c>
      <c r="G2495" s="42"/>
      <c r="H2495" s="43"/>
    </row>
    <row r="2496" spans="1:8" ht="38.25" thickBot="1" x14ac:dyDescent="0.35">
      <c r="A2496" s="17">
        <v>2489</v>
      </c>
      <c r="B2496" s="23">
        <v>42293</v>
      </c>
      <c r="C2496" s="26" t="s">
        <v>2729</v>
      </c>
      <c r="D2496" s="27" t="s">
        <v>15</v>
      </c>
      <c r="E2496" s="27" t="s">
        <v>2746</v>
      </c>
      <c r="F2496" s="24">
        <v>450</v>
      </c>
      <c r="G2496" s="42"/>
      <c r="H2496" s="43"/>
    </row>
    <row r="2497" spans="1:8" ht="38.25" thickBot="1" x14ac:dyDescent="0.35">
      <c r="A2497" s="17">
        <v>2490</v>
      </c>
      <c r="B2497" s="23">
        <v>42222</v>
      </c>
      <c r="C2497" s="26" t="s">
        <v>2729</v>
      </c>
      <c r="D2497" s="27" t="s">
        <v>15</v>
      </c>
      <c r="E2497" s="27" t="s">
        <v>2747</v>
      </c>
      <c r="F2497" s="24">
        <v>480</v>
      </c>
      <c r="G2497" s="42"/>
      <c r="H2497" s="43"/>
    </row>
    <row r="2498" spans="1:8" ht="38.25" thickBot="1" x14ac:dyDescent="0.35">
      <c r="A2498" s="17">
        <v>2491</v>
      </c>
      <c r="B2498" s="23">
        <v>42293</v>
      </c>
      <c r="C2498" s="26"/>
      <c r="D2498" s="27" t="s">
        <v>15</v>
      </c>
      <c r="E2498" s="27" t="s">
        <v>2748</v>
      </c>
      <c r="F2498" s="24">
        <v>3150</v>
      </c>
      <c r="G2498" s="42"/>
      <c r="H2498" s="43"/>
    </row>
    <row r="2499" spans="1:8" ht="19.5" thickBot="1" x14ac:dyDescent="0.35">
      <c r="A2499" s="17">
        <v>2492</v>
      </c>
      <c r="B2499" s="23">
        <v>42669</v>
      </c>
      <c r="C2499" s="26" t="s">
        <v>606</v>
      </c>
      <c r="D2499" s="27" t="s">
        <v>15</v>
      </c>
      <c r="E2499" s="27" t="s">
        <v>2749</v>
      </c>
      <c r="F2499" s="24">
        <v>400</v>
      </c>
      <c r="G2499" s="42"/>
      <c r="H2499" s="43"/>
    </row>
    <row r="2500" spans="1:8" ht="19.5" thickBot="1" x14ac:dyDescent="0.35">
      <c r="A2500" s="17">
        <v>2493</v>
      </c>
      <c r="B2500" s="23">
        <v>42304</v>
      </c>
      <c r="C2500" s="26" t="s">
        <v>606</v>
      </c>
      <c r="D2500" s="27" t="s">
        <v>15</v>
      </c>
      <c r="E2500" s="27" t="s">
        <v>2749</v>
      </c>
      <c r="F2500" s="24">
        <v>600</v>
      </c>
      <c r="G2500" s="42"/>
      <c r="H2500" s="43"/>
    </row>
    <row r="2501" spans="1:8" ht="19.5" thickBot="1" x14ac:dyDescent="0.35">
      <c r="A2501" s="17">
        <v>2494</v>
      </c>
      <c r="B2501" s="23">
        <v>42321</v>
      </c>
      <c r="C2501" s="26" t="s">
        <v>2750</v>
      </c>
      <c r="D2501" s="27" t="s">
        <v>15</v>
      </c>
      <c r="E2501" s="27" t="s">
        <v>2751</v>
      </c>
      <c r="F2501" s="24">
        <v>2.5</v>
      </c>
      <c r="G2501" s="42"/>
      <c r="H2501" s="43"/>
    </row>
    <row r="2502" spans="1:8" ht="19.5" thickBot="1" x14ac:dyDescent="0.35">
      <c r="A2502" s="17">
        <v>2495</v>
      </c>
      <c r="B2502" s="23">
        <v>42310</v>
      </c>
      <c r="C2502" s="26" t="s">
        <v>2752</v>
      </c>
      <c r="D2502" s="27" t="s">
        <v>15</v>
      </c>
      <c r="E2502" s="27" t="s">
        <v>2753</v>
      </c>
      <c r="F2502" s="24">
        <v>8</v>
      </c>
      <c r="G2502" s="42"/>
      <c r="H2502" s="43"/>
    </row>
    <row r="2503" spans="1:8" ht="38.25" thickBot="1" x14ac:dyDescent="0.35">
      <c r="A2503" s="17">
        <v>2496</v>
      </c>
      <c r="B2503" s="23">
        <v>42327</v>
      </c>
      <c r="C2503" s="26" t="s">
        <v>2754</v>
      </c>
      <c r="D2503" s="27" t="s">
        <v>15</v>
      </c>
      <c r="E2503" s="27" t="s">
        <v>2755</v>
      </c>
      <c r="F2503" s="24">
        <v>8</v>
      </c>
      <c r="G2503" s="42"/>
      <c r="H2503" s="43"/>
    </row>
    <row r="2504" spans="1:8" ht="19.5" thickBot="1" x14ac:dyDescent="0.35">
      <c r="A2504" s="17">
        <v>2497</v>
      </c>
      <c r="B2504" s="23">
        <v>42324</v>
      </c>
      <c r="C2504" s="26" t="s">
        <v>606</v>
      </c>
      <c r="D2504" s="27" t="s">
        <v>15</v>
      </c>
      <c r="E2504" s="27" t="s">
        <v>2749</v>
      </c>
      <c r="F2504" s="24">
        <v>400</v>
      </c>
      <c r="G2504" s="42"/>
      <c r="H2504" s="43"/>
    </row>
    <row r="2505" spans="1:8" ht="38.25" thickBot="1" x14ac:dyDescent="0.35">
      <c r="A2505" s="17">
        <v>2498</v>
      </c>
      <c r="B2505" s="23">
        <v>42332</v>
      </c>
      <c r="C2505" s="26" t="s">
        <v>606</v>
      </c>
      <c r="D2505" s="27" t="s">
        <v>15</v>
      </c>
      <c r="E2505" s="27" t="s">
        <v>2756</v>
      </c>
      <c r="F2505" s="24">
        <v>17</v>
      </c>
      <c r="G2505" s="42"/>
      <c r="H2505" s="43"/>
    </row>
    <row r="2506" spans="1:8" ht="38.25" thickBot="1" x14ac:dyDescent="0.35">
      <c r="A2506" s="17">
        <v>2499</v>
      </c>
      <c r="B2506" s="23">
        <v>42335</v>
      </c>
      <c r="C2506" s="26" t="s">
        <v>606</v>
      </c>
      <c r="D2506" s="27" t="s">
        <v>15</v>
      </c>
      <c r="E2506" s="27" t="s">
        <v>2757</v>
      </c>
      <c r="F2506" s="24">
        <v>20.5</v>
      </c>
      <c r="G2506" s="42"/>
      <c r="H2506" s="43"/>
    </row>
    <row r="2507" spans="1:8" ht="38.25" thickBot="1" x14ac:dyDescent="0.35">
      <c r="A2507" s="17">
        <v>2500</v>
      </c>
      <c r="B2507" s="23">
        <v>42334</v>
      </c>
      <c r="C2507" s="26" t="s">
        <v>606</v>
      </c>
      <c r="D2507" s="27" t="s">
        <v>15</v>
      </c>
      <c r="E2507" s="27" t="s">
        <v>2758</v>
      </c>
      <c r="F2507" s="24">
        <v>100</v>
      </c>
      <c r="G2507" s="42"/>
      <c r="H2507" s="43"/>
    </row>
    <row r="2508" spans="1:8" ht="19.5" thickBot="1" x14ac:dyDescent="0.35">
      <c r="A2508" s="17">
        <v>2501</v>
      </c>
      <c r="B2508" s="23">
        <v>42334</v>
      </c>
      <c r="C2508" s="26" t="s">
        <v>2759</v>
      </c>
      <c r="D2508" s="27" t="s">
        <v>15</v>
      </c>
      <c r="E2508" s="27" t="s">
        <v>2760</v>
      </c>
      <c r="F2508" s="24">
        <v>6.2</v>
      </c>
      <c r="G2508" s="42"/>
      <c r="H2508" s="43"/>
    </row>
    <row r="2509" spans="1:8" ht="19.5" thickBot="1" x14ac:dyDescent="0.35">
      <c r="A2509" s="17">
        <v>2502</v>
      </c>
      <c r="B2509" s="23">
        <v>42334</v>
      </c>
      <c r="C2509" s="26" t="s">
        <v>2761</v>
      </c>
      <c r="D2509" s="27" t="s">
        <v>15</v>
      </c>
      <c r="E2509" s="27" t="s">
        <v>2760</v>
      </c>
      <c r="F2509" s="24">
        <v>6.2</v>
      </c>
      <c r="G2509" s="42"/>
      <c r="H2509" s="43"/>
    </row>
    <row r="2510" spans="1:8" ht="19.5" thickBot="1" x14ac:dyDescent="0.35">
      <c r="A2510" s="17">
        <v>2503</v>
      </c>
      <c r="B2510" s="23">
        <v>42327</v>
      </c>
      <c r="C2510" s="26" t="s">
        <v>2762</v>
      </c>
      <c r="D2510" s="27" t="s">
        <v>15</v>
      </c>
      <c r="E2510" s="27" t="s">
        <v>2763</v>
      </c>
      <c r="F2510" s="24">
        <v>202.14</v>
      </c>
      <c r="G2510" s="42"/>
      <c r="H2510" s="43"/>
    </row>
    <row r="2511" spans="1:8" ht="38.25" thickBot="1" x14ac:dyDescent="0.35">
      <c r="A2511" s="17">
        <v>2504</v>
      </c>
      <c r="B2511" s="23">
        <v>42339</v>
      </c>
      <c r="C2511" s="26" t="s">
        <v>2764</v>
      </c>
      <c r="D2511" s="27" t="s">
        <v>15</v>
      </c>
      <c r="E2511" s="27" t="s">
        <v>2765</v>
      </c>
      <c r="F2511" s="24">
        <v>10</v>
      </c>
      <c r="G2511" s="42"/>
      <c r="H2511" s="43"/>
    </row>
    <row r="2512" spans="1:8" ht="19.5" thickBot="1" x14ac:dyDescent="0.35">
      <c r="A2512" s="17">
        <v>2505</v>
      </c>
      <c r="B2512" s="23">
        <v>42366</v>
      </c>
      <c r="C2512" s="26" t="s">
        <v>344</v>
      </c>
      <c r="D2512" s="27" t="s">
        <v>15</v>
      </c>
      <c r="E2512" s="27" t="s">
        <v>2766</v>
      </c>
      <c r="F2512" s="24">
        <v>400</v>
      </c>
      <c r="G2512" s="42"/>
      <c r="H2512" s="43"/>
    </row>
    <row r="2513" spans="1:8" ht="38.25" customHeight="1" thickBot="1" x14ac:dyDescent="0.3">
      <c r="A2513" s="253">
        <v>2506</v>
      </c>
      <c r="B2513" s="255">
        <v>42340</v>
      </c>
      <c r="C2513" s="26" t="s">
        <v>2767</v>
      </c>
      <c r="D2513" s="27" t="s">
        <v>15</v>
      </c>
      <c r="E2513" s="27" t="s">
        <v>227</v>
      </c>
      <c r="F2513" s="24">
        <v>9.99</v>
      </c>
      <c r="G2513" s="42"/>
      <c r="H2513" s="43"/>
    </row>
    <row r="2514" spans="1:8" ht="19.5" thickBot="1" x14ac:dyDescent="0.3">
      <c r="A2514" s="254"/>
      <c r="B2514" s="256"/>
      <c r="C2514" s="26"/>
      <c r="D2514" s="27" t="s">
        <v>15</v>
      </c>
      <c r="E2514" s="27" t="s">
        <v>2768</v>
      </c>
      <c r="F2514" s="24">
        <v>60</v>
      </c>
      <c r="G2514" s="42"/>
      <c r="H2514" s="43"/>
    </row>
    <row r="2515" spans="1:8" ht="19.5" thickBot="1" x14ac:dyDescent="0.35">
      <c r="A2515" s="17">
        <v>2507</v>
      </c>
      <c r="B2515" s="23">
        <v>42338</v>
      </c>
      <c r="C2515" s="26" t="s">
        <v>2769</v>
      </c>
      <c r="D2515" s="27" t="s">
        <v>15</v>
      </c>
      <c r="E2515" s="27" t="s">
        <v>2770</v>
      </c>
      <c r="F2515" s="24">
        <v>23</v>
      </c>
      <c r="G2515" s="42"/>
      <c r="H2515" s="43"/>
    </row>
    <row r="2516" spans="1:8" ht="19.5" thickBot="1" x14ac:dyDescent="0.35">
      <c r="A2516" s="17">
        <v>2508</v>
      </c>
      <c r="B2516" s="23">
        <v>42341</v>
      </c>
      <c r="C2516" s="26" t="s">
        <v>606</v>
      </c>
      <c r="D2516" s="27" t="s">
        <v>15</v>
      </c>
      <c r="E2516" s="27" t="s">
        <v>2771</v>
      </c>
      <c r="F2516" s="24">
        <v>600</v>
      </c>
      <c r="G2516" s="42"/>
      <c r="H2516" s="43"/>
    </row>
    <row r="2517" spans="1:8" ht="57" thickBot="1" x14ac:dyDescent="0.35">
      <c r="A2517" s="17">
        <v>2509</v>
      </c>
      <c r="B2517" s="23">
        <v>42340</v>
      </c>
      <c r="C2517" s="26" t="s">
        <v>2772</v>
      </c>
      <c r="D2517" s="27" t="s">
        <v>15</v>
      </c>
      <c r="E2517" s="27" t="s">
        <v>2773</v>
      </c>
      <c r="F2517" s="24">
        <v>8</v>
      </c>
      <c r="G2517" s="42"/>
      <c r="H2517" s="43"/>
    </row>
    <row r="2518" spans="1:8" ht="38.25" thickBot="1" x14ac:dyDescent="0.35">
      <c r="A2518" s="17">
        <v>2510</v>
      </c>
      <c r="B2518" s="23">
        <v>42341</v>
      </c>
      <c r="C2518" s="26" t="s">
        <v>2774</v>
      </c>
      <c r="D2518" s="27" t="s">
        <v>15</v>
      </c>
      <c r="E2518" s="27" t="s">
        <v>2775</v>
      </c>
      <c r="F2518" s="24">
        <v>20</v>
      </c>
      <c r="G2518" s="42"/>
      <c r="H2518" s="43"/>
    </row>
    <row r="2519" spans="1:8" ht="38.25" thickBot="1" x14ac:dyDescent="0.35">
      <c r="A2519" s="17">
        <v>2511</v>
      </c>
      <c r="B2519" s="23">
        <v>42359</v>
      </c>
      <c r="C2519" s="26" t="s">
        <v>2776</v>
      </c>
      <c r="D2519" s="27" t="s">
        <v>15</v>
      </c>
      <c r="E2519" s="27" t="s">
        <v>2777</v>
      </c>
      <c r="F2519" s="24">
        <v>9.99</v>
      </c>
      <c r="G2519" s="42"/>
      <c r="H2519" s="43"/>
    </row>
    <row r="2520" spans="1:8" ht="19.5" thickBot="1" x14ac:dyDescent="0.35">
      <c r="A2520" s="17">
        <v>2512</v>
      </c>
      <c r="B2520" s="23">
        <v>42705</v>
      </c>
      <c r="C2520" s="26" t="s">
        <v>2778</v>
      </c>
      <c r="D2520" s="27" t="s">
        <v>15</v>
      </c>
      <c r="E2520" s="27" t="s">
        <v>2779</v>
      </c>
      <c r="F2520" s="24">
        <v>23</v>
      </c>
      <c r="G2520" s="42"/>
      <c r="H2520" s="43"/>
    </row>
    <row r="2521" spans="1:8" ht="19.5" thickBot="1" x14ac:dyDescent="0.35">
      <c r="A2521" s="17">
        <v>2513</v>
      </c>
      <c r="B2521" s="23">
        <v>42349</v>
      </c>
      <c r="C2521" s="26" t="s">
        <v>2780</v>
      </c>
      <c r="D2521" s="27" t="s">
        <v>2781</v>
      </c>
      <c r="E2521" s="27" t="s">
        <v>2782</v>
      </c>
      <c r="F2521" s="24">
        <v>15</v>
      </c>
      <c r="G2521" s="42"/>
      <c r="H2521" s="43"/>
    </row>
    <row r="2522" spans="1:8" ht="19.5" thickBot="1" x14ac:dyDescent="0.35">
      <c r="A2522" s="17">
        <v>2514</v>
      </c>
      <c r="B2522" s="23">
        <v>42348</v>
      </c>
      <c r="C2522" s="26" t="s">
        <v>2783</v>
      </c>
      <c r="D2522" s="27" t="s">
        <v>2781</v>
      </c>
      <c r="E2522" s="27" t="s">
        <v>2784</v>
      </c>
      <c r="F2522" s="24">
        <v>2.1</v>
      </c>
      <c r="G2522" s="42"/>
      <c r="H2522" s="43"/>
    </row>
    <row r="2523" spans="1:8" ht="38.25" thickBot="1" x14ac:dyDescent="0.35">
      <c r="A2523" s="17">
        <v>2515</v>
      </c>
      <c r="B2523" s="23">
        <v>42353</v>
      </c>
      <c r="C2523" s="26" t="s">
        <v>2785</v>
      </c>
      <c r="D2523" s="27" t="s">
        <v>2781</v>
      </c>
      <c r="E2523" s="27" t="s">
        <v>2786</v>
      </c>
      <c r="F2523" s="24">
        <v>2.5</v>
      </c>
      <c r="G2523" s="42"/>
      <c r="H2523" s="43"/>
    </row>
    <row r="2524" spans="1:8" ht="169.5" thickBot="1" x14ac:dyDescent="0.35">
      <c r="A2524" s="17">
        <v>2516</v>
      </c>
      <c r="B2524" s="23">
        <v>42341</v>
      </c>
      <c r="C2524" s="26"/>
      <c r="D2524" s="27" t="s">
        <v>2781</v>
      </c>
      <c r="E2524" s="27" t="s">
        <v>2787</v>
      </c>
      <c r="F2524" s="24">
        <f>66+48+54+24+10+48+78+12</f>
        <v>340</v>
      </c>
      <c r="G2524" s="42"/>
      <c r="H2524" s="43"/>
    </row>
    <row r="2525" spans="1:8" ht="38.25" thickBot="1" x14ac:dyDescent="0.35">
      <c r="A2525" s="17">
        <v>2517</v>
      </c>
      <c r="B2525" s="23">
        <v>42345</v>
      </c>
      <c r="C2525" s="75" t="s">
        <v>2788</v>
      </c>
      <c r="D2525" s="27" t="s">
        <v>2781</v>
      </c>
      <c r="E2525" s="27" t="s">
        <v>2789</v>
      </c>
      <c r="F2525" s="24">
        <v>18</v>
      </c>
      <c r="G2525" s="42"/>
      <c r="H2525" s="43"/>
    </row>
    <row r="2526" spans="1:8" ht="38.25" thickBot="1" x14ac:dyDescent="0.35">
      <c r="A2526" s="17">
        <v>2518</v>
      </c>
      <c r="B2526" s="77">
        <v>42345</v>
      </c>
      <c r="C2526" s="26" t="s">
        <v>2790</v>
      </c>
      <c r="D2526" s="27" t="s">
        <v>2781</v>
      </c>
      <c r="E2526" s="27" t="s">
        <v>2789</v>
      </c>
      <c r="F2526" s="24">
        <v>106</v>
      </c>
      <c r="G2526" s="42"/>
      <c r="H2526" s="43"/>
    </row>
    <row r="2527" spans="1:8" ht="38.25" thickBot="1" x14ac:dyDescent="0.3">
      <c r="A2527" s="253">
        <v>2519</v>
      </c>
      <c r="B2527" s="255">
        <v>42347</v>
      </c>
      <c r="C2527" s="26" t="s">
        <v>2791</v>
      </c>
      <c r="D2527" s="27" t="s">
        <v>2781</v>
      </c>
      <c r="E2527" s="27" t="s">
        <v>2792</v>
      </c>
      <c r="F2527" s="261">
        <v>187.2</v>
      </c>
      <c r="G2527" s="42"/>
      <c r="H2527" s="43"/>
    </row>
    <row r="2528" spans="1:8" ht="38.25" thickBot="1" x14ac:dyDescent="0.3">
      <c r="A2528" s="259"/>
      <c r="B2528" s="260"/>
      <c r="C2528" s="26" t="s">
        <v>2793</v>
      </c>
      <c r="D2528" s="27" t="s">
        <v>2781</v>
      </c>
      <c r="E2528" s="27" t="s">
        <v>2794</v>
      </c>
      <c r="F2528" s="262"/>
      <c r="G2528" s="42"/>
      <c r="H2528" s="43"/>
    </row>
    <row r="2529" spans="1:11" ht="38.25" thickBot="1" x14ac:dyDescent="0.3">
      <c r="A2529" s="259"/>
      <c r="B2529" s="260"/>
      <c r="C2529" s="26" t="s">
        <v>2795</v>
      </c>
      <c r="D2529" s="27" t="s">
        <v>2781</v>
      </c>
      <c r="E2529" s="27" t="s">
        <v>2796</v>
      </c>
      <c r="F2529" s="262"/>
      <c r="G2529" s="42"/>
      <c r="H2529" s="43"/>
      <c r="J2529">
        <v>1.53</v>
      </c>
    </row>
    <row r="2530" spans="1:11" ht="38.25" thickBot="1" x14ac:dyDescent="0.3">
      <c r="A2530" s="254"/>
      <c r="B2530" s="256"/>
      <c r="C2530" s="26" t="s">
        <v>2797</v>
      </c>
      <c r="D2530" s="27" t="s">
        <v>2781</v>
      </c>
      <c r="E2530" s="27" t="s">
        <v>2798</v>
      </c>
      <c r="F2530" s="263"/>
      <c r="G2530" s="42"/>
      <c r="H2530" s="43"/>
      <c r="J2530">
        <v>1.95</v>
      </c>
      <c r="K2530">
        <v>11</v>
      </c>
    </row>
    <row r="2531" spans="1:11" ht="57" thickBot="1" x14ac:dyDescent="0.35">
      <c r="A2531" s="17">
        <v>2520</v>
      </c>
      <c r="B2531" s="23">
        <v>42348</v>
      </c>
      <c r="C2531" s="26" t="s">
        <v>2799</v>
      </c>
      <c r="D2531" s="27" t="s">
        <v>2781</v>
      </c>
      <c r="E2531" s="27" t="s">
        <v>2800</v>
      </c>
      <c r="F2531" s="24">
        <v>8</v>
      </c>
      <c r="G2531" s="42"/>
      <c r="H2531" s="43"/>
      <c r="J2531">
        <f>K2530*J2530</f>
        <v>21.45</v>
      </c>
      <c r="K2531">
        <f>K2530*J2529</f>
        <v>16.830000000000002</v>
      </c>
    </row>
    <row r="2532" spans="1:11" ht="38.25" thickBot="1" x14ac:dyDescent="0.35">
      <c r="A2532" s="17">
        <v>2521</v>
      </c>
      <c r="B2532" s="23">
        <v>42349</v>
      </c>
      <c r="C2532" s="26" t="s">
        <v>2801</v>
      </c>
      <c r="D2532" s="27" t="s">
        <v>2781</v>
      </c>
      <c r="E2532" s="27" t="s">
        <v>2802</v>
      </c>
      <c r="F2532" s="24">
        <v>15</v>
      </c>
      <c r="G2532" s="42"/>
      <c r="H2532" s="43"/>
    </row>
    <row r="2533" spans="1:11" ht="38.25" thickBot="1" x14ac:dyDescent="0.35">
      <c r="A2533" s="17">
        <v>2522</v>
      </c>
      <c r="B2533" s="23">
        <v>42348</v>
      </c>
      <c r="C2533" s="26" t="s">
        <v>2803</v>
      </c>
      <c r="D2533" s="27" t="s">
        <v>2781</v>
      </c>
      <c r="E2533" s="27" t="s">
        <v>2804</v>
      </c>
      <c r="F2533" s="24">
        <v>8</v>
      </c>
      <c r="G2533" s="42"/>
      <c r="H2533" s="43"/>
    </row>
    <row r="2534" spans="1:11" ht="38.25" thickBot="1" x14ac:dyDescent="0.35">
      <c r="A2534" s="17">
        <v>2523</v>
      </c>
      <c r="B2534" s="23">
        <v>42348</v>
      </c>
      <c r="C2534" s="26" t="s">
        <v>2805</v>
      </c>
      <c r="D2534" s="27" t="s">
        <v>2781</v>
      </c>
      <c r="E2534" s="27" t="s">
        <v>2804</v>
      </c>
      <c r="F2534" s="24">
        <v>8</v>
      </c>
      <c r="G2534" s="42"/>
      <c r="H2534" s="43"/>
    </row>
    <row r="2535" spans="1:11" ht="38.25" thickBot="1" x14ac:dyDescent="0.35">
      <c r="A2535" s="17">
        <v>2524</v>
      </c>
      <c r="B2535" s="23">
        <v>42348</v>
      </c>
      <c r="C2535" s="26" t="s">
        <v>2806</v>
      </c>
      <c r="D2535" s="27" t="s">
        <v>2781</v>
      </c>
      <c r="E2535" s="27" t="s">
        <v>2807</v>
      </c>
      <c r="F2535" s="24">
        <v>8</v>
      </c>
      <c r="G2535" s="42"/>
      <c r="H2535" s="43"/>
    </row>
    <row r="2536" spans="1:11" ht="38.25" thickBot="1" x14ac:dyDescent="0.35">
      <c r="A2536" s="17">
        <v>2525</v>
      </c>
      <c r="B2536" s="23">
        <v>42341</v>
      </c>
      <c r="C2536" s="26" t="s">
        <v>2808</v>
      </c>
      <c r="D2536" s="27" t="s">
        <v>2781</v>
      </c>
      <c r="E2536" s="27" t="s">
        <v>2809</v>
      </c>
      <c r="F2536" s="24">
        <v>13</v>
      </c>
      <c r="G2536" s="42"/>
      <c r="H2536" s="43"/>
    </row>
    <row r="2537" spans="1:11" ht="38.25" thickBot="1" x14ac:dyDescent="0.35">
      <c r="A2537" s="17">
        <v>2526</v>
      </c>
      <c r="B2537" s="23">
        <v>42349</v>
      </c>
      <c r="C2537" s="26" t="s">
        <v>2810</v>
      </c>
      <c r="D2537" s="27" t="s">
        <v>2781</v>
      </c>
      <c r="E2537" s="27" t="s">
        <v>2811</v>
      </c>
      <c r="F2537" s="24">
        <v>18</v>
      </c>
      <c r="G2537" s="42"/>
      <c r="H2537" s="43"/>
    </row>
    <row r="2538" spans="1:11" ht="38.25" thickBot="1" x14ac:dyDescent="0.35">
      <c r="A2538" s="17">
        <v>2527</v>
      </c>
      <c r="B2538" s="23">
        <v>42354</v>
      </c>
      <c r="C2538" s="26" t="s">
        <v>2812</v>
      </c>
      <c r="D2538" s="27" t="s">
        <v>2781</v>
      </c>
      <c r="E2538" s="27" t="s">
        <v>2813</v>
      </c>
      <c r="F2538" s="24">
        <v>12</v>
      </c>
      <c r="G2538" s="42"/>
      <c r="H2538" s="43"/>
    </row>
    <row r="2539" spans="1:11" ht="38.25" thickBot="1" x14ac:dyDescent="0.35">
      <c r="A2539" s="17">
        <v>2528</v>
      </c>
      <c r="B2539" s="23">
        <v>42319</v>
      </c>
      <c r="C2539" s="26" t="s">
        <v>2814</v>
      </c>
      <c r="D2539" s="27" t="s">
        <v>2781</v>
      </c>
      <c r="E2539" s="27" t="s">
        <v>2815</v>
      </c>
      <c r="F2539" s="24">
        <v>25</v>
      </c>
      <c r="G2539" s="42"/>
      <c r="H2539" s="43"/>
    </row>
    <row r="2540" spans="1:11" ht="38.25" thickBot="1" x14ac:dyDescent="0.35">
      <c r="A2540" s="17">
        <v>2529</v>
      </c>
      <c r="B2540" s="23">
        <v>42349</v>
      </c>
      <c r="C2540" s="26" t="s">
        <v>2816</v>
      </c>
      <c r="D2540" s="27" t="s">
        <v>2781</v>
      </c>
      <c r="E2540" s="27" t="s">
        <v>2817</v>
      </c>
      <c r="F2540" s="24">
        <v>8</v>
      </c>
      <c r="G2540" s="42"/>
      <c r="H2540" s="43"/>
    </row>
    <row r="2541" spans="1:11" ht="38.25" thickBot="1" x14ac:dyDescent="0.35">
      <c r="A2541" s="17">
        <v>2530</v>
      </c>
      <c r="B2541" s="23">
        <v>42349</v>
      </c>
      <c r="C2541" s="26" t="s">
        <v>2818</v>
      </c>
      <c r="D2541" s="27" t="s">
        <v>2781</v>
      </c>
      <c r="E2541" s="27" t="s">
        <v>2819</v>
      </c>
      <c r="F2541" s="24">
        <v>8</v>
      </c>
      <c r="G2541" s="42"/>
      <c r="H2541" s="43"/>
    </row>
    <row r="2542" spans="1:11" ht="57" thickBot="1" x14ac:dyDescent="0.35">
      <c r="A2542" s="17">
        <v>2531</v>
      </c>
      <c r="B2542" s="23">
        <v>42349</v>
      </c>
      <c r="C2542" s="26" t="s">
        <v>2820</v>
      </c>
      <c r="D2542" s="27" t="s">
        <v>2781</v>
      </c>
      <c r="E2542" s="27" t="s">
        <v>2821</v>
      </c>
      <c r="F2542" s="24">
        <v>1</v>
      </c>
      <c r="G2542" s="42"/>
      <c r="H2542" s="43"/>
    </row>
    <row r="2543" spans="1:11" ht="38.25" thickBot="1" x14ac:dyDescent="0.35">
      <c r="A2543" s="17">
        <v>2532</v>
      </c>
      <c r="B2543" s="23">
        <v>42352</v>
      </c>
      <c r="C2543" s="26" t="s">
        <v>2822</v>
      </c>
      <c r="D2543" s="27" t="s">
        <v>2781</v>
      </c>
      <c r="E2543" s="27" t="s">
        <v>2823</v>
      </c>
      <c r="F2543" s="24">
        <v>4</v>
      </c>
      <c r="G2543" s="42"/>
      <c r="H2543" s="43"/>
    </row>
    <row r="2544" spans="1:11" ht="38.25" thickBot="1" x14ac:dyDescent="0.35">
      <c r="A2544" s="17">
        <v>2533</v>
      </c>
      <c r="B2544" s="23">
        <v>42355</v>
      </c>
      <c r="C2544" s="26" t="s">
        <v>2824</v>
      </c>
      <c r="D2544" s="27" t="s">
        <v>2781</v>
      </c>
      <c r="E2544" s="27" t="s">
        <v>2825</v>
      </c>
      <c r="F2544" s="24">
        <v>4</v>
      </c>
      <c r="G2544" s="42"/>
      <c r="H2544" s="43"/>
    </row>
    <row r="2545" spans="1:8" ht="38.25" thickBot="1" x14ac:dyDescent="0.35">
      <c r="A2545" s="17">
        <v>2534</v>
      </c>
      <c r="B2545" s="23">
        <v>42352</v>
      </c>
      <c r="C2545" s="26" t="s">
        <v>2826</v>
      </c>
      <c r="D2545" s="27" t="s">
        <v>2781</v>
      </c>
      <c r="E2545" s="27" t="s">
        <v>2827</v>
      </c>
      <c r="F2545" s="24">
        <v>8</v>
      </c>
      <c r="G2545" s="42"/>
      <c r="H2545" s="43"/>
    </row>
    <row r="2546" spans="1:8" ht="38.25" thickBot="1" x14ac:dyDescent="0.35">
      <c r="A2546" s="17">
        <v>2535</v>
      </c>
      <c r="B2546" s="23">
        <v>42354</v>
      </c>
      <c r="C2546" s="26" t="s">
        <v>2828</v>
      </c>
      <c r="D2546" s="27" t="s">
        <v>2781</v>
      </c>
      <c r="E2546" s="27" t="s">
        <v>2829</v>
      </c>
      <c r="F2546" s="24">
        <v>8</v>
      </c>
      <c r="G2546" s="42"/>
      <c r="H2546" s="43"/>
    </row>
    <row r="2547" spans="1:8" ht="38.25" thickBot="1" x14ac:dyDescent="0.35">
      <c r="A2547" s="17">
        <v>2536</v>
      </c>
      <c r="B2547" s="23">
        <v>42355</v>
      </c>
      <c r="C2547" s="26" t="s">
        <v>2830</v>
      </c>
      <c r="D2547" s="27" t="s">
        <v>2781</v>
      </c>
      <c r="E2547" s="27" t="s">
        <v>2831</v>
      </c>
      <c r="F2547" s="24">
        <v>8</v>
      </c>
      <c r="G2547" s="42"/>
      <c r="H2547" s="43"/>
    </row>
    <row r="2548" spans="1:8" ht="38.25" thickBot="1" x14ac:dyDescent="0.35">
      <c r="A2548" s="17">
        <v>2537</v>
      </c>
      <c r="B2548" s="23">
        <v>42355</v>
      </c>
      <c r="C2548" s="26" t="s">
        <v>2832</v>
      </c>
      <c r="D2548" s="27" t="s">
        <v>2781</v>
      </c>
      <c r="E2548" s="27" t="s">
        <v>2833</v>
      </c>
      <c r="F2548" s="24">
        <v>4.6500000000000004</v>
      </c>
      <c r="G2548" s="42"/>
      <c r="H2548" s="43"/>
    </row>
    <row r="2549" spans="1:8" ht="38.25" thickBot="1" x14ac:dyDescent="0.35">
      <c r="A2549" s="17">
        <v>2538</v>
      </c>
      <c r="B2549" s="23">
        <v>42366</v>
      </c>
      <c r="C2549" s="26" t="s">
        <v>2834</v>
      </c>
      <c r="D2549" s="27" t="s">
        <v>2781</v>
      </c>
      <c r="E2549" s="27" t="s">
        <v>2835</v>
      </c>
      <c r="F2549" s="24">
        <v>8</v>
      </c>
      <c r="G2549" s="42"/>
      <c r="H2549" s="43"/>
    </row>
    <row r="2550" spans="1:8" ht="38.25" thickBot="1" x14ac:dyDescent="0.35">
      <c r="A2550" s="17">
        <v>2539</v>
      </c>
      <c r="B2550" s="23">
        <v>42367</v>
      </c>
      <c r="C2550" s="26" t="s">
        <v>2836</v>
      </c>
      <c r="D2550" s="27" t="s">
        <v>2781</v>
      </c>
      <c r="E2550" s="27" t="s">
        <v>2837</v>
      </c>
      <c r="F2550" s="24">
        <v>8</v>
      </c>
      <c r="G2550" s="42"/>
      <c r="H2550" s="43"/>
    </row>
    <row r="2551" spans="1:8" ht="38.25" thickBot="1" x14ac:dyDescent="0.35">
      <c r="A2551" s="17">
        <v>2540</v>
      </c>
      <c r="B2551" s="23">
        <v>42367</v>
      </c>
      <c r="C2551" s="26" t="s">
        <v>2838</v>
      </c>
      <c r="D2551" s="27" t="s">
        <v>2781</v>
      </c>
      <c r="E2551" s="27" t="s">
        <v>2839</v>
      </c>
      <c r="F2551" s="24">
        <v>8</v>
      </c>
      <c r="G2551" s="42"/>
      <c r="H2551" s="43"/>
    </row>
    <row r="2552" spans="1:8" ht="38.25" thickBot="1" x14ac:dyDescent="0.35">
      <c r="A2552" s="17">
        <v>2541</v>
      </c>
      <c r="B2552" s="23">
        <v>42367</v>
      </c>
      <c r="C2552" s="26" t="s">
        <v>2840</v>
      </c>
      <c r="D2552" s="27" t="s">
        <v>2781</v>
      </c>
      <c r="E2552" s="27" t="s">
        <v>2841</v>
      </c>
      <c r="F2552" s="24">
        <v>8</v>
      </c>
      <c r="G2552" s="42"/>
      <c r="H2552" s="43"/>
    </row>
    <row r="2553" spans="1:8" ht="38.25" thickBot="1" x14ac:dyDescent="0.35">
      <c r="A2553" s="17">
        <v>2542</v>
      </c>
      <c r="B2553" s="23">
        <v>42367</v>
      </c>
      <c r="C2553" s="26" t="s">
        <v>2842</v>
      </c>
      <c r="D2553" s="27" t="s">
        <v>2781</v>
      </c>
      <c r="E2553" s="27" t="s">
        <v>2843</v>
      </c>
      <c r="F2553" s="24">
        <v>8</v>
      </c>
      <c r="G2553" s="42"/>
      <c r="H2553" s="43"/>
    </row>
    <row r="2554" spans="1:8" ht="19.5" thickBot="1" x14ac:dyDescent="0.35">
      <c r="A2554" s="17">
        <v>2543</v>
      </c>
      <c r="B2554" s="23">
        <v>42002</v>
      </c>
      <c r="C2554" s="26" t="s">
        <v>2844</v>
      </c>
      <c r="D2554" s="27" t="s">
        <v>2781</v>
      </c>
      <c r="E2554" s="27" t="s">
        <v>2845</v>
      </c>
      <c r="F2554" s="24">
        <v>400</v>
      </c>
      <c r="G2554" s="42"/>
      <c r="H2554" s="43"/>
    </row>
    <row r="2555" spans="1:8" ht="19.5" thickBot="1" x14ac:dyDescent="0.3">
      <c r="A2555" s="264">
        <v>2544</v>
      </c>
      <c r="B2555" s="255">
        <v>42033</v>
      </c>
      <c r="C2555" s="26" t="s">
        <v>2846</v>
      </c>
      <c r="D2555" s="27" t="s">
        <v>2781</v>
      </c>
      <c r="E2555" s="27" t="s">
        <v>2847</v>
      </c>
      <c r="F2555" s="24"/>
      <c r="G2555" s="251">
        <v>1500</v>
      </c>
      <c r="H2555" s="43"/>
    </row>
    <row r="2556" spans="1:8" ht="38.25" thickBot="1" x14ac:dyDescent="0.3">
      <c r="A2556" s="265"/>
      <c r="B2556" s="256"/>
      <c r="C2556" s="26" t="s">
        <v>2848</v>
      </c>
      <c r="D2556" s="27" t="s">
        <v>2781</v>
      </c>
      <c r="E2556" s="27" t="s">
        <v>2849</v>
      </c>
      <c r="F2556" s="24"/>
      <c r="G2556" s="252"/>
      <c r="H2556" s="43"/>
    </row>
    <row r="2557" spans="1:8" ht="38.25" thickBot="1" x14ac:dyDescent="0.35">
      <c r="A2557" s="17">
        <v>2545</v>
      </c>
      <c r="B2557" s="23">
        <v>42368</v>
      </c>
      <c r="C2557" s="26" t="s">
        <v>606</v>
      </c>
      <c r="D2557" s="27" t="s">
        <v>2781</v>
      </c>
      <c r="E2557" s="27" t="s">
        <v>2850</v>
      </c>
      <c r="F2557" s="24">
        <v>20</v>
      </c>
      <c r="G2557" s="42"/>
      <c r="H2557" s="43"/>
    </row>
    <row r="2558" spans="1:8" ht="19.5" thickBot="1" x14ac:dyDescent="0.35">
      <c r="A2558" s="17">
        <v>2546</v>
      </c>
      <c r="B2558" s="23">
        <v>45301</v>
      </c>
      <c r="C2558" s="26" t="s">
        <v>2454</v>
      </c>
      <c r="D2558" s="27" t="s">
        <v>2781</v>
      </c>
      <c r="E2558" s="27" t="s">
        <v>2851</v>
      </c>
      <c r="F2558" s="24">
        <v>110.3</v>
      </c>
      <c r="G2558" s="42"/>
      <c r="H2558" s="43"/>
    </row>
    <row r="2559" spans="1:8" ht="19.5" thickBot="1" x14ac:dyDescent="0.35">
      <c r="A2559" s="17">
        <v>2547</v>
      </c>
      <c r="B2559" s="23">
        <v>45303</v>
      </c>
      <c r="C2559" s="26" t="s">
        <v>2852</v>
      </c>
      <c r="D2559" s="27" t="s">
        <v>2781</v>
      </c>
      <c r="E2559" s="27" t="s">
        <v>2853</v>
      </c>
      <c r="F2559" s="24">
        <v>73</v>
      </c>
      <c r="G2559" s="42"/>
      <c r="H2559" s="43"/>
    </row>
    <row r="2560" spans="1:8" ht="19.5" thickBot="1" x14ac:dyDescent="0.35">
      <c r="A2560" s="17">
        <v>2548</v>
      </c>
      <c r="B2560" s="23">
        <v>45299</v>
      </c>
      <c r="C2560" s="26" t="s">
        <v>2854</v>
      </c>
      <c r="D2560" s="27" t="s">
        <v>2781</v>
      </c>
      <c r="E2560" s="27" t="s">
        <v>2855</v>
      </c>
      <c r="F2560" s="24">
        <v>129</v>
      </c>
      <c r="G2560" s="42"/>
      <c r="H2560" s="43"/>
    </row>
    <row r="2561" spans="1:8" ht="19.5" thickBot="1" x14ac:dyDescent="0.35">
      <c r="A2561" s="17">
        <v>2549</v>
      </c>
      <c r="B2561" s="23">
        <v>45298</v>
      </c>
      <c r="C2561" s="26" t="s">
        <v>2856</v>
      </c>
      <c r="D2561" s="27" t="s">
        <v>2781</v>
      </c>
      <c r="E2561" s="27" t="s">
        <v>2857</v>
      </c>
      <c r="F2561" s="24">
        <v>119</v>
      </c>
      <c r="G2561" s="42"/>
      <c r="H2561" s="43"/>
    </row>
    <row r="2562" spans="1:8" ht="19.5" thickBot="1" x14ac:dyDescent="0.35">
      <c r="A2562" s="17">
        <v>2550</v>
      </c>
      <c r="B2562" s="23">
        <v>45300</v>
      </c>
      <c r="C2562" s="26" t="s">
        <v>2858</v>
      </c>
      <c r="D2562" s="27" t="s">
        <v>2781</v>
      </c>
      <c r="E2562" s="27" t="s">
        <v>2857</v>
      </c>
      <c r="F2562" s="24">
        <v>88</v>
      </c>
      <c r="G2562" s="42"/>
      <c r="H2562" s="43"/>
    </row>
    <row r="2563" spans="1:8" ht="19.5" thickBot="1" x14ac:dyDescent="0.35">
      <c r="A2563" s="17">
        <v>2551</v>
      </c>
      <c r="B2563" s="23">
        <v>45225</v>
      </c>
      <c r="C2563" s="26"/>
      <c r="D2563" s="27" t="s">
        <v>2781</v>
      </c>
      <c r="E2563" s="27" t="s">
        <v>2859</v>
      </c>
      <c r="F2563" s="24">
        <v>83.83</v>
      </c>
      <c r="G2563" s="42"/>
      <c r="H2563" s="43"/>
    </row>
    <row r="2564" spans="1:8" ht="19.5" thickBot="1" x14ac:dyDescent="0.35">
      <c r="A2564" s="17">
        <v>2552</v>
      </c>
      <c r="B2564" s="23">
        <v>45225</v>
      </c>
      <c r="C2564" s="26"/>
      <c r="D2564" s="27" t="s">
        <v>2781</v>
      </c>
      <c r="E2564" s="27" t="s">
        <v>2860</v>
      </c>
      <c r="F2564" s="24">
        <v>364.38</v>
      </c>
      <c r="G2564" s="42"/>
      <c r="H2564" s="43"/>
    </row>
    <row r="2565" spans="1:8" ht="19.5" thickBot="1" x14ac:dyDescent="0.35">
      <c r="A2565" s="17">
        <v>2553</v>
      </c>
      <c r="B2565" s="23">
        <v>45279</v>
      </c>
      <c r="C2565" s="26" t="s">
        <v>2861</v>
      </c>
      <c r="D2565" s="27" t="s">
        <v>2781</v>
      </c>
      <c r="E2565" s="27" t="s">
        <v>2862</v>
      </c>
      <c r="F2565" s="24">
        <v>60.9</v>
      </c>
      <c r="G2565" s="42"/>
      <c r="H2565" s="43"/>
    </row>
    <row r="2566" spans="1:8" ht="19.5" thickBot="1" x14ac:dyDescent="0.35">
      <c r="A2566" s="17">
        <v>2554</v>
      </c>
      <c r="B2566" s="23">
        <v>45289</v>
      </c>
      <c r="C2566" s="26" t="s">
        <v>2863</v>
      </c>
      <c r="D2566" s="27" t="s">
        <v>2781</v>
      </c>
      <c r="E2566" s="27" t="s">
        <v>2864</v>
      </c>
      <c r="F2566" s="24">
        <v>35.700000000000003</v>
      </c>
      <c r="G2566" s="42"/>
      <c r="H2566" s="43"/>
    </row>
    <row r="2567" spans="1:8" ht="19.5" thickBot="1" x14ac:dyDescent="0.35">
      <c r="A2567" s="17">
        <v>2555</v>
      </c>
      <c r="B2567" s="23">
        <v>45275</v>
      </c>
      <c r="C2567" s="26" t="s">
        <v>2865</v>
      </c>
      <c r="D2567" s="27" t="s">
        <v>2781</v>
      </c>
      <c r="E2567" s="27" t="s">
        <v>2866</v>
      </c>
      <c r="F2567" s="24">
        <v>7.4</v>
      </c>
      <c r="G2567" s="42"/>
      <c r="H2567" s="43"/>
    </row>
    <row r="2568" spans="1:8" ht="19.5" thickBot="1" x14ac:dyDescent="0.35">
      <c r="A2568" s="17">
        <v>2556</v>
      </c>
      <c r="B2568" s="23">
        <v>45290</v>
      </c>
      <c r="C2568" s="26" t="s">
        <v>2867</v>
      </c>
      <c r="D2568" s="27" t="s">
        <v>2781</v>
      </c>
      <c r="E2568" s="27" t="s">
        <v>2868</v>
      </c>
      <c r="F2568" s="24">
        <v>7.4</v>
      </c>
      <c r="G2568" s="42"/>
      <c r="H2568" s="43"/>
    </row>
    <row r="2569" spans="1:8" ht="19.5" thickBot="1" x14ac:dyDescent="0.35">
      <c r="A2569" s="17">
        <v>2557</v>
      </c>
      <c r="B2569" s="23">
        <v>45076</v>
      </c>
      <c r="C2569" s="26" t="s">
        <v>2869</v>
      </c>
      <c r="D2569" s="27" t="s">
        <v>2781</v>
      </c>
      <c r="E2569" s="27" t="s">
        <v>2870</v>
      </c>
      <c r="F2569" s="24">
        <v>7.4</v>
      </c>
      <c r="G2569" s="42"/>
      <c r="H2569" s="43"/>
    </row>
    <row r="2570" spans="1:8" ht="19.5" thickBot="1" x14ac:dyDescent="0.35">
      <c r="A2570" s="17">
        <v>2558</v>
      </c>
      <c r="B2570" s="23">
        <v>45108</v>
      </c>
      <c r="C2570" s="26" t="s">
        <v>2871</v>
      </c>
      <c r="D2570" s="27" t="s">
        <v>2781</v>
      </c>
      <c r="E2570" s="27" t="s">
        <v>2872</v>
      </c>
      <c r="F2570" s="24">
        <v>7.4</v>
      </c>
      <c r="G2570" s="42"/>
      <c r="H2570" s="43"/>
    </row>
    <row r="2571" spans="1:8" ht="19.5" thickBot="1" x14ac:dyDescent="0.35">
      <c r="A2571" s="17">
        <v>2559</v>
      </c>
      <c r="B2571" s="23">
        <v>45288</v>
      </c>
      <c r="C2571" s="26" t="s">
        <v>2873</v>
      </c>
      <c r="D2571" s="27" t="s">
        <v>2781</v>
      </c>
      <c r="E2571" s="27" t="s">
        <v>2874</v>
      </c>
      <c r="F2571" s="24">
        <v>7.4</v>
      </c>
      <c r="G2571" s="42"/>
      <c r="H2571" s="43"/>
    </row>
    <row r="2572" spans="1:8" ht="38.25" thickBot="1" x14ac:dyDescent="0.35">
      <c r="A2572" s="17">
        <v>2560</v>
      </c>
      <c r="B2572" s="23">
        <v>45288</v>
      </c>
      <c r="C2572" s="26" t="s">
        <v>2875</v>
      </c>
      <c r="D2572" s="27" t="s">
        <v>2781</v>
      </c>
      <c r="E2572" s="27" t="s">
        <v>2876</v>
      </c>
      <c r="F2572" s="24">
        <v>7.4</v>
      </c>
      <c r="G2572" s="42"/>
      <c r="H2572" s="43"/>
    </row>
    <row r="2573" spans="1:8" ht="19.5" thickBot="1" x14ac:dyDescent="0.35">
      <c r="A2573" s="17">
        <v>2561</v>
      </c>
      <c r="B2573" s="23">
        <v>45294</v>
      </c>
      <c r="C2573" s="26" t="s">
        <v>2877</v>
      </c>
      <c r="D2573" s="27" t="s">
        <v>2781</v>
      </c>
      <c r="E2573" s="27" t="s">
        <v>2878</v>
      </c>
      <c r="F2573" s="24">
        <v>219</v>
      </c>
      <c r="G2573" s="42"/>
      <c r="H2573" s="43"/>
    </row>
    <row r="2574" spans="1:8" ht="19.5" thickBot="1" x14ac:dyDescent="0.35">
      <c r="A2574" s="17">
        <v>2562</v>
      </c>
      <c r="B2574" s="23">
        <v>45289</v>
      </c>
      <c r="C2574" s="26"/>
      <c r="D2574" s="27" t="s">
        <v>15</v>
      </c>
      <c r="E2574" s="27" t="s">
        <v>2879</v>
      </c>
      <c r="F2574" s="24">
        <v>648.02</v>
      </c>
      <c r="G2574" s="42"/>
      <c r="H2574" s="43"/>
    </row>
    <row r="2575" spans="1:8" ht="19.5" thickBot="1" x14ac:dyDescent="0.35">
      <c r="A2575" s="17">
        <v>2563</v>
      </c>
      <c r="B2575" s="23">
        <v>45648</v>
      </c>
      <c r="C2575" s="26" t="s">
        <v>2880</v>
      </c>
      <c r="D2575" s="27" t="s">
        <v>15</v>
      </c>
      <c r="E2575" s="27" t="s">
        <v>2881</v>
      </c>
      <c r="F2575" s="24">
        <v>50</v>
      </c>
      <c r="G2575" s="42"/>
      <c r="H2575" s="43"/>
    </row>
    <row r="2576" spans="1:8" ht="19.5" thickBot="1" x14ac:dyDescent="0.35">
      <c r="A2576" s="17">
        <v>2564</v>
      </c>
      <c r="B2576" s="23">
        <v>45294</v>
      </c>
      <c r="C2576" s="26"/>
      <c r="D2576" s="27" t="s">
        <v>15</v>
      </c>
      <c r="E2576" s="27" t="s">
        <v>2882</v>
      </c>
      <c r="F2576" s="24"/>
      <c r="G2576" s="42">
        <v>750</v>
      </c>
      <c r="H2576" s="43"/>
    </row>
    <row r="2577" spans="1:8" ht="38.25" thickBot="1" x14ac:dyDescent="0.35">
      <c r="A2577" s="17">
        <v>2565</v>
      </c>
      <c r="B2577" s="23">
        <v>45316</v>
      </c>
      <c r="C2577" s="26" t="s">
        <v>2883</v>
      </c>
      <c r="D2577" s="27" t="s">
        <v>15</v>
      </c>
      <c r="E2577" s="27" t="s">
        <v>2777</v>
      </c>
      <c r="F2577" s="24">
        <v>20</v>
      </c>
      <c r="G2577" s="42"/>
      <c r="H2577" s="43"/>
    </row>
    <row r="2578" spans="1:8" ht="19.5" thickBot="1" x14ac:dyDescent="0.35">
      <c r="A2578" s="17">
        <v>2566</v>
      </c>
      <c r="B2578" s="23">
        <v>45315</v>
      </c>
      <c r="C2578" s="26"/>
      <c r="D2578" s="27" t="s">
        <v>15</v>
      </c>
      <c r="E2578" s="27" t="s">
        <v>2884</v>
      </c>
      <c r="F2578" s="24">
        <f>3.8+3.8+7.4</f>
        <v>15</v>
      </c>
      <c r="G2578" s="42"/>
      <c r="H2578" s="43"/>
    </row>
    <row r="2579" spans="1:8" ht="45.75" thickBot="1" x14ac:dyDescent="0.35">
      <c r="A2579" s="17">
        <v>2567</v>
      </c>
      <c r="B2579" s="78">
        <v>43105</v>
      </c>
      <c r="C2579" s="79" t="s">
        <v>2885</v>
      </c>
      <c r="D2579" s="27" t="s">
        <v>15</v>
      </c>
      <c r="E2579" s="80" t="s">
        <v>2886</v>
      </c>
      <c r="F2579" s="24">
        <v>400</v>
      </c>
      <c r="G2579" s="42"/>
      <c r="H2579" s="43"/>
    </row>
    <row r="2580" spans="1:8" ht="94.5" thickBot="1" x14ac:dyDescent="0.35">
      <c r="A2580" s="17">
        <v>2568</v>
      </c>
      <c r="B2580" s="23">
        <v>45260</v>
      </c>
      <c r="C2580" s="26" t="s">
        <v>2887</v>
      </c>
      <c r="D2580" s="27" t="s">
        <v>15</v>
      </c>
      <c r="E2580" s="27" t="s">
        <v>2888</v>
      </c>
      <c r="F2580" s="24">
        <f>261.03+261.03+61.86</f>
        <v>583.91999999999996</v>
      </c>
      <c r="G2580" s="42"/>
      <c r="H2580" s="43"/>
    </row>
    <row r="2581" spans="1:8" ht="225.75" thickBot="1" x14ac:dyDescent="0.35">
      <c r="A2581" s="17">
        <v>2569</v>
      </c>
      <c r="B2581" s="23">
        <v>44911</v>
      </c>
      <c r="C2581" s="26" t="s">
        <v>2889</v>
      </c>
      <c r="D2581" s="27" t="s">
        <v>15</v>
      </c>
      <c r="E2581" s="27" t="s">
        <v>2890</v>
      </c>
      <c r="F2581" s="24" t="s">
        <v>2891</v>
      </c>
      <c r="G2581" s="42"/>
      <c r="H2581" s="43"/>
    </row>
    <row r="2582" spans="1:8" ht="225.75" thickBot="1" x14ac:dyDescent="0.35">
      <c r="A2582" s="17">
        <v>2570</v>
      </c>
      <c r="B2582" s="23">
        <v>45321</v>
      </c>
      <c r="C2582" s="26" t="s">
        <v>2892</v>
      </c>
      <c r="D2582" s="27" t="s">
        <v>1729</v>
      </c>
      <c r="E2582" s="27" t="s">
        <v>2893</v>
      </c>
      <c r="F2582" s="24">
        <f>174.46+855.36</f>
        <v>1029.82</v>
      </c>
      <c r="G2582" s="42"/>
      <c r="H2582" s="43"/>
    </row>
    <row r="2583" spans="1:8" ht="19.5" thickBot="1" x14ac:dyDescent="0.35">
      <c r="A2583" s="17">
        <v>2571</v>
      </c>
      <c r="B2583" s="23"/>
      <c r="C2583" s="26"/>
      <c r="D2583" s="27"/>
      <c r="E2583" s="27"/>
      <c r="F2583" s="24"/>
      <c r="G2583" s="42"/>
      <c r="H2583" s="43"/>
    </row>
    <row r="2584" spans="1:8" ht="19.5" thickBot="1" x14ac:dyDescent="0.35">
      <c r="A2584" s="17">
        <v>2572</v>
      </c>
      <c r="B2584" s="23"/>
      <c r="C2584" s="26"/>
      <c r="D2584" s="27"/>
      <c r="E2584" s="27"/>
      <c r="F2584" s="24"/>
      <c r="G2584" s="42"/>
      <c r="H2584" s="43"/>
    </row>
    <row r="2585" spans="1:8" ht="19.5" thickBot="1" x14ac:dyDescent="0.35">
      <c r="A2585" s="17">
        <v>2573</v>
      </c>
      <c r="B2585" s="23"/>
      <c r="C2585" s="26"/>
      <c r="D2585" s="27"/>
      <c r="E2585" s="27"/>
      <c r="F2585" s="24"/>
      <c r="G2585" s="42"/>
      <c r="H2585" s="43"/>
    </row>
    <row r="2586" spans="1:8" ht="19.5" thickBot="1" x14ac:dyDescent="0.35">
      <c r="A2586" s="17">
        <v>2574</v>
      </c>
      <c r="B2586" s="23"/>
      <c r="C2586" s="26"/>
      <c r="D2586" s="27"/>
      <c r="E2586" s="27"/>
      <c r="F2586" s="24"/>
      <c r="G2586" s="42"/>
      <c r="H2586" s="43"/>
    </row>
    <row r="2587" spans="1:8" ht="19.5" thickBot="1" x14ac:dyDescent="0.35">
      <c r="A2587" s="17">
        <v>2575</v>
      </c>
      <c r="B2587" s="23"/>
      <c r="C2587" s="26"/>
      <c r="D2587" s="27"/>
      <c r="E2587" s="27"/>
      <c r="F2587" s="24"/>
      <c r="G2587" s="42"/>
      <c r="H2587" s="43"/>
    </row>
    <row r="2588" spans="1:8" ht="19.5" thickBot="1" x14ac:dyDescent="0.35">
      <c r="A2588" s="17">
        <v>2576</v>
      </c>
      <c r="B2588" s="23"/>
      <c r="C2588" s="26"/>
      <c r="D2588" s="27"/>
      <c r="E2588" s="27"/>
      <c r="F2588" s="24"/>
      <c r="G2588" s="42"/>
      <c r="H2588" s="43"/>
    </row>
    <row r="2589" spans="1:8" ht="19.5" thickBot="1" x14ac:dyDescent="0.35">
      <c r="A2589" s="17">
        <v>2577</v>
      </c>
      <c r="B2589" s="23"/>
      <c r="C2589" s="26"/>
      <c r="D2589" s="27"/>
      <c r="E2589" s="27"/>
      <c r="F2589" s="24"/>
      <c r="G2589" s="42"/>
      <c r="H2589" s="43"/>
    </row>
    <row r="2590" spans="1:8" ht="19.5" thickBot="1" x14ac:dyDescent="0.35">
      <c r="A2590" s="17">
        <v>2578</v>
      </c>
      <c r="B2590" s="23"/>
      <c r="C2590" s="26"/>
      <c r="D2590" s="27"/>
      <c r="E2590" s="27"/>
      <c r="F2590" s="24"/>
      <c r="G2590" s="42"/>
      <c r="H2590" s="43"/>
    </row>
    <row r="2591" spans="1:8" ht="19.5" thickBot="1" x14ac:dyDescent="0.35">
      <c r="A2591" s="17">
        <v>2579</v>
      </c>
      <c r="B2591" s="23"/>
      <c r="C2591" s="26"/>
      <c r="D2591" s="27"/>
      <c r="E2591" s="27"/>
      <c r="F2591" s="24"/>
      <c r="G2591" s="42"/>
      <c r="H2591" s="43"/>
    </row>
    <row r="2592" spans="1:8" ht="19.5" thickBot="1" x14ac:dyDescent="0.35">
      <c r="A2592" s="17">
        <v>2580</v>
      </c>
      <c r="B2592" s="23"/>
      <c r="C2592" s="26"/>
      <c r="D2592" s="27"/>
      <c r="E2592" s="27"/>
      <c r="F2592" s="24"/>
      <c r="G2592" s="42"/>
      <c r="H2592" s="43"/>
    </row>
    <row r="2593" spans="1:8" ht="19.5" thickBot="1" x14ac:dyDescent="0.35">
      <c r="A2593" s="17">
        <v>2581</v>
      </c>
      <c r="B2593" s="23"/>
      <c r="C2593" s="26"/>
      <c r="D2593" s="27"/>
      <c r="E2593" s="27"/>
      <c r="F2593" s="24"/>
      <c r="G2593" s="42"/>
      <c r="H2593" s="43"/>
    </row>
    <row r="2594" spans="1:8" ht="19.5" thickBot="1" x14ac:dyDescent="0.35">
      <c r="A2594" s="17">
        <v>2582</v>
      </c>
      <c r="B2594" s="23"/>
      <c r="C2594" s="26"/>
      <c r="D2594" s="27"/>
      <c r="E2594" s="27"/>
      <c r="F2594" s="24"/>
      <c r="G2594" s="42"/>
      <c r="H2594" s="43"/>
    </row>
    <row r="2595" spans="1:8" ht="19.5" thickBot="1" x14ac:dyDescent="0.35">
      <c r="A2595" s="17">
        <v>2583</v>
      </c>
      <c r="B2595" s="23"/>
      <c r="C2595" s="26"/>
      <c r="D2595" s="27"/>
      <c r="E2595" s="27"/>
      <c r="F2595" s="24"/>
      <c r="G2595" s="42"/>
      <c r="H2595" s="43"/>
    </row>
    <row r="2596" spans="1:8" ht="19.5" thickBot="1" x14ac:dyDescent="0.35">
      <c r="A2596" s="17">
        <v>2584</v>
      </c>
      <c r="B2596" s="23"/>
      <c r="C2596" s="26"/>
      <c r="D2596" s="27"/>
      <c r="E2596" s="27"/>
      <c r="F2596" s="24"/>
      <c r="G2596" s="42"/>
      <c r="H2596" s="43"/>
    </row>
    <row r="2597" spans="1:8" ht="19.5" thickBot="1" x14ac:dyDescent="0.35">
      <c r="A2597" s="17">
        <v>2585</v>
      </c>
      <c r="B2597" s="23"/>
      <c r="C2597" s="26"/>
      <c r="D2597" s="27"/>
      <c r="E2597" s="27"/>
      <c r="F2597" s="24"/>
      <c r="G2597" s="42"/>
      <c r="H2597" s="43"/>
    </row>
    <row r="2598" spans="1:8" ht="19.5" thickBot="1" x14ac:dyDescent="0.35">
      <c r="A2598" s="17">
        <v>2586</v>
      </c>
      <c r="B2598" s="23"/>
      <c r="C2598" s="26"/>
      <c r="D2598" s="27"/>
      <c r="E2598" s="27"/>
      <c r="F2598" s="24"/>
      <c r="G2598" s="42"/>
      <c r="H2598" s="43"/>
    </row>
    <row r="2599" spans="1:8" ht="19.5" thickBot="1" x14ac:dyDescent="0.35">
      <c r="A2599" s="17">
        <v>2587</v>
      </c>
      <c r="B2599" s="23"/>
      <c r="C2599" s="26"/>
      <c r="D2599" s="27"/>
      <c r="E2599" s="27"/>
      <c r="F2599" s="24"/>
      <c r="G2599" s="42"/>
      <c r="H2599" s="43"/>
    </row>
    <row r="2600" spans="1:8" ht="19.5" thickBot="1" x14ac:dyDescent="0.35">
      <c r="A2600" s="17">
        <v>2588</v>
      </c>
      <c r="B2600" s="23"/>
      <c r="C2600" s="26"/>
      <c r="D2600" s="27"/>
      <c r="E2600" s="27"/>
      <c r="F2600" s="24"/>
      <c r="G2600" s="42"/>
      <c r="H2600" s="43"/>
    </row>
    <row r="2601" spans="1:8" ht="19.5" thickBot="1" x14ac:dyDescent="0.35">
      <c r="A2601" s="17">
        <v>2589</v>
      </c>
      <c r="B2601" s="23"/>
      <c r="C2601" s="26"/>
      <c r="D2601" s="27"/>
      <c r="E2601" s="27"/>
      <c r="F2601" s="24"/>
      <c r="G2601" s="42"/>
      <c r="H2601" s="43"/>
    </row>
    <row r="2602" spans="1:8" ht="19.5" thickBot="1" x14ac:dyDescent="0.35">
      <c r="A2602" s="17">
        <v>2590</v>
      </c>
      <c r="B2602" s="23"/>
      <c r="C2602" s="26"/>
      <c r="D2602" s="27"/>
      <c r="E2602" s="27"/>
      <c r="F2602" s="24"/>
      <c r="G2602" s="42"/>
      <c r="H2602" s="43"/>
    </row>
    <row r="2603" spans="1:8" ht="19.5" thickBot="1" x14ac:dyDescent="0.35">
      <c r="A2603" s="17">
        <v>2591</v>
      </c>
      <c r="B2603" s="23"/>
      <c r="C2603" s="26"/>
      <c r="D2603" s="27"/>
      <c r="E2603" s="27"/>
      <c r="F2603" s="24"/>
      <c r="G2603" s="42"/>
      <c r="H2603" s="43"/>
    </row>
    <row r="2604" spans="1:8" ht="19.5" thickBot="1" x14ac:dyDescent="0.35">
      <c r="A2604" s="17">
        <v>2592</v>
      </c>
      <c r="B2604" s="23"/>
      <c r="C2604" s="26"/>
      <c r="D2604" s="27"/>
      <c r="E2604" s="27"/>
      <c r="F2604" s="24"/>
      <c r="G2604" s="42"/>
      <c r="H2604" s="43"/>
    </row>
    <row r="2605" spans="1:8" ht="19.5" thickBot="1" x14ac:dyDescent="0.35">
      <c r="A2605" s="17">
        <v>2593</v>
      </c>
      <c r="B2605" s="23"/>
      <c r="C2605" s="26"/>
      <c r="D2605" s="27"/>
      <c r="E2605" s="27"/>
      <c r="F2605" s="24"/>
      <c r="G2605" s="42"/>
      <c r="H2605" s="43"/>
    </row>
    <row r="2606" spans="1:8" ht="19.5" thickBot="1" x14ac:dyDescent="0.35">
      <c r="A2606" s="17">
        <v>2594</v>
      </c>
      <c r="B2606" s="23"/>
      <c r="C2606" s="26"/>
      <c r="D2606" s="27"/>
      <c r="E2606" s="27"/>
      <c r="F2606" s="24"/>
      <c r="G2606" s="42"/>
      <c r="H2606" s="43"/>
    </row>
    <row r="2607" spans="1:8" ht="19.5" thickBot="1" x14ac:dyDescent="0.35">
      <c r="A2607" s="17">
        <v>2595</v>
      </c>
      <c r="B2607" s="23"/>
      <c r="C2607" s="26"/>
      <c r="D2607" s="27"/>
      <c r="E2607" s="27"/>
      <c r="F2607" s="24"/>
      <c r="G2607" s="42"/>
      <c r="H2607" s="43"/>
    </row>
    <row r="2608" spans="1:8" ht="19.5" thickBot="1" x14ac:dyDescent="0.35">
      <c r="A2608" s="17">
        <v>2596</v>
      </c>
      <c r="B2608" s="23"/>
      <c r="C2608" s="26"/>
      <c r="D2608" s="27"/>
      <c r="E2608" s="27"/>
      <c r="F2608" s="24"/>
      <c r="G2608" s="42"/>
      <c r="H2608" s="43"/>
    </row>
    <row r="2609" spans="1:8" ht="19.5" thickBot="1" x14ac:dyDescent="0.35">
      <c r="A2609" s="17">
        <v>2597</v>
      </c>
      <c r="B2609" s="23"/>
      <c r="C2609" s="26"/>
      <c r="D2609" s="27"/>
      <c r="E2609" s="27"/>
      <c r="F2609" s="24"/>
      <c r="G2609" s="42"/>
      <c r="H2609" s="43"/>
    </row>
    <row r="2610" spans="1:8" ht="19.5" thickBot="1" x14ac:dyDescent="0.35">
      <c r="A2610" s="17">
        <v>2598</v>
      </c>
      <c r="B2610" s="23"/>
      <c r="C2610" s="26"/>
      <c r="D2610" s="27"/>
      <c r="E2610" s="27"/>
      <c r="F2610" s="24"/>
      <c r="G2610" s="42"/>
      <c r="H2610" s="43"/>
    </row>
    <row r="2611" spans="1:8" ht="19.5" thickBot="1" x14ac:dyDescent="0.35">
      <c r="A2611" s="17">
        <v>2599</v>
      </c>
      <c r="B2611" s="23"/>
      <c r="C2611" s="26"/>
      <c r="D2611" s="27"/>
      <c r="E2611" s="27"/>
      <c r="F2611" s="24"/>
      <c r="G2611" s="42"/>
      <c r="H2611" s="43"/>
    </row>
    <row r="2612" spans="1:8" ht="19.5" thickBot="1" x14ac:dyDescent="0.35">
      <c r="A2612" s="17">
        <v>2600</v>
      </c>
      <c r="B2612" s="23"/>
      <c r="C2612" s="26"/>
      <c r="D2612" s="27"/>
      <c r="E2612" s="27"/>
      <c r="F2612" s="24"/>
      <c r="G2612" s="42"/>
      <c r="H2612" s="43"/>
    </row>
    <row r="2613" spans="1:8" ht="19.5" thickBot="1" x14ac:dyDescent="0.35">
      <c r="A2613" s="17">
        <v>2601</v>
      </c>
      <c r="B2613" s="23"/>
      <c r="C2613" s="26"/>
      <c r="D2613" s="27"/>
      <c r="E2613" s="27"/>
      <c r="F2613" s="24"/>
      <c r="G2613" s="42"/>
      <c r="H2613" s="43"/>
    </row>
    <row r="2614" spans="1:8" ht="19.5" thickBot="1" x14ac:dyDescent="0.35">
      <c r="A2614" s="17">
        <v>2602</v>
      </c>
      <c r="B2614" s="23"/>
      <c r="C2614" s="26"/>
      <c r="D2614" s="27"/>
      <c r="E2614" s="27"/>
      <c r="F2614" s="24"/>
      <c r="G2614" s="42"/>
      <c r="H2614" s="43"/>
    </row>
    <row r="2615" spans="1:8" ht="19.5" thickBot="1" x14ac:dyDescent="0.35">
      <c r="A2615" s="17">
        <v>2603</v>
      </c>
      <c r="B2615" s="26"/>
      <c r="C2615" s="26"/>
      <c r="D2615" s="27"/>
      <c r="E2615" s="27"/>
      <c r="F2615" s="24"/>
      <c r="G2615" s="42"/>
      <c r="H2615" s="43"/>
    </row>
    <row r="2616" spans="1:8" ht="19.5" thickBot="1" x14ac:dyDescent="0.35">
      <c r="A2616" s="17">
        <v>2604</v>
      </c>
      <c r="B2616" s="26"/>
      <c r="C2616" s="26"/>
      <c r="D2616" s="27"/>
      <c r="E2616" s="27"/>
      <c r="F2616" s="24"/>
      <c r="G2616" s="42"/>
      <c r="H2616" s="43"/>
    </row>
    <row r="2617" spans="1:8" ht="19.5" thickBot="1" x14ac:dyDescent="0.35">
      <c r="A2617" s="17">
        <v>2605</v>
      </c>
      <c r="B2617" s="26"/>
      <c r="C2617" s="26"/>
      <c r="D2617" s="27"/>
      <c r="E2617" s="27"/>
      <c r="F2617" s="24"/>
      <c r="G2617" s="42"/>
      <c r="H2617" s="43"/>
    </row>
    <row r="2618" spans="1:8" ht="19.5" thickBot="1" x14ac:dyDescent="0.35">
      <c r="A2618" s="17">
        <v>2606</v>
      </c>
      <c r="B2618" s="26"/>
      <c r="C2618" s="26"/>
      <c r="D2618" s="27"/>
      <c r="E2618" s="27"/>
      <c r="F2618" s="24"/>
      <c r="G2618" s="42"/>
      <c r="H2618" s="43"/>
    </row>
    <row r="2619" spans="1:8" ht="19.5" thickBot="1" x14ac:dyDescent="0.35">
      <c r="A2619" s="17">
        <v>2607</v>
      </c>
      <c r="G2619" s="42"/>
      <c r="H2619" s="43"/>
    </row>
    <row r="2620" spans="1:8" ht="19.5" thickBot="1" x14ac:dyDescent="0.35">
      <c r="A2620" s="17">
        <v>2608</v>
      </c>
      <c r="G2620" s="42"/>
      <c r="H2620" s="43"/>
    </row>
    <row r="2621" spans="1:8" ht="19.5" thickBot="1" x14ac:dyDescent="0.35">
      <c r="A2621" s="17">
        <v>2609</v>
      </c>
    </row>
    <row r="2622" spans="1:8" ht="19.5" thickBot="1" x14ac:dyDescent="0.35">
      <c r="A2622" s="17">
        <v>2610</v>
      </c>
    </row>
    <row r="2623" spans="1:8" ht="19.5" thickBot="1" x14ac:dyDescent="0.35">
      <c r="A2623" s="17">
        <v>2611</v>
      </c>
    </row>
    <row r="2624" spans="1:8" ht="19.5" thickBot="1" x14ac:dyDescent="0.35">
      <c r="A2624" s="17">
        <v>2612</v>
      </c>
    </row>
    <row r="2625" spans="1:1" ht="19.5" thickBot="1" x14ac:dyDescent="0.35">
      <c r="A2625" s="17">
        <v>2613</v>
      </c>
    </row>
    <row r="2626" spans="1:1" ht="19.5" thickBot="1" x14ac:dyDescent="0.35">
      <c r="A2626" s="17">
        <v>2614</v>
      </c>
    </row>
    <row r="2627" spans="1:1" ht="19.5" thickBot="1" x14ac:dyDescent="0.35">
      <c r="A2627" s="17">
        <v>2615</v>
      </c>
    </row>
    <row r="2628" spans="1:1" ht="19.5" thickBot="1" x14ac:dyDescent="0.35">
      <c r="A2628" s="17">
        <v>2616</v>
      </c>
    </row>
    <row r="2629" spans="1:1" ht="19.5" thickBot="1" x14ac:dyDescent="0.35">
      <c r="A2629" s="17">
        <v>2617</v>
      </c>
    </row>
    <row r="2630" spans="1:1" ht="19.5" thickBot="1" x14ac:dyDescent="0.35">
      <c r="A2630" s="17">
        <v>2618</v>
      </c>
    </row>
    <row r="2631" spans="1:1" ht="19.5" thickBot="1" x14ac:dyDescent="0.35">
      <c r="A2631" s="17">
        <v>2619</v>
      </c>
    </row>
    <row r="2632" spans="1:1" ht="19.5" thickBot="1" x14ac:dyDescent="0.35">
      <c r="A2632" s="17">
        <v>2620</v>
      </c>
    </row>
    <row r="2633" spans="1:1" ht="19.5" thickBot="1" x14ac:dyDescent="0.35">
      <c r="A2633" s="17">
        <v>2621</v>
      </c>
    </row>
    <row r="2634" spans="1:1" ht="19.5" thickBot="1" x14ac:dyDescent="0.35">
      <c r="A2634" s="17">
        <v>2622</v>
      </c>
    </row>
    <row r="2635" spans="1:1" ht="19.5" thickBot="1" x14ac:dyDescent="0.35">
      <c r="A2635" s="17">
        <v>2623</v>
      </c>
    </row>
    <row r="2636" spans="1:1" ht="19.5" thickBot="1" x14ac:dyDescent="0.35">
      <c r="A2636" s="17">
        <v>2624</v>
      </c>
    </row>
    <row r="2637" spans="1:1" ht="19.5" thickBot="1" x14ac:dyDescent="0.35">
      <c r="A2637" s="17">
        <v>2625</v>
      </c>
    </row>
    <row r="2638" spans="1:1" ht="19.5" thickBot="1" x14ac:dyDescent="0.35">
      <c r="A2638" s="17">
        <v>2626</v>
      </c>
    </row>
    <row r="2639" spans="1:1" ht="19.5" thickBot="1" x14ac:dyDescent="0.35">
      <c r="A2639" s="17">
        <v>2627</v>
      </c>
    </row>
    <row r="2640" spans="1:1" ht="19.5" thickBot="1" x14ac:dyDescent="0.35">
      <c r="A2640" s="17">
        <v>2628</v>
      </c>
    </row>
    <row r="2641" spans="1:1" ht="19.5" thickBot="1" x14ac:dyDescent="0.35">
      <c r="A2641" s="17">
        <v>2629</v>
      </c>
    </row>
    <row r="2642" spans="1:1" ht="19.5" thickBot="1" x14ac:dyDescent="0.35">
      <c r="A2642" s="17">
        <v>2630</v>
      </c>
    </row>
    <row r="2643" spans="1:1" ht="19.5" thickBot="1" x14ac:dyDescent="0.35">
      <c r="A2643" s="17">
        <v>2631</v>
      </c>
    </row>
    <row r="2644" spans="1:1" ht="19.5" thickBot="1" x14ac:dyDescent="0.35">
      <c r="A2644" s="17">
        <v>2632</v>
      </c>
    </row>
    <row r="2645" spans="1:1" ht="19.5" thickBot="1" x14ac:dyDescent="0.35">
      <c r="A2645" s="17">
        <v>2633</v>
      </c>
    </row>
    <row r="2646" spans="1:1" ht="19.5" thickBot="1" x14ac:dyDescent="0.35">
      <c r="A2646" s="17">
        <v>2634</v>
      </c>
    </row>
    <row r="2647" spans="1:1" ht="19.5" thickBot="1" x14ac:dyDescent="0.35">
      <c r="A2647" s="17">
        <v>2635</v>
      </c>
    </row>
    <row r="2648" spans="1:1" ht="19.5" thickBot="1" x14ac:dyDescent="0.35">
      <c r="A2648" s="17">
        <v>2636</v>
      </c>
    </row>
    <row r="2649" spans="1:1" ht="19.5" thickBot="1" x14ac:dyDescent="0.35">
      <c r="A2649" s="17">
        <v>2637</v>
      </c>
    </row>
    <row r="2650" spans="1:1" ht="19.5" thickBot="1" x14ac:dyDescent="0.35">
      <c r="A2650" s="17">
        <v>2638</v>
      </c>
    </row>
    <row r="2651" spans="1:1" ht="19.5" thickBot="1" x14ac:dyDescent="0.35">
      <c r="A2651" s="17">
        <v>2639</v>
      </c>
    </row>
    <row r="2652" spans="1:1" ht="19.5" thickBot="1" x14ac:dyDescent="0.35">
      <c r="A2652" s="17">
        <v>2640</v>
      </c>
    </row>
    <row r="2653" spans="1:1" ht="19.5" thickBot="1" x14ac:dyDescent="0.35">
      <c r="A2653" s="17">
        <v>2641</v>
      </c>
    </row>
    <row r="2654" spans="1:1" ht="19.5" thickBot="1" x14ac:dyDescent="0.35">
      <c r="A2654" s="17">
        <v>2642</v>
      </c>
    </row>
    <row r="2655" spans="1:1" ht="19.5" thickBot="1" x14ac:dyDescent="0.35">
      <c r="A2655" s="17">
        <v>2643</v>
      </c>
    </row>
    <row r="2656" spans="1:1" ht="19.5" thickBot="1" x14ac:dyDescent="0.35">
      <c r="A2656" s="17">
        <v>2644</v>
      </c>
    </row>
    <row r="2657" spans="1:1" ht="19.5" thickBot="1" x14ac:dyDescent="0.35">
      <c r="A2657" s="17">
        <v>2645</v>
      </c>
    </row>
    <row r="2658" spans="1:1" ht="19.5" thickBot="1" x14ac:dyDescent="0.35">
      <c r="A2658" s="17">
        <v>2646</v>
      </c>
    </row>
    <row r="2659" spans="1:1" ht="19.5" thickBot="1" x14ac:dyDescent="0.35">
      <c r="A2659" s="17">
        <v>2647</v>
      </c>
    </row>
    <row r="2660" spans="1:1" ht="19.5" thickBot="1" x14ac:dyDescent="0.35">
      <c r="A2660" s="17">
        <v>2648</v>
      </c>
    </row>
    <row r="2661" spans="1:1" ht="19.5" thickBot="1" x14ac:dyDescent="0.35">
      <c r="A2661" s="17">
        <v>2649</v>
      </c>
    </row>
    <row r="2662" spans="1:1" ht="19.5" thickBot="1" x14ac:dyDescent="0.35">
      <c r="A2662" s="17">
        <v>2650</v>
      </c>
    </row>
    <row r="2663" spans="1:1" ht="19.5" thickBot="1" x14ac:dyDescent="0.35">
      <c r="A2663" s="17">
        <v>2651</v>
      </c>
    </row>
    <row r="2664" spans="1:1" ht="19.5" thickBot="1" x14ac:dyDescent="0.35">
      <c r="A2664" s="17">
        <v>2652</v>
      </c>
    </row>
    <row r="2665" spans="1:1" ht="19.5" thickBot="1" x14ac:dyDescent="0.35">
      <c r="A2665" s="17">
        <v>2653</v>
      </c>
    </row>
    <row r="2666" spans="1:1" ht="19.5" thickBot="1" x14ac:dyDescent="0.35">
      <c r="A2666" s="17">
        <v>2654</v>
      </c>
    </row>
    <row r="2667" spans="1:1" ht="19.5" thickBot="1" x14ac:dyDescent="0.35">
      <c r="A2667" s="17">
        <v>2655</v>
      </c>
    </row>
    <row r="2668" spans="1:1" ht="19.5" thickBot="1" x14ac:dyDescent="0.35">
      <c r="A2668" s="17">
        <v>2656</v>
      </c>
    </row>
    <row r="2669" spans="1:1" ht="19.5" thickBot="1" x14ac:dyDescent="0.35">
      <c r="A2669" s="17">
        <v>2657</v>
      </c>
    </row>
    <row r="2670" spans="1:1" ht="19.5" thickBot="1" x14ac:dyDescent="0.35">
      <c r="A2670" s="17">
        <v>2658</v>
      </c>
    </row>
    <row r="2671" spans="1:1" ht="19.5" thickBot="1" x14ac:dyDescent="0.35">
      <c r="A2671" s="17">
        <v>2659</v>
      </c>
    </row>
    <row r="2672" spans="1:1" ht="19.5" thickBot="1" x14ac:dyDescent="0.35">
      <c r="A2672" s="17">
        <v>2660</v>
      </c>
    </row>
    <row r="2673" spans="1:1" ht="19.5" thickBot="1" x14ac:dyDescent="0.35">
      <c r="A2673" s="17">
        <v>2661</v>
      </c>
    </row>
    <row r="2674" spans="1:1" ht="19.5" thickBot="1" x14ac:dyDescent="0.35">
      <c r="A2674" s="17">
        <v>2662</v>
      </c>
    </row>
    <row r="2675" spans="1:1" ht="19.5" thickBot="1" x14ac:dyDescent="0.35">
      <c r="A2675" s="17">
        <v>2663</v>
      </c>
    </row>
    <row r="2676" spans="1:1" ht="19.5" thickBot="1" x14ac:dyDescent="0.35">
      <c r="A2676" s="17">
        <v>2664</v>
      </c>
    </row>
    <row r="2677" spans="1:1" ht="19.5" thickBot="1" x14ac:dyDescent="0.35">
      <c r="A2677" s="17">
        <v>2665</v>
      </c>
    </row>
    <row r="2678" spans="1:1" ht="19.5" thickBot="1" x14ac:dyDescent="0.35">
      <c r="A2678" s="17">
        <v>2666</v>
      </c>
    </row>
    <row r="2679" spans="1:1" ht="19.5" thickBot="1" x14ac:dyDescent="0.35">
      <c r="A2679" s="17">
        <v>2667</v>
      </c>
    </row>
    <row r="2680" spans="1:1" ht="19.5" thickBot="1" x14ac:dyDescent="0.35">
      <c r="A2680" s="17">
        <v>2668</v>
      </c>
    </row>
    <row r="2681" spans="1:1" ht="19.5" thickBot="1" x14ac:dyDescent="0.35">
      <c r="A2681" s="17">
        <v>2669</v>
      </c>
    </row>
    <row r="2682" spans="1:1" ht="19.5" thickBot="1" x14ac:dyDescent="0.35">
      <c r="A2682" s="17">
        <v>2670</v>
      </c>
    </row>
    <row r="2683" spans="1:1" ht="19.5" thickBot="1" x14ac:dyDescent="0.35">
      <c r="A2683" s="17">
        <v>2671</v>
      </c>
    </row>
    <row r="2684" spans="1:1" ht="19.5" thickBot="1" x14ac:dyDescent="0.35">
      <c r="A2684" s="17">
        <v>2672</v>
      </c>
    </row>
    <row r="2685" spans="1:1" ht="19.5" thickBot="1" x14ac:dyDescent="0.35">
      <c r="A2685" s="17">
        <v>2673</v>
      </c>
    </row>
    <row r="2686" spans="1:1" ht="19.5" thickBot="1" x14ac:dyDescent="0.35">
      <c r="A2686" s="17">
        <v>2674</v>
      </c>
    </row>
    <row r="2687" spans="1:1" ht="19.5" thickBot="1" x14ac:dyDescent="0.35">
      <c r="A2687" s="17">
        <v>2675</v>
      </c>
    </row>
    <row r="2688" spans="1:1" ht="19.5" thickBot="1" x14ac:dyDescent="0.35">
      <c r="A2688" s="17">
        <v>2676</v>
      </c>
    </row>
    <row r="2689" spans="1:1" ht="19.5" thickBot="1" x14ac:dyDescent="0.35">
      <c r="A2689" s="17">
        <v>2677</v>
      </c>
    </row>
    <row r="2690" spans="1:1" ht="19.5" thickBot="1" x14ac:dyDescent="0.35">
      <c r="A2690" s="17">
        <v>2678</v>
      </c>
    </row>
    <row r="2691" spans="1:1" ht="19.5" thickBot="1" x14ac:dyDescent="0.35">
      <c r="A2691" s="17">
        <v>2679</v>
      </c>
    </row>
    <row r="2692" spans="1:1" ht="19.5" thickBot="1" x14ac:dyDescent="0.35">
      <c r="A2692" s="17">
        <v>2680</v>
      </c>
    </row>
    <row r="2693" spans="1:1" ht="19.5" thickBot="1" x14ac:dyDescent="0.35">
      <c r="A2693" s="17">
        <v>2681</v>
      </c>
    </row>
    <row r="2694" spans="1:1" ht="19.5" thickBot="1" x14ac:dyDescent="0.35">
      <c r="A2694" s="17">
        <v>2682</v>
      </c>
    </row>
    <row r="2695" spans="1:1" ht="19.5" thickBot="1" x14ac:dyDescent="0.35">
      <c r="A2695" s="17">
        <v>2683</v>
      </c>
    </row>
    <row r="2696" spans="1:1" ht="19.5" thickBot="1" x14ac:dyDescent="0.35">
      <c r="A2696" s="17">
        <v>2684</v>
      </c>
    </row>
    <row r="2697" spans="1:1" ht="19.5" thickBot="1" x14ac:dyDescent="0.35">
      <c r="A2697" s="17">
        <v>2685</v>
      </c>
    </row>
    <row r="2698" spans="1:1" ht="19.5" thickBot="1" x14ac:dyDescent="0.35">
      <c r="A2698" s="17">
        <v>2686</v>
      </c>
    </row>
    <row r="2699" spans="1:1" ht="19.5" thickBot="1" x14ac:dyDescent="0.35">
      <c r="A2699" s="17">
        <v>2687</v>
      </c>
    </row>
    <row r="2700" spans="1:1" ht="19.5" thickBot="1" x14ac:dyDescent="0.35">
      <c r="A2700" s="17">
        <v>2688</v>
      </c>
    </row>
    <row r="2701" spans="1:1" ht="19.5" thickBot="1" x14ac:dyDescent="0.35">
      <c r="A2701" s="17">
        <v>2689</v>
      </c>
    </row>
    <row r="2702" spans="1:1" ht="19.5" thickBot="1" x14ac:dyDescent="0.35">
      <c r="A2702" s="17">
        <v>2690</v>
      </c>
    </row>
    <row r="2703" spans="1:1" ht="19.5" thickBot="1" x14ac:dyDescent="0.35">
      <c r="A2703" s="17">
        <v>2691</v>
      </c>
    </row>
    <row r="2704" spans="1:1" ht="19.5" thickBot="1" x14ac:dyDescent="0.35">
      <c r="A2704" s="17">
        <v>2692</v>
      </c>
    </row>
    <row r="2705" spans="1:1" ht="19.5" thickBot="1" x14ac:dyDescent="0.35">
      <c r="A2705" s="17">
        <v>2693</v>
      </c>
    </row>
    <row r="2706" spans="1:1" ht="19.5" thickBot="1" x14ac:dyDescent="0.35">
      <c r="A2706" s="17">
        <v>2694</v>
      </c>
    </row>
    <row r="2707" spans="1:1" ht="19.5" thickBot="1" x14ac:dyDescent="0.35">
      <c r="A2707" s="17">
        <v>2695</v>
      </c>
    </row>
    <row r="2708" spans="1:1" ht="19.5" thickBot="1" x14ac:dyDescent="0.35">
      <c r="A2708" s="17">
        <v>2696</v>
      </c>
    </row>
    <row r="2709" spans="1:1" ht="19.5" thickBot="1" x14ac:dyDescent="0.35">
      <c r="A2709" s="17">
        <v>2697</v>
      </c>
    </row>
    <row r="2710" spans="1:1" ht="19.5" thickBot="1" x14ac:dyDescent="0.35">
      <c r="A2710" s="17">
        <v>2698</v>
      </c>
    </row>
    <row r="2711" spans="1:1" ht="19.5" thickBot="1" x14ac:dyDescent="0.35">
      <c r="A2711" s="17">
        <v>2699</v>
      </c>
    </row>
    <row r="2712" spans="1:1" ht="19.5" thickBot="1" x14ac:dyDescent="0.35">
      <c r="A2712" s="17">
        <v>2700</v>
      </c>
    </row>
    <row r="2713" spans="1:1" ht="19.5" thickBot="1" x14ac:dyDescent="0.35">
      <c r="A2713" s="17">
        <v>2701</v>
      </c>
    </row>
    <row r="2714" spans="1:1" ht="19.5" thickBot="1" x14ac:dyDescent="0.35">
      <c r="A2714" s="17">
        <v>2702</v>
      </c>
    </row>
    <row r="2715" spans="1:1" ht="19.5" thickBot="1" x14ac:dyDescent="0.35">
      <c r="A2715" s="17">
        <v>2703</v>
      </c>
    </row>
    <row r="2716" spans="1:1" ht="19.5" thickBot="1" x14ac:dyDescent="0.35">
      <c r="A2716" s="17">
        <v>2704</v>
      </c>
    </row>
    <row r="2717" spans="1:1" ht="19.5" thickBot="1" x14ac:dyDescent="0.35">
      <c r="A2717" s="17">
        <v>2705</v>
      </c>
    </row>
    <row r="2718" spans="1:1" ht="19.5" thickBot="1" x14ac:dyDescent="0.35">
      <c r="A2718" s="17">
        <v>2706</v>
      </c>
    </row>
    <row r="2719" spans="1:1" ht="19.5" thickBot="1" x14ac:dyDescent="0.35">
      <c r="A2719" s="17">
        <v>2707</v>
      </c>
    </row>
    <row r="2720" spans="1:1" ht="19.5" thickBot="1" x14ac:dyDescent="0.35">
      <c r="A2720" s="17">
        <v>2708</v>
      </c>
    </row>
    <row r="2721" spans="1:1" ht="19.5" thickBot="1" x14ac:dyDescent="0.35">
      <c r="A2721" s="17">
        <v>2709</v>
      </c>
    </row>
    <row r="2722" spans="1:1" ht="19.5" thickBot="1" x14ac:dyDescent="0.35">
      <c r="A2722" s="17">
        <v>2710</v>
      </c>
    </row>
    <row r="2723" spans="1:1" ht="19.5" thickBot="1" x14ac:dyDescent="0.35">
      <c r="A2723" s="17">
        <v>2711</v>
      </c>
    </row>
    <row r="2724" spans="1:1" ht="19.5" thickBot="1" x14ac:dyDescent="0.35">
      <c r="A2724" s="17">
        <v>2712</v>
      </c>
    </row>
    <row r="2725" spans="1:1" ht="19.5" thickBot="1" x14ac:dyDescent="0.35">
      <c r="A2725" s="17">
        <v>2713</v>
      </c>
    </row>
    <row r="2726" spans="1:1" ht="19.5" thickBot="1" x14ac:dyDescent="0.35">
      <c r="A2726" s="17">
        <v>2714</v>
      </c>
    </row>
    <row r="2727" spans="1:1" ht="19.5" thickBot="1" x14ac:dyDescent="0.35">
      <c r="A2727" s="17">
        <v>2715</v>
      </c>
    </row>
    <row r="2728" spans="1:1" ht="19.5" thickBot="1" x14ac:dyDescent="0.35">
      <c r="A2728" s="17">
        <v>2716</v>
      </c>
    </row>
    <row r="2729" spans="1:1" ht="19.5" thickBot="1" x14ac:dyDescent="0.35">
      <c r="A2729" s="17">
        <v>2717</v>
      </c>
    </row>
    <row r="2730" spans="1:1" ht="19.5" thickBot="1" x14ac:dyDescent="0.35">
      <c r="A2730" s="17">
        <v>2718</v>
      </c>
    </row>
    <row r="2731" spans="1:1" ht="19.5" thickBot="1" x14ac:dyDescent="0.35">
      <c r="A2731" s="17">
        <v>2719</v>
      </c>
    </row>
    <row r="2732" spans="1:1" ht="19.5" thickBot="1" x14ac:dyDescent="0.35">
      <c r="A2732" s="17">
        <v>2720</v>
      </c>
    </row>
    <row r="2733" spans="1:1" ht="19.5" thickBot="1" x14ac:dyDescent="0.35">
      <c r="A2733" s="17">
        <v>2721</v>
      </c>
    </row>
    <row r="2734" spans="1:1" ht="19.5" thickBot="1" x14ac:dyDescent="0.35">
      <c r="A2734" s="17">
        <v>2722</v>
      </c>
    </row>
    <row r="2735" spans="1:1" ht="19.5" thickBot="1" x14ac:dyDescent="0.35">
      <c r="A2735" s="17">
        <v>2723</v>
      </c>
    </row>
    <row r="2736" spans="1:1" ht="19.5" thickBot="1" x14ac:dyDescent="0.35">
      <c r="A2736" s="17">
        <v>2724</v>
      </c>
    </row>
    <row r="2737" spans="1:1" ht="19.5" thickBot="1" x14ac:dyDescent="0.35">
      <c r="A2737" s="17">
        <v>2725</v>
      </c>
    </row>
    <row r="2738" spans="1:1" ht="19.5" thickBot="1" x14ac:dyDescent="0.35">
      <c r="A2738" s="17">
        <v>2726</v>
      </c>
    </row>
    <row r="2739" spans="1:1" ht="19.5" thickBot="1" x14ac:dyDescent="0.35">
      <c r="A2739" s="17">
        <v>2727</v>
      </c>
    </row>
    <row r="2740" spans="1:1" ht="19.5" thickBot="1" x14ac:dyDescent="0.35">
      <c r="A2740" s="17">
        <v>2728</v>
      </c>
    </row>
    <row r="2741" spans="1:1" ht="19.5" thickBot="1" x14ac:dyDescent="0.35">
      <c r="A2741" s="17">
        <v>2729</v>
      </c>
    </row>
    <row r="2742" spans="1:1" ht="19.5" thickBot="1" x14ac:dyDescent="0.35">
      <c r="A2742" s="17">
        <v>2730</v>
      </c>
    </row>
    <row r="2743" spans="1:1" ht="19.5" thickBot="1" x14ac:dyDescent="0.35">
      <c r="A2743" s="17">
        <v>2731</v>
      </c>
    </row>
    <row r="2744" spans="1:1" ht="19.5" thickBot="1" x14ac:dyDescent="0.35">
      <c r="A2744" s="17">
        <v>2732</v>
      </c>
    </row>
    <row r="2745" spans="1:1" ht="19.5" thickBot="1" x14ac:dyDescent="0.35">
      <c r="A2745" s="17">
        <v>2733</v>
      </c>
    </row>
    <row r="2746" spans="1:1" ht="19.5" thickBot="1" x14ac:dyDescent="0.35">
      <c r="A2746" s="17">
        <v>2734</v>
      </c>
    </row>
    <row r="2747" spans="1:1" ht="19.5" thickBot="1" x14ac:dyDescent="0.35">
      <c r="A2747" s="17">
        <v>2735</v>
      </c>
    </row>
    <row r="2748" spans="1:1" ht="19.5" thickBot="1" x14ac:dyDescent="0.35">
      <c r="A2748" s="17">
        <v>2736</v>
      </c>
    </row>
    <row r="2749" spans="1:1" ht="19.5" thickBot="1" x14ac:dyDescent="0.35">
      <c r="A2749" s="17">
        <v>2737</v>
      </c>
    </row>
    <row r="2750" spans="1:1" ht="19.5" thickBot="1" x14ac:dyDescent="0.35">
      <c r="A2750" s="17">
        <v>2738</v>
      </c>
    </row>
    <row r="2751" spans="1:1" ht="19.5" thickBot="1" x14ac:dyDescent="0.35">
      <c r="A2751" s="17">
        <v>2739</v>
      </c>
    </row>
    <row r="2752" spans="1:1" ht="19.5" thickBot="1" x14ac:dyDescent="0.35">
      <c r="A2752" s="17">
        <v>2740</v>
      </c>
    </row>
    <row r="2753" spans="1:1" ht="19.5" thickBot="1" x14ac:dyDescent="0.35">
      <c r="A2753" s="17">
        <v>2741</v>
      </c>
    </row>
    <row r="2754" spans="1:1" ht="19.5" thickBot="1" x14ac:dyDescent="0.35">
      <c r="A2754" s="17">
        <v>2742</v>
      </c>
    </row>
    <row r="2755" spans="1:1" ht="19.5" thickBot="1" x14ac:dyDescent="0.35">
      <c r="A2755" s="17">
        <v>2743</v>
      </c>
    </row>
    <row r="2756" spans="1:1" ht="19.5" thickBot="1" x14ac:dyDescent="0.35">
      <c r="A2756" s="17">
        <v>2744</v>
      </c>
    </row>
    <row r="2757" spans="1:1" ht="19.5" thickBot="1" x14ac:dyDescent="0.35">
      <c r="A2757" s="17">
        <v>2745</v>
      </c>
    </row>
    <row r="2758" spans="1:1" ht="19.5" thickBot="1" x14ac:dyDescent="0.35">
      <c r="A2758" s="17">
        <v>2746</v>
      </c>
    </row>
    <row r="2759" spans="1:1" ht="19.5" thickBot="1" x14ac:dyDescent="0.35">
      <c r="A2759" s="17">
        <v>2747</v>
      </c>
    </row>
    <row r="2760" spans="1:1" ht="19.5" thickBot="1" x14ac:dyDescent="0.35">
      <c r="A2760" s="17">
        <v>2748</v>
      </c>
    </row>
    <row r="2761" spans="1:1" ht="19.5" thickBot="1" x14ac:dyDescent="0.35">
      <c r="A2761" s="17">
        <v>2749</v>
      </c>
    </row>
    <row r="2762" spans="1:1" ht="19.5" thickBot="1" x14ac:dyDescent="0.35">
      <c r="A2762" s="17">
        <v>2750</v>
      </c>
    </row>
    <row r="2763" spans="1:1" ht="19.5" thickBot="1" x14ac:dyDescent="0.35">
      <c r="A2763" s="17">
        <v>2751</v>
      </c>
    </row>
    <row r="2764" spans="1:1" ht="19.5" thickBot="1" x14ac:dyDescent="0.35">
      <c r="A2764" s="17">
        <v>2752</v>
      </c>
    </row>
    <row r="2765" spans="1:1" ht="19.5" thickBot="1" x14ac:dyDescent="0.35">
      <c r="A2765" s="17">
        <v>2753</v>
      </c>
    </row>
    <row r="2766" spans="1:1" ht="19.5" thickBot="1" x14ac:dyDescent="0.35">
      <c r="A2766" s="17">
        <v>2754</v>
      </c>
    </row>
    <row r="2767" spans="1:1" ht="19.5" thickBot="1" x14ac:dyDescent="0.35">
      <c r="A2767" s="17">
        <v>2755</v>
      </c>
    </row>
    <row r="2768" spans="1:1" ht="19.5" thickBot="1" x14ac:dyDescent="0.35">
      <c r="A2768" s="17">
        <v>2756</v>
      </c>
    </row>
    <row r="2769" spans="1:1" ht="19.5" thickBot="1" x14ac:dyDescent="0.35">
      <c r="A2769" s="17">
        <v>2757</v>
      </c>
    </row>
    <row r="2770" spans="1:1" ht="19.5" thickBot="1" x14ac:dyDescent="0.35">
      <c r="A2770" s="17">
        <v>2758</v>
      </c>
    </row>
    <row r="2771" spans="1:1" ht="19.5" thickBot="1" x14ac:dyDescent="0.35">
      <c r="A2771" s="17">
        <v>2759</v>
      </c>
    </row>
    <row r="2772" spans="1:1" ht="19.5" thickBot="1" x14ac:dyDescent="0.35">
      <c r="A2772" s="17">
        <v>2760</v>
      </c>
    </row>
    <row r="2773" spans="1:1" ht="19.5" thickBot="1" x14ac:dyDescent="0.35">
      <c r="A2773" s="17">
        <v>2761</v>
      </c>
    </row>
    <row r="2774" spans="1:1" ht="19.5" thickBot="1" x14ac:dyDescent="0.35">
      <c r="A2774" s="17">
        <v>2762</v>
      </c>
    </row>
    <row r="2775" spans="1:1" ht="19.5" thickBot="1" x14ac:dyDescent="0.35">
      <c r="A2775" s="17">
        <v>2763</v>
      </c>
    </row>
    <row r="2776" spans="1:1" ht="19.5" thickBot="1" x14ac:dyDescent="0.35">
      <c r="A2776" s="17">
        <v>2764</v>
      </c>
    </row>
    <row r="2777" spans="1:1" ht="19.5" thickBot="1" x14ac:dyDescent="0.35">
      <c r="A2777" s="17">
        <v>2765</v>
      </c>
    </row>
    <row r="2778" spans="1:1" ht="19.5" thickBot="1" x14ac:dyDescent="0.35">
      <c r="A2778" s="17">
        <v>2766</v>
      </c>
    </row>
    <row r="2779" spans="1:1" ht="19.5" thickBot="1" x14ac:dyDescent="0.35">
      <c r="A2779" s="17">
        <v>2767</v>
      </c>
    </row>
    <row r="2780" spans="1:1" ht="19.5" thickBot="1" x14ac:dyDescent="0.35">
      <c r="A2780" s="17">
        <v>2768</v>
      </c>
    </row>
    <row r="2781" spans="1:1" ht="19.5" thickBot="1" x14ac:dyDescent="0.35">
      <c r="A2781" s="17">
        <v>2769</v>
      </c>
    </row>
    <row r="2782" spans="1:1" ht="19.5" thickBot="1" x14ac:dyDescent="0.35">
      <c r="A2782" s="17">
        <v>2770</v>
      </c>
    </row>
    <row r="2783" spans="1:1" ht="19.5" thickBot="1" x14ac:dyDescent="0.35">
      <c r="A2783" s="17">
        <v>2771</v>
      </c>
    </row>
    <row r="2784" spans="1:1" ht="19.5" thickBot="1" x14ac:dyDescent="0.35">
      <c r="A2784" s="17">
        <v>2772</v>
      </c>
    </row>
    <row r="2785" spans="1:1" ht="19.5" thickBot="1" x14ac:dyDescent="0.35">
      <c r="A2785" s="17">
        <v>2773</v>
      </c>
    </row>
    <row r="2786" spans="1:1" ht="19.5" thickBot="1" x14ac:dyDescent="0.35">
      <c r="A2786" s="17">
        <v>2774</v>
      </c>
    </row>
    <row r="2787" spans="1:1" ht="19.5" thickBot="1" x14ac:dyDescent="0.35">
      <c r="A2787" s="17">
        <v>2775</v>
      </c>
    </row>
    <row r="2788" spans="1:1" ht="19.5" thickBot="1" x14ac:dyDescent="0.35">
      <c r="A2788" s="17">
        <v>2776</v>
      </c>
    </row>
    <row r="2789" spans="1:1" ht="19.5" thickBot="1" x14ac:dyDescent="0.35">
      <c r="A2789" s="17">
        <v>2777</v>
      </c>
    </row>
    <row r="2790" spans="1:1" ht="19.5" thickBot="1" x14ac:dyDescent="0.35">
      <c r="A2790" s="17">
        <v>2778</v>
      </c>
    </row>
    <row r="2791" spans="1:1" ht="19.5" thickBot="1" x14ac:dyDescent="0.35">
      <c r="A2791" s="17">
        <v>2779</v>
      </c>
    </row>
    <row r="2792" spans="1:1" ht="19.5" thickBot="1" x14ac:dyDescent="0.35">
      <c r="A2792" s="17">
        <v>2780</v>
      </c>
    </row>
    <row r="2793" spans="1:1" ht="19.5" thickBot="1" x14ac:dyDescent="0.35">
      <c r="A2793" s="17">
        <v>2781</v>
      </c>
    </row>
    <row r="2794" spans="1:1" ht="19.5" thickBot="1" x14ac:dyDescent="0.35">
      <c r="A2794" s="17">
        <v>2782</v>
      </c>
    </row>
    <row r="2795" spans="1:1" ht="19.5" thickBot="1" x14ac:dyDescent="0.35">
      <c r="A2795" s="17">
        <v>2783</v>
      </c>
    </row>
    <row r="2796" spans="1:1" ht="19.5" thickBot="1" x14ac:dyDescent="0.35">
      <c r="A2796" s="17">
        <v>2784</v>
      </c>
    </row>
    <row r="2797" spans="1:1" ht="19.5" thickBot="1" x14ac:dyDescent="0.35">
      <c r="A2797" s="17">
        <v>2785</v>
      </c>
    </row>
    <row r="2798" spans="1:1" ht="19.5" thickBot="1" x14ac:dyDescent="0.35">
      <c r="A2798" s="17">
        <v>2786</v>
      </c>
    </row>
    <row r="2799" spans="1:1" ht="19.5" thickBot="1" x14ac:dyDescent="0.35">
      <c r="A2799" s="17">
        <v>2787</v>
      </c>
    </row>
    <row r="2800" spans="1:1" ht="19.5" thickBot="1" x14ac:dyDescent="0.35">
      <c r="A2800" s="17">
        <v>2788</v>
      </c>
    </row>
    <row r="2801" spans="1:1" ht="19.5" thickBot="1" x14ac:dyDescent="0.35">
      <c r="A2801" s="17">
        <v>2789</v>
      </c>
    </row>
    <row r="2802" spans="1:1" ht="19.5" thickBot="1" x14ac:dyDescent="0.35">
      <c r="A2802" s="17">
        <v>2790</v>
      </c>
    </row>
    <row r="2803" spans="1:1" ht="19.5" thickBot="1" x14ac:dyDescent="0.35">
      <c r="A2803" s="17">
        <v>2791</v>
      </c>
    </row>
    <row r="2804" spans="1:1" ht="19.5" thickBot="1" x14ac:dyDescent="0.35">
      <c r="A2804" s="17">
        <v>2792</v>
      </c>
    </row>
    <row r="2805" spans="1:1" ht="19.5" thickBot="1" x14ac:dyDescent="0.35">
      <c r="A2805" s="17">
        <v>2793</v>
      </c>
    </row>
    <row r="2806" spans="1:1" ht="19.5" thickBot="1" x14ac:dyDescent="0.35">
      <c r="A2806" s="17">
        <v>2794</v>
      </c>
    </row>
    <row r="2807" spans="1:1" ht="19.5" thickBot="1" x14ac:dyDescent="0.35">
      <c r="A2807" s="17">
        <v>2795</v>
      </c>
    </row>
    <row r="2808" spans="1:1" ht="19.5" thickBot="1" x14ac:dyDescent="0.35">
      <c r="A2808" s="17">
        <v>2796</v>
      </c>
    </row>
    <row r="2809" spans="1:1" ht="19.5" thickBot="1" x14ac:dyDescent="0.35">
      <c r="A2809" s="17">
        <v>2797</v>
      </c>
    </row>
    <row r="2810" spans="1:1" ht="19.5" thickBot="1" x14ac:dyDescent="0.35">
      <c r="A2810" s="17">
        <v>2798</v>
      </c>
    </row>
    <row r="2811" spans="1:1" ht="19.5" thickBot="1" x14ac:dyDescent="0.35">
      <c r="A2811" s="17">
        <v>2799</v>
      </c>
    </row>
    <row r="2812" spans="1:1" ht="19.5" thickBot="1" x14ac:dyDescent="0.35">
      <c r="A2812" s="17">
        <v>2800</v>
      </c>
    </row>
    <row r="2813" spans="1:1" ht="19.5" thickBot="1" x14ac:dyDescent="0.35">
      <c r="A2813" s="17">
        <v>2801</v>
      </c>
    </row>
    <row r="2814" spans="1:1" ht="19.5" thickBot="1" x14ac:dyDescent="0.35">
      <c r="A2814" s="17">
        <v>2802</v>
      </c>
    </row>
    <row r="2815" spans="1:1" ht="19.5" thickBot="1" x14ac:dyDescent="0.35">
      <c r="A2815" s="17">
        <v>2803</v>
      </c>
    </row>
    <row r="2816" spans="1:1" ht="19.5" thickBot="1" x14ac:dyDescent="0.35">
      <c r="A2816" s="17">
        <v>2804</v>
      </c>
    </row>
    <row r="2817" spans="1:1" ht="19.5" thickBot="1" x14ac:dyDescent="0.35">
      <c r="A2817" s="17">
        <v>2805</v>
      </c>
    </row>
    <row r="2818" spans="1:1" ht="19.5" thickBot="1" x14ac:dyDescent="0.35">
      <c r="A2818" s="17">
        <v>2806</v>
      </c>
    </row>
    <row r="2819" spans="1:1" ht="19.5" thickBot="1" x14ac:dyDescent="0.35">
      <c r="A2819" s="17">
        <v>2807</v>
      </c>
    </row>
    <row r="2820" spans="1:1" ht="19.5" thickBot="1" x14ac:dyDescent="0.35">
      <c r="A2820" s="17">
        <v>2808</v>
      </c>
    </row>
    <row r="2821" spans="1:1" ht="19.5" thickBot="1" x14ac:dyDescent="0.35">
      <c r="A2821" s="17">
        <v>2809</v>
      </c>
    </row>
    <row r="2822" spans="1:1" ht="19.5" thickBot="1" x14ac:dyDescent="0.35">
      <c r="A2822" s="17">
        <v>2810</v>
      </c>
    </row>
    <row r="2823" spans="1:1" ht="19.5" thickBot="1" x14ac:dyDescent="0.35">
      <c r="A2823" s="17">
        <v>2811</v>
      </c>
    </row>
    <row r="2824" spans="1:1" ht="19.5" thickBot="1" x14ac:dyDescent="0.35">
      <c r="A2824" s="17">
        <v>2812</v>
      </c>
    </row>
    <row r="2825" spans="1:1" ht="19.5" thickBot="1" x14ac:dyDescent="0.35">
      <c r="A2825" s="17">
        <v>2813</v>
      </c>
    </row>
    <row r="2826" spans="1:1" ht="19.5" thickBot="1" x14ac:dyDescent="0.35">
      <c r="A2826" s="17">
        <v>2814</v>
      </c>
    </row>
    <row r="2827" spans="1:1" ht="19.5" thickBot="1" x14ac:dyDescent="0.35">
      <c r="A2827" s="17">
        <v>2815</v>
      </c>
    </row>
    <row r="2828" spans="1:1" ht="19.5" thickBot="1" x14ac:dyDescent="0.35">
      <c r="A2828" s="17">
        <v>2816</v>
      </c>
    </row>
    <row r="2829" spans="1:1" ht="19.5" thickBot="1" x14ac:dyDescent="0.35">
      <c r="A2829" s="17">
        <v>2817</v>
      </c>
    </row>
    <row r="2830" spans="1:1" ht="19.5" thickBot="1" x14ac:dyDescent="0.35">
      <c r="A2830" s="17">
        <v>2818</v>
      </c>
    </row>
    <row r="2831" spans="1:1" ht="19.5" thickBot="1" x14ac:dyDescent="0.35">
      <c r="A2831" s="17">
        <v>2819</v>
      </c>
    </row>
    <row r="2832" spans="1:1" ht="19.5" thickBot="1" x14ac:dyDescent="0.35">
      <c r="A2832" s="17">
        <v>2820</v>
      </c>
    </row>
    <row r="2833" spans="1:1" ht="19.5" thickBot="1" x14ac:dyDescent="0.35">
      <c r="A2833" s="17">
        <v>2821</v>
      </c>
    </row>
    <row r="2834" spans="1:1" ht="19.5" thickBot="1" x14ac:dyDescent="0.35">
      <c r="A2834" s="17">
        <v>2822</v>
      </c>
    </row>
    <row r="2835" spans="1:1" ht="19.5" thickBot="1" x14ac:dyDescent="0.35">
      <c r="A2835" s="17">
        <v>2823</v>
      </c>
    </row>
    <row r="2836" spans="1:1" ht="19.5" thickBot="1" x14ac:dyDescent="0.35">
      <c r="A2836" s="17">
        <v>2824</v>
      </c>
    </row>
    <row r="2837" spans="1:1" ht="19.5" thickBot="1" x14ac:dyDescent="0.35">
      <c r="A2837" s="17">
        <v>2825</v>
      </c>
    </row>
    <row r="2838" spans="1:1" ht="19.5" thickBot="1" x14ac:dyDescent="0.35">
      <c r="A2838" s="17">
        <v>2826</v>
      </c>
    </row>
    <row r="2839" spans="1:1" ht="19.5" thickBot="1" x14ac:dyDescent="0.35">
      <c r="A2839" s="17">
        <v>2827</v>
      </c>
    </row>
    <row r="2840" spans="1:1" ht="19.5" thickBot="1" x14ac:dyDescent="0.35">
      <c r="A2840" s="17">
        <v>2828</v>
      </c>
    </row>
    <row r="2841" spans="1:1" ht="19.5" thickBot="1" x14ac:dyDescent="0.35">
      <c r="A2841" s="17">
        <v>2829</v>
      </c>
    </row>
    <row r="2842" spans="1:1" ht="19.5" thickBot="1" x14ac:dyDescent="0.35">
      <c r="A2842" s="17">
        <v>2830</v>
      </c>
    </row>
    <row r="2843" spans="1:1" ht="19.5" thickBot="1" x14ac:dyDescent="0.35">
      <c r="A2843" s="17">
        <v>2831</v>
      </c>
    </row>
    <row r="2844" spans="1:1" ht="19.5" thickBot="1" x14ac:dyDescent="0.35">
      <c r="A2844" s="17">
        <v>2832</v>
      </c>
    </row>
    <row r="2845" spans="1:1" ht="19.5" thickBot="1" x14ac:dyDescent="0.35">
      <c r="A2845" s="17">
        <v>2833</v>
      </c>
    </row>
    <row r="2846" spans="1:1" ht="19.5" thickBot="1" x14ac:dyDescent="0.35">
      <c r="A2846" s="17">
        <v>2834</v>
      </c>
    </row>
    <row r="2847" spans="1:1" ht="19.5" thickBot="1" x14ac:dyDescent="0.35">
      <c r="A2847" s="17">
        <v>2835</v>
      </c>
    </row>
    <row r="2848" spans="1:1" ht="19.5" thickBot="1" x14ac:dyDescent="0.35">
      <c r="A2848" s="17">
        <v>2836</v>
      </c>
    </row>
    <row r="2849" spans="1:1" ht="19.5" thickBot="1" x14ac:dyDescent="0.35">
      <c r="A2849" s="17">
        <v>2837</v>
      </c>
    </row>
    <row r="2850" spans="1:1" ht="19.5" thickBot="1" x14ac:dyDescent="0.35">
      <c r="A2850" s="17">
        <v>2838</v>
      </c>
    </row>
    <row r="2851" spans="1:1" ht="19.5" thickBot="1" x14ac:dyDescent="0.35">
      <c r="A2851" s="17">
        <v>2839</v>
      </c>
    </row>
    <row r="2852" spans="1:1" ht="19.5" thickBot="1" x14ac:dyDescent="0.35">
      <c r="A2852" s="17">
        <v>2840</v>
      </c>
    </row>
    <row r="2853" spans="1:1" ht="19.5" thickBot="1" x14ac:dyDescent="0.35">
      <c r="A2853" s="17">
        <v>2841</v>
      </c>
    </row>
    <row r="2854" spans="1:1" ht="19.5" thickBot="1" x14ac:dyDescent="0.35">
      <c r="A2854" s="17">
        <v>2842</v>
      </c>
    </row>
    <row r="2855" spans="1:1" ht="19.5" thickBot="1" x14ac:dyDescent="0.35">
      <c r="A2855" s="17">
        <v>2843</v>
      </c>
    </row>
    <row r="2856" spans="1:1" ht="19.5" thickBot="1" x14ac:dyDescent="0.35">
      <c r="A2856" s="17">
        <v>2844</v>
      </c>
    </row>
    <row r="2857" spans="1:1" ht="19.5" thickBot="1" x14ac:dyDescent="0.35">
      <c r="A2857" s="17">
        <v>2845</v>
      </c>
    </row>
    <row r="2858" spans="1:1" ht="19.5" thickBot="1" x14ac:dyDescent="0.35">
      <c r="A2858" s="17">
        <v>2846</v>
      </c>
    </row>
    <row r="2859" spans="1:1" ht="19.5" thickBot="1" x14ac:dyDescent="0.35">
      <c r="A2859" s="17">
        <v>2847</v>
      </c>
    </row>
    <row r="2860" spans="1:1" ht="19.5" thickBot="1" x14ac:dyDescent="0.35">
      <c r="A2860" s="17">
        <v>2848</v>
      </c>
    </row>
    <row r="2861" spans="1:1" ht="19.5" thickBot="1" x14ac:dyDescent="0.35">
      <c r="A2861" s="17">
        <v>2849</v>
      </c>
    </row>
    <row r="2862" spans="1:1" ht="19.5" thickBot="1" x14ac:dyDescent="0.35">
      <c r="A2862" s="17">
        <v>2850</v>
      </c>
    </row>
    <row r="2863" spans="1:1" ht="19.5" thickBot="1" x14ac:dyDescent="0.35">
      <c r="A2863" s="17">
        <v>2851</v>
      </c>
    </row>
    <row r="2864" spans="1:1" ht="19.5" thickBot="1" x14ac:dyDescent="0.35">
      <c r="A2864" s="17">
        <v>2852</v>
      </c>
    </row>
    <row r="2865" spans="1:1" ht="19.5" thickBot="1" x14ac:dyDescent="0.35">
      <c r="A2865" s="17">
        <v>2853</v>
      </c>
    </row>
    <row r="2866" spans="1:1" ht="19.5" thickBot="1" x14ac:dyDescent="0.35">
      <c r="A2866" s="17">
        <v>2854</v>
      </c>
    </row>
    <row r="2867" spans="1:1" ht="19.5" thickBot="1" x14ac:dyDescent="0.35">
      <c r="A2867" s="17">
        <v>2855</v>
      </c>
    </row>
    <row r="2868" spans="1:1" ht="19.5" thickBot="1" x14ac:dyDescent="0.35">
      <c r="A2868" s="17">
        <v>2856</v>
      </c>
    </row>
    <row r="2869" spans="1:1" ht="19.5" thickBot="1" x14ac:dyDescent="0.35">
      <c r="A2869" s="17">
        <v>2857</v>
      </c>
    </row>
    <row r="2870" spans="1:1" ht="19.5" thickBot="1" x14ac:dyDescent="0.35">
      <c r="A2870" s="17">
        <v>2858</v>
      </c>
    </row>
    <row r="2871" spans="1:1" ht="19.5" thickBot="1" x14ac:dyDescent="0.35">
      <c r="A2871" s="17">
        <v>2859</v>
      </c>
    </row>
    <row r="2872" spans="1:1" ht="19.5" thickBot="1" x14ac:dyDescent="0.35">
      <c r="A2872" s="17">
        <v>2860</v>
      </c>
    </row>
    <row r="2873" spans="1:1" ht="19.5" thickBot="1" x14ac:dyDescent="0.35">
      <c r="A2873" s="17">
        <v>2861</v>
      </c>
    </row>
    <row r="2874" spans="1:1" ht="19.5" thickBot="1" x14ac:dyDescent="0.35">
      <c r="A2874" s="17">
        <v>2862</v>
      </c>
    </row>
    <row r="2875" spans="1:1" ht="19.5" thickBot="1" x14ac:dyDescent="0.35">
      <c r="A2875" s="17">
        <v>2863</v>
      </c>
    </row>
    <row r="2876" spans="1:1" ht="19.5" thickBot="1" x14ac:dyDescent="0.35">
      <c r="A2876" s="17">
        <v>2864</v>
      </c>
    </row>
    <row r="2877" spans="1:1" ht="19.5" thickBot="1" x14ac:dyDescent="0.35">
      <c r="A2877" s="17">
        <v>2865</v>
      </c>
    </row>
    <row r="2878" spans="1:1" ht="19.5" thickBot="1" x14ac:dyDescent="0.35">
      <c r="A2878" s="17">
        <v>2866</v>
      </c>
    </row>
    <row r="2879" spans="1:1" ht="19.5" thickBot="1" x14ac:dyDescent="0.35">
      <c r="A2879" s="17">
        <v>2867</v>
      </c>
    </row>
    <row r="2880" spans="1:1" ht="19.5" thickBot="1" x14ac:dyDescent="0.35">
      <c r="A2880" s="17">
        <v>2868</v>
      </c>
    </row>
    <row r="2881" spans="1:1" ht="19.5" thickBot="1" x14ac:dyDescent="0.35">
      <c r="A2881" s="17">
        <v>2869</v>
      </c>
    </row>
    <row r="2882" spans="1:1" ht="19.5" thickBot="1" x14ac:dyDescent="0.35">
      <c r="A2882" s="17">
        <v>2870</v>
      </c>
    </row>
    <row r="2883" spans="1:1" ht="19.5" thickBot="1" x14ac:dyDescent="0.35">
      <c r="A2883" s="17">
        <v>2871</v>
      </c>
    </row>
    <row r="2884" spans="1:1" ht="19.5" thickBot="1" x14ac:dyDescent="0.35">
      <c r="A2884" s="17">
        <v>2872</v>
      </c>
    </row>
    <row r="2885" spans="1:1" ht="19.5" thickBot="1" x14ac:dyDescent="0.35">
      <c r="A2885" s="17">
        <v>2873</v>
      </c>
    </row>
    <row r="2886" spans="1:1" ht="19.5" thickBot="1" x14ac:dyDescent="0.35">
      <c r="A2886" s="17">
        <v>2874</v>
      </c>
    </row>
    <row r="2887" spans="1:1" ht="19.5" thickBot="1" x14ac:dyDescent="0.35">
      <c r="A2887" s="17">
        <v>2875</v>
      </c>
    </row>
    <row r="2888" spans="1:1" ht="19.5" thickBot="1" x14ac:dyDescent="0.35">
      <c r="A2888" s="17">
        <v>2876</v>
      </c>
    </row>
    <row r="2889" spans="1:1" ht="19.5" thickBot="1" x14ac:dyDescent="0.35">
      <c r="A2889" s="17">
        <v>2877</v>
      </c>
    </row>
    <row r="2890" spans="1:1" ht="19.5" thickBot="1" x14ac:dyDescent="0.35">
      <c r="A2890" s="17">
        <v>2878</v>
      </c>
    </row>
    <row r="2891" spans="1:1" ht="19.5" thickBot="1" x14ac:dyDescent="0.35">
      <c r="A2891" s="17">
        <v>2879</v>
      </c>
    </row>
    <row r="2892" spans="1:1" ht="19.5" thickBot="1" x14ac:dyDescent="0.35">
      <c r="A2892" s="17">
        <v>2880</v>
      </c>
    </row>
    <row r="2893" spans="1:1" ht="19.5" thickBot="1" x14ac:dyDescent="0.35">
      <c r="A2893" s="17">
        <v>2881</v>
      </c>
    </row>
    <row r="2894" spans="1:1" ht="19.5" thickBot="1" x14ac:dyDescent="0.35">
      <c r="A2894" s="17">
        <v>2882</v>
      </c>
    </row>
    <row r="2895" spans="1:1" ht="19.5" thickBot="1" x14ac:dyDescent="0.35">
      <c r="A2895" s="17">
        <v>2883</v>
      </c>
    </row>
    <row r="2896" spans="1:1" ht="19.5" thickBot="1" x14ac:dyDescent="0.35">
      <c r="A2896" s="17">
        <v>2884</v>
      </c>
    </row>
    <row r="2897" spans="1:1" ht="19.5" thickBot="1" x14ac:dyDescent="0.35">
      <c r="A2897" s="17">
        <v>2885</v>
      </c>
    </row>
    <row r="2898" spans="1:1" ht="19.5" thickBot="1" x14ac:dyDescent="0.35">
      <c r="A2898" s="17">
        <v>2886</v>
      </c>
    </row>
    <row r="2899" spans="1:1" ht="19.5" thickBot="1" x14ac:dyDescent="0.35">
      <c r="A2899" s="17">
        <v>2887</v>
      </c>
    </row>
    <row r="2900" spans="1:1" ht="19.5" thickBot="1" x14ac:dyDescent="0.35">
      <c r="A2900" s="17">
        <v>2888</v>
      </c>
    </row>
    <row r="2901" spans="1:1" ht="19.5" thickBot="1" x14ac:dyDescent="0.35">
      <c r="A2901" s="17">
        <v>2889</v>
      </c>
    </row>
    <row r="2902" spans="1:1" ht="19.5" thickBot="1" x14ac:dyDescent="0.35">
      <c r="A2902" s="17">
        <v>2890</v>
      </c>
    </row>
    <row r="2903" spans="1:1" ht="19.5" thickBot="1" x14ac:dyDescent="0.35">
      <c r="A2903" s="17">
        <v>2891</v>
      </c>
    </row>
    <row r="2904" spans="1:1" ht="19.5" thickBot="1" x14ac:dyDescent="0.35">
      <c r="A2904" s="17">
        <v>2892</v>
      </c>
    </row>
    <row r="2905" spans="1:1" ht="19.5" thickBot="1" x14ac:dyDescent="0.35">
      <c r="A2905" s="17">
        <v>2893</v>
      </c>
    </row>
    <row r="2906" spans="1:1" ht="19.5" thickBot="1" x14ac:dyDescent="0.35">
      <c r="A2906" s="17">
        <v>2894</v>
      </c>
    </row>
    <row r="2907" spans="1:1" ht="19.5" thickBot="1" x14ac:dyDescent="0.35">
      <c r="A2907" s="17">
        <v>2895</v>
      </c>
    </row>
    <row r="2908" spans="1:1" ht="19.5" thickBot="1" x14ac:dyDescent="0.35">
      <c r="A2908" s="17">
        <v>2896</v>
      </c>
    </row>
    <row r="2909" spans="1:1" ht="19.5" thickBot="1" x14ac:dyDescent="0.35">
      <c r="A2909" s="17">
        <v>2897</v>
      </c>
    </row>
    <row r="2910" spans="1:1" ht="19.5" thickBot="1" x14ac:dyDescent="0.35">
      <c r="A2910" s="17">
        <v>2898</v>
      </c>
    </row>
    <row r="2911" spans="1:1" ht="19.5" thickBot="1" x14ac:dyDescent="0.35">
      <c r="A2911" s="17">
        <v>2899</v>
      </c>
    </row>
    <row r="2912" spans="1:1" ht="19.5" thickBot="1" x14ac:dyDescent="0.35">
      <c r="A2912" s="17">
        <v>2900</v>
      </c>
    </row>
    <row r="2913" spans="1:1" ht="19.5" thickBot="1" x14ac:dyDescent="0.35">
      <c r="A2913" s="17">
        <v>2901</v>
      </c>
    </row>
    <row r="2914" spans="1:1" ht="19.5" thickBot="1" x14ac:dyDescent="0.35">
      <c r="A2914" s="17">
        <v>2902</v>
      </c>
    </row>
    <row r="2915" spans="1:1" ht="19.5" thickBot="1" x14ac:dyDescent="0.35">
      <c r="A2915" s="17">
        <v>2903</v>
      </c>
    </row>
    <row r="2916" spans="1:1" ht="19.5" thickBot="1" x14ac:dyDescent="0.35">
      <c r="A2916" s="17">
        <v>2904</v>
      </c>
    </row>
    <row r="2917" spans="1:1" ht="19.5" thickBot="1" x14ac:dyDescent="0.35">
      <c r="A2917" s="17">
        <v>2905</v>
      </c>
    </row>
    <row r="2918" spans="1:1" ht="19.5" thickBot="1" x14ac:dyDescent="0.35">
      <c r="A2918" s="17">
        <v>2906</v>
      </c>
    </row>
    <row r="2919" spans="1:1" ht="19.5" thickBot="1" x14ac:dyDescent="0.35">
      <c r="A2919" s="17">
        <v>2907</v>
      </c>
    </row>
    <row r="2920" spans="1:1" ht="19.5" thickBot="1" x14ac:dyDescent="0.35">
      <c r="A2920" s="17">
        <v>2908</v>
      </c>
    </row>
    <row r="2921" spans="1:1" ht="19.5" thickBot="1" x14ac:dyDescent="0.35">
      <c r="A2921" s="17">
        <v>2909</v>
      </c>
    </row>
    <row r="2922" spans="1:1" ht="19.5" thickBot="1" x14ac:dyDescent="0.35">
      <c r="A2922" s="17">
        <v>2910</v>
      </c>
    </row>
    <row r="2923" spans="1:1" ht="19.5" thickBot="1" x14ac:dyDescent="0.35">
      <c r="A2923" s="17">
        <v>2911</v>
      </c>
    </row>
    <row r="2924" spans="1:1" ht="19.5" thickBot="1" x14ac:dyDescent="0.35">
      <c r="A2924" s="17">
        <v>2912</v>
      </c>
    </row>
    <row r="2925" spans="1:1" ht="19.5" thickBot="1" x14ac:dyDescent="0.35">
      <c r="A2925" s="17">
        <v>2913</v>
      </c>
    </row>
    <row r="2926" spans="1:1" ht="19.5" thickBot="1" x14ac:dyDescent="0.35">
      <c r="A2926" s="17">
        <v>2914</v>
      </c>
    </row>
    <row r="2927" spans="1:1" ht="19.5" thickBot="1" x14ac:dyDescent="0.35">
      <c r="A2927" s="17">
        <v>2915</v>
      </c>
    </row>
    <row r="2928" spans="1:1" ht="19.5" thickBot="1" x14ac:dyDescent="0.35">
      <c r="A2928" s="17">
        <v>2916</v>
      </c>
    </row>
    <row r="2929" spans="1:1" ht="19.5" thickBot="1" x14ac:dyDescent="0.35">
      <c r="A2929" s="17">
        <v>2917</v>
      </c>
    </row>
    <row r="2930" spans="1:1" ht="19.5" thickBot="1" x14ac:dyDescent="0.35">
      <c r="A2930" s="17">
        <v>2918</v>
      </c>
    </row>
    <row r="2931" spans="1:1" ht="19.5" thickBot="1" x14ac:dyDescent="0.35">
      <c r="A2931" s="17">
        <v>2919</v>
      </c>
    </row>
    <row r="2932" spans="1:1" ht="19.5" thickBot="1" x14ac:dyDescent="0.35">
      <c r="A2932" s="17">
        <v>2920</v>
      </c>
    </row>
    <row r="2933" spans="1:1" ht="19.5" thickBot="1" x14ac:dyDescent="0.35">
      <c r="A2933" s="17">
        <v>2921</v>
      </c>
    </row>
    <row r="2934" spans="1:1" ht="19.5" thickBot="1" x14ac:dyDescent="0.35">
      <c r="A2934" s="17">
        <v>2922</v>
      </c>
    </row>
    <row r="2935" spans="1:1" ht="19.5" thickBot="1" x14ac:dyDescent="0.35">
      <c r="A2935" s="17">
        <v>2923</v>
      </c>
    </row>
    <row r="2936" spans="1:1" ht="19.5" thickBot="1" x14ac:dyDescent="0.35">
      <c r="A2936" s="17">
        <v>2924</v>
      </c>
    </row>
    <row r="2937" spans="1:1" ht="19.5" thickBot="1" x14ac:dyDescent="0.35">
      <c r="A2937" s="17">
        <v>2925</v>
      </c>
    </row>
    <row r="2938" spans="1:1" ht="19.5" thickBot="1" x14ac:dyDescent="0.35">
      <c r="A2938" s="17">
        <v>2926</v>
      </c>
    </row>
    <row r="2939" spans="1:1" ht="19.5" thickBot="1" x14ac:dyDescent="0.35">
      <c r="A2939" s="17">
        <v>2927</v>
      </c>
    </row>
    <row r="2940" spans="1:1" ht="19.5" thickBot="1" x14ac:dyDescent="0.35">
      <c r="A2940" s="17">
        <v>2928</v>
      </c>
    </row>
    <row r="2941" spans="1:1" ht="19.5" thickBot="1" x14ac:dyDescent="0.35">
      <c r="A2941" s="17">
        <v>2929</v>
      </c>
    </row>
    <row r="2942" spans="1:1" ht="19.5" thickBot="1" x14ac:dyDescent="0.35">
      <c r="A2942" s="17">
        <v>2930</v>
      </c>
    </row>
    <row r="2943" spans="1:1" ht="19.5" thickBot="1" x14ac:dyDescent="0.35">
      <c r="A2943" s="17">
        <v>2931</v>
      </c>
    </row>
    <row r="2944" spans="1:1" ht="19.5" thickBot="1" x14ac:dyDescent="0.35">
      <c r="A2944" s="17">
        <v>2932</v>
      </c>
    </row>
    <row r="2945" spans="1:1" ht="19.5" thickBot="1" x14ac:dyDescent="0.35">
      <c r="A2945" s="17">
        <v>2933</v>
      </c>
    </row>
    <row r="2946" spans="1:1" ht="19.5" thickBot="1" x14ac:dyDescent="0.35">
      <c r="A2946" s="17">
        <v>2934</v>
      </c>
    </row>
    <row r="2947" spans="1:1" ht="19.5" thickBot="1" x14ac:dyDescent="0.35">
      <c r="A2947" s="17">
        <v>2935</v>
      </c>
    </row>
    <row r="2948" spans="1:1" ht="19.5" thickBot="1" x14ac:dyDescent="0.35">
      <c r="A2948" s="17">
        <v>2936</v>
      </c>
    </row>
    <row r="2949" spans="1:1" ht="19.5" thickBot="1" x14ac:dyDescent="0.35">
      <c r="A2949" s="17">
        <v>2937</v>
      </c>
    </row>
    <row r="2950" spans="1:1" ht="19.5" thickBot="1" x14ac:dyDescent="0.35">
      <c r="A2950" s="17">
        <v>2938</v>
      </c>
    </row>
    <row r="2951" spans="1:1" ht="19.5" thickBot="1" x14ac:dyDescent="0.35">
      <c r="A2951" s="17">
        <v>2939</v>
      </c>
    </row>
    <row r="2952" spans="1:1" ht="19.5" thickBot="1" x14ac:dyDescent="0.35">
      <c r="A2952" s="17">
        <v>2940</v>
      </c>
    </row>
    <row r="2953" spans="1:1" ht="19.5" thickBot="1" x14ac:dyDescent="0.35">
      <c r="A2953" s="17">
        <v>2941</v>
      </c>
    </row>
    <row r="2954" spans="1:1" ht="19.5" thickBot="1" x14ac:dyDescent="0.35">
      <c r="A2954" s="17">
        <v>2942</v>
      </c>
    </row>
    <row r="2955" spans="1:1" ht="19.5" thickBot="1" x14ac:dyDescent="0.35">
      <c r="A2955" s="17">
        <v>2943</v>
      </c>
    </row>
    <row r="2956" spans="1:1" ht="19.5" thickBot="1" x14ac:dyDescent="0.35">
      <c r="A2956" s="17">
        <v>2944</v>
      </c>
    </row>
    <row r="2957" spans="1:1" ht="19.5" thickBot="1" x14ac:dyDescent="0.35">
      <c r="A2957" s="17">
        <v>2945</v>
      </c>
    </row>
    <row r="2958" spans="1:1" ht="19.5" thickBot="1" x14ac:dyDescent="0.35">
      <c r="A2958" s="17">
        <v>2946</v>
      </c>
    </row>
    <row r="2959" spans="1:1" ht="19.5" thickBot="1" x14ac:dyDescent="0.35">
      <c r="A2959" s="17">
        <v>2947</v>
      </c>
    </row>
    <row r="2960" spans="1:1" ht="19.5" thickBot="1" x14ac:dyDescent="0.35">
      <c r="A2960" s="17">
        <v>2948</v>
      </c>
    </row>
    <row r="2961" spans="1:1" ht="19.5" thickBot="1" x14ac:dyDescent="0.35">
      <c r="A2961" s="17">
        <v>2949</v>
      </c>
    </row>
    <row r="2962" spans="1:1" ht="19.5" thickBot="1" x14ac:dyDescent="0.35">
      <c r="A2962" s="17">
        <v>2950</v>
      </c>
    </row>
    <row r="2963" spans="1:1" ht="19.5" thickBot="1" x14ac:dyDescent="0.35">
      <c r="A2963" s="17">
        <v>2951</v>
      </c>
    </row>
    <row r="2964" spans="1:1" ht="19.5" thickBot="1" x14ac:dyDescent="0.35">
      <c r="A2964" s="17">
        <v>2952</v>
      </c>
    </row>
    <row r="2965" spans="1:1" ht="19.5" thickBot="1" x14ac:dyDescent="0.35">
      <c r="A2965" s="17">
        <v>2953</v>
      </c>
    </row>
    <row r="2966" spans="1:1" ht="19.5" thickBot="1" x14ac:dyDescent="0.35">
      <c r="A2966" s="17">
        <v>2954</v>
      </c>
    </row>
    <row r="2967" spans="1:1" ht="19.5" thickBot="1" x14ac:dyDescent="0.35">
      <c r="A2967" s="17">
        <v>2955</v>
      </c>
    </row>
    <row r="2968" spans="1:1" ht="19.5" thickBot="1" x14ac:dyDescent="0.35">
      <c r="A2968" s="17">
        <v>2956</v>
      </c>
    </row>
    <row r="2969" spans="1:1" ht="19.5" thickBot="1" x14ac:dyDescent="0.35">
      <c r="A2969" s="17">
        <v>2957</v>
      </c>
    </row>
    <row r="2970" spans="1:1" ht="19.5" thickBot="1" x14ac:dyDescent="0.35">
      <c r="A2970" s="17">
        <v>2958</v>
      </c>
    </row>
    <row r="2971" spans="1:1" ht="19.5" thickBot="1" x14ac:dyDescent="0.35">
      <c r="A2971" s="17">
        <v>2959</v>
      </c>
    </row>
    <row r="2972" spans="1:1" ht="19.5" thickBot="1" x14ac:dyDescent="0.35">
      <c r="A2972" s="17">
        <v>2960</v>
      </c>
    </row>
    <row r="2973" spans="1:1" ht="19.5" thickBot="1" x14ac:dyDescent="0.35">
      <c r="A2973" s="17">
        <v>2961</v>
      </c>
    </row>
    <row r="2974" spans="1:1" ht="19.5" thickBot="1" x14ac:dyDescent="0.35">
      <c r="A2974" s="17">
        <v>2962</v>
      </c>
    </row>
    <row r="2975" spans="1:1" ht="19.5" thickBot="1" x14ac:dyDescent="0.35">
      <c r="A2975" s="17">
        <v>2963</v>
      </c>
    </row>
    <row r="2976" spans="1:1" ht="19.5" thickBot="1" x14ac:dyDescent="0.35">
      <c r="A2976" s="17">
        <v>2964</v>
      </c>
    </row>
    <row r="2977" spans="1:1" ht="19.5" thickBot="1" x14ac:dyDescent="0.35">
      <c r="A2977" s="17">
        <v>2965</v>
      </c>
    </row>
    <row r="2978" spans="1:1" ht="19.5" thickBot="1" x14ac:dyDescent="0.35">
      <c r="A2978" s="17">
        <v>2966</v>
      </c>
    </row>
    <row r="2979" spans="1:1" ht="19.5" thickBot="1" x14ac:dyDescent="0.35">
      <c r="A2979" s="17">
        <v>2967</v>
      </c>
    </row>
    <row r="2980" spans="1:1" ht="19.5" thickBot="1" x14ac:dyDescent="0.35">
      <c r="A2980" s="17">
        <v>2968</v>
      </c>
    </row>
    <row r="2981" spans="1:1" ht="19.5" thickBot="1" x14ac:dyDescent="0.35">
      <c r="A2981" s="17">
        <v>2969</v>
      </c>
    </row>
    <row r="2982" spans="1:1" ht="19.5" thickBot="1" x14ac:dyDescent="0.35">
      <c r="A2982" s="17">
        <v>2970</v>
      </c>
    </row>
    <row r="2983" spans="1:1" ht="19.5" thickBot="1" x14ac:dyDescent="0.35">
      <c r="A2983" s="17">
        <v>2971</v>
      </c>
    </row>
    <row r="2984" spans="1:1" ht="19.5" thickBot="1" x14ac:dyDescent="0.35">
      <c r="A2984" s="17">
        <v>2972</v>
      </c>
    </row>
    <row r="2985" spans="1:1" ht="19.5" thickBot="1" x14ac:dyDescent="0.35">
      <c r="A2985" s="17">
        <v>2973</v>
      </c>
    </row>
    <row r="2986" spans="1:1" ht="19.5" thickBot="1" x14ac:dyDescent="0.35">
      <c r="A2986" s="17">
        <v>2974</v>
      </c>
    </row>
    <row r="2987" spans="1:1" ht="19.5" thickBot="1" x14ac:dyDescent="0.35">
      <c r="A2987" s="17">
        <v>2975</v>
      </c>
    </row>
    <row r="2988" spans="1:1" ht="19.5" thickBot="1" x14ac:dyDescent="0.35">
      <c r="A2988" s="17">
        <v>2976</v>
      </c>
    </row>
    <row r="2989" spans="1:1" ht="19.5" thickBot="1" x14ac:dyDescent="0.35">
      <c r="A2989" s="17">
        <v>2977</v>
      </c>
    </row>
    <row r="2990" spans="1:1" ht="19.5" thickBot="1" x14ac:dyDescent="0.35">
      <c r="A2990" s="17">
        <v>2978</v>
      </c>
    </row>
    <row r="2991" spans="1:1" ht="19.5" thickBot="1" x14ac:dyDescent="0.35">
      <c r="A2991" s="17">
        <v>2979</v>
      </c>
    </row>
    <row r="2992" spans="1:1" ht="19.5" thickBot="1" x14ac:dyDescent="0.35">
      <c r="A2992" s="17">
        <v>2980</v>
      </c>
    </row>
    <row r="2993" spans="1:1" ht="19.5" thickBot="1" x14ac:dyDescent="0.35">
      <c r="A2993" s="17">
        <v>2981</v>
      </c>
    </row>
    <row r="2994" spans="1:1" ht="19.5" thickBot="1" x14ac:dyDescent="0.35">
      <c r="A2994" s="17">
        <v>2982</v>
      </c>
    </row>
    <row r="2995" spans="1:1" ht="19.5" thickBot="1" x14ac:dyDescent="0.35">
      <c r="A2995" s="17">
        <v>2983</v>
      </c>
    </row>
    <row r="2996" spans="1:1" ht="19.5" thickBot="1" x14ac:dyDescent="0.35">
      <c r="A2996" s="17">
        <v>2984</v>
      </c>
    </row>
    <row r="2997" spans="1:1" ht="19.5" thickBot="1" x14ac:dyDescent="0.35">
      <c r="A2997" s="17">
        <v>2985</v>
      </c>
    </row>
    <row r="2998" spans="1:1" ht="19.5" thickBot="1" x14ac:dyDescent="0.35">
      <c r="A2998" s="17">
        <v>2986</v>
      </c>
    </row>
    <row r="2999" spans="1:1" ht="19.5" thickBot="1" x14ac:dyDescent="0.35">
      <c r="A2999" s="17">
        <v>2987</v>
      </c>
    </row>
    <row r="3000" spans="1:1" ht="19.5" thickBot="1" x14ac:dyDescent="0.35">
      <c r="A3000" s="17">
        <v>2988</v>
      </c>
    </row>
    <row r="3001" spans="1:1" ht="19.5" thickBot="1" x14ac:dyDescent="0.35">
      <c r="A3001" s="17">
        <v>2989</v>
      </c>
    </row>
    <row r="3002" spans="1:1" ht="19.5" thickBot="1" x14ac:dyDescent="0.35">
      <c r="A3002" s="17">
        <v>2990</v>
      </c>
    </row>
    <row r="3003" spans="1:1" ht="19.5" thickBot="1" x14ac:dyDescent="0.35">
      <c r="A3003" s="17">
        <v>2991</v>
      </c>
    </row>
    <row r="3004" spans="1:1" ht="19.5" thickBot="1" x14ac:dyDescent="0.35">
      <c r="A3004" s="17">
        <v>2992</v>
      </c>
    </row>
    <row r="3005" spans="1:1" ht="19.5" thickBot="1" x14ac:dyDescent="0.35">
      <c r="A3005" s="17">
        <v>2993</v>
      </c>
    </row>
    <row r="3006" spans="1:1" ht="19.5" thickBot="1" x14ac:dyDescent="0.35">
      <c r="A3006" s="17">
        <v>2994</v>
      </c>
    </row>
    <row r="3007" spans="1:1" ht="19.5" thickBot="1" x14ac:dyDescent="0.35">
      <c r="A3007" s="17">
        <v>2995</v>
      </c>
    </row>
    <row r="3008" spans="1:1" ht="19.5" thickBot="1" x14ac:dyDescent="0.35">
      <c r="A3008" s="17">
        <v>2996</v>
      </c>
    </row>
    <row r="3009" spans="1:1" ht="19.5" thickBot="1" x14ac:dyDescent="0.35">
      <c r="A3009" s="17">
        <v>2997</v>
      </c>
    </row>
    <row r="3010" spans="1:1" ht="19.5" thickBot="1" x14ac:dyDescent="0.35">
      <c r="A3010" s="17">
        <v>2998</v>
      </c>
    </row>
    <row r="3011" spans="1:1" ht="19.5" thickBot="1" x14ac:dyDescent="0.35">
      <c r="A3011" s="17">
        <v>2999</v>
      </c>
    </row>
    <row r="3012" spans="1:1" ht="19.5" thickBot="1" x14ac:dyDescent="0.35">
      <c r="A3012" s="17">
        <v>3000</v>
      </c>
    </row>
    <row r="3013" spans="1:1" ht="19.5" thickBot="1" x14ac:dyDescent="0.35">
      <c r="A3013" s="17">
        <v>3001</v>
      </c>
    </row>
    <row r="3014" spans="1:1" ht="19.5" thickBot="1" x14ac:dyDescent="0.35">
      <c r="A3014" s="17">
        <v>3002</v>
      </c>
    </row>
    <row r="3015" spans="1:1" ht="19.5" thickBot="1" x14ac:dyDescent="0.35">
      <c r="A3015" s="17">
        <v>3003</v>
      </c>
    </row>
    <row r="3016" spans="1:1" ht="19.5" thickBot="1" x14ac:dyDescent="0.35">
      <c r="A3016" s="17">
        <v>3004</v>
      </c>
    </row>
    <row r="3017" spans="1:1" ht="19.5" thickBot="1" x14ac:dyDescent="0.35">
      <c r="A3017" s="17">
        <v>3005</v>
      </c>
    </row>
    <row r="3018" spans="1:1" ht="19.5" thickBot="1" x14ac:dyDescent="0.35">
      <c r="A3018" s="17">
        <v>3006</v>
      </c>
    </row>
    <row r="3019" spans="1:1" ht="19.5" thickBot="1" x14ac:dyDescent="0.35">
      <c r="A3019" s="17">
        <v>3007</v>
      </c>
    </row>
    <row r="3020" spans="1:1" ht="19.5" thickBot="1" x14ac:dyDescent="0.35">
      <c r="A3020" s="17">
        <v>3008</v>
      </c>
    </row>
    <row r="3021" spans="1:1" ht="19.5" thickBot="1" x14ac:dyDescent="0.35">
      <c r="A3021" s="17">
        <v>3009</v>
      </c>
    </row>
    <row r="3022" spans="1:1" ht="19.5" thickBot="1" x14ac:dyDescent="0.35">
      <c r="A3022" s="17">
        <v>3010</v>
      </c>
    </row>
    <row r="3023" spans="1:1" ht="19.5" thickBot="1" x14ac:dyDescent="0.35">
      <c r="A3023" s="17">
        <v>3011</v>
      </c>
    </row>
    <row r="3024" spans="1:1" ht="19.5" thickBot="1" x14ac:dyDescent="0.35">
      <c r="A3024" s="17">
        <v>3012</v>
      </c>
    </row>
    <row r="3025" spans="1:1" ht="19.5" thickBot="1" x14ac:dyDescent="0.35">
      <c r="A3025" s="17">
        <v>3013</v>
      </c>
    </row>
    <row r="3026" spans="1:1" ht="19.5" thickBot="1" x14ac:dyDescent="0.35">
      <c r="A3026" s="17">
        <v>3014</v>
      </c>
    </row>
    <row r="3027" spans="1:1" ht="19.5" thickBot="1" x14ac:dyDescent="0.35">
      <c r="A3027" s="17">
        <v>3015</v>
      </c>
    </row>
    <row r="3028" spans="1:1" ht="19.5" thickBot="1" x14ac:dyDescent="0.35">
      <c r="A3028" s="17">
        <v>3016</v>
      </c>
    </row>
    <row r="3029" spans="1:1" ht="19.5" thickBot="1" x14ac:dyDescent="0.35">
      <c r="A3029" s="17">
        <v>3017</v>
      </c>
    </row>
    <row r="3030" spans="1:1" ht="19.5" thickBot="1" x14ac:dyDescent="0.35">
      <c r="A3030" s="17">
        <v>3018</v>
      </c>
    </row>
    <row r="3031" spans="1:1" ht="19.5" thickBot="1" x14ac:dyDescent="0.35">
      <c r="A3031" s="17">
        <v>3019</v>
      </c>
    </row>
    <row r="3032" spans="1:1" ht="19.5" thickBot="1" x14ac:dyDescent="0.35">
      <c r="A3032" s="17">
        <v>3020</v>
      </c>
    </row>
    <row r="3033" spans="1:1" ht="19.5" thickBot="1" x14ac:dyDescent="0.35">
      <c r="A3033" s="17">
        <v>3021</v>
      </c>
    </row>
    <row r="3034" spans="1:1" ht="19.5" thickBot="1" x14ac:dyDescent="0.35">
      <c r="A3034" s="17">
        <v>3022</v>
      </c>
    </row>
    <row r="3035" spans="1:1" ht="19.5" thickBot="1" x14ac:dyDescent="0.35">
      <c r="A3035" s="17">
        <v>3023</v>
      </c>
    </row>
    <row r="3036" spans="1:1" ht="19.5" thickBot="1" x14ac:dyDescent="0.35">
      <c r="A3036" s="17">
        <v>3024</v>
      </c>
    </row>
    <row r="3037" spans="1:1" ht="19.5" thickBot="1" x14ac:dyDescent="0.35">
      <c r="A3037" s="17">
        <v>3025</v>
      </c>
    </row>
    <row r="3038" spans="1:1" ht="19.5" thickBot="1" x14ac:dyDescent="0.35">
      <c r="A3038" s="17">
        <v>3026</v>
      </c>
    </row>
    <row r="3039" spans="1:1" ht="19.5" thickBot="1" x14ac:dyDescent="0.35">
      <c r="A3039" s="17">
        <v>3027</v>
      </c>
    </row>
    <row r="3040" spans="1:1" ht="19.5" thickBot="1" x14ac:dyDescent="0.35">
      <c r="A3040" s="17">
        <v>3028</v>
      </c>
    </row>
    <row r="3041" spans="1:1" ht="19.5" thickBot="1" x14ac:dyDescent="0.35">
      <c r="A3041" s="17">
        <v>3029</v>
      </c>
    </row>
    <row r="3042" spans="1:1" ht="19.5" thickBot="1" x14ac:dyDescent="0.35">
      <c r="A3042" s="17">
        <v>3030</v>
      </c>
    </row>
    <row r="3043" spans="1:1" ht="19.5" thickBot="1" x14ac:dyDescent="0.35">
      <c r="A3043" s="17">
        <v>3031</v>
      </c>
    </row>
    <row r="3044" spans="1:1" ht="19.5" thickBot="1" x14ac:dyDescent="0.35">
      <c r="A3044" s="17">
        <v>3032</v>
      </c>
    </row>
    <row r="3045" spans="1:1" ht="19.5" thickBot="1" x14ac:dyDescent="0.35">
      <c r="A3045" s="17">
        <v>3033</v>
      </c>
    </row>
    <row r="3046" spans="1:1" ht="19.5" thickBot="1" x14ac:dyDescent="0.35">
      <c r="A3046" s="17">
        <v>3034</v>
      </c>
    </row>
    <row r="3047" spans="1:1" ht="19.5" thickBot="1" x14ac:dyDescent="0.35">
      <c r="A3047" s="17">
        <v>3035</v>
      </c>
    </row>
    <row r="3048" spans="1:1" ht="19.5" thickBot="1" x14ac:dyDescent="0.35">
      <c r="A3048" s="17">
        <v>3036</v>
      </c>
    </row>
    <row r="3049" spans="1:1" ht="19.5" thickBot="1" x14ac:dyDescent="0.35">
      <c r="A3049" s="17">
        <v>3037</v>
      </c>
    </row>
    <row r="3050" spans="1:1" ht="19.5" thickBot="1" x14ac:dyDescent="0.35">
      <c r="A3050" s="17">
        <v>3038</v>
      </c>
    </row>
    <row r="3051" spans="1:1" ht="19.5" thickBot="1" x14ac:dyDescent="0.35">
      <c r="A3051" s="17">
        <v>3039</v>
      </c>
    </row>
    <row r="3052" spans="1:1" ht="19.5" thickBot="1" x14ac:dyDescent="0.35">
      <c r="A3052" s="17">
        <v>3040</v>
      </c>
    </row>
    <row r="3053" spans="1:1" ht="19.5" thickBot="1" x14ac:dyDescent="0.35">
      <c r="A3053" s="17">
        <v>3041</v>
      </c>
    </row>
    <row r="3054" spans="1:1" ht="19.5" thickBot="1" x14ac:dyDescent="0.35">
      <c r="A3054" s="17">
        <v>3042</v>
      </c>
    </row>
    <row r="3055" spans="1:1" ht="19.5" thickBot="1" x14ac:dyDescent="0.35">
      <c r="A3055" s="17">
        <v>3043</v>
      </c>
    </row>
    <row r="3056" spans="1:1" ht="19.5" thickBot="1" x14ac:dyDescent="0.35">
      <c r="A3056" s="17">
        <v>3044</v>
      </c>
    </row>
    <row r="3057" spans="1:1" ht="19.5" thickBot="1" x14ac:dyDescent="0.35">
      <c r="A3057" s="17">
        <v>3045</v>
      </c>
    </row>
    <row r="3058" spans="1:1" ht="19.5" thickBot="1" x14ac:dyDescent="0.35">
      <c r="A3058" s="17">
        <v>3046</v>
      </c>
    </row>
    <row r="3059" spans="1:1" ht="19.5" thickBot="1" x14ac:dyDescent="0.35">
      <c r="A3059" s="17">
        <v>3047</v>
      </c>
    </row>
    <row r="3060" spans="1:1" ht="19.5" thickBot="1" x14ac:dyDescent="0.35">
      <c r="A3060" s="17">
        <v>3048</v>
      </c>
    </row>
    <row r="3061" spans="1:1" ht="19.5" thickBot="1" x14ac:dyDescent="0.35">
      <c r="A3061" s="17">
        <v>3049</v>
      </c>
    </row>
    <row r="3062" spans="1:1" ht="19.5" thickBot="1" x14ac:dyDescent="0.35">
      <c r="A3062" s="17">
        <v>3050</v>
      </c>
    </row>
    <row r="3063" spans="1:1" ht="19.5" thickBot="1" x14ac:dyDescent="0.35">
      <c r="A3063" s="17">
        <v>3051</v>
      </c>
    </row>
    <row r="3064" spans="1:1" ht="19.5" thickBot="1" x14ac:dyDescent="0.35">
      <c r="A3064" s="17">
        <v>3052</v>
      </c>
    </row>
    <row r="3065" spans="1:1" ht="19.5" thickBot="1" x14ac:dyDescent="0.35">
      <c r="A3065" s="17">
        <v>3053</v>
      </c>
    </row>
    <row r="3066" spans="1:1" ht="19.5" thickBot="1" x14ac:dyDescent="0.35">
      <c r="A3066" s="17">
        <v>3054</v>
      </c>
    </row>
    <row r="3067" spans="1:1" ht="19.5" thickBot="1" x14ac:dyDescent="0.35">
      <c r="A3067" s="17">
        <v>3055</v>
      </c>
    </row>
    <row r="3068" spans="1:1" ht="19.5" thickBot="1" x14ac:dyDescent="0.35">
      <c r="A3068" s="17">
        <v>3056</v>
      </c>
    </row>
    <row r="3069" spans="1:1" ht="19.5" thickBot="1" x14ac:dyDescent="0.35">
      <c r="A3069" s="17">
        <v>3057</v>
      </c>
    </row>
    <row r="3070" spans="1:1" ht="19.5" thickBot="1" x14ac:dyDescent="0.35">
      <c r="A3070" s="17">
        <v>3058</v>
      </c>
    </row>
    <row r="3071" spans="1:1" ht="19.5" thickBot="1" x14ac:dyDescent="0.35">
      <c r="A3071" s="17">
        <v>3059</v>
      </c>
    </row>
    <row r="3072" spans="1:1" ht="19.5" thickBot="1" x14ac:dyDescent="0.35">
      <c r="A3072" s="17">
        <v>3060</v>
      </c>
    </row>
    <row r="3073" spans="1:1" ht="19.5" thickBot="1" x14ac:dyDescent="0.35">
      <c r="A3073" s="17">
        <v>3061</v>
      </c>
    </row>
    <row r="3074" spans="1:1" ht="19.5" thickBot="1" x14ac:dyDescent="0.35">
      <c r="A3074" s="17">
        <v>3062</v>
      </c>
    </row>
    <row r="3075" spans="1:1" ht="19.5" thickBot="1" x14ac:dyDescent="0.35">
      <c r="A3075" s="17">
        <v>3063</v>
      </c>
    </row>
    <row r="3076" spans="1:1" ht="19.5" thickBot="1" x14ac:dyDescent="0.35">
      <c r="A3076" s="17">
        <v>3064</v>
      </c>
    </row>
    <row r="3077" spans="1:1" ht="19.5" thickBot="1" x14ac:dyDescent="0.35">
      <c r="A3077" s="17">
        <v>3065</v>
      </c>
    </row>
    <row r="3078" spans="1:1" ht="19.5" thickBot="1" x14ac:dyDescent="0.35">
      <c r="A3078" s="17">
        <v>3066</v>
      </c>
    </row>
    <row r="3079" spans="1:1" ht="19.5" thickBot="1" x14ac:dyDescent="0.35">
      <c r="A3079" s="17">
        <v>3067</v>
      </c>
    </row>
    <row r="3080" spans="1:1" ht="19.5" thickBot="1" x14ac:dyDescent="0.35">
      <c r="A3080" s="17">
        <v>3068</v>
      </c>
    </row>
    <row r="3081" spans="1:1" ht="19.5" thickBot="1" x14ac:dyDescent="0.35">
      <c r="A3081" s="17">
        <v>3069</v>
      </c>
    </row>
    <row r="3082" spans="1:1" ht="19.5" thickBot="1" x14ac:dyDescent="0.35">
      <c r="A3082" s="17">
        <v>3070</v>
      </c>
    </row>
    <row r="3083" spans="1:1" ht="19.5" thickBot="1" x14ac:dyDescent="0.35">
      <c r="A3083" s="17">
        <v>3071</v>
      </c>
    </row>
    <row r="3084" spans="1:1" ht="19.5" thickBot="1" x14ac:dyDescent="0.35">
      <c r="A3084" s="17">
        <v>3072</v>
      </c>
    </row>
    <row r="3085" spans="1:1" ht="19.5" thickBot="1" x14ac:dyDescent="0.35">
      <c r="A3085" s="17">
        <v>3073</v>
      </c>
    </row>
    <row r="3086" spans="1:1" ht="19.5" thickBot="1" x14ac:dyDescent="0.35">
      <c r="A3086" s="17">
        <v>3074</v>
      </c>
    </row>
    <row r="3087" spans="1:1" ht="19.5" thickBot="1" x14ac:dyDescent="0.35">
      <c r="A3087" s="17">
        <v>3075</v>
      </c>
    </row>
    <row r="3088" spans="1:1" ht="19.5" thickBot="1" x14ac:dyDescent="0.35">
      <c r="A3088" s="17">
        <v>3076</v>
      </c>
    </row>
    <row r="3089" spans="1:1" ht="19.5" thickBot="1" x14ac:dyDescent="0.35">
      <c r="A3089" s="17">
        <v>3077</v>
      </c>
    </row>
    <row r="3090" spans="1:1" ht="19.5" thickBot="1" x14ac:dyDescent="0.35">
      <c r="A3090" s="17">
        <v>3078</v>
      </c>
    </row>
    <row r="3091" spans="1:1" ht="19.5" thickBot="1" x14ac:dyDescent="0.35">
      <c r="A3091" s="17">
        <v>3079</v>
      </c>
    </row>
    <row r="3092" spans="1:1" ht="19.5" thickBot="1" x14ac:dyDescent="0.35">
      <c r="A3092" s="17">
        <v>3080</v>
      </c>
    </row>
    <row r="3093" spans="1:1" ht="19.5" thickBot="1" x14ac:dyDescent="0.35">
      <c r="A3093" s="17">
        <v>3081</v>
      </c>
    </row>
    <row r="3094" spans="1:1" ht="19.5" thickBot="1" x14ac:dyDescent="0.35">
      <c r="A3094" s="17">
        <v>3082</v>
      </c>
    </row>
    <row r="3095" spans="1:1" ht="19.5" thickBot="1" x14ac:dyDescent="0.35">
      <c r="A3095" s="17">
        <v>3083</v>
      </c>
    </row>
    <row r="3096" spans="1:1" ht="19.5" thickBot="1" x14ac:dyDescent="0.35">
      <c r="A3096" s="17">
        <v>3084</v>
      </c>
    </row>
    <row r="3097" spans="1:1" ht="19.5" thickBot="1" x14ac:dyDescent="0.35">
      <c r="A3097" s="17">
        <v>3085</v>
      </c>
    </row>
    <row r="3098" spans="1:1" ht="19.5" thickBot="1" x14ac:dyDescent="0.35">
      <c r="A3098" s="17">
        <v>3086</v>
      </c>
    </row>
    <row r="3099" spans="1:1" ht="19.5" thickBot="1" x14ac:dyDescent="0.35">
      <c r="A3099" s="17">
        <v>3087</v>
      </c>
    </row>
    <row r="3100" spans="1:1" ht="19.5" thickBot="1" x14ac:dyDescent="0.35">
      <c r="A3100" s="17">
        <v>3088</v>
      </c>
    </row>
    <row r="3101" spans="1:1" ht="19.5" thickBot="1" x14ac:dyDescent="0.35">
      <c r="A3101" s="17">
        <v>3089</v>
      </c>
    </row>
    <row r="3102" spans="1:1" ht="19.5" thickBot="1" x14ac:dyDescent="0.35">
      <c r="A3102" s="17">
        <v>3090</v>
      </c>
    </row>
    <row r="3103" spans="1:1" ht="19.5" thickBot="1" x14ac:dyDescent="0.35">
      <c r="A3103" s="17">
        <v>3091</v>
      </c>
    </row>
    <row r="3104" spans="1:1" ht="19.5" thickBot="1" x14ac:dyDescent="0.35">
      <c r="A3104" s="17">
        <v>3092</v>
      </c>
    </row>
    <row r="3105" spans="1:1" ht="19.5" thickBot="1" x14ac:dyDescent="0.35">
      <c r="A3105" s="17">
        <v>3093</v>
      </c>
    </row>
    <row r="3106" spans="1:1" ht="19.5" thickBot="1" x14ac:dyDescent="0.35">
      <c r="A3106" s="17">
        <v>3094</v>
      </c>
    </row>
    <row r="3107" spans="1:1" ht="19.5" thickBot="1" x14ac:dyDescent="0.35">
      <c r="A3107" s="17">
        <v>3095</v>
      </c>
    </row>
    <row r="3108" spans="1:1" ht="19.5" thickBot="1" x14ac:dyDescent="0.35">
      <c r="A3108" s="17">
        <v>3096</v>
      </c>
    </row>
    <row r="3109" spans="1:1" ht="19.5" thickBot="1" x14ac:dyDescent="0.35">
      <c r="A3109" s="17">
        <v>3097</v>
      </c>
    </row>
    <row r="3110" spans="1:1" ht="19.5" thickBot="1" x14ac:dyDescent="0.35">
      <c r="A3110" s="17">
        <v>3098</v>
      </c>
    </row>
    <row r="3111" spans="1:1" ht="19.5" thickBot="1" x14ac:dyDescent="0.35">
      <c r="A3111" s="17">
        <v>3099</v>
      </c>
    </row>
    <row r="3112" spans="1:1" ht="19.5" thickBot="1" x14ac:dyDescent="0.35">
      <c r="A3112" s="17">
        <v>3100</v>
      </c>
    </row>
    <row r="3113" spans="1:1" ht="19.5" thickBot="1" x14ac:dyDescent="0.35">
      <c r="A3113" s="17">
        <v>3101</v>
      </c>
    </row>
    <row r="3114" spans="1:1" ht="19.5" thickBot="1" x14ac:dyDescent="0.35">
      <c r="A3114" s="17">
        <v>3102</v>
      </c>
    </row>
    <row r="3115" spans="1:1" ht="19.5" thickBot="1" x14ac:dyDescent="0.35">
      <c r="A3115" s="17">
        <v>3103</v>
      </c>
    </row>
    <row r="3116" spans="1:1" ht="19.5" thickBot="1" x14ac:dyDescent="0.35">
      <c r="A3116" s="17">
        <v>3104</v>
      </c>
    </row>
    <row r="3117" spans="1:1" ht="19.5" thickBot="1" x14ac:dyDescent="0.35">
      <c r="A3117" s="17">
        <v>3105</v>
      </c>
    </row>
    <row r="3118" spans="1:1" ht="19.5" thickBot="1" x14ac:dyDescent="0.35">
      <c r="A3118" s="17">
        <v>3106</v>
      </c>
    </row>
    <row r="3119" spans="1:1" ht="19.5" thickBot="1" x14ac:dyDescent="0.35">
      <c r="A3119" s="17">
        <v>3107</v>
      </c>
    </row>
    <row r="3120" spans="1:1" ht="19.5" thickBot="1" x14ac:dyDescent="0.35">
      <c r="A3120" s="17">
        <v>3108</v>
      </c>
    </row>
    <row r="3121" spans="1:1" ht="19.5" thickBot="1" x14ac:dyDescent="0.35">
      <c r="A3121" s="17">
        <v>3109</v>
      </c>
    </row>
    <row r="3122" spans="1:1" ht="19.5" thickBot="1" x14ac:dyDescent="0.35">
      <c r="A3122" s="17">
        <v>3110</v>
      </c>
    </row>
    <row r="3123" spans="1:1" ht="19.5" thickBot="1" x14ac:dyDescent="0.35">
      <c r="A3123" s="17">
        <v>3111</v>
      </c>
    </row>
    <row r="3124" spans="1:1" ht="19.5" thickBot="1" x14ac:dyDescent="0.35">
      <c r="A3124" s="17">
        <v>3112</v>
      </c>
    </row>
    <row r="3125" spans="1:1" ht="19.5" thickBot="1" x14ac:dyDescent="0.35">
      <c r="A3125" s="17">
        <v>3113</v>
      </c>
    </row>
    <row r="3126" spans="1:1" ht="19.5" thickBot="1" x14ac:dyDescent="0.35">
      <c r="A3126" s="17">
        <v>3114</v>
      </c>
    </row>
    <row r="3127" spans="1:1" ht="19.5" thickBot="1" x14ac:dyDescent="0.35">
      <c r="A3127" s="17">
        <v>3115</v>
      </c>
    </row>
    <row r="3128" spans="1:1" ht="19.5" thickBot="1" x14ac:dyDescent="0.35">
      <c r="A3128" s="17">
        <v>3116</v>
      </c>
    </row>
    <row r="3129" spans="1:1" ht="19.5" thickBot="1" x14ac:dyDescent="0.35">
      <c r="A3129" s="17">
        <v>3117</v>
      </c>
    </row>
    <row r="3130" spans="1:1" ht="19.5" thickBot="1" x14ac:dyDescent="0.35">
      <c r="A3130" s="17">
        <v>3118</v>
      </c>
    </row>
    <row r="3131" spans="1:1" ht="19.5" thickBot="1" x14ac:dyDescent="0.35">
      <c r="A3131" s="17">
        <v>3119</v>
      </c>
    </row>
    <row r="3132" spans="1:1" ht="19.5" thickBot="1" x14ac:dyDescent="0.35">
      <c r="A3132" s="17">
        <v>3120</v>
      </c>
    </row>
    <row r="3133" spans="1:1" ht="19.5" thickBot="1" x14ac:dyDescent="0.35">
      <c r="A3133" s="17">
        <v>3121</v>
      </c>
    </row>
    <row r="3134" spans="1:1" ht="19.5" thickBot="1" x14ac:dyDescent="0.35">
      <c r="A3134" s="17">
        <v>3122</v>
      </c>
    </row>
    <row r="3135" spans="1:1" ht="19.5" thickBot="1" x14ac:dyDescent="0.35">
      <c r="A3135" s="17">
        <v>3123</v>
      </c>
    </row>
    <row r="3136" spans="1:1" ht="19.5" thickBot="1" x14ac:dyDescent="0.35">
      <c r="A3136" s="17">
        <v>3124</v>
      </c>
    </row>
    <row r="3137" spans="1:1" ht="19.5" thickBot="1" x14ac:dyDescent="0.35">
      <c r="A3137" s="17">
        <v>3125</v>
      </c>
    </row>
    <row r="3138" spans="1:1" ht="19.5" thickBot="1" x14ac:dyDescent="0.35">
      <c r="A3138" s="17">
        <v>3126</v>
      </c>
    </row>
    <row r="3139" spans="1:1" ht="19.5" thickBot="1" x14ac:dyDescent="0.35">
      <c r="A3139" s="17">
        <v>3127</v>
      </c>
    </row>
    <row r="3140" spans="1:1" ht="19.5" thickBot="1" x14ac:dyDescent="0.35">
      <c r="A3140" s="17">
        <v>3128</v>
      </c>
    </row>
    <row r="3141" spans="1:1" ht="19.5" thickBot="1" x14ac:dyDescent="0.35">
      <c r="A3141" s="17">
        <v>3129</v>
      </c>
    </row>
    <row r="3142" spans="1:1" ht="19.5" thickBot="1" x14ac:dyDescent="0.35">
      <c r="A3142" s="17">
        <v>3130</v>
      </c>
    </row>
    <row r="3143" spans="1:1" ht="19.5" thickBot="1" x14ac:dyDescent="0.35">
      <c r="A3143" s="17">
        <v>3131</v>
      </c>
    </row>
    <row r="3144" spans="1:1" ht="19.5" thickBot="1" x14ac:dyDescent="0.35">
      <c r="A3144" s="17">
        <v>3132</v>
      </c>
    </row>
    <row r="3145" spans="1:1" ht="19.5" thickBot="1" x14ac:dyDescent="0.35">
      <c r="A3145" s="17">
        <v>3133</v>
      </c>
    </row>
    <row r="3146" spans="1:1" ht="19.5" thickBot="1" x14ac:dyDescent="0.35">
      <c r="A3146" s="17">
        <v>3134</v>
      </c>
    </row>
    <row r="3147" spans="1:1" ht="19.5" thickBot="1" x14ac:dyDescent="0.35">
      <c r="A3147" s="17">
        <v>3135</v>
      </c>
    </row>
    <row r="3148" spans="1:1" ht="19.5" thickBot="1" x14ac:dyDescent="0.35">
      <c r="A3148" s="17">
        <v>3136</v>
      </c>
    </row>
    <row r="3149" spans="1:1" ht="19.5" thickBot="1" x14ac:dyDescent="0.35">
      <c r="A3149" s="17">
        <v>3137</v>
      </c>
    </row>
    <row r="3150" spans="1:1" ht="19.5" thickBot="1" x14ac:dyDescent="0.35">
      <c r="A3150" s="17">
        <v>3138</v>
      </c>
    </row>
    <row r="3151" spans="1:1" ht="19.5" thickBot="1" x14ac:dyDescent="0.35">
      <c r="A3151" s="17">
        <v>3139</v>
      </c>
    </row>
    <row r="3152" spans="1:1" ht="19.5" thickBot="1" x14ac:dyDescent="0.35">
      <c r="A3152" s="17">
        <v>3140</v>
      </c>
    </row>
    <row r="3153" spans="1:1" ht="19.5" thickBot="1" x14ac:dyDescent="0.35">
      <c r="A3153" s="17">
        <v>3141</v>
      </c>
    </row>
    <row r="3154" spans="1:1" ht="19.5" thickBot="1" x14ac:dyDescent="0.35">
      <c r="A3154" s="17">
        <v>3142</v>
      </c>
    </row>
    <row r="3155" spans="1:1" ht="19.5" thickBot="1" x14ac:dyDescent="0.35">
      <c r="A3155" s="17">
        <v>3143</v>
      </c>
    </row>
    <row r="3156" spans="1:1" ht="19.5" thickBot="1" x14ac:dyDescent="0.35">
      <c r="A3156" s="17">
        <v>3144</v>
      </c>
    </row>
    <row r="3157" spans="1:1" ht="19.5" thickBot="1" x14ac:dyDescent="0.35">
      <c r="A3157" s="17">
        <v>3145</v>
      </c>
    </row>
    <row r="3158" spans="1:1" ht="19.5" thickBot="1" x14ac:dyDescent="0.35">
      <c r="A3158" s="17">
        <v>3146</v>
      </c>
    </row>
    <row r="3159" spans="1:1" ht="19.5" thickBot="1" x14ac:dyDescent="0.35">
      <c r="A3159" s="17">
        <v>3147</v>
      </c>
    </row>
    <row r="3160" spans="1:1" ht="19.5" thickBot="1" x14ac:dyDescent="0.35">
      <c r="A3160" s="17">
        <v>3148</v>
      </c>
    </row>
    <row r="3161" spans="1:1" ht="19.5" thickBot="1" x14ac:dyDescent="0.35">
      <c r="A3161" s="17">
        <v>3149</v>
      </c>
    </row>
    <row r="3162" spans="1:1" ht="19.5" thickBot="1" x14ac:dyDescent="0.35">
      <c r="A3162" s="17">
        <v>3150</v>
      </c>
    </row>
    <row r="3163" spans="1:1" ht="19.5" thickBot="1" x14ac:dyDescent="0.35">
      <c r="A3163" s="17">
        <v>3151</v>
      </c>
    </row>
    <row r="3164" spans="1:1" ht="19.5" thickBot="1" x14ac:dyDescent="0.35">
      <c r="A3164" s="17">
        <v>3152</v>
      </c>
    </row>
    <row r="3165" spans="1:1" ht="19.5" thickBot="1" x14ac:dyDescent="0.35">
      <c r="A3165" s="17">
        <v>3153</v>
      </c>
    </row>
    <row r="3166" spans="1:1" ht="19.5" thickBot="1" x14ac:dyDescent="0.35">
      <c r="A3166" s="17">
        <v>3154</v>
      </c>
    </row>
    <row r="3167" spans="1:1" ht="19.5" thickBot="1" x14ac:dyDescent="0.35">
      <c r="A3167" s="17">
        <v>3155</v>
      </c>
    </row>
    <row r="3168" spans="1:1" ht="19.5" thickBot="1" x14ac:dyDescent="0.35">
      <c r="A3168" s="17">
        <v>3156</v>
      </c>
    </row>
    <row r="3169" spans="1:1" ht="19.5" thickBot="1" x14ac:dyDescent="0.35">
      <c r="A3169" s="17">
        <v>3157</v>
      </c>
    </row>
    <row r="3170" spans="1:1" ht="19.5" thickBot="1" x14ac:dyDescent="0.35">
      <c r="A3170" s="17">
        <v>3158</v>
      </c>
    </row>
    <row r="3171" spans="1:1" ht="19.5" thickBot="1" x14ac:dyDescent="0.35">
      <c r="A3171" s="17">
        <v>3159</v>
      </c>
    </row>
    <row r="3172" spans="1:1" ht="19.5" thickBot="1" x14ac:dyDescent="0.35">
      <c r="A3172" s="17">
        <v>3160</v>
      </c>
    </row>
    <row r="3173" spans="1:1" ht="19.5" thickBot="1" x14ac:dyDescent="0.35">
      <c r="A3173" s="17">
        <v>3161</v>
      </c>
    </row>
    <row r="3174" spans="1:1" ht="19.5" thickBot="1" x14ac:dyDescent="0.35">
      <c r="A3174" s="17">
        <v>3162</v>
      </c>
    </row>
    <row r="3175" spans="1:1" ht="19.5" thickBot="1" x14ac:dyDescent="0.35">
      <c r="A3175" s="17">
        <v>3163</v>
      </c>
    </row>
    <row r="3176" spans="1:1" ht="19.5" thickBot="1" x14ac:dyDescent="0.35">
      <c r="A3176" s="17">
        <v>3164</v>
      </c>
    </row>
    <row r="3177" spans="1:1" ht="19.5" thickBot="1" x14ac:dyDescent="0.35">
      <c r="A3177" s="17">
        <v>3165</v>
      </c>
    </row>
    <row r="3178" spans="1:1" ht="19.5" thickBot="1" x14ac:dyDescent="0.35">
      <c r="A3178" s="17">
        <v>3166</v>
      </c>
    </row>
    <row r="3179" spans="1:1" ht="19.5" thickBot="1" x14ac:dyDescent="0.35">
      <c r="A3179" s="17">
        <v>3167</v>
      </c>
    </row>
    <row r="3180" spans="1:1" ht="19.5" thickBot="1" x14ac:dyDescent="0.35">
      <c r="A3180" s="17">
        <v>3168</v>
      </c>
    </row>
    <row r="3181" spans="1:1" ht="19.5" thickBot="1" x14ac:dyDescent="0.35">
      <c r="A3181" s="17">
        <v>3169</v>
      </c>
    </row>
    <row r="3182" spans="1:1" ht="19.5" thickBot="1" x14ac:dyDescent="0.35">
      <c r="A3182" s="17">
        <v>3170</v>
      </c>
    </row>
    <row r="3183" spans="1:1" ht="19.5" thickBot="1" x14ac:dyDescent="0.35">
      <c r="A3183" s="17">
        <v>3171</v>
      </c>
    </row>
    <row r="3184" spans="1:1" ht="19.5" thickBot="1" x14ac:dyDescent="0.35">
      <c r="A3184" s="17">
        <v>3172</v>
      </c>
    </row>
    <row r="3185" spans="1:1" ht="19.5" thickBot="1" x14ac:dyDescent="0.35">
      <c r="A3185" s="17">
        <v>3173</v>
      </c>
    </row>
    <row r="3186" spans="1:1" ht="19.5" thickBot="1" x14ac:dyDescent="0.35">
      <c r="A3186" s="17">
        <v>3174</v>
      </c>
    </row>
    <row r="3187" spans="1:1" ht="19.5" thickBot="1" x14ac:dyDescent="0.35">
      <c r="A3187" s="17">
        <v>3175</v>
      </c>
    </row>
    <row r="3188" spans="1:1" ht="19.5" thickBot="1" x14ac:dyDescent="0.35">
      <c r="A3188" s="17">
        <v>3176</v>
      </c>
    </row>
    <row r="3189" spans="1:1" ht="19.5" thickBot="1" x14ac:dyDescent="0.35">
      <c r="A3189" s="17">
        <v>3177</v>
      </c>
    </row>
    <row r="3190" spans="1:1" ht="19.5" thickBot="1" x14ac:dyDescent="0.35">
      <c r="A3190" s="17">
        <v>3178</v>
      </c>
    </row>
    <row r="3191" spans="1:1" ht="19.5" thickBot="1" x14ac:dyDescent="0.35">
      <c r="A3191" s="17">
        <v>3179</v>
      </c>
    </row>
    <row r="3192" spans="1:1" ht="19.5" thickBot="1" x14ac:dyDescent="0.35">
      <c r="A3192" s="17">
        <v>3180</v>
      </c>
    </row>
    <row r="3193" spans="1:1" ht="19.5" thickBot="1" x14ac:dyDescent="0.35">
      <c r="A3193" s="17">
        <v>3181</v>
      </c>
    </row>
    <row r="3194" spans="1:1" ht="19.5" thickBot="1" x14ac:dyDescent="0.35">
      <c r="A3194" s="17">
        <v>3182</v>
      </c>
    </row>
    <row r="3195" spans="1:1" ht="19.5" thickBot="1" x14ac:dyDescent="0.35">
      <c r="A3195" s="17">
        <v>3183</v>
      </c>
    </row>
    <row r="3196" spans="1:1" ht="19.5" thickBot="1" x14ac:dyDescent="0.35">
      <c r="A3196" s="17">
        <v>3184</v>
      </c>
    </row>
    <row r="3197" spans="1:1" ht="19.5" thickBot="1" x14ac:dyDescent="0.35">
      <c r="A3197" s="17">
        <v>3185</v>
      </c>
    </row>
    <row r="3198" spans="1:1" ht="19.5" thickBot="1" x14ac:dyDescent="0.35">
      <c r="A3198" s="17">
        <v>3186</v>
      </c>
    </row>
    <row r="3199" spans="1:1" ht="19.5" thickBot="1" x14ac:dyDescent="0.35">
      <c r="A3199" s="17">
        <v>3187</v>
      </c>
    </row>
    <row r="3200" spans="1:1" ht="19.5" thickBot="1" x14ac:dyDescent="0.35">
      <c r="A3200" s="17">
        <v>3188</v>
      </c>
    </row>
    <row r="3201" spans="1:1" ht="19.5" thickBot="1" x14ac:dyDescent="0.35">
      <c r="A3201" s="17">
        <v>3189</v>
      </c>
    </row>
    <row r="3202" spans="1:1" ht="19.5" thickBot="1" x14ac:dyDescent="0.35">
      <c r="A3202" s="17">
        <v>3190</v>
      </c>
    </row>
    <row r="3203" spans="1:1" ht="19.5" thickBot="1" x14ac:dyDescent="0.35">
      <c r="A3203" s="17">
        <v>3191</v>
      </c>
    </row>
    <row r="3204" spans="1:1" ht="19.5" thickBot="1" x14ac:dyDescent="0.35">
      <c r="A3204" s="17">
        <v>3192</v>
      </c>
    </row>
    <row r="3205" spans="1:1" ht="19.5" thickBot="1" x14ac:dyDescent="0.35">
      <c r="A3205" s="17">
        <v>3193</v>
      </c>
    </row>
    <row r="3206" spans="1:1" ht="19.5" thickBot="1" x14ac:dyDescent="0.35">
      <c r="A3206" s="17">
        <v>3194</v>
      </c>
    </row>
    <row r="3207" spans="1:1" ht="19.5" thickBot="1" x14ac:dyDescent="0.35">
      <c r="A3207" s="17">
        <v>3195</v>
      </c>
    </row>
    <row r="3208" spans="1:1" ht="19.5" thickBot="1" x14ac:dyDescent="0.35">
      <c r="A3208" s="17">
        <v>3196</v>
      </c>
    </row>
    <row r="3209" spans="1:1" ht="19.5" thickBot="1" x14ac:dyDescent="0.35">
      <c r="A3209" s="17">
        <v>3197</v>
      </c>
    </row>
    <row r="3210" spans="1:1" ht="19.5" thickBot="1" x14ac:dyDescent="0.35">
      <c r="A3210" s="17">
        <v>3198</v>
      </c>
    </row>
    <row r="3211" spans="1:1" ht="19.5" thickBot="1" x14ac:dyDescent="0.35">
      <c r="A3211" s="17">
        <v>3199</v>
      </c>
    </row>
    <row r="3212" spans="1:1" ht="19.5" thickBot="1" x14ac:dyDescent="0.35">
      <c r="A3212" s="17">
        <v>3200</v>
      </c>
    </row>
    <row r="3213" spans="1:1" ht="19.5" thickBot="1" x14ac:dyDescent="0.35">
      <c r="A3213" s="17">
        <v>3201</v>
      </c>
    </row>
    <row r="3214" spans="1:1" ht="19.5" thickBot="1" x14ac:dyDescent="0.35">
      <c r="A3214" s="17">
        <v>3202</v>
      </c>
    </row>
    <row r="3215" spans="1:1" ht="19.5" thickBot="1" x14ac:dyDescent="0.35">
      <c r="A3215" s="17">
        <v>3203</v>
      </c>
    </row>
    <row r="3216" spans="1:1" ht="19.5" thickBot="1" x14ac:dyDescent="0.35">
      <c r="A3216" s="17">
        <v>3204</v>
      </c>
    </row>
    <row r="3217" spans="1:1" ht="19.5" thickBot="1" x14ac:dyDescent="0.35">
      <c r="A3217" s="17">
        <v>3205</v>
      </c>
    </row>
    <row r="3218" spans="1:1" ht="19.5" thickBot="1" x14ac:dyDescent="0.35">
      <c r="A3218" s="17">
        <v>3206</v>
      </c>
    </row>
    <row r="3219" spans="1:1" ht="19.5" thickBot="1" x14ac:dyDescent="0.35">
      <c r="A3219" s="17">
        <v>3207</v>
      </c>
    </row>
    <row r="3220" spans="1:1" ht="19.5" thickBot="1" x14ac:dyDescent="0.35">
      <c r="A3220" s="17">
        <v>3208</v>
      </c>
    </row>
    <row r="3221" spans="1:1" ht="19.5" thickBot="1" x14ac:dyDescent="0.35">
      <c r="A3221" s="17">
        <v>3209</v>
      </c>
    </row>
    <row r="3222" spans="1:1" ht="19.5" thickBot="1" x14ac:dyDescent="0.35">
      <c r="A3222" s="17">
        <v>3210</v>
      </c>
    </row>
    <row r="3223" spans="1:1" ht="19.5" thickBot="1" x14ac:dyDescent="0.35">
      <c r="A3223" s="17">
        <v>3211</v>
      </c>
    </row>
    <row r="3224" spans="1:1" ht="19.5" thickBot="1" x14ac:dyDescent="0.35">
      <c r="A3224" s="17">
        <v>3212</v>
      </c>
    </row>
    <row r="3225" spans="1:1" ht="19.5" thickBot="1" x14ac:dyDescent="0.35">
      <c r="A3225" s="17">
        <v>3213</v>
      </c>
    </row>
    <row r="3226" spans="1:1" ht="19.5" thickBot="1" x14ac:dyDescent="0.35">
      <c r="A3226" s="17">
        <v>3214</v>
      </c>
    </row>
    <row r="3227" spans="1:1" ht="19.5" thickBot="1" x14ac:dyDescent="0.35">
      <c r="A3227" s="17">
        <v>3215</v>
      </c>
    </row>
    <row r="3228" spans="1:1" ht="19.5" thickBot="1" x14ac:dyDescent="0.35">
      <c r="A3228" s="17">
        <v>3216</v>
      </c>
    </row>
    <row r="3229" spans="1:1" ht="19.5" thickBot="1" x14ac:dyDescent="0.35">
      <c r="A3229" s="17">
        <v>3217</v>
      </c>
    </row>
    <row r="3230" spans="1:1" ht="19.5" thickBot="1" x14ac:dyDescent="0.35">
      <c r="A3230" s="17">
        <v>3218</v>
      </c>
    </row>
    <row r="3231" spans="1:1" ht="19.5" thickBot="1" x14ac:dyDescent="0.35">
      <c r="A3231" s="17">
        <v>3219</v>
      </c>
    </row>
    <row r="3232" spans="1:1" ht="19.5" thickBot="1" x14ac:dyDescent="0.35">
      <c r="A3232" s="17">
        <v>3220</v>
      </c>
    </row>
    <row r="3233" spans="1:1" ht="19.5" thickBot="1" x14ac:dyDescent="0.35">
      <c r="A3233" s="17">
        <v>3221</v>
      </c>
    </row>
    <row r="3234" spans="1:1" ht="19.5" thickBot="1" x14ac:dyDescent="0.35">
      <c r="A3234" s="17">
        <v>3222</v>
      </c>
    </row>
    <row r="3235" spans="1:1" ht="19.5" thickBot="1" x14ac:dyDescent="0.35">
      <c r="A3235" s="17">
        <v>3223</v>
      </c>
    </row>
    <row r="3236" spans="1:1" ht="19.5" thickBot="1" x14ac:dyDescent="0.35">
      <c r="A3236" s="17">
        <v>3224</v>
      </c>
    </row>
    <row r="3237" spans="1:1" ht="19.5" thickBot="1" x14ac:dyDescent="0.35">
      <c r="A3237" s="17">
        <v>3225</v>
      </c>
    </row>
    <row r="3238" spans="1:1" ht="19.5" thickBot="1" x14ac:dyDescent="0.35">
      <c r="A3238" s="17">
        <v>3226</v>
      </c>
    </row>
    <row r="3239" spans="1:1" ht="19.5" thickBot="1" x14ac:dyDescent="0.35">
      <c r="A3239" s="17">
        <v>3227</v>
      </c>
    </row>
    <row r="3240" spans="1:1" ht="19.5" thickBot="1" x14ac:dyDescent="0.35">
      <c r="A3240" s="17">
        <v>3228</v>
      </c>
    </row>
    <row r="3241" spans="1:1" ht="19.5" thickBot="1" x14ac:dyDescent="0.35">
      <c r="A3241" s="17">
        <v>3229</v>
      </c>
    </row>
    <row r="3242" spans="1:1" ht="19.5" thickBot="1" x14ac:dyDescent="0.35">
      <c r="A3242" s="17">
        <v>3230</v>
      </c>
    </row>
    <row r="3243" spans="1:1" ht="19.5" thickBot="1" x14ac:dyDescent="0.35">
      <c r="A3243" s="17">
        <v>3231</v>
      </c>
    </row>
    <row r="3244" spans="1:1" ht="19.5" thickBot="1" x14ac:dyDescent="0.35">
      <c r="A3244" s="17">
        <v>3232</v>
      </c>
    </row>
    <row r="3245" spans="1:1" ht="19.5" thickBot="1" x14ac:dyDescent="0.35">
      <c r="A3245" s="17">
        <v>3233</v>
      </c>
    </row>
    <row r="3246" spans="1:1" ht="19.5" thickBot="1" x14ac:dyDescent="0.35">
      <c r="A3246" s="17">
        <v>3234</v>
      </c>
    </row>
    <row r="3247" spans="1:1" ht="19.5" thickBot="1" x14ac:dyDescent="0.35">
      <c r="A3247" s="17">
        <v>3235</v>
      </c>
    </row>
    <row r="3248" spans="1:1" ht="19.5" thickBot="1" x14ac:dyDescent="0.35">
      <c r="A3248" s="17">
        <v>3236</v>
      </c>
    </row>
    <row r="3249" spans="1:1" ht="19.5" thickBot="1" x14ac:dyDescent="0.35">
      <c r="A3249" s="17">
        <v>3237</v>
      </c>
    </row>
    <row r="3250" spans="1:1" ht="19.5" thickBot="1" x14ac:dyDescent="0.35">
      <c r="A3250" s="17">
        <v>3238</v>
      </c>
    </row>
    <row r="3251" spans="1:1" ht="19.5" thickBot="1" x14ac:dyDescent="0.35">
      <c r="A3251" s="17">
        <v>3239</v>
      </c>
    </row>
    <row r="3252" spans="1:1" ht="19.5" thickBot="1" x14ac:dyDescent="0.35">
      <c r="A3252" s="17">
        <v>3240</v>
      </c>
    </row>
    <row r="3253" spans="1:1" ht="19.5" thickBot="1" x14ac:dyDescent="0.35">
      <c r="A3253" s="17">
        <v>3241</v>
      </c>
    </row>
    <row r="3254" spans="1:1" ht="19.5" thickBot="1" x14ac:dyDescent="0.35">
      <c r="A3254" s="17">
        <v>3242</v>
      </c>
    </row>
    <row r="3255" spans="1:1" ht="19.5" thickBot="1" x14ac:dyDescent="0.35">
      <c r="A3255" s="17">
        <v>3243</v>
      </c>
    </row>
    <row r="3256" spans="1:1" ht="19.5" thickBot="1" x14ac:dyDescent="0.35">
      <c r="A3256" s="17">
        <v>3244</v>
      </c>
    </row>
    <row r="3257" spans="1:1" ht="19.5" thickBot="1" x14ac:dyDescent="0.35">
      <c r="A3257" s="17">
        <v>3245</v>
      </c>
    </row>
    <row r="3258" spans="1:1" ht="19.5" thickBot="1" x14ac:dyDescent="0.35">
      <c r="A3258" s="17">
        <v>3246</v>
      </c>
    </row>
    <row r="3259" spans="1:1" ht="19.5" thickBot="1" x14ac:dyDescent="0.35">
      <c r="A3259" s="17">
        <v>3247</v>
      </c>
    </row>
    <row r="3260" spans="1:1" ht="19.5" thickBot="1" x14ac:dyDescent="0.35">
      <c r="A3260" s="17">
        <v>3248</v>
      </c>
    </row>
    <row r="3261" spans="1:1" ht="19.5" thickBot="1" x14ac:dyDescent="0.35">
      <c r="A3261" s="17">
        <v>3249</v>
      </c>
    </row>
    <row r="3262" spans="1:1" ht="19.5" thickBot="1" x14ac:dyDescent="0.35">
      <c r="A3262" s="17">
        <v>3250</v>
      </c>
    </row>
    <row r="3263" spans="1:1" ht="19.5" thickBot="1" x14ac:dyDescent="0.35">
      <c r="A3263" s="17">
        <v>3251</v>
      </c>
    </row>
    <row r="3264" spans="1:1" ht="19.5" thickBot="1" x14ac:dyDescent="0.35">
      <c r="A3264" s="17">
        <v>3252</v>
      </c>
    </row>
    <row r="3265" spans="1:1" ht="19.5" thickBot="1" x14ac:dyDescent="0.35">
      <c r="A3265" s="17">
        <v>3253</v>
      </c>
    </row>
    <row r="3266" spans="1:1" ht="19.5" thickBot="1" x14ac:dyDescent="0.35">
      <c r="A3266" s="17">
        <v>3254</v>
      </c>
    </row>
    <row r="3267" spans="1:1" ht="19.5" thickBot="1" x14ac:dyDescent="0.35">
      <c r="A3267" s="17">
        <v>3255</v>
      </c>
    </row>
    <row r="3268" spans="1:1" ht="19.5" thickBot="1" x14ac:dyDescent="0.35">
      <c r="A3268" s="17">
        <v>3256</v>
      </c>
    </row>
    <row r="3269" spans="1:1" ht="19.5" thickBot="1" x14ac:dyDescent="0.35">
      <c r="A3269" s="17">
        <v>3257</v>
      </c>
    </row>
    <row r="3270" spans="1:1" ht="19.5" thickBot="1" x14ac:dyDescent="0.35">
      <c r="A3270" s="17">
        <v>3258</v>
      </c>
    </row>
    <row r="3271" spans="1:1" ht="19.5" thickBot="1" x14ac:dyDescent="0.35">
      <c r="A3271" s="17">
        <v>3259</v>
      </c>
    </row>
    <row r="3272" spans="1:1" ht="19.5" thickBot="1" x14ac:dyDescent="0.35">
      <c r="A3272" s="17">
        <v>3260</v>
      </c>
    </row>
    <row r="3273" spans="1:1" ht="19.5" thickBot="1" x14ac:dyDescent="0.35">
      <c r="A3273" s="17">
        <v>3261</v>
      </c>
    </row>
    <row r="3274" spans="1:1" ht="19.5" thickBot="1" x14ac:dyDescent="0.35">
      <c r="A3274" s="17">
        <v>3262</v>
      </c>
    </row>
    <row r="3275" spans="1:1" ht="19.5" thickBot="1" x14ac:dyDescent="0.35">
      <c r="A3275" s="17">
        <v>3263</v>
      </c>
    </row>
    <row r="3276" spans="1:1" ht="19.5" thickBot="1" x14ac:dyDescent="0.35">
      <c r="A3276" s="17">
        <v>3264</v>
      </c>
    </row>
    <row r="3277" spans="1:1" ht="19.5" thickBot="1" x14ac:dyDescent="0.35">
      <c r="A3277" s="17">
        <v>3265</v>
      </c>
    </row>
    <row r="3278" spans="1:1" ht="19.5" thickBot="1" x14ac:dyDescent="0.35">
      <c r="A3278" s="17">
        <v>3266</v>
      </c>
    </row>
    <row r="3279" spans="1:1" ht="19.5" thickBot="1" x14ac:dyDescent="0.35">
      <c r="A3279" s="17">
        <v>3267</v>
      </c>
    </row>
    <row r="3280" spans="1:1" ht="19.5" thickBot="1" x14ac:dyDescent="0.35">
      <c r="A3280" s="17">
        <v>3268</v>
      </c>
    </row>
    <row r="3281" spans="1:1" ht="19.5" thickBot="1" x14ac:dyDescent="0.35">
      <c r="A3281" s="17">
        <v>3269</v>
      </c>
    </row>
    <row r="3282" spans="1:1" ht="19.5" thickBot="1" x14ac:dyDescent="0.35">
      <c r="A3282" s="17">
        <v>3270</v>
      </c>
    </row>
    <row r="3283" spans="1:1" ht="19.5" thickBot="1" x14ac:dyDescent="0.35">
      <c r="A3283" s="17">
        <v>3271</v>
      </c>
    </row>
    <row r="3284" spans="1:1" ht="19.5" thickBot="1" x14ac:dyDescent="0.35">
      <c r="A3284" s="17">
        <v>3272</v>
      </c>
    </row>
    <row r="3285" spans="1:1" ht="19.5" thickBot="1" x14ac:dyDescent="0.35">
      <c r="A3285" s="17">
        <v>3273</v>
      </c>
    </row>
    <row r="3286" spans="1:1" ht="19.5" thickBot="1" x14ac:dyDescent="0.35">
      <c r="A3286" s="17">
        <v>3274</v>
      </c>
    </row>
    <row r="3287" spans="1:1" ht="19.5" thickBot="1" x14ac:dyDescent="0.35">
      <c r="A3287" s="17">
        <v>3275</v>
      </c>
    </row>
    <row r="3288" spans="1:1" ht="19.5" thickBot="1" x14ac:dyDescent="0.35">
      <c r="A3288" s="17">
        <v>3276</v>
      </c>
    </row>
    <row r="3289" spans="1:1" ht="19.5" thickBot="1" x14ac:dyDescent="0.35">
      <c r="A3289" s="17">
        <v>3277</v>
      </c>
    </row>
    <row r="3290" spans="1:1" ht="19.5" thickBot="1" x14ac:dyDescent="0.35">
      <c r="A3290" s="17">
        <v>3278</v>
      </c>
    </row>
    <row r="3291" spans="1:1" ht="19.5" thickBot="1" x14ac:dyDescent="0.35">
      <c r="A3291" s="17">
        <v>3279</v>
      </c>
    </row>
    <row r="3292" spans="1:1" ht="19.5" thickBot="1" x14ac:dyDescent="0.35">
      <c r="A3292" s="17">
        <v>3280</v>
      </c>
    </row>
    <row r="3293" spans="1:1" ht="19.5" thickBot="1" x14ac:dyDescent="0.35">
      <c r="A3293" s="17">
        <v>3281</v>
      </c>
    </row>
    <row r="3294" spans="1:1" ht="19.5" thickBot="1" x14ac:dyDescent="0.35">
      <c r="A3294" s="17">
        <v>3282</v>
      </c>
    </row>
    <row r="3295" spans="1:1" ht="19.5" thickBot="1" x14ac:dyDescent="0.35">
      <c r="A3295" s="17">
        <v>3283</v>
      </c>
    </row>
    <row r="3296" spans="1:1" ht="19.5" thickBot="1" x14ac:dyDescent="0.35">
      <c r="A3296" s="17">
        <v>3284</v>
      </c>
    </row>
    <row r="3297" spans="1:1" ht="19.5" thickBot="1" x14ac:dyDescent="0.35">
      <c r="A3297" s="17">
        <v>3285</v>
      </c>
    </row>
    <row r="3298" spans="1:1" ht="19.5" thickBot="1" x14ac:dyDescent="0.35">
      <c r="A3298" s="17">
        <v>3286</v>
      </c>
    </row>
    <row r="3299" spans="1:1" ht="19.5" thickBot="1" x14ac:dyDescent="0.35">
      <c r="A3299" s="17">
        <v>3287</v>
      </c>
    </row>
    <row r="3300" spans="1:1" ht="19.5" thickBot="1" x14ac:dyDescent="0.35">
      <c r="A3300" s="17">
        <v>3288</v>
      </c>
    </row>
    <row r="3301" spans="1:1" ht="19.5" thickBot="1" x14ac:dyDescent="0.35">
      <c r="A3301" s="17">
        <v>3289</v>
      </c>
    </row>
    <row r="3302" spans="1:1" ht="19.5" thickBot="1" x14ac:dyDescent="0.35">
      <c r="A3302" s="17">
        <v>3290</v>
      </c>
    </row>
    <row r="3303" spans="1:1" ht="19.5" thickBot="1" x14ac:dyDescent="0.35">
      <c r="A3303" s="17">
        <v>3291</v>
      </c>
    </row>
    <row r="3304" spans="1:1" ht="19.5" thickBot="1" x14ac:dyDescent="0.35">
      <c r="A3304" s="17">
        <v>3292</v>
      </c>
    </row>
    <row r="3305" spans="1:1" ht="19.5" thickBot="1" x14ac:dyDescent="0.35">
      <c r="A3305" s="17">
        <v>3293</v>
      </c>
    </row>
    <row r="3306" spans="1:1" ht="19.5" thickBot="1" x14ac:dyDescent="0.35">
      <c r="A3306" s="17">
        <v>3294</v>
      </c>
    </row>
    <row r="3307" spans="1:1" ht="19.5" thickBot="1" x14ac:dyDescent="0.35">
      <c r="A3307" s="17">
        <v>3295</v>
      </c>
    </row>
    <row r="3308" spans="1:1" ht="19.5" thickBot="1" x14ac:dyDescent="0.35">
      <c r="A3308" s="17">
        <v>3296</v>
      </c>
    </row>
    <row r="3309" spans="1:1" ht="19.5" thickBot="1" x14ac:dyDescent="0.35">
      <c r="A3309" s="17">
        <v>3297</v>
      </c>
    </row>
    <row r="3310" spans="1:1" ht="19.5" thickBot="1" x14ac:dyDescent="0.35">
      <c r="A3310" s="17">
        <v>3298</v>
      </c>
    </row>
    <row r="3311" spans="1:1" ht="19.5" thickBot="1" x14ac:dyDescent="0.35">
      <c r="A3311" s="17">
        <v>3299</v>
      </c>
    </row>
    <row r="3312" spans="1:1" ht="19.5" thickBot="1" x14ac:dyDescent="0.35">
      <c r="A3312" s="17">
        <v>3300</v>
      </c>
    </row>
    <row r="3313" spans="1:1" ht="19.5" thickBot="1" x14ac:dyDescent="0.35">
      <c r="A3313" s="17">
        <v>3301</v>
      </c>
    </row>
    <row r="3314" spans="1:1" ht="19.5" thickBot="1" x14ac:dyDescent="0.35">
      <c r="A3314" s="17">
        <v>3302</v>
      </c>
    </row>
    <row r="3315" spans="1:1" ht="19.5" thickBot="1" x14ac:dyDescent="0.35">
      <c r="A3315" s="17">
        <v>3303</v>
      </c>
    </row>
    <row r="3316" spans="1:1" ht="19.5" thickBot="1" x14ac:dyDescent="0.35">
      <c r="A3316" s="17">
        <v>3304</v>
      </c>
    </row>
    <row r="3317" spans="1:1" ht="19.5" thickBot="1" x14ac:dyDescent="0.35">
      <c r="A3317" s="17">
        <v>3305</v>
      </c>
    </row>
    <row r="3318" spans="1:1" ht="19.5" thickBot="1" x14ac:dyDescent="0.35">
      <c r="A3318" s="17">
        <v>3306</v>
      </c>
    </row>
    <row r="3319" spans="1:1" ht="19.5" thickBot="1" x14ac:dyDescent="0.35">
      <c r="A3319" s="17">
        <v>3307</v>
      </c>
    </row>
    <row r="3320" spans="1:1" ht="19.5" thickBot="1" x14ac:dyDescent="0.35">
      <c r="A3320" s="17">
        <v>3308</v>
      </c>
    </row>
    <row r="3321" spans="1:1" ht="19.5" thickBot="1" x14ac:dyDescent="0.35">
      <c r="A3321" s="17">
        <v>3309</v>
      </c>
    </row>
    <row r="3322" spans="1:1" ht="19.5" thickBot="1" x14ac:dyDescent="0.35">
      <c r="A3322" s="17">
        <v>3310</v>
      </c>
    </row>
    <row r="3323" spans="1:1" ht="19.5" thickBot="1" x14ac:dyDescent="0.35">
      <c r="A3323" s="17">
        <v>3311</v>
      </c>
    </row>
    <row r="3324" spans="1:1" ht="19.5" thickBot="1" x14ac:dyDescent="0.35">
      <c r="A3324" s="17">
        <v>3312</v>
      </c>
    </row>
    <row r="3325" spans="1:1" ht="19.5" thickBot="1" x14ac:dyDescent="0.35">
      <c r="A3325" s="17">
        <v>3313</v>
      </c>
    </row>
    <row r="3326" spans="1:1" ht="19.5" thickBot="1" x14ac:dyDescent="0.35">
      <c r="A3326" s="17">
        <v>3314</v>
      </c>
    </row>
    <row r="3327" spans="1:1" ht="19.5" thickBot="1" x14ac:dyDescent="0.35">
      <c r="A3327" s="17">
        <v>3315</v>
      </c>
    </row>
    <row r="3328" spans="1:1" ht="19.5" thickBot="1" x14ac:dyDescent="0.35">
      <c r="A3328" s="17">
        <v>3316</v>
      </c>
    </row>
    <row r="3329" spans="1:1" ht="19.5" thickBot="1" x14ac:dyDescent="0.35">
      <c r="A3329" s="17">
        <v>3317</v>
      </c>
    </row>
    <row r="3330" spans="1:1" ht="19.5" thickBot="1" x14ac:dyDescent="0.35">
      <c r="A3330" s="17">
        <v>3318</v>
      </c>
    </row>
    <row r="3331" spans="1:1" ht="19.5" thickBot="1" x14ac:dyDescent="0.35">
      <c r="A3331" s="17">
        <v>3319</v>
      </c>
    </row>
    <row r="3332" spans="1:1" ht="19.5" thickBot="1" x14ac:dyDescent="0.35">
      <c r="A3332" s="17">
        <v>3320</v>
      </c>
    </row>
    <row r="3333" spans="1:1" ht="19.5" thickBot="1" x14ac:dyDescent="0.35">
      <c r="A3333" s="17">
        <v>3321</v>
      </c>
    </row>
    <row r="3334" spans="1:1" ht="19.5" thickBot="1" x14ac:dyDescent="0.35">
      <c r="A3334" s="17">
        <v>3322</v>
      </c>
    </row>
    <row r="3335" spans="1:1" ht="19.5" thickBot="1" x14ac:dyDescent="0.35">
      <c r="A3335" s="17">
        <v>3323</v>
      </c>
    </row>
    <row r="3336" spans="1:1" ht="19.5" thickBot="1" x14ac:dyDescent="0.35">
      <c r="A3336" s="17">
        <v>3324</v>
      </c>
    </row>
    <row r="3337" spans="1:1" ht="19.5" thickBot="1" x14ac:dyDescent="0.35">
      <c r="A3337" s="17">
        <v>3325</v>
      </c>
    </row>
    <row r="3338" spans="1:1" ht="19.5" thickBot="1" x14ac:dyDescent="0.35">
      <c r="A3338" s="17">
        <v>3326</v>
      </c>
    </row>
    <row r="3339" spans="1:1" ht="19.5" thickBot="1" x14ac:dyDescent="0.35">
      <c r="A3339" s="17">
        <v>3327</v>
      </c>
    </row>
    <row r="3340" spans="1:1" ht="19.5" thickBot="1" x14ac:dyDescent="0.35">
      <c r="A3340" s="17">
        <v>3328</v>
      </c>
    </row>
    <row r="3341" spans="1:1" ht="19.5" thickBot="1" x14ac:dyDescent="0.35">
      <c r="A3341" s="17">
        <v>3329</v>
      </c>
    </row>
    <row r="3342" spans="1:1" ht="19.5" thickBot="1" x14ac:dyDescent="0.35">
      <c r="A3342" s="17">
        <v>3330</v>
      </c>
    </row>
    <row r="3343" spans="1:1" ht="19.5" thickBot="1" x14ac:dyDescent="0.35">
      <c r="A3343" s="17">
        <v>3331</v>
      </c>
    </row>
    <row r="3344" spans="1:1" ht="19.5" thickBot="1" x14ac:dyDescent="0.35">
      <c r="A3344" s="17">
        <v>3332</v>
      </c>
    </row>
    <row r="3345" spans="1:1" ht="19.5" thickBot="1" x14ac:dyDescent="0.35">
      <c r="A3345" s="17">
        <v>3333</v>
      </c>
    </row>
    <row r="3346" spans="1:1" ht="19.5" thickBot="1" x14ac:dyDescent="0.35">
      <c r="A3346" s="17">
        <v>3334</v>
      </c>
    </row>
    <row r="3347" spans="1:1" ht="19.5" thickBot="1" x14ac:dyDescent="0.35">
      <c r="A3347" s="17">
        <v>3335</v>
      </c>
    </row>
    <row r="3348" spans="1:1" ht="19.5" thickBot="1" x14ac:dyDescent="0.35">
      <c r="A3348" s="17">
        <v>3336</v>
      </c>
    </row>
    <row r="3349" spans="1:1" ht="19.5" thickBot="1" x14ac:dyDescent="0.35">
      <c r="A3349" s="17">
        <v>3337</v>
      </c>
    </row>
    <row r="3350" spans="1:1" ht="19.5" thickBot="1" x14ac:dyDescent="0.35">
      <c r="A3350" s="17">
        <v>3338</v>
      </c>
    </row>
    <row r="3351" spans="1:1" ht="19.5" thickBot="1" x14ac:dyDescent="0.35">
      <c r="A3351" s="17">
        <v>3339</v>
      </c>
    </row>
    <row r="3352" spans="1:1" ht="19.5" thickBot="1" x14ac:dyDescent="0.35">
      <c r="A3352" s="17">
        <v>3340</v>
      </c>
    </row>
    <row r="3353" spans="1:1" ht="19.5" thickBot="1" x14ac:dyDescent="0.35">
      <c r="A3353" s="17">
        <v>3341</v>
      </c>
    </row>
    <row r="3354" spans="1:1" ht="19.5" thickBot="1" x14ac:dyDescent="0.35">
      <c r="A3354" s="17">
        <v>3342</v>
      </c>
    </row>
    <row r="3355" spans="1:1" ht="19.5" thickBot="1" x14ac:dyDescent="0.35">
      <c r="A3355" s="17">
        <v>3343</v>
      </c>
    </row>
    <row r="3356" spans="1:1" ht="19.5" thickBot="1" x14ac:dyDescent="0.35">
      <c r="A3356" s="17">
        <v>3344</v>
      </c>
    </row>
    <row r="3357" spans="1:1" ht="19.5" thickBot="1" x14ac:dyDescent="0.35">
      <c r="A3357" s="17">
        <v>3345</v>
      </c>
    </row>
    <row r="3358" spans="1:1" ht="19.5" thickBot="1" x14ac:dyDescent="0.35">
      <c r="A3358" s="17">
        <v>3346</v>
      </c>
    </row>
    <row r="3359" spans="1:1" ht="19.5" thickBot="1" x14ac:dyDescent="0.35">
      <c r="A3359" s="17">
        <v>3347</v>
      </c>
    </row>
    <row r="3360" spans="1:1" ht="19.5" thickBot="1" x14ac:dyDescent="0.35">
      <c r="A3360" s="17">
        <v>3348</v>
      </c>
    </row>
    <row r="3361" spans="1:1" ht="19.5" thickBot="1" x14ac:dyDescent="0.35">
      <c r="A3361" s="17">
        <v>3349</v>
      </c>
    </row>
    <row r="3362" spans="1:1" ht="19.5" thickBot="1" x14ac:dyDescent="0.35">
      <c r="A3362" s="17">
        <v>3350</v>
      </c>
    </row>
    <row r="3363" spans="1:1" ht="19.5" thickBot="1" x14ac:dyDescent="0.35">
      <c r="A3363" s="17">
        <v>3351</v>
      </c>
    </row>
    <row r="3364" spans="1:1" ht="19.5" thickBot="1" x14ac:dyDescent="0.35">
      <c r="A3364" s="17">
        <v>3352</v>
      </c>
    </row>
    <row r="3365" spans="1:1" ht="19.5" thickBot="1" x14ac:dyDescent="0.35">
      <c r="A3365" s="17">
        <v>3353</v>
      </c>
    </row>
    <row r="3366" spans="1:1" ht="19.5" thickBot="1" x14ac:dyDescent="0.35">
      <c r="A3366" s="17">
        <v>3354</v>
      </c>
    </row>
    <row r="3367" spans="1:1" ht="19.5" thickBot="1" x14ac:dyDescent="0.35">
      <c r="A3367" s="17">
        <v>3355</v>
      </c>
    </row>
    <row r="3368" spans="1:1" ht="19.5" thickBot="1" x14ac:dyDescent="0.35">
      <c r="A3368" s="17">
        <v>3356</v>
      </c>
    </row>
    <row r="3369" spans="1:1" ht="19.5" thickBot="1" x14ac:dyDescent="0.35">
      <c r="A3369" s="17">
        <v>3357</v>
      </c>
    </row>
    <row r="3370" spans="1:1" ht="19.5" thickBot="1" x14ac:dyDescent="0.35">
      <c r="A3370" s="17">
        <v>3358</v>
      </c>
    </row>
    <row r="3371" spans="1:1" ht="19.5" thickBot="1" x14ac:dyDescent="0.35">
      <c r="A3371" s="17">
        <v>3359</v>
      </c>
    </row>
    <row r="3372" spans="1:1" ht="19.5" thickBot="1" x14ac:dyDescent="0.35">
      <c r="A3372" s="17">
        <v>3360</v>
      </c>
    </row>
    <row r="3373" spans="1:1" ht="19.5" thickBot="1" x14ac:dyDescent="0.35">
      <c r="A3373" s="17">
        <v>3361</v>
      </c>
    </row>
    <row r="3374" spans="1:1" ht="19.5" thickBot="1" x14ac:dyDescent="0.35">
      <c r="A3374" s="17">
        <v>3362</v>
      </c>
    </row>
    <row r="3375" spans="1:1" ht="19.5" thickBot="1" x14ac:dyDescent="0.35">
      <c r="A3375" s="17">
        <v>3363</v>
      </c>
    </row>
    <row r="3376" spans="1:1" ht="19.5" thickBot="1" x14ac:dyDescent="0.35">
      <c r="A3376" s="17">
        <v>3364</v>
      </c>
    </row>
    <row r="3377" spans="1:1" ht="19.5" thickBot="1" x14ac:dyDescent="0.35">
      <c r="A3377" s="17">
        <v>3365</v>
      </c>
    </row>
    <row r="3378" spans="1:1" ht="19.5" thickBot="1" x14ac:dyDescent="0.35">
      <c r="A3378" s="17">
        <v>3366</v>
      </c>
    </row>
    <row r="3379" spans="1:1" ht="19.5" thickBot="1" x14ac:dyDescent="0.35">
      <c r="A3379" s="17">
        <v>3367</v>
      </c>
    </row>
    <row r="3380" spans="1:1" ht="19.5" thickBot="1" x14ac:dyDescent="0.35">
      <c r="A3380" s="17">
        <v>3368</v>
      </c>
    </row>
    <row r="3381" spans="1:1" ht="19.5" thickBot="1" x14ac:dyDescent="0.35">
      <c r="A3381" s="17">
        <v>3369</v>
      </c>
    </row>
    <row r="3382" spans="1:1" ht="19.5" thickBot="1" x14ac:dyDescent="0.35">
      <c r="A3382" s="17">
        <v>3370</v>
      </c>
    </row>
    <row r="3383" spans="1:1" ht="19.5" thickBot="1" x14ac:dyDescent="0.35">
      <c r="A3383" s="17">
        <v>3371</v>
      </c>
    </row>
    <row r="3384" spans="1:1" ht="19.5" thickBot="1" x14ac:dyDescent="0.35">
      <c r="A3384" s="17">
        <v>3372</v>
      </c>
    </row>
    <row r="3385" spans="1:1" ht="19.5" thickBot="1" x14ac:dyDescent="0.35">
      <c r="A3385" s="17">
        <v>3373</v>
      </c>
    </row>
    <row r="3386" spans="1:1" ht="19.5" thickBot="1" x14ac:dyDescent="0.35">
      <c r="A3386" s="17">
        <v>3374</v>
      </c>
    </row>
    <row r="3387" spans="1:1" ht="19.5" thickBot="1" x14ac:dyDescent="0.35">
      <c r="A3387" s="17">
        <v>3375</v>
      </c>
    </row>
    <row r="3388" spans="1:1" ht="19.5" thickBot="1" x14ac:dyDescent="0.35">
      <c r="A3388" s="17">
        <v>3376</v>
      </c>
    </row>
    <row r="3389" spans="1:1" ht="19.5" thickBot="1" x14ac:dyDescent="0.35">
      <c r="A3389" s="17">
        <v>3377</v>
      </c>
    </row>
    <row r="3390" spans="1:1" ht="19.5" thickBot="1" x14ac:dyDescent="0.35">
      <c r="A3390" s="17">
        <v>3378</v>
      </c>
    </row>
    <row r="3391" spans="1:1" ht="19.5" thickBot="1" x14ac:dyDescent="0.35">
      <c r="A3391" s="17">
        <v>3379</v>
      </c>
    </row>
    <row r="3392" spans="1:1" ht="19.5" thickBot="1" x14ac:dyDescent="0.35">
      <c r="A3392" s="17">
        <v>3380</v>
      </c>
    </row>
    <row r="3393" spans="1:1" ht="19.5" thickBot="1" x14ac:dyDescent="0.35">
      <c r="A3393" s="17">
        <v>3381</v>
      </c>
    </row>
    <row r="3394" spans="1:1" ht="19.5" thickBot="1" x14ac:dyDescent="0.35">
      <c r="A3394" s="17">
        <v>3382</v>
      </c>
    </row>
    <row r="3395" spans="1:1" ht="19.5" thickBot="1" x14ac:dyDescent="0.35">
      <c r="A3395" s="17">
        <v>3383</v>
      </c>
    </row>
    <row r="3396" spans="1:1" ht="19.5" thickBot="1" x14ac:dyDescent="0.35">
      <c r="A3396" s="17">
        <v>3384</v>
      </c>
    </row>
    <row r="3397" spans="1:1" ht="19.5" thickBot="1" x14ac:dyDescent="0.35">
      <c r="A3397" s="17">
        <v>3385</v>
      </c>
    </row>
    <row r="3398" spans="1:1" ht="19.5" thickBot="1" x14ac:dyDescent="0.35">
      <c r="A3398" s="17">
        <v>3386</v>
      </c>
    </row>
    <row r="3399" spans="1:1" ht="19.5" thickBot="1" x14ac:dyDescent="0.35">
      <c r="A3399" s="17">
        <v>3387</v>
      </c>
    </row>
    <row r="3400" spans="1:1" ht="19.5" thickBot="1" x14ac:dyDescent="0.35">
      <c r="A3400" s="17">
        <v>3388</v>
      </c>
    </row>
    <row r="3401" spans="1:1" ht="19.5" thickBot="1" x14ac:dyDescent="0.35">
      <c r="A3401" s="17">
        <v>3389</v>
      </c>
    </row>
    <row r="3402" spans="1:1" ht="19.5" thickBot="1" x14ac:dyDescent="0.35">
      <c r="A3402" s="17">
        <v>3390</v>
      </c>
    </row>
    <row r="3403" spans="1:1" ht="19.5" thickBot="1" x14ac:dyDescent="0.35">
      <c r="A3403" s="17">
        <v>3391</v>
      </c>
    </row>
    <row r="3404" spans="1:1" ht="19.5" thickBot="1" x14ac:dyDescent="0.35">
      <c r="A3404" s="17">
        <v>3392</v>
      </c>
    </row>
    <row r="3405" spans="1:1" ht="19.5" thickBot="1" x14ac:dyDescent="0.35">
      <c r="A3405" s="17">
        <v>3393</v>
      </c>
    </row>
    <row r="3406" spans="1:1" ht="19.5" thickBot="1" x14ac:dyDescent="0.35">
      <c r="A3406" s="17">
        <v>3394</v>
      </c>
    </row>
    <row r="3407" spans="1:1" ht="19.5" thickBot="1" x14ac:dyDescent="0.35">
      <c r="A3407" s="17">
        <v>3395</v>
      </c>
    </row>
    <row r="3408" spans="1:1" ht="19.5" thickBot="1" x14ac:dyDescent="0.35">
      <c r="A3408" s="17">
        <v>3396</v>
      </c>
    </row>
    <row r="3409" spans="1:1" ht="19.5" thickBot="1" x14ac:dyDescent="0.35">
      <c r="A3409" s="17">
        <v>3397</v>
      </c>
    </row>
    <row r="3410" spans="1:1" ht="19.5" thickBot="1" x14ac:dyDescent="0.35">
      <c r="A3410" s="17">
        <v>3398</v>
      </c>
    </row>
    <row r="3411" spans="1:1" ht="19.5" thickBot="1" x14ac:dyDescent="0.35">
      <c r="A3411" s="17">
        <v>3399</v>
      </c>
    </row>
    <row r="3412" spans="1:1" ht="19.5" thickBot="1" x14ac:dyDescent="0.35">
      <c r="A3412" s="17">
        <v>3400</v>
      </c>
    </row>
    <row r="3413" spans="1:1" ht="19.5" thickBot="1" x14ac:dyDescent="0.35">
      <c r="A3413" s="17">
        <v>3401</v>
      </c>
    </row>
    <row r="3414" spans="1:1" ht="19.5" thickBot="1" x14ac:dyDescent="0.35">
      <c r="A3414" s="17">
        <v>3402</v>
      </c>
    </row>
    <row r="3415" spans="1:1" ht="19.5" thickBot="1" x14ac:dyDescent="0.35">
      <c r="A3415" s="17">
        <v>3403</v>
      </c>
    </row>
    <row r="3416" spans="1:1" ht="19.5" thickBot="1" x14ac:dyDescent="0.35">
      <c r="A3416" s="17">
        <v>3404</v>
      </c>
    </row>
    <row r="3417" spans="1:1" ht="19.5" thickBot="1" x14ac:dyDescent="0.35">
      <c r="A3417" s="17">
        <v>3405</v>
      </c>
    </row>
    <row r="3418" spans="1:1" ht="19.5" thickBot="1" x14ac:dyDescent="0.35">
      <c r="A3418" s="17">
        <v>3406</v>
      </c>
    </row>
    <row r="3419" spans="1:1" ht="19.5" thickBot="1" x14ac:dyDescent="0.35">
      <c r="A3419" s="17">
        <v>3407</v>
      </c>
    </row>
    <row r="3420" spans="1:1" ht="19.5" thickBot="1" x14ac:dyDescent="0.35">
      <c r="A3420" s="17">
        <v>3408</v>
      </c>
    </row>
    <row r="3421" spans="1:1" ht="19.5" thickBot="1" x14ac:dyDescent="0.35">
      <c r="A3421" s="17">
        <v>3409</v>
      </c>
    </row>
    <row r="3422" spans="1:1" ht="19.5" thickBot="1" x14ac:dyDescent="0.35">
      <c r="A3422" s="17">
        <v>3410</v>
      </c>
    </row>
    <row r="3423" spans="1:1" ht="19.5" thickBot="1" x14ac:dyDescent="0.35">
      <c r="A3423" s="17">
        <v>3411</v>
      </c>
    </row>
    <row r="3424" spans="1:1" ht="19.5" thickBot="1" x14ac:dyDescent="0.35">
      <c r="A3424" s="17">
        <v>3412</v>
      </c>
    </row>
    <row r="3425" spans="1:1" ht="19.5" thickBot="1" x14ac:dyDescent="0.35">
      <c r="A3425" s="17">
        <v>3413</v>
      </c>
    </row>
    <row r="3426" spans="1:1" ht="19.5" thickBot="1" x14ac:dyDescent="0.35">
      <c r="A3426" s="17">
        <v>3414</v>
      </c>
    </row>
    <row r="3427" spans="1:1" ht="19.5" thickBot="1" x14ac:dyDescent="0.35">
      <c r="A3427" s="17">
        <v>3415</v>
      </c>
    </row>
    <row r="3428" spans="1:1" ht="19.5" thickBot="1" x14ac:dyDescent="0.35">
      <c r="A3428" s="17">
        <v>3416</v>
      </c>
    </row>
    <row r="3429" spans="1:1" ht="19.5" thickBot="1" x14ac:dyDescent="0.35">
      <c r="A3429" s="17">
        <v>3417</v>
      </c>
    </row>
    <row r="3430" spans="1:1" ht="19.5" thickBot="1" x14ac:dyDescent="0.35">
      <c r="A3430" s="17">
        <v>3418</v>
      </c>
    </row>
    <row r="3431" spans="1:1" ht="19.5" thickBot="1" x14ac:dyDescent="0.35">
      <c r="A3431" s="17">
        <v>3419</v>
      </c>
    </row>
    <row r="3432" spans="1:1" ht="19.5" thickBot="1" x14ac:dyDescent="0.35">
      <c r="A3432" s="17">
        <v>3420</v>
      </c>
    </row>
    <row r="3433" spans="1:1" ht="19.5" thickBot="1" x14ac:dyDescent="0.35">
      <c r="A3433" s="17">
        <v>3421</v>
      </c>
    </row>
    <row r="3434" spans="1:1" ht="19.5" thickBot="1" x14ac:dyDescent="0.35">
      <c r="A3434" s="17">
        <v>3422</v>
      </c>
    </row>
    <row r="3435" spans="1:1" ht="19.5" thickBot="1" x14ac:dyDescent="0.35">
      <c r="A3435" s="17">
        <v>3423</v>
      </c>
    </row>
    <row r="3436" spans="1:1" ht="19.5" thickBot="1" x14ac:dyDescent="0.35">
      <c r="A3436" s="17">
        <v>3424</v>
      </c>
    </row>
    <row r="3437" spans="1:1" ht="19.5" thickBot="1" x14ac:dyDescent="0.35">
      <c r="A3437" s="17">
        <v>3425</v>
      </c>
    </row>
    <row r="3438" spans="1:1" ht="19.5" thickBot="1" x14ac:dyDescent="0.35">
      <c r="A3438" s="17">
        <v>3426</v>
      </c>
    </row>
    <row r="3439" spans="1:1" ht="19.5" thickBot="1" x14ac:dyDescent="0.35">
      <c r="A3439" s="17">
        <v>3427</v>
      </c>
    </row>
    <row r="3440" spans="1:1" ht="19.5" thickBot="1" x14ac:dyDescent="0.35">
      <c r="A3440" s="17">
        <v>3428</v>
      </c>
    </row>
    <row r="3441" spans="1:1" ht="19.5" thickBot="1" x14ac:dyDescent="0.35">
      <c r="A3441" s="17">
        <v>3429</v>
      </c>
    </row>
    <row r="3442" spans="1:1" ht="19.5" thickBot="1" x14ac:dyDescent="0.35">
      <c r="A3442" s="17">
        <v>3430</v>
      </c>
    </row>
    <row r="3443" spans="1:1" ht="19.5" thickBot="1" x14ac:dyDescent="0.35">
      <c r="A3443" s="17">
        <v>3431</v>
      </c>
    </row>
    <row r="3444" spans="1:1" ht="19.5" thickBot="1" x14ac:dyDescent="0.35">
      <c r="A3444" s="17">
        <v>3432</v>
      </c>
    </row>
    <row r="3445" spans="1:1" ht="19.5" thickBot="1" x14ac:dyDescent="0.35">
      <c r="A3445" s="17">
        <v>3433</v>
      </c>
    </row>
    <row r="3446" spans="1:1" ht="19.5" thickBot="1" x14ac:dyDescent="0.35">
      <c r="A3446" s="17">
        <v>3434</v>
      </c>
    </row>
    <row r="3447" spans="1:1" ht="19.5" thickBot="1" x14ac:dyDescent="0.35">
      <c r="A3447" s="17">
        <v>3435</v>
      </c>
    </row>
    <row r="3448" spans="1:1" ht="19.5" thickBot="1" x14ac:dyDescent="0.35">
      <c r="A3448" s="17">
        <v>3436</v>
      </c>
    </row>
    <row r="3449" spans="1:1" ht="19.5" thickBot="1" x14ac:dyDescent="0.35">
      <c r="A3449" s="17">
        <v>3437</v>
      </c>
    </row>
    <row r="3450" spans="1:1" ht="19.5" thickBot="1" x14ac:dyDescent="0.35">
      <c r="A3450" s="17">
        <v>3438</v>
      </c>
    </row>
    <row r="3451" spans="1:1" ht="19.5" thickBot="1" x14ac:dyDescent="0.35">
      <c r="A3451" s="17">
        <v>3439</v>
      </c>
    </row>
    <row r="3452" spans="1:1" ht="19.5" thickBot="1" x14ac:dyDescent="0.35">
      <c r="A3452" s="17">
        <v>3440</v>
      </c>
    </row>
    <row r="3453" spans="1:1" ht="19.5" thickBot="1" x14ac:dyDescent="0.35">
      <c r="A3453" s="17">
        <v>3441</v>
      </c>
    </row>
    <row r="3454" spans="1:1" ht="19.5" thickBot="1" x14ac:dyDescent="0.35">
      <c r="A3454" s="17">
        <v>3442</v>
      </c>
    </row>
    <row r="3455" spans="1:1" ht="19.5" thickBot="1" x14ac:dyDescent="0.35">
      <c r="A3455" s="17">
        <v>3443</v>
      </c>
    </row>
    <row r="3456" spans="1:1" ht="19.5" thickBot="1" x14ac:dyDescent="0.35">
      <c r="A3456" s="17">
        <v>3444</v>
      </c>
    </row>
    <row r="3457" spans="1:1" ht="19.5" thickBot="1" x14ac:dyDescent="0.35">
      <c r="A3457" s="17">
        <v>3445</v>
      </c>
    </row>
    <row r="3458" spans="1:1" ht="19.5" thickBot="1" x14ac:dyDescent="0.35">
      <c r="A3458" s="17">
        <v>3446</v>
      </c>
    </row>
    <row r="3459" spans="1:1" ht="19.5" thickBot="1" x14ac:dyDescent="0.35">
      <c r="A3459" s="17">
        <v>3447</v>
      </c>
    </row>
    <row r="3460" spans="1:1" ht="19.5" thickBot="1" x14ac:dyDescent="0.35">
      <c r="A3460" s="17">
        <v>3448</v>
      </c>
    </row>
    <row r="3461" spans="1:1" ht="19.5" thickBot="1" x14ac:dyDescent="0.35">
      <c r="A3461" s="17">
        <v>3449</v>
      </c>
    </row>
    <row r="3462" spans="1:1" ht="19.5" thickBot="1" x14ac:dyDescent="0.35">
      <c r="A3462" s="17">
        <v>3450</v>
      </c>
    </row>
    <row r="3463" spans="1:1" ht="19.5" thickBot="1" x14ac:dyDescent="0.35">
      <c r="A3463" s="17">
        <v>3451</v>
      </c>
    </row>
    <row r="3464" spans="1:1" ht="19.5" thickBot="1" x14ac:dyDescent="0.35">
      <c r="A3464" s="17">
        <v>3452</v>
      </c>
    </row>
    <row r="3465" spans="1:1" ht="19.5" thickBot="1" x14ac:dyDescent="0.35">
      <c r="A3465" s="17">
        <v>3453</v>
      </c>
    </row>
    <row r="3466" spans="1:1" ht="19.5" thickBot="1" x14ac:dyDescent="0.35">
      <c r="A3466" s="17">
        <v>3454</v>
      </c>
    </row>
    <row r="3467" spans="1:1" ht="19.5" thickBot="1" x14ac:dyDescent="0.35">
      <c r="A3467" s="17">
        <v>3455</v>
      </c>
    </row>
    <row r="3468" spans="1:1" ht="19.5" thickBot="1" x14ac:dyDescent="0.35">
      <c r="A3468" s="17">
        <v>3456</v>
      </c>
    </row>
    <row r="3469" spans="1:1" ht="19.5" thickBot="1" x14ac:dyDescent="0.35">
      <c r="A3469" s="17">
        <v>3457</v>
      </c>
    </row>
    <row r="3470" spans="1:1" ht="19.5" thickBot="1" x14ac:dyDescent="0.35">
      <c r="A3470" s="17">
        <v>3458</v>
      </c>
    </row>
    <row r="3471" spans="1:1" ht="19.5" thickBot="1" x14ac:dyDescent="0.35">
      <c r="A3471" s="17">
        <v>3459</v>
      </c>
    </row>
    <row r="3472" spans="1:1" ht="19.5" thickBot="1" x14ac:dyDescent="0.35">
      <c r="A3472" s="17">
        <v>3460</v>
      </c>
    </row>
    <row r="3473" spans="1:1" ht="19.5" thickBot="1" x14ac:dyDescent="0.35">
      <c r="A3473" s="17">
        <v>3461</v>
      </c>
    </row>
    <row r="3474" spans="1:1" ht="19.5" thickBot="1" x14ac:dyDescent="0.35">
      <c r="A3474" s="17">
        <v>3462</v>
      </c>
    </row>
    <row r="3475" spans="1:1" ht="19.5" thickBot="1" x14ac:dyDescent="0.35">
      <c r="A3475" s="17">
        <v>3463</v>
      </c>
    </row>
    <row r="3476" spans="1:1" ht="19.5" thickBot="1" x14ac:dyDescent="0.35">
      <c r="A3476" s="17">
        <v>3464</v>
      </c>
    </row>
    <row r="3477" spans="1:1" ht="19.5" thickBot="1" x14ac:dyDescent="0.35">
      <c r="A3477" s="17">
        <v>3465</v>
      </c>
    </row>
    <row r="3478" spans="1:1" ht="19.5" thickBot="1" x14ac:dyDescent="0.35">
      <c r="A3478" s="17">
        <v>3466</v>
      </c>
    </row>
    <row r="3479" spans="1:1" ht="19.5" thickBot="1" x14ac:dyDescent="0.35">
      <c r="A3479" s="17">
        <v>3467</v>
      </c>
    </row>
    <row r="3480" spans="1:1" ht="19.5" thickBot="1" x14ac:dyDescent="0.35">
      <c r="A3480" s="17">
        <v>3468</v>
      </c>
    </row>
    <row r="3481" spans="1:1" ht="19.5" thickBot="1" x14ac:dyDescent="0.35">
      <c r="A3481" s="17">
        <v>3469</v>
      </c>
    </row>
    <row r="3482" spans="1:1" ht="19.5" thickBot="1" x14ac:dyDescent="0.35">
      <c r="A3482" s="17">
        <v>3470</v>
      </c>
    </row>
    <row r="3483" spans="1:1" ht="19.5" thickBot="1" x14ac:dyDescent="0.35">
      <c r="A3483" s="17">
        <v>3471</v>
      </c>
    </row>
    <row r="3484" spans="1:1" ht="19.5" thickBot="1" x14ac:dyDescent="0.35">
      <c r="A3484" s="17">
        <v>3472</v>
      </c>
    </row>
    <row r="3485" spans="1:1" ht="19.5" thickBot="1" x14ac:dyDescent="0.35">
      <c r="A3485" s="17">
        <v>3473</v>
      </c>
    </row>
    <row r="3486" spans="1:1" ht="19.5" thickBot="1" x14ac:dyDescent="0.35">
      <c r="A3486" s="17">
        <v>3474</v>
      </c>
    </row>
    <row r="3487" spans="1:1" ht="19.5" thickBot="1" x14ac:dyDescent="0.35">
      <c r="A3487" s="17">
        <v>3475</v>
      </c>
    </row>
    <row r="3488" spans="1:1" ht="19.5" thickBot="1" x14ac:dyDescent="0.35">
      <c r="A3488" s="17">
        <v>3476</v>
      </c>
    </row>
    <row r="3489" spans="1:1" ht="19.5" thickBot="1" x14ac:dyDescent="0.35">
      <c r="A3489" s="17">
        <v>3477</v>
      </c>
    </row>
    <row r="3490" spans="1:1" ht="19.5" thickBot="1" x14ac:dyDescent="0.35">
      <c r="A3490" s="17">
        <v>3478</v>
      </c>
    </row>
    <row r="3491" spans="1:1" ht="19.5" thickBot="1" x14ac:dyDescent="0.35">
      <c r="A3491" s="17">
        <v>3479</v>
      </c>
    </row>
    <row r="3492" spans="1:1" ht="19.5" thickBot="1" x14ac:dyDescent="0.35">
      <c r="A3492" s="17">
        <v>3480</v>
      </c>
    </row>
    <row r="3493" spans="1:1" ht="19.5" thickBot="1" x14ac:dyDescent="0.35">
      <c r="A3493" s="17">
        <v>3481</v>
      </c>
    </row>
    <row r="3494" spans="1:1" ht="19.5" thickBot="1" x14ac:dyDescent="0.35">
      <c r="A3494" s="17">
        <v>3482</v>
      </c>
    </row>
    <row r="3495" spans="1:1" ht="19.5" thickBot="1" x14ac:dyDescent="0.35">
      <c r="A3495" s="17">
        <v>3483</v>
      </c>
    </row>
    <row r="3496" spans="1:1" ht="19.5" thickBot="1" x14ac:dyDescent="0.35">
      <c r="A3496" s="17">
        <v>3484</v>
      </c>
    </row>
    <row r="3497" spans="1:1" ht="19.5" thickBot="1" x14ac:dyDescent="0.35">
      <c r="A3497" s="17">
        <v>3485</v>
      </c>
    </row>
    <row r="3498" spans="1:1" ht="19.5" thickBot="1" x14ac:dyDescent="0.35">
      <c r="A3498" s="17">
        <v>3486</v>
      </c>
    </row>
    <row r="3499" spans="1:1" ht="19.5" thickBot="1" x14ac:dyDescent="0.35">
      <c r="A3499" s="17">
        <v>3487</v>
      </c>
    </row>
    <row r="3500" spans="1:1" ht="19.5" thickBot="1" x14ac:dyDescent="0.35">
      <c r="A3500" s="17">
        <v>3488</v>
      </c>
    </row>
    <row r="3501" spans="1:1" ht="19.5" thickBot="1" x14ac:dyDescent="0.35">
      <c r="A3501" s="17">
        <v>3489</v>
      </c>
    </row>
    <row r="3502" spans="1:1" ht="19.5" thickBot="1" x14ac:dyDescent="0.35">
      <c r="A3502" s="17">
        <v>3490</v>
      </c>
    </row>
    <row r="3503" spans="1:1" ht="19.5" thickBot="1" x14ac:dyDescent="0.35">
      <c r="A3503" s="17">
        <v>3491</v>
      </c>
    </row>
    <row r="3504" spans="1:1" ht="19.5" thickBot="1" x14ac:dyDescent="0.35">
      <c r="A3504" s="17">
        <v>3492</v>
      </c>
    </row>
    <row r="3505" spans="1:1" ht="19.5" thickBot="1" x14ac:dyDescent="0.35">
      <c r="A3505" s="17">
        <v>3493</v>
      </c>
    </row>
    <row r="3506" spans="1:1" ht="19.5" thickBot="1" x14ac:dyDescent="0.35">
      <c r="A3506" s="17">
        <v>3494</v>
      </c>
    </row>
    <row r="3507" spans="1:1" ht="19.5" thickBot="1" x14ac:dyDescent="0.35">
      <c r="A3507" s="17">
        <v>3495</v>
      </c>
    </row>
    <row r="3508" spans="1:1" ht="19.5" thickBot="1" x14ac:dyDescent="0.35">
      <c r="A3508" s="17">
        <v>3496</v>
      </c>
    </row>
    <row r="3509" spans="1:1" ht="19.5" thickBot="1" x14ac:dyDescent="0.35">
      <c r="A3509" s="17">
        <v>3497</v>
      </c>
    </row>
    <row r="3510" spans="1:1" ht="19.5" thickBot="1" x14ac:dyDescent="0.35">
      <c r="A3510" s="17">
        <v>3498</v>
      </c>
    </row>
    <row r="3511" spans="1:1" ht="19.5" thickBot="1" x14ac:dyDescent="0.35">
      <c r="A3511" s="17">
        <v>3499</v>
      </c>
    </row>
    <row r="3512" spans="1:1" ht="19.5" thickBot="1" x14ac:dyDescent="0.35">
      <c r="A3512" s="17">
        <v>3500</v>
      </c>
    </row>
    <row r="3513" spans="1:1" ht="19.5" thickBot="1" x14ac:dyDescent="0.35">
      <c r="A3513" s="17">
        <v>3501</v>
      </c>
    </row>
    <row r="3514" spans="1:1" ht="19.5" thickBot="1" x14ac:dyDescent="0.35">
      <c r="A3514" s="17">
        <v>3502</v>
      </c>
    </row>
    <row r="3515" spans="1:1" ht="19.5" thickBot="1" x14ac:dyDescent="0.35">
      <c r="A3515" s="17">
        <v>3503</v>
      </c>
    </row>
    <row r="3516" spans="1:1" ht="19.5" thickBot="1" x14ac:dyDescent="0.35">
      <c r="A3516" s="17">
        <v>3504</v>
      </c>
    </row>
    <row r="3517" spans="1:1" ht="19.5" thickBot="1" x14ac:dyDescent="0.35">
      <c r="A3517" s="17">
        <v>3505</v>
      </c>
    </row>
    <row r="3518" spans="1:1" ht="19.5" thickBot="1" x14ac:dyDescent="0.35">
      <c r="A3518" s="17">
        <v>3506</v>
      </c>
    </row>
    <row r="3519" spans="1:1" ht="19.5" thickBot="1" x14ac:dyDescent="0.35">
      <c r="A3519" s="17">
        <v>3507</v>
      </c>
    </row>
    <row r="3520" spans="1:1" ht="19.5" thickBot="1" x14ac:dyDescent="0.35">
      <c r="A3520" s="17">
        <v>3508</v>
      </c>
    </row>
    <row r="3521" spans="1:1" ht="19.5" thickBot="1" x14ac:dyDescent="0.35">
      <c r="A3521" s="17">
        <v>3509</v>
      </c>
    </row>
    <row r="3522" spans="1:1" ht="19.5" thickBot="1" x14ac:dyDescent="0.35">
      <c r="A3522" s="17">
        <v>3510</v>
      </c>
    </row>
    <row r="3523" spans="1:1" ht="19.5" thickBot="1" x14ac:dyDescent="0.35">
      <c r="A3523" s="17">
        <v>3511</v>
      </c>
    </row>
    <row r="3524" spans="1:1" ht="19.5" thickBot="1" x14ac:dyDescent="0.35">
      <c r="A3524" s="17">
        <v>3512</v>
      </c>
    </row>
    <row r="3525" spans="1:1" ht="19.5" thickBot="1" x14ac:dyDescent="0.35">
      <c r="A3525" s="17">
        <v>3513</v>
      </c>
    </row>
    <row r="3526" spans="1:1" ht="19.5" thickBot="1" x14ac:dyDescent="0.35">
      <c r="A3526" s="17">
        <v>3514</v>
      </c>
    </row>
    <row r="3527" spans="1:1" ht="19.5" thickBot="1" x14ac:dyDescent="0.35">
      <c r="A3527" s="17">
        <v>3515</v>
      </c>
    </row>
    <row r="3528" spans="1:1" ht="19.5" thickBot="1" x14ac:dyDescent="0.35">
      <c r="A3528" s="17">
        <v>3516</v>
      </c>
    </row>
    <row r="3529" spans="1:1" ht="19.5" thickBot="1" x14ac:dyDescent="0.35">
      <c r="A3529" s="17">
        <v>3517</v>
      </c>
    </row>
    <row r="3530" spans="1:1" ht="19.5" thickBot="1" x14ac:dyDescent="0.35">
      <c r="A3530" s="17">
        <v>3518</v>
      </c>
    </row>
    <row r="3531" spans="1:1" ht="19.5" thickBot="1" x14ac:dyDescent="0.35">
      <c r="A3531" s="17">
        <v>3519</v>
      </c>
    </row>
    <row r="3532" spans="1:1" ht="19.5" thickBot="1" x14ac:dyDescent="0.35">
      <c r="A3532" s="17">
        <v>3520</v>
      </c>
    </row>
    <row r="3533" spans="1:1" ht="19.5" thickBot="1" x14ac:dyDescent="0.35">
      <c r="A3533" s="17">
        <v>3521</v>
      </c>
    </row>
    <row r="3534" spans="1:1" ht="19.5" thickBot="1" x14ac:dyDescent="0.35">
      <c r="A3534" s="17">
        <v>3522</v>
      </c>
    </row>
    <row r="3535" spans="1:1" ht="19.5" thickBot="1" x14ac:dyDescent="0.35">
      <c r="A3535" s="17">
        <v>3523</v>
      </c>
    </row>
    <row r="3536" spans="1:1" ht="19.5" thickBot="1" x14ac:dyDescent="0.35">
      <c r="A3536" s="17">
        <v>3524</v>
      </c>
    </row>
    <row r="3537" spans="1:1" ht="19.5" thickBot="1" x14ac:dyDescent="0.35">
      <c r="A3537" s="17">
        <v>3525</v>
      </c>
    </row>
    <row r="3538" spans="1:1" ht="19.5" thickBot="1" x14ac:dyDescent="0.35">
      <c r="A3538" s="17">
        <v>3526</v>
      </c>
    </row>
    <row r="3539" spans="1:1" ht="19.5" thickBot="1" x14ac:dyDescent="0.35">
      <c r="A3539" s="17">
        <v>3527</v>
      </c>
    </row>
    <row r="3540" spans="1:1" ht="19.5" thickBot="1" x14ac:dyDescent="0.35">
      <c r="A3540" s="17">
        <v>3528</v>
      </c>
    </row>
    <row r="3541" spans="1:1" ht="19.5" thickBot="1" x14ac:dyDescent="0.35">
      <c r="A3541" s="17">
        <v>3529</v>
      </c>
    </row>
    <row r="3542" spans="1:1" ht="19.5" thickBot="1" x14ac:dyDescent="0.35">
      <c r="A3542" s="17">
        <v>3530</v>
      </c>
    </row>
    <row r="3543" spans="1:1" ht="19.5" thickBot="1" x14ac:dyDescent="0.35">
      <c r="A3543" s="17">
        <v>3531</v>
      </c>
    </row>
    <row r="3544" spans="1:1" ht="19.5" thickBot="1" x14ac:dyDescent="0.35">
      <c r="A3544" s="17">
        <v>3532</v>
      </c>
    </row>
    <row r="3545" spans="1:1" ht="19.5" thickBot="1" x14ac:dyDescent="0.35">
      <c r="A3545" s="17">
        <v>3533</v>
      </c>
    </row>
    <row r="3546" spans="1:1" ht="19.5" thickBot="1" x14ac:dyDescent="0.35">
      <c r="A3546" s="17">
        <v>3534</v>
      </c>
    </row>
    <row r="3547" spans="1:1" ht="19.5" thickBot="1" x14ac:dyDescent="0.35">
      <c r="A3547" s="17">
        <v>3535</v>
      </c>
    </row>
    <row r="3548" spans="1:1" ht="19.5" thickBot="1" x14ac:dyDescent="0.35">
      <c r="A3548" s="17">
        <v>3536</v>
      </c>
    </row>
    <row r="3549" spans="1:1" ht="19.5" thickBot="1" x14ac:dyDescent="0.35">
      <c r="A3549" s="17">
        <v>3537</v>
      </c>
    </row>
    <row r="3550" spans="1:1" ht="19.5" thickBot="1" x14ac:dyDescent="0.35">
      <c r="A3550" s="17">
        <v>3538</v>
      </c>
    </row>
    <row r="3551" spans="1:1" ht="19.5" thickBot="1" x14ac:dyDescent="0.35">
      <c r="A3551" s="17">
        <v>3539</v>
      </c>
    </row>
    <row r="3552" spans="1:1" ht="19.5" thickBot="1" x14ac:dyDescent="0.35">
      <c r="A3552" s="17">
        <v>3540</v>
      </c>
    </row>
    <row r="3553" spans="1:1" ht="19.5" thickBot="1" x14ac:dyDescent="0.35">
      <c r="A3553" s="17">
        <v>3541</v>
      </c>
    </row>
    <row r="3554" spans="1:1" ht="19.5" thickBot="1" x14ac:dyDescent="0.35">
      <c r="A3554" s="17">
        <v>3542</v>
      </c>
    </row>
    <row r="3555" spans="1:1" ht="19.5" thickBot="1" x14ac:dyDescent="0.35">
      <c r="A3555" s="17">
        <v>3543</v>
      </c>
    </row>
    <row r="3556" spans="1:1" ht="19.5" thickBot="1" x14ac:dyDescent="0.35">
      <c r="A3556" s="17">
        <v>3544</v>
      </c>
    </row>
    <row r="3557" spans="1:1" ht="19.5" thickBot="1" x14ac:dyDescent="0.35">
      <c r="A3557" s="17">
        <v>3545</v>
      </c>
    </row>
    <row r="3558" spans="1:1" ht="19.5" thickBot="1" x14ac:dyDescent="0.35">
      <c r="A3558" s="17">
        <v>3546</v>
      </c>
    </row>
    <row r="3559" spans="1:1" ht="19.5" thickBot="1" x14ac:dyDescent="0.35">
      <c r="A3559" s="17">
        <v>3547</v>
      </c>
    </row>
    <row r="3560" spans="1:1" ht="19.5" thickBot="1" x14ac:dyDescent="0.35">
      <c r="A3560" s="17">
        <v>3548</v>
      </c>
    </row>
    <row r="3561" spans="1:1" ht="19.5" thickBot="1" x14ac:dyDescent="0.35">
      <c r="A3561" s="17">
        <v>3549</v>
      </c>
    </row>
    <row r="3562" spans="1:1" ht="19.5" thickBot="1" x14ac:dyDescent="0.35">
      <c r="A3562" s="17">
        <v>3550</v>
      </c>
    </row>
    <row r="3563" spans="1:1" ht="19.5" thickBot="1" x14ac:dyDescent="0.35">
      <c r="A3563" s="17">
        <v>3551</v>
      </c>
    </row>
    <row r="3564" spans="1:1" ht="19.5" thickBot="1" x14ac:dyDescent="0.35">
      <c r="A3564" s="17">
        <v>3552</v>
      </c>
    </row>
    <row r="3565" spans="1:1" ht="19.5" thickBot="1" x14ac:dyDescent="0.35">
      <c r="A3565" s="17">
        <v>3553</v>
      </c>
    </row>
    <row r="3566" spans="1:1" ht="19.5" thickBot="1" x14ac:dyDescent="0.35">
      <c r="A3566" s="17">
        <v>3554</v>
      </c>
    </row>
    <row r="3567" spans="1:1" ht="19.5" thickBot="1" x14ac:dyDescent="0.35">
      <c r="A3567" s="17">
        <v>3555</v>
      </c>
    </row>
    <row r="3568" spans="1:1" ht="19.5" thickBot="1" x14ac:dyDescent="0.35">
      <c r="A3568" s="17">
        <v>3556</v>
      </c>
    </row>
    <row r="3569" spans="1:1" ht="19.5" thickBot="1" x14ac:dyDescent="0.35">
      <c r="A3569" s="17">
        <v>3557</v>
      </c>
    </row>
    <row r="3570" spans="1:1" ht="19.5" thickBot="1" x14ac:dyDescent="0.35">
      <c r="A3570" s="17">
        <v>3558</v>
      </c>
    </row>
    <row r="3571" spans="1:1" ht="19.5" thickBot="1" x14ac:dyDescent="0.35">
      <c r="A3571" s="17">
        <v>3559</v>
      </c>
    </row>
    <row r="3572" spans="1:1" ht="19.5" thickBot="1" x14ac:dyDescent="0.35">
      <c r="A3572" s="17">
        <v>3560</v>
      </c>
    </row>
    <row r="3573" spans="1:1" ht="19.5" thickBot="1" x14ac:dyDescent="0.35">
      <c r="A3573" s="17">
        <v>3561</v>
      </c>
    </row>
    <row r="3574" spans="1:1" ht="19.5" thickBot="1" x14ac:dyDescent="0.35">
      <c r="A3574" s="17">
        <v>3562</v>
      </c>
    </row>
    <row r="3575" spans="1:1" ht="19.5" thickBot="1" x14ac:dyDescent="0.35">
      <c r="A3575" s="17">
        <v>3563</v>
      </c>
    </row>
    <row r="3576" spans="1:1" ht="19.5" thickBot="1" x14ac:dyDescent="0.35">
      <c r="A3576" s="17">
        <v>3564</v>
      </c>
    </row>
    <row r="3577" spans="1:1" ht="19.5" thickBot="1" x14ac:dyDescent="0.35">
      <c r="A3577" s="17">
        <v>3565</v>
      </c>
    </row>
    <row r="3578" spans="1:1" ht="19.5" thickBot="1" x14ac:dyDescent="0.35">
      <c r="A3578" s="17">
        <v>3566</v>
      </c>
    </row>
    <row r="3579" spans="1:1" ht="19.5" thickBot="1" x14ac:dyDescent="0.35">
      <c r="A3579" s="17">
        <v>3567</v>
      </c>
    </row>
    <row r="3580" spans="1:1" ht="19.5" thickBot="1" x14ac:dyDescent="0.35">
      <c r="A3580" s="17">
        <v>3568</v>
      </c>
    </row>
    <row r="3581" spans="1:1" ht="19.5" thickBot="1" x14ac:dyDescent="0.35">
      <c r="A3581" s="17">
        <v>3569</v>
      </c>
    </row>
    <row r="3582" spans="1:1" ht="19.5" thickBot="1" x14ac:dyDescent="0.35">
      <c r="A3582" s="17">
        <v>3570</v>
      </c>
    </row>
    <row r="3583" spans="1:1" ht="19.5" thickBot="1" x14ac:dyDescent="0.35">
      <c r="A3583" s="17">
        <v>3571</v>
      </c>
    </row>
    <row r="3584" spans="1:1" ht="19.5" thickBot="1" x14ac:dyDescent="0.35">
      <c r="A3584" s="17">
        <v>3572</v>
      </c>
    </row>
    <row r="3585" spans="1:1" ht="19.5" thickBot="1" x14ac:dyDescent="0.35">
      <c r="A3585" s="17">
        <v>3573</v>
      </c>
    </row>
    <row r="3586" spans="1:1" ht="19.5" thickBot="1" x14ac:dyDescent="0.35">
      <c r="A3586" s="17">
        <v>3574</v>
      </c>
    </row>
    <row r="3587" spans="1:1" ht="19.5" thickBot="1" x14ac:dyDescent="0.35">
      <c r="A3587" s="17">
        <v>3575</v>
      </c>
    </row>
    <row r="3588" spans="1:1" ht="19.5" thickBot="1" x14ac:dyDescent="0.35">
      <c r="A3588" s="17">
        <v>3576</v>
      </c>
    </row>
    <row r="3589" spans="1:1" ht="19.5" thickBot="1" x14ac:dyDescent="0.35">
      <c r="A3589" s="17">
        <v>3577</v>
      </c>
    </row>
    <row r="3590" spans="1:1" ht="19.5" thickBot="1" x14ac:dyDescent="0.35">
      <c r="A3590" s="17">
        <v>3578</v>
      </c>
    </row>
    <row r="3591" spans="1:1" ht="19.5" thickBot="1" x14ac:dyDescent="0.35">
      <c r="A3591" s="17">
        <v>3579</v>
      </c>
    </row>
    <row r="3592" spans="1:1" ht="19.5" thickBot="1" x14ac:dyDescent="0.35">
      <c r="A3592" s="17">
        <v>3580</v>
      </c>
    </row>
    <row r="3593" spans="1:1" ht="19.5" thickBot="1" x14ac:dyDescent="0.35">
      <c r="A3593" s="17">
        <v>3581</v>
      </c>
    </row>
    <row r="3594" spans="1:1" ht="19.5" thickBot="1" x14ac:dyDescent="0.35">
      <c r="A3594" s="17">
        <v>3582</v>
      </c>
    </row>
    <row r="3595" spans="1:1" ht="19.5" thickBot="1" x14ac:dyDescent="0.35">
      <c r="A3595" s="17">
        <v>3583</v>
      </c>
    </row>
    <row r="3596" spans="1:1" ht="19.5" thickBot="1" x14ac:dyDescent="0.35">
      <c r="A3596" s="17">
        <v>3584</v>
      </c>
    </row>
    <row r="3597" spans="1:1" ht="19.5" thickBot="1" x14ac:dyDescent="0.35">
      <c r="A3597" s="17">
        <v>3585</v>
      </c>
    </row>
    <row r="3598" spans="1:1" ht="19.5" thickBot="1" x14ac:dyDescent="0.35">
      <c r="A3598" s="17">
        <v>3586</v>
      </c>
    </row>
    <row r="3599" spans="1:1" ht="19.5" thickBot="1" x14ac:dyDescent="0.35">
      <c r="A3599" s="17">
        <v>3587</v>
      </c>
    </row>
    <row r="3600" spans="1:1" ht="19.5" thickBot="1" x14ac:dyDescent="0.35">
      <c r="A3600" s="17">
        <v>3588</v>
      </c>
    </row>
    <row r="3601" spans="1:1" ht="19.5" thickBot="1" x14ac:dyDescent="0.35">
      <c r="A3601" s="17">
        <v>3589</v>
      </c>
    </row>
    <row r="3602" spans="1:1" ht="19.5" thickBot="1" x14ac:dyDescent="0.35">
      <c r="A3602" s="17">
        <v>3590</v>
      </c>
    </row>
    <row r="3603" spans="1:1" ht="19.5" thickBot="1" x14ac:dyDescent="0.35">
      <c r="A3603" s="17">
        <v>3591</v>
      </c>
    </row>
    <row r="3604" spans="1:1" ht="19.5" thickBot="1" x14ac:dyDescent="0.35">
      <c r="A3604" s="17">
        <v>3592</v>
      </c>
    </row>
    <row r="3605" spans="1:1" ht="19.5" thickBot="1" x14ac:dyDescent="0.35">
      <c r="A3605" s="17">
        <v>3593</v>
      </c>
    </row>
    <row r="3606" spans="1:1" ht="19.5" thickBot="1" x14ac:dyDescent="0.35">
      <c r="A3606" s="17">
        <v>3594</v>
      </c>
    </row>
    <row r="3607" spans="1:1" ht="19.5" thickBot="1" x14ac:dyDescent="0.35">
      <c r="A3607" s="17">
        <v>3595</v>
      </c>
    </row>
    <row r="3608" spans="1:1" ht="19.5" thickBot="1" x14ac:dyDescent="0.35">
      <c r="A3608" s="17">
        <v>3596</v>
      </c>
    </row>
    <row r="3609" spans="1:1" ht="19.5" thickBot="1" x14ac:dyDescent="0.35">
      <c r="A3609" s="17">
        <v>3597</v>
      </c>
    </row>
    <row r="3610" spans="1:1" ht="19.5" thickBot="1" x14ac:dyDescent="0.35">
      <c r="A3610" s="17">
        <v>3598</v>
      </c>
    </row>
    <row r="3611" spans="1:1" ht="19.5" thickBot="1" x14ac:dyDescent="0.35">
      <c r="A3611" s="17">
        <v>3599</v>
      </c>
    </row>
    <row r="3612" spans="1:1" ht="19.5" thickBot="1" x14ac:dyDescent="0.35">
      <c r="A3612" s="17">
        <v>3600</v>
      </c>
    </row>
    <row r="3613" spans="1:1" ht="19.5" thickBot="1" x14ac:dyDescent="0.35">
      <c r="A3613" s="17">
        <v>3601</v>
      </c>
    </row>
    <row r="3614" spans="1:1" ht="19.5" thickBot="1" x14ac:dyDescent="0.35">
      <c r="A3614" s="17">
        <v>3602</v>
      </c>
    </row>
    <row r="3615" spans="1:1" ht="19.5" thickBot="1" x14ac:dyDescent="0.35">
      <c r="A3615" s="17">
        <v>3603</v>
      </c>
    </row>
    <row r="3616" spans="1:1" ht="19.5" thickBot="1" x14ac:dyDescent="0.35">
      <c r="A3616" s="17">
        <v>3604</v>
      </c>
    </row>
    <row r="3617" spans="1:1" ht="19.5" thickBot="1" x14ac:dyDescent="0.35">
      <c r="A3617" s="17">
        <v>3605</v>
      </c>
    </row>
    <row r="3618" spans="1:1" ht="19.5" thickBot="1" x14ac:dyDescent="0.35">
      <c r="A3618" s="17">
        <v>3606</v>
      </c>
    </row>
    <row r="3619" spans="1:1" ht="19.5" thickBot="1" x14ac:dyDescent="0.35">
      <c r="A3619" s="17">
        <v>3607</v>
      </c>
    </row>
    <row r="3620" spans="1:1" ht="19.5" thickBot="1" x14ac:dyDescent="0.35">
      <c r="A3620" s="17">
        <v>3608</v>
      </c>
    </row>
    <row r="3621" spans="1:1" ht="19.5" thickBot="1" x14ac:dyDescent="0.35">
      <c r="A3621" s="17">
        <v>3609</v>
      </c>
    </row>
    <row r="3622" spans="1:1" ht="19.5" thickBot="1" x14ac:dyDescent="0.35">
      <c r="A3622" s="17">
        <v>3610</v>
      </c>
    </row>
    <row r="3623" spans="1:1" ht="19.5" thickBot="1" x14ac:dyDescent="0.35">
      <c r="A3623" s="17">
        <v>3611</v>
      </c>
    </row>
    <row r="3624" spans="1:1" ht="19.5" thickBot="1" x14ac:dyDescent="0.35">
      <c r="A3624" s="17">
        <v>3612</v>
      </c>
    </row>
    <row r="3625" spans="1:1" ht="19.5" thickBot="1" x14ac:dyDescent="0.35">
      <c r="A3625" s="17">
        <v>3613</v>
      </c>
    </row>
    <row r="3626" spans="1:1" ht="19.5" thickBot="1" x14ac:dyDescent="0.35">
      <c r="A3626" s="17">
        <v>3614</v>
      </c>
    </row>
    <row r="3627" spans="1:1" ht="19.5" thickBot="1" x14ac:dyDescent="0.35">
      <c r="A3627" s="17">
        <v>3615</v>
      </c>
    </row>
    <row r="3628" spans="1:1" ht="19.5" thickBot="1" x14ac:dyDescent="0.35">
      <c r="A3628" s="17">
        <v>3616</v>
      </c>
    </row>
    <row r="3629" spans="1:1" ht="19.5" thickBot="1" x14ac:dyDescent="0.35">
      <c r="A3629" s="17">
        <v>3617</v>
      </c>
    </row>
    <row r="3630" spans="1:1" ht="19.5" thickBot="1" x14ac:dyDescent="0.35">
      <c r="A3630" s="17">
        <v>3618</v>
      </c>
    </row>
    <row r="3631" spans="1:1" ht="19.5" thickBot="1" x14ac:dyDescent="0.35">
      <c r="A3631" s="17">
        <v>3619</v>
      </c>
    </row>
    <row r="3632" spans="1:1" ht="19.5" thickBot="1" x14ac:dyDescent="0.35">
      <c r="A3632" s="17">
        <v>3620</v>
      </c>
    </row>
    <row r="3633" spans="1:1" ht="19.5" thickBot="1" x14ac:dyDescent="0.35">
      <c r="A3633" s="17">
        <v>3621</v>
      </c>
    </row>
    <row r="3634" spans="1:1" ht="19.5" thickBot="1" x14ac:dyDescent="0.35">
      <c r="A3634" s="17">
        <v>3622</v>
      </c>
    </row>
    <row r="3635" spans="1:1" ht="19.5" thickBot="1" x14ac:dyDescent="0.35">
      <c r="A3635" s="17">
        <v>3623</v>
      </c>
    </row>
    <row r="3636" spans="1:1" ht="19.5" thickBot="1" x14ac:dyDescent="0.35">
      <c r="A3636" s="17">
        <v>3624</v>
      </c>
    </row>
    <row r="3637" spans="1:1" ht="19.5" thickBot="1" x14ac:dyDescent="0.35">
      <c r="A3637" s="17">
        <v>3625</v>
      </c>
    </row>
    <row r="3638" spans="1:1" ht="19.5" thickBot="1" x14ac:dyDescent="0.35">
      <c r="A3638" s="17">
        <v>3626</v>
      </c>
    </row>
    <row r="3639" spans="1:1" ht="19.5" thickBot="1" x14ac:dyDescent="0.35">
      <c r="A3639" s="17">
        <v>3627</v>
      </c>
    </row>
    <row r="3640" spans="1:1" ht="19.5" thickBot="1" x14ac:dyDescent="0.35">
      <c r="A3640" s="17">
        <v>3628</v>
      </c>
    </row>
    <row r="3641" spans="1:1" ht="19.5" thickBot="1" x14ac:dyDescent="0.35">
      <c r="A3641" s="17">
        <v>3629</v>
      </c>
    </row>
    <row r="3642" spans="1:1" ht="19.5" thickBot="1" x14ac:dyDescent="0.35">
      <c r="A3642" s="17">
        <v>3630</v>
      </c>
    </row>
    <row r="3643" spans="1:1" ht="19.5" thickBot="1" x14ac:dyDescent="0.35">
      <c r="A3643" s="17">
        <v>3631</v>
      </c>
    </row>
    <row r="3644" spans="1:1" ht="19.5" thickBot="1" x14ac:dyDescent="0.35">
      <c r="A3644" s="17">
        <v>3632</v>
      </c>
    </row>
    <row r="3645" spans="1:1" ht="19.5" thickBot="1" x14ac:dyDescent="0.35">
      <c r="A3645" s="17">
        <v>3633</v>
      </c>
    </row>
    <row r="3646" spans="1:1" ht="19.5" thickBot="1" x14ac:dyDescent="0.35">
      <c r="A3646" s="17">
        <v>3634</v>
      </c>
    </row>
    <row r="3647" spans="1:1" ht="19.5" thickBot="1" x14ac:dyDescent="0.35">
      <c r="A3647" s="17">
        <v>3635</v>
      </c>
    </row>
    <row r="3648" spans="1:1" ht="19.5" thickBot="1" x14ac:dyDescent="0.35">
      <c r="A3648" s="17">
        <v>3636</v>
      </c>
    </row>
    <row r="3649" spans="1:1" ht="19.5" thickBot="1" x14ac:dyDescent="0.35">
      <c r="A3649" s="17">
        <v>3637</v>
      </c>
    </row>
    <row r="3650" spans="1:1" ht="19.5" thickBot="1" x14ac:dyDescent="0.35">
      <c r="A3650" s="17">
        <v>3638</v>
      </c>
    </row>
    <row r="3651" spans="1:1" ht="19.5" thickBot="1" x14ac:dyDescent="0.35">
      <c r="A3651" s="17">
        <v>3639</v>
      </c>
    </row>
    <row r="3652" spans="1:1" ht="19.5" thickBot="1" x14ac:dyDescent="0.35">
      <c r="A3652" s="17">
        <v>3640</v>
      </c>
    </row>
    <row r="3653" spans="1:1" ht="19.5" thickBot="1" x14ac:dyDescent="0.35">
      <c r="A3653" s="17">
        <v>3641</v>
      </c>
    </row>
    <row r="3654" spans="1:1" ht="19.5" thickBot="1" x14ac:dyDescent="0.35">
      <c r="A3654" s="17">
        <v>3642</v>
      </c>
    </row>
    <row r="3655" spans="1:1" ht="19.5" thickBot="1" x14ac:dyDescent="0.35">
      <c r="A3655" s="17">
        <v>3643</v>
      </c>
    </row>
    <row r="3656" spans="1:1" ht="19.5" thickBot="1" x14ac:dyDescent="0.35">
      <c r="A3656" s="17">
        <v>3644</v>
      </c>
    </row>
    <row r="3657" spans="1:1" ht="19.5" thickBot="1" x14ac:dyDescent="0.35">
      <c r="A3657" s="17">
        <v>3645</v>
      </c>
    </row>
    <row r="3658" spans="1:1" ht="19.5" thickBot="1" x14ac:dyDescent="0.35">
      <c r="A3658" s="17">
        <v>3646</v>
      </c>
    </row>
    <row r="3659" spans="1:1" ht="19.5" thickBot="1" x14ac:dyDescent="0.35">
      <c r="A3659" s="17">
        <v>3647</v>
      </c>
    </row>
    <row r="3660" spans="1:1" ht="19.5" thickBot="1" x14ac:dyDescent="0.35">
      <c r="A3660" s="17">
        <v>3648</v>
      </c>
    </row>
    <row r="3661" spans="1:1" ht="19.5" thickBot="1" x14ac:dyDescent="0.35">
      <c r="A3661" s="17">
        <v>3649</v>
      </c>
    </row>
    <row r="3662" spans="1:1" ht="19.5" thickBot="1" x14ac:dyDescent="0.35">
      <c r="A3662" s="17">
        <v>3650</v>
      </c>
    </row>
    <row r="3663" spans="1:1" ht="19.5" thickBot="1" x14ac:dyDescent="0.35">
      <c r="A3663" s="17">
        <v>3651</v>
      </c>
    </row>
    <row r="3664" spans="1:1" ht="19.5" thickBot="1" x14ac:dyDescent="0.35">
      <c r="A3664" s="17">
        <v>3652</v>
      </c>
    </row>
    <row r="3665" spans="1:1" ht="19.5" thickBot="1" x14ac:dyDescent="0.35">
      <c r="A3665" s="17">
        <v>3653</v>
      </c>
    </row>
    <row r="3666" spans="1:1" ht="19.5" thickBot="1" x14ac:dyDescent="0.35">
      <c r="A3666" s="17">
        <v>3654</v>
      </c>
    </row>
    <row r="3667" spans="1:1" ht="19.5" thickBot="1" x14ac:dyDescent="0.35">
      <c r="A3667" s="17">
        <v>3655</v>
      </c>
    </row>
    <row r="3668" spans="1:1" ht="19.5" thickBot="1" x14ac:dyDescent="0.35">
      <c r="A3668" s="17">
        <v>3656</v>
      </c>
    </row>
    <row r="3669" spans="1:1" ht="19.5" thickBot="1" x14ac:dyDescent="0.35">
      <c r="A3669" s="17">
        <v>3657</v>
      </c>
    </row>
    <row r="3670" spans="1:1" ht="19.5" thickBot="1" x14ac:dyDescent="0.35">
      <c r="A3670" s="17">
        <v>3658</v>
      </c>
    </row>
    <row r="3671" spans="1:1" ht="19.5" thickBot="1" x14ac:dyDescent="0.35">
      <c r="A3671" s="17">
        <v>3659</v>
      </c>
    </row>
    <row r="3672" spans="1:1" ht="19.5" thickBot="1" x14ac:dyDescent="0.35">
      <c r="A3672" s="17">
        <v>3660</v>
      </c>
    </row>
    <row r="3673" spans="1:1" ht="19.5" thickBot="1" x14ac:dyDescent="0.35">
      <c r="A3673" s="17">
        <v>3661</v>
      </c>
    </row>
    <row r="3674" spans="1:1" ht="19.5" thickBot="1" x14ac:dyDescent="0.35">
      <c r="A3674" s="17">
        <v>3662</v>
      </c>
    </row>
    <row r="3675" spans="1:1" ht="19.5" thickBot="1" x14ac:dyDescent="0.35">
      <c r="A3675" s="17">
        <v>3663</v>
      </c>
    </row>
    <row r="3676" spans="1:1" ht="19.5" thickBot="1" x14ac:dyDescent="0.35">
      <c r="A3676" s="17">
        <v>3664</v>
      </c>
    </row>
    <row r="3677" spans="1:1" ht="19.5" thickBot="1" x14ac:dyDescent="0.35">
      <c r="A3677" s="17">
        <v>3665</v>
      </c>
    </row>
    <row r="3678" spans="1:1" ht="19.5" thickBot="1" x14ac:dyDescent="0.35">
      <c r="A3678" s="17">
        <v>3666</v>
      </c>
    </row>
    <row r="3679" spans="1:1" ht="19.5" thickBot="1" x14ac:dyDescent="0.35">
      <c r="A3679" s="17">
        <v>3667</v>
      </c>
    </row>
    <row r="3680" spans="1:1" ht="19.5" thickBot="1" x14ac:dyDescent="0.35">
      <c r="A3680" s="17">
        <v>3668</v>
      </c>
    </row>
    <row r="3681" spans="1:1" ht="19.5" thickBot="1" x14ac:dyDescent="0.35">
      <c r="A3681" s="17">
        <v>3669</v>
      </c>
    </row>
    <row r="3682" spans="1:1" ht="19.5" thickBot="1" x14ac:dyDescent="0.35">
      <c r="A3682" s="17">
        <v>3670</v>
      </c>
    </row>
    <row r="3683" spans="1:1" ht="19.5" thickBot="1" x14ac:dyDescent="0.35">
      <c r="A3683" s="17">
        <v>3671</v>
      </c>
    </row>
    <row r="3684" spans="1:1" ht="19.5" thickBot="1" x14ac:dyDescent="0.35">
      <c r="A3684" s="17">
        <v>3672</v>
      </c>
    </row>
    <row r="3685" spans="1:1" ht="19.5" thickBot="1" x14ac:dyDescent="0.35">
      <c r="A3685" s="17">
        <v>3673</v>
      </c>
    </row>
    <row r="3686" spans="1:1" ht="19.5" thickBot="1" x14ac:dyDescent="0.35">
      <c r="A3686" s="17">
        <v>3674</v>
      </c>
    </row>
    <row r="3687" spans="1:1" ht="19.5" thickBot="1" x14ac:dyDescent="0.35">
      <c r="A3687" s="17">
        <v>3675</v>
      </c>
    </row>
    <row r="3688" spans="1:1" ht="19.5" thickBot="1" x14ac:dyDescent="0.35">
      <c r="A3688" s="17">
        <v>3676</v>
      </c>
    </row>
    <row r="3689" spans="1:1" ht="19.5" thickBot="1" x14ac:dyDescent="0.35">
      <c r="A3689" s="17">
        <v>3677</v>
      </c>
    </row>
    <row r="3690" spans="1:1" ht="19.5" thickBot="1" x14ac:dyDescent="0.35">
      <c r="A3690" s="17">
        <v>3678</v>
      </c>
    </row>
    <row r="3691" spans="1:1" ht="19.5" thickBot="1" x14ac:dyDescent="0.35">
      <c r="A3691" s="17">
        <v>3679</v>
      </c>
    </row>
    <row r="3692" spans="1:1" ht="19.5" thickBot="1" x14ac:dyDescent="0.35">
      <c r="A3692" s="17">
        <v>3680</v>
      </c>
    </row>
    <row r="3693" spans="1:1" ht="19.5" thickBot="1" x14ac:dyDescent="0.35">
      <c r="A3693" s="17">
        <v>3681</v>
      </c>
    </row>
    <row r="3694" spans="1:1" ht="19.5" thickBot="1" x14ac:dyDescent="0.35">
      <c r="A3694" s="17">
        <v>3682</v>
      </c>
    </row>
    <row r="3695" spans="1:1" ht="19.5" thickBot="1" x14ac:dyDescent="0.35">
      <c r="A3695" s="17">
        <v>3683</v>
      </c>
    </row>
    <row r="3696" spans="1:1" ht="19.5" thickBot="1" x14ac:dyDescent="0.35">
      <c r="A3696" s="17">
        <v>3684</v>
      </c>
    </row>
    <row r="3697" spans="1:1" ht="19.5" thickBot="1" x14ac:dyDescent="0.35">
      <c r="A3697" s="17">
        <v>3685</v>
      </c>
    </row>
    <row r="3698" spans="1:1" ht="19.5" thickBot="1" x14ac:dyDescent="0.35">
      <c r="A3698" s="17">
        <v>3686</v>
      </c>
    </row>
    <row r="3699" spans="1:1" ht="19.5" thickBot="1" x14ac:dyDescent="0.35">
      <c r="A3699" s="17">
        <v>3687</v>
      </c>
    </row>
    <row r="3700" spans="1:1" ht="19.5" thickBot="1" x14ac:dyDescent="0.35">
      <c r="A3700" s="17">
        <v>3688</v>
      </c>
    </row>
    <row r="3701" spans="1:1" ht="19.5" thickBot="1" x14ac:dyDescent="0.35">
      <c r="A3701" s="17">
        <v>3689</v>
      </c>
    </row>
    <row r="3702" spans="1:1" ht="19.5" thickBot="1" x14ac:dyDescent="0.35">
      <c r="A3702" s="17">
        <v>3690</v>
      </c>
    </row>
    <row r="3703" spans="1:1" ht="19.5" thickBot="1" x14ac:dyDescent="0.35">
      <c r="A3703" s="17">
        <v>3691</v>
      </c>
    </row>
    <row r="3704" spans="1:1" ht="19.5" thickBot="1" x14ac:dyDescent="0.35">
      <c r="A3704" s="17">
        <v>3692</v>
      </c>
    </row>
    <row r="3705" spans="1:1" ht="19.5" thickBot="1" x14ac:dyDescent="0.35">
      <c r="A3705" s="17">
        <v>3693</v>
      </c>
    </row>
    <row r="3706" spans="1:1" ht="19.5" thickBot="1" x14ac:dyDescent="0.35">
      <c r="A3706" s="17">
        <v>3694</v>
      </c>
    </row>
    <row r="3707" spans="1:1" ht="19.5" thickBot="1" x14ac:dyDescent="0.35">
      <c r="A3707" s="17">
        <v>3695</v>
      </c>
    </row>
    <row r="3708" spans="1:1" ht="19.5" thickBot="1" x14ac:dyDescent="0.35">
      <c r="A3708" s="17">
        <v>3696</v>
      </c>
    </row>
    <row r="3709" spans="1:1" ht="19.5" thickBot="1" x14ac:dyDescent="0.35">
      <c r="A3709" s="17">
        <v>3697</v>
      </c>
    </row>
    <row r="3710" spans="1:1" ht="19.5" thickBot="1" x14ac:dyDescent="0.35">
      <c r="A3710" s="17">
        <v>3698</v>
      </c>
    </row>
    <row r="3711" spans="1:1" ht="19.5" thickBot="1" x14ac:dyDescent="0.35">
      <c r="A3711" s="17">
        <v>3699</v>
      </c>
    </row>
    <row r="3712" spans="1:1" ht="19.5" thickBot="1" x14ac:dyDescent="0.35">
      <c r="A3712" s="17">
        <v>3700</v>
      </c>
    </row>
    <row r="3713" spans="1:1" ht="19.5" thickBot="1" x14ac:dyDescent="0.35">
      <c r="A3713" s="17">
        <v>3701</v>
      </c>
    </row>
    <row r="3714" spans="1:1" ht="19.5" thickBot="1" x14ac:dyDescent="0.35">
      <c r="A3714" s="17">
        <v>3702</v>
      </c>
    </row>
    <row r="3715" spans="1:1" ht="19.5" thickBot="1" x14ac:dyDescent="0.35">
      <c r="A3715" s="17">
        <v>3703</v>
      </c>
    </row>
    <row r="3716" spans="1:1" ht="19.5" thickBot="1" x14ac:dyDescent="0.35">
      <c r="A3716" s="17">
        <v>3704</v>
      </c>
    </row>
    <row r="3717" spans="1:1" ht="19.5" thickBot="1" x14ac:dyDescent="0.35">
      <c r="A3717" s="17">
        <v>3705</v>
      </c>
    </row>
    <row r="3718" spans="1:1" ht="19.5" thickBot="1" x14ac:dyDescent="0.35">
      <c r="A3718" s="17">
        <v>3706</v>
      </c>
    </row>
    <row r="3719" spans="1:1" ht="19.5" thickBot="1" x14ac:dyDescent="0.35">
      <c r="A3719" s="17">
        <v>3707</v>
      </c>
    </row>
    <row r="3720" spans="1:1" ht="19.5" thickBot="1" x14ac:dyDescent="0.35">
      <c r="A3720" s="17">
        <v>3708</v>
      </c>
    </row>
    <row r="3721" spans="1:1" ht="19.5" thickBot="1" x14ac:dyDescent="0.35">
      <c r="A3721" s="17">
        <v>3709</v>
      </c>
    </row>
    <row r="3722" spans="1:1" ht="19.5" thickBot="1" x14ac:dyDescent="0.35">
      <c r="A3722" s="17">
        <v>3710</v>
      </c>
    </row>
    <row r="3723" spans="1:1" ht="19.5" thickBot="1" x14ac:dyDescent="0.35">
      <c r="A3723" s="17">
        <v>3711</v>
      </c>
    </row>
    <row r="3724" spans="1:1" ht="19.5" thickBot="1" x14ac:dyDescent="0.35">
      <c r="A3724" s="17">
        <v>3712</v>
      </c>
    </row>
    <row r="3725" spans="1:1" ht="19.5" thickBot="1" x14ac:dyDescent="0.35">
      <c r="A3725" s="17">
        <v>3713</v>
      </c>
    </row>
    <row r="3726" spans="1:1" ht="19.5" thickBot="1" x14ac:dyDescent="0.35">
      <c r="A3726" s="17">
        <v>3714</v>
      </c>
    </row>
    <row r="3727" spans="1:1" ht="19.5" thickBot="1" x14ac:dyDescent="0.35">
      <c r="A3727" s="17">
        <v>3715</v>
      </c>
    </row>
    <row r="3728" spans="1:1" ht="19.5" thickBot="1" x14ac:dyDescent="0.35">
      <c r="A3728" s="17">
        <v>3716</v>
      </c>
    </row>
    <row r="3729" spans="1:1" ht="19.5" thickBot="1" x14ac:dyDescent="0.35">
      <c r="A3729" s="17">
        <v>3717</v>
      </c>
    </row>
    <row r="3730" spans="1:1" ht="19.5" thickBot="1" x14ac:dyDescent="0.35">
      <c r="A3730" s="17">
        <v>3718</v>
      </c>
    </row>
    <row r="3731" spans="1:1" ht="19.5" thickBot="1" x14ac:dyDescent="0.35">
      <c r="A3731" s="17">
        <v>3719</v>
      </c>
    </row>
    <row r="3732" spans="1:1" ht="19.5" thickBot="1" x14ac:dyDescent="0.35">
      <c r="A3732" s="17">
        <v>3720</v>
      </c>
    </row>
    <row r="3733" spans="1:1" ht="19.5" thickBot="1" x14ac:dyDescent="0.35">
      <c r="A3733" s="17">
        <v>3721</v>
      </c>
    </row>
    <row r="3734" spans="1:1" ht="19.5" thickBot="1" x14ac:dyDescent="0.35">
      <c r="A3734" s="17">
        <v>3722</v>
      </c>
    </row>
    <row r="3735" spans="1:1" ht="19.5" thickBot="1" x14ac:dyDescent="0.35">
      <c r="A3735" s="17">
        <v>3723</v>
      </c>
    </row>
    <row r="3736" spans="1:1" ht="19.5" thickBot="1" x14ac:dyDescent="0.35">
      <c r="A3736" s="17">
        <v>3724</v>
      </c>
    </row>
    <row r="3737" spans="1:1" ht="19.5" thickBot="1" x14ac:dyDescent="0.35">
      <c r="A3737" s="17">
        <v>3725</v>
      </c>
    </row>
    <row r="3738" spans="1:1" ht="19.5" thickBot="1" x14ac:dyDescent="0.35">
      <c r="A3738" s="17">
        <v>3726</v>
      </c>
    </row>
    <row r="3739" spans="1:1" ht="19.5" thickBot="1" x14ac:dyDescent="0.35">
      <c r="A3739" s="17">
        <v>3727</v>
      </c>
    </row>
    <row r="3740" spans="1:1" ht="19.5" thickBot="1" x14ac:dyDescent="0.35">
      <c r="A3740" s="17">
        <v>3728</v>
      </c>
    </row>
    <row r="3741" spans="1:1" ht="19.5" thickBot="1" x14ac:dyDescent="0.35">
      <c r="A3741" s="17">
        <v>3729</v>
      </c>
    </row>
    <row r="3742" spans="1:1" ht="19.5" thickBot="1" x14ac:dyDescent="0.35">
      <c r="A3742" s="17">
        <v>3730</v>
      </c>
    </row>
    <row r="3743" spans="1:1" ht="19.5" thickBot="1" x14ac:dyDescent="0.35">
      <c r="A3743" s="17">
        <v>3731</v>
      </c>
    </row>
    <row r="3744" spans="1:1" ht="19.5" thickBot="1" x14ac:dyDescent="0.35">
      <c r="A3744" s="17">
        <v>3732</v>
      </c>
    </row>
    <row r="3745" spans="1:1" ht="19.5" thickBot="1" x14ac:dyDescent="0.35">
      <c r="A3745" s="17">
        <v>3733</v>
      </c>
    </row>
    <row r="3746" spans="1:1" ht="19.5" thickBot="1" x14ac:dyDescent="0.35">
      <c r="A3746" s="17">
        <v>3734</v>
      </c>
    </row>
    <row r="3747" spans="1:1" ht="19.5" thickBot="1" x14ac:dyDescent="0.35">
      <c r="A3747" s="17">
        <v>3735</v>
      </c>
    </row>
    <row r="3748" spans="1:1" ht="19.5" thickBot="1" x14ac:dyDescent="0.35">
      <c r="A3748" s="17">
        <v>3736</v>
      </c>
    </row>
    <row r="3749" spans="1:1" ht="19.5" thickBot="1" x14ac:dyDescent="0.35">
      <c r="A3749" s="17">
        <v>3737</v>
      </c>
    </row>
    <row r="3750" spans="1:1" ht="19.5" thickBot="1" x14ac:dyDescent="0.35">
      <c r="A3750" s="17">
        <v>3738</v>
      </c>
    </row>
    <row r="3751" spans="1:1" ht="19.5" thickBot="1" x14ac:dyDescent="0.35">
      <c r="A3751" s="17">
        <v>3739</v>
      </c>
    </row>
    <row r="3752" spans="1:1" ht="19.5" thickBot="1" x14ac:dyDescent="0.35">
      <c r="A3752" s="17">
        <v>3740</v>
      </c>
    </row>
    <row r="3753" spans="1:1" ht="19.5" thickBot="1" x14ac:dyDescent="0.35">
      <c r="A3753" s="17">
        <v>3741</v>
      </c>
    </row>
    <row r="3754" spans="1:1" ht="19.5" thickBot="1" x14ac:dyDescent="0.35">
      <c r="A3754" s="17">
        <v>3742</v>
      </c>
    </row>
    <row r="3755" spans="1:1" ht="19.5" thickBot="1" x14ac:dyDescent="0.35">
      <c r="A3755" s="17">
        <v>3743</v>
      </c>
    </row>
    <row r="3756" spans="1:1" ht="19.5" thickBot="1" x14ac:dyDescent="0.35">
      <c r="A3756" s="17">
        <v>3744</v>
      </c>
    </row>
    <row r="3757" spans="1:1" ht="19.5" thickBot="1" x14ac:dyDescent="0.35">
      <c r="A3757" s="17">
        <v>3745</v>
      </c>
    </row>
    <row r="3758" spans="1:1" ht="19.5" thickBot="1" x14ac:dyDescent="0.35">
      <c r="A3758" s="17">
        <v>3746</v>
      </c>
    </row>
    <row r="3759" spans="1:1" ht="19.5" thickBot="1" x14ac:dyDescent="0.35">
      <c r="A3759" s="17">
        <v>3747</v>
      </c>
    </row>
    <row r="3760" spans="1:1" ht="19.5" thickBot="1" x14ac:dyDescent="0.35">
      <c r="A3760" s="17">
        <v>3748</v>
      </c>
    </row>
    <row r="3761" spans="1:1" ht="19.5" thickBot="1" x14ac:dyDescent="0.35">
      <c r="A3761" s="17">
        <v>3749</v>
      </c>
    </row>
    <row r="3762" spans="1:1" ht="19.5" thickBot="1" x14ac:dyDescent="0.35">
      <c r="A3762" s="17">
        <v>3750</v>
      </c>
    </row>
    <row r="3763" spans="1:1" ht="19.5" thickBot="1" x14ac:dyDescent="0.35">
      <c r="A3763" s="17">
        <v>3751</v>
      </c>
    </row>
    <row r="3764" spans="1:1" ht="19.5" thickBot="1" x14ac:dyDescent="0.35">
      <c r="A3764" s="17">
        <v>3752</v>
      </c>
    </row>
    <row r="3765" spans="1:1" ht="19.5" thickBot="1" x14ac:dyDescent="0.35">
      <c r="A3765" s="17">
        <v>3753</v>
      </c>
    </row>
    <row r="3766" spans="1:1" ht="19.5" thickBot="1" x14ac:dyDescent="0.35">
      <c r="A3766" s="17">
        <v>3754</v>
      </c>
    </row>
    <row r="3767" spans="1:1" ht="19.5" thickBot="1" x14ac:dyDescent="0.35">
      <c r="A3767" s="17">
        <v>3755</v>
      </c>
    </row>
    <row r="3768" spans="1:1" ht="19.5" thickBot="1" x14ac:dyDescent="0.35">
      <c r="A3768" s="17">
        <v>3756</v>
      </c>
    </row>
    <row r="3769" spans="1:1" ht="19.5" thickBot="1" x14ac:dyDescent="0.35">
      <c r="A3769" s="17">
        <v>3757</v>
      </c>
    </row>
    <row r="3770" spans="1:1" ht="19.5" thickBot="1" x14ac:dyDescent="0.35">
      <c r="A3770" s="17">
        <v>3758</v>
      </c>
    </row>
    <row r="3771" spans="1:1" ht="19.5" thickBot="1" x14ac:dyDescent="0.35">
      <c r="A3771" s="17">
        <v>3759</v>
      </c>
    </row>
    <row r="3772" spans="1:1" ht="19.5" thickBot="1" x14ac:dyDescent="0.35">
      <c r="A3772" s="17">
        <v>3760</v>
      </c>
    </row>
    <row r="3773" spans="1:1" ht="19.5" thickBot="1" x14ac:dyDescent="0.35">
      <c r="A3773" s="17">
        <v>3761</v>
      </c>
    </row>
    <row r="3774" spans="1:1" ht="19.5" thickBot="1" x14ac:dyDescent="0.35">
      <c r="A3774" s="17">
        <v>3762</v>
      </c>
    </row>
    <row r="3775" spans="1:1" ht="19.5" thickBot="1" x14ac:dyDescent="0.35">
      <c r="A3775" s="17">
        <v>3763</v>
      </c>
    </row>
    <row r="3776" spans="1:1" ht="19.5" thickBot="1" x14ac:dyDescent="0.35">
      <c r="A3776" s="17">
        <v>3764</v>
      </c>
    </row>
    <row r="3777" spans="1:1" ht="19.5" thickBot="1" x14ac:dyDescent="0.35">
      <c r="A3777" s="17">
        <v>3765</v>
      </c>
    </row>
    <row r="3778" spans="1:1" ht="19.5" thickBot="1" x14ac:dyDescent="0.35">
      <c r="A3778" s="17">
        <v>3766</v>
      </c>
    </row>
    <row r="3779" spans="1:1" ht="19.5" thickBot="1" x14ac:dyDescent="0.35">
      <c r="A3779" s="17">
        <v>3767</v>
      </c>
    </row>
    <row r="3780" spans="1:1" ht="19.5" thickBot="1" x14ac:dyDescent="0.35">
      <c r="A3780" s="17">
        <v>3768</v>
      </c>
    </row>
    <row r="3781" spans="1:1" ht="19.5" thickBot="1" x14ac:dyDescent="0.35">
      <c r="A3781" s="17">
        <v>3769</v>
      </c>
    </row>
    <row r="3782" spans="1:1" ht="19.5" thickBot="1" x14ac:dyDescent="0.35">
      <c r="A3782" s="17">
        <v>3770</v>
      </c>
    </row>
    <row r="3783" spans="1:1" ht="19.5" thickBot="1" x14ac:dyDescent="0.35">
      <c r="A3783" s="17">
        <v>3771</v>
      </c>
    </row>
    <row r="3784" spans="1:1" ht="19.5" thickBot="1" x14ac:dyDescent="0.35">
      <c r="A3784" s="17">
        <v>3772</v>
      </c>
    </row>
    <row r="3785" spans="1:1" ht="19.5" thickBot="1" x14ac:dyDescent="0.35">
      <c r="A3785" s="17">
        <v>3773</v>
      </c>
    </row>
    <row r="3786" spans="1:1" ht="19.5" thickBot="1" x14ac:dyDescent="0.35">
      <c r="A3786" s="17">
        <v>3774</v>
      </c>
    </row>
    <row r="3787" spans="1:1" ht="19.5" thickBot="1" x14ac:dyDescent="0.35">
      <c r="A3787" s="17">
        <v>3775</v>
      </c>
    </row>
    <row r="3788" spans="1:1" ht="19.5" thickBot="1" x14ac:dyDescent="0.35">
      <c r="A3788" s="17">
        <v>3776</v>
      </c>
    </row>
    <row r="3789" spans="1:1" ht="19.5" thickBot="1" x14ac:dyDescent="0.35">
      <c r="A3789" s="17">
        <v>3777</v>
      </c>
    </row>
    <row r="3790" spans="1:1" ht="19.5" thickBot="1" x14ac:dyDescent="0.35">
      <c r="A3790" s="17">
        <v>3778</v>
      </c>
    </row>
    <row r="3791" spans="1:1" ht="19.5" thickBot="1" x14ac:dyDescent="0.35">
      <c r="A3791" s="17">
        <v>3779</v>
      </c>
    </row>
    <row r="3792" spans="1:1" ht="19.5" thickBot="1" x14ac:dyDescent="0.35">
      <c r="A3792" s="17">
        <v>3780</v>
      </c>
    </row>
    <row r="3793" spans="1:1" ht="19.5" thickBot="1" x14ac:dyDescent="0.35">
      <c r="A3793" s="17">
        <v>3781</v>
      </c>
    </row>
    <row r="3794" spans="1:1" ht="19.5" thickBot="1" x14ac:dyDescent="0.35">
      <c r="A3794" s="17">
        <v>3782</v>
      </c>
    </row>
    <row r="3795" spans="1:1" ht="19.5" thickBot="1" x14ac:dyDescent="0.35">
      <c r="A3795" s="17">
        <v>3783</v>
      </c>
    </row>
    <row r="3796" spans="1:1" ht="19.5" thickBot="1" x14ac:dyDescent="0.35">
      <c r="A3796" s="17">
        <v>3784</v>
      </c>
    </row>
    <row r="3797" spans="1:1" ht="19.5" thickBot="1" x14ac:dyDescent="0.35">
      <c r="A3797" s="17">
        <v>3785</v>
      </c>
    </row>
    <row r="3798" spans="1:1" ht="19.5" thickBot="1" x14ac:dyDescent="0.35">
      <c r="A3798" s="17">
        <v>3786</v>
      </c>
    </row>
    <row r="3799" spans="1:1" ht="19.5" thickBot="1" x14ac:dyDescent="0.35">
      <c r="A3799" s="17">
        <v>3787</v>
      </c>
    </row>
    <row r="3800" spans="1:1" ht="19.5" thickBot="1" x14ac:dyDescent="0.35">
      <c r="A3800" s="17">
        <v>3788</v>
      </c>
    </row>
    <row r="3801" spans="1:1" ht="19.5" thickBot="1" x14ac:dyDescent="0.35">
      <c r="A3801" s="17">
        <v>3789</v>
      </c>
    </row>
    <row r="3802" spans="1:1" ht="19.5" thickBot="1" x14ac:dyDescent="0.35">
      <c r="A3802" s="17">
        <v>3790</v>
      </c>
    </row>
    <row r="3803" spans="1:1" ht="19.5" thickBot="1" x14ac:dyDescent="0.35">
      <c r="A3803" s="17">
        <v>3791</v>
      </c>
    </row>
    <row r="3804" spans="1:1" ht="19.5" thickBot="1" x14ac:dyDescent="0.35">
      <c r="A3804" s="17">
        <v>3792</v>
      </c>
    </row>
    <row r="3805" spans="1:1" ht="19.5" thickBot="1" x14ac:dyDescent="0.35">
      <c r="A3805" s="17">
        <v>3793</v>
      </c>
    </row>
    <row r="3806" spans="1:1" ht="19.5" thickBot="1" x14ac:dyDescent="0.35">
      <c r="A3806" s="17">
        <v>3794</v>
      </c>
    </row>
    <row r="3807" spans="1:1" ht="19.5" thickBot="1" x14ac:dyDescent="0.35">
      <c r="A3807" s="17">
        <v>3795</v>
      </c>
    </row>
    <row r="3808" spans="1:1" ht="19.5" thickBot="1" x14ac:dyDescent="0.35">
      <c r="A3808" s="17">
        <v>3796</v>
      </c>
    </row>
    <row r="3809" spans="1:1" ht="19.5" thickBot="1" x14ac:dyDescent="0.35">
      <c r="A3809" s="17">
        <v>3797</v>
      </c>
    </row>
    <row r="3810" spans="1:1" ht="19.5" thickBot="1" x14ac:dyDescent="0.35">
      <c r="A3810" s="17">
        <v>3798</v>
      </c>
    </row>
    <row r="3811" spans="1:1" ht="19.5" thickBot="1" x14ac:dyDescent="0.35">
      <c r="A3811" s="17">
        <v>3799</v>
      </c>
    </row>
    <row r="3812" spans="1:1" ht="19.5" thickBot="1" x14ac:dyDescent="0.35">
      <c r="A3812" s="17">
        <v>3800</v>
      </c>
    </row>
    <row r="3813" spans="1:1" ht="19.5" thickBot="1" x14ac:dyDescent="0.35">
      <c r="A3813" s="17">
        <v>3801</v>
      </c>
    </row>
    <row r="3814" spans="1:1" ht="19.5" thickBot="1" x14ac:dyDescent="0.35">
      <c r="A3814" s="17">
        <v>3802</v>
      </c>
    </row>
    <row r="3815" spans="1:1" ht="19.5" thickBot="1" x14ac:dyDescent="0.35">
      <c r="A3815" s="17">
        <v>3803</v>
      </c>
    </row>
    <row r="3816" spans="1:1" ht="19.5" thickBot="1" x14ac:dyDescent="0.35">
      <c r="A3816" s="17">
        <v>3804</v>
      </c>
    </row>
    <row r="3817" spans="1:1" ht="19.5" thickBot="1" x14ac:dyDescent="0.35">
      <c r="A3817" s="17">
        <v>3805</v>
      </c>
    </row>
    <row r="3818" spans="1:1" ht="19.5" thickBot="1" x14ac:dyDescent="0.35">
      <c r="A3818" s="17">
        <v>3806</v>
      </c>
    </row>
    <row r="3819" spans="1:1" ht="19.5" thickBot="1" x14ac:dyDescent="0.35">
      <c r="A3819" s="17">
        <v>3807</v>
      </c>
    </row>
    <row r="3820" spans="1:1" ht="19.5" thickBot="1" x14ac:dyDescent="0.35">
      <c r="A3820" s="17">
        <v>3808</v>
      </c>
    </row>
    <row r="3821" spans="1:1" ht="19.5" thickBot="1" x14ac:dyDescent="0.35">
      <c r="A3821" s="17">
        <v>3809</v>
      </c>
    </row>
    <row r="3822" spans="1:1" ht="19.5" thickBot="1" x14ac:dyDescent="0.35">
      <c r="A3822" s="17">
        <v>3810</v>
      </c>
    </row>
    <row r="3823" spans="1:1" ht="19.5" thickBot="1" x14ac:dyDescent="0.35">
      <c r="A3823" s="17">
        <v>3811</v>
      </c>
    </row>
    <row r="3824" spans="1:1" ht="19.5" thickBot="1" x14ac:dyDescent="0.35">
      <c r="A3824" s="17">
        <v>3812</v>
      </c>
    </row>
    <row r="3825" spans="1:1" ht="19.5" thickBot="1" x14ac:dyDescent="0.35">
      <c r="A3825" s="17">
        <v>3813</v>
      </c>
    </row>
    <row r="3826" spans="1:1" ht="19.5" thickBot="1" x14ac:dyDescent="0.35">
      <c r="A3826" s="17">
        <v>3814</v>
      </c>
    </row>
    <row r="3827" spans="1:1" ht="19.5" thickBot="1" x14ac:dyDescent="0.35">
      <c r="A3827" s="17">
        <v>3815</v>
      </c>
    </row>
    <row r="3828" spans="1:1" ht="19.5" thickBot="1" x14ac:dyDescent="0.35">
      <c r="A3828" s="17">
        <v>3816</v>
      </c>
    </row>
    <row r="3829" spans="1:1" ht="19.5" thickBot="1" x14ac:dyDescent="0.35">
      <c r="A3829" s="17">
        <v>3817</v>
      </c>
    </row>
    <row r="3830" spans="1:1" ht="19.5" thickBot="1" x14ac:dyDescent="0.35">
      <c r="A3830" s="17">
        <v>3818</v>
      </c>
    </row>
    <row r="3831" spans="1:1" ht="19.5" thickBot="1" x14ac:dyDescent="0.35">
      <c r="A3831" s="17">
        <v>3819</v>
      </c>
    </row>
    <row r="3832" spans="1:1" ht="19.5" thickBot="1" x14ac:dyDescent="0.35">
      <c r="A3832" s="17">
        <v>3820</v>
      </c>
    </row>
    <row r="3833" spans="1:1" ht="19.5" thickBot="1" x14ac:dyDescent="0.35">
      <c r="A3833" s="17">
        <v>3821</v>
      </c>
    </row>
    <row r="3834" spans="1:1" ht="19.5" thickBot="1" x14ac:dyDescent="0.35">
      <c r="A3834" s="17">
        <v>3822</v>
      </c>
    </row>
    <row r="3835" spans="1:1" ht="19.5" thickBot="1" x14ac:dyDescent="0.35">
      <c r="A3835" s="17">
        <v>3823</v>
      </c>
    </row>
    <row r="3836" spans="1:1" ht="19.5" thickBot="1" x14ac:dyDescent="0.35">
      <c r="A3836" s="17">
        <v>3824</v>
      </c>
    </row>
    <row r="3837" spans="1:1" ht="19.5" thickBot="1" x14ac:dyDescent="0.35">
      <c r="A3837" s="17">
        <v>3825</v>
      </c>
    </row>
    <row r="3838" spans="1:1" ht="19.5" thickBot="1" x14ac:dyDescent="0.35">
      <c r="A3838" s="17">
        <v>3826</v>
      </c>
    </row>
    <row r="3839" spans="1:1" ht="19.5" thickBot="1" x14ac:dyDescent="0.35">
      <c r="A3839" s="17">
        <v>3827</v>
      </c>
    </row>
    <row r="3840" spans="1:1" ht="19.5" thickBot="1" x14ac:dyDescent="0.35">
      <c r="A3840" s="17">
        <v>3828</v>
      </c>
    </row>
    <row r="3841" spans="1:1" ht="19.5" thickBot="1" x14ac:dyDescent="0.35">
      <c r="A3841" s="17">
        <v>3829</v>
      </c>
    </row>
    <row r="3842" spans="1:1" ht="19.5" thickBot="1" x14ac:dyDescent="0.35">
      <c r="A3842" s="17">
        <v>3830</v>
      </c>
    </row>
    <row r="3843" spans="1:1" ht="19.5" thickBot="1" x14ac:dyDescent="0.35">
      <c r="A3843" s="17">
        <v>3831</v>
      </c>
    </row>
    <row r="3844" spans="1:1" ht="19.5" thickBot="1" x14ac:dyDescent="0.35">
      <c r="A3844" s="17">
        <v>3832</v>
      </c>
    </row>
    <row r="3845" spans="1:1" ht="19.5" thickBot="1" x14ac:dyDescent="0.35">
      <c r="A3845" s="17">
        <v>3833</v>
      </c>
    </row>
    <row r="3846" spans="1:1" ht="19.5" thickBot="1" x14ac:dyDescent="0.35">
      <c r="A3846" s="17">
        <v>3834</v>
      </c>
    </row>
    <row r="3847" spans="1:1" ht="19.5" thickBot="1" x14ac:dyDescent="0.35">
      <c r="A3847" s="17">
        <v>3835</v>
      </c>
    </row>
    <row r="3848" spans="1:1" ht="19.5" thickBot="1" x14ac:dyDescent="0.35">
      <c r="A3848" s="17">
        <v>3836</v>
      </c>
    </row>
    <row r="3849" spans="1:1" ht="19.5" thickBot="1" x14ac:dyDescent="0.35">
      <c r="A3849" s="17">
        <v>3837</v>
      </c>
    </row>
    <row r="3850" spans="1:1" ht="19.5" thickBot="1" x14ac:dyDescent="0.35">
      <c r="A3850" s="17">
        <v>3838</v>
      </c>
    </row>
    <row r="3851" spans="1:1" ht="19.5" thickBot="1" x14ac:dyDescent="0.35">
      <c r="A3851" s="17">
        <v>3839</v>
      </c>
    </row>
    <row r="3852" spans="1:1" ht="19.5" thickBot="1" x14ac:dyDescent="0.35">
      <c r="A3852" s="17">
        <v>3840</v>
      </c>
    </row>
    <row r="3853" spans="1:1" ht="19.5" thickBot="1" x14ac:dyDescent="0.35">
      <c r="A3853" s="17">
        <v>3841</v>
      </c>
    </row>
    <row r="3854" spans="1:1" ht="19.5" thickBot="1" x14ac:dyDescent="0.35">
      <c r="A3854" s="17">
        <v>3842</v>
      </c>
    </row>
    <row r="3855" spans="1:1" ht="19.5" thickBot="1" x14ac:dyDescent="0.35">
      <c r="A3855" s="17">
        <v>3843</v>
      </c>
    </row>
    <row r="3856" spans="1:1" ht="19.5" thickBot="1" x14ac:dyDescent="0.35">
      <c r="A3856" s="17">
        <v>3844</v>
      </c>
    </row>
    <row r="3857" spans="1:1" ht="19.5" thickBot="1" x14ac:dyDescent="0.35">
      <c r="A3857" s="17">
        <v>3845</v>
      </c>
    </row>
    <row r="3858" spans="1:1" ht="19.5" thickBot="1" x14ac:dyDescent="0.35">
      <c r="A3858" s="17">
        <v>3846</v>
      </c>
    </row>
    <row r="3859" spans="1:1" ht="19.5" thickBot="1" x14ac:dyDescent="0.35">
      <c r="A3859" s="17">
        <v>3847</v>
      </c>
    </row>
    <row r="3860" spans="1:1" ht="19.5" thickBot="1" x14ac:dyDescent="0.35">
      <c r="A3860" s="17">
        <v>3848</v>
      </c>
    </row>
    <row r="3861" spans="1:1" ht="19.5" thickBot="1" x14ac:dyDescent="0.35">
      <c r="A3861" s="17">
        <v>3849</v>
      </c>
    </row>
    <row r="3862" spans="1:1" ht="19.5" thickBot="1" x14ac:dyDescent="0.35">
      <c r="A3862" s="17">
        <v>3850</v>
      </c>
    </row>
    <row r="3863" spans="1:1" ht="19.5" thickBot="1" x14ac:dyDescent="0.35">
      <c r="A3863" s="17">
        <v>3851</v>
      </c>
    </row>
    <row r="3864" spans="1:1" ht="19.5" thickBot="1" x14ac:dyDescent="0.35">
      <c r="A3864" s="17">
        <v>3852</v>
      </c>
    </row>
    <row r="3865" spans="1:1" ht="19.5" thickBot="1" x14ac:dyDescent="0.35">
      <c r="A3865" s="17">
        <v>3853</v>
      </c>
    </row>
    <row r="3866" spans="1:1" ht="19.5" thickBot="1" x14ac:dyDescent="0.35">
      <c r="A3866" s="17">
        <v>3854</v>
      </c>
    </row>
    <row r="3867" spans="1:1" ht="19.5" thickBot="1" x14ac:dyDescent="0.35">
      <c r="A3867" s="17">
        <v>3855</v>
      </c>
    </row>
    <row r="3868" spans="1:1" ht="19.5" thickBot="1" x14ac:dyDescent="0.35">
      <c r="A3868" s="17">
        <v>3856</v>
      </c>
    </row>
    <row r="3869" spans="1:1" ht="19.5" thickBot="1" x14ac:dyDescent="0.35">
      <c r="A3869" s="17">
        <v>3857</v>
      </c>
    </row>
    <row r="3870" spans="1:1" ht="19.5" thickBot="1" x14ac:dyDescent="0.35">
      <c r="A3870" s="17">
        <v>3858</v>
      </c>
    </row>
    <row r="3871" spans="1:1" ht="19.5" thickBot="1" x14ac:dyDescent="0.35">
      <c r="A3871" s="17">
        <v>3859</v>
      </c>
    </row>
    <row r="3872" spans="1:1" ht="19.5" thickBot="1" x14ac:dyDescent="0.35">
      <c r="A3872" s="17">
        <v>3860</v>
      </c>
    </row>
    <row r="3873" spans="1:1" ht="19.5" thickBot="1" x14ac:dyDescent="0.35">
      <c r="A3873" s="17">
        <v>3861</v>
      </c>
    </row>
    <row r="3874" spans="1:1" ht="19.5" thickBot="1" x14ac:dyDescent="0.35">
      <c r="A3874" s="17">
        <v>3862</v>
      </c>
    </row>
    <row r="3875" spans="1:1" ht="19.5" thickBot="1" x14ac:dyDescent="0.35">
      <c r="A3875" s="17">
        <v>3863</v>
      </c>
    </row>
    <row r="3876" spans="1:1" ht="19.5" thickBot="1" x14ac:dyDescent="0.35">
      <c r="A3876" s="17">
        <v>3864</v>
      </c>
    </row>
    <row r="3877" spans="1:1" ht="19.5" thickBot="1" x14ac:dyDescent="0.35">
      <c r="A3877" s="17">
        <v>3865</v>
      </c>
    </row>
    <row r="3878" spans="1:1" ht="19.5" thickBot="1" x14ac:dyDescent="0.35">
      <c r="A3878" s="17">
        <v>3866</v>
      </c>
    </row>
    <row r="3879" spans="1:1" ht="19.5" thickBot="1" x14ac:dyDescent="0.35">
      <c r="A3879" s="17">
        <v>3867</v>
      </c>
    </row>
    <row r="3880" spans="1:1" ht="19.5" thickBot="1" x14ac:dyDescent="0.35">
      <c r="A3880" s="17">
        <v>3868</v>
      </c>
    </row>
    <row r="3881" spans="1:1" ht="19.5" thickBot="1" x14ac:dyDescent="0.35">
      <c r="A3881" s="17">
        <v>3869</v>
      </c>
    </row>
    <row r="3882" spans="1:1" ht="19.5" thickBot="1" x14ac:dyDescent="0.35">
      <c r="A3882" s="17">
        <v>3870</v>
      </c>
    </row>
    <row r="3883" spans="1:1" ht="19.5" thickBot="1" x14ac:dyDescent="0.35">
      <c r="A3883" s="17">
        <v>3871</v>
      </c>
    </row>
    <row r="3884" spans="1:1" ht="19.5" thickBot="1" x14ac:dyDescent="0.35">
      <c r="A3884" s="17">
        <v>3872</v>
      </c>
    </row>
    <row r="3885" spans="1:1" ht="19.5" thickBot="1" x14ac:dyDescent="0.35">
      <c r="A3885" s="17">
        <v>3873</v>
      </c>
    </row>
    <row r="3886" spans="1:1" ht="19.5" thickBot="1" x14ac:dyDescent="0.35">
      <c r="A3886" s="17">
        <v>3874</v>
      </c>
    </row>
    <row r="3887" spans="1:1" ht="19.5" thickBot="1" x14ac:dyDescent="0.35">
      <c r="A3887" s="17">
        <v>3875</v>
      </c>
    </row>
    <row r="3888" spans="1:1" ht="19.5" thickBot="1" x14ac:dyDescent="0.35">
      <c r="A3888" s="17">
        <v>3876</v>
      </c>
    </row>
    <row r="3889" spans="1:1" ht="19.5" thickBot="1" x14ac:dyDescent="0.35">
      <c r="A3889" s="17">
        <v>3877</v>
      </c>
    </row>
    <row r="3890" spans="1:1" ht="19.5" thickBot="1" x14ac:dyDescent="0.35">
      <c r="A3890" s="17">
        <v>3878</v>
      </c>
    </row>
    <row r="3891" spans="1:1" ht="19.5" thickBot="1" x14ac:dyDescent="0.35">
      <c r="A3891" s="17">
        <v>3879</v>
      </c>
    </row>
    <row r="3892" spans="1:1" ht="19.5" thickBot="1" x14ac:dyDescent="0.35">
      <c r="A3892" s="17">
        <v>3880</v>
      </c>
    </row>
    <row r="3893" spans="1:1" ht="19.5" thickBot="1" x14ac:dyDescent="0.35">
      <c r="A3893" s="17">
        <v>3881</v>
      </c>
    </row>
    <row r="3894" spans="1:1" ht="19.5" thickBot="1" x14ac:dyDescent="0.35">
      <c r="A3894" s="17">
        <v>3882</v>
      </c>
    </row>
    <row r="3895" spans="1:1" ht="19.5" thickBot="1" x14ac:dyDescent="0.35">
      <c r="A3895" s="17">
        <v>3883</v>
      </c>
    </row>
    <row r="3896" spans="1:1" ht="19.5" thickBot="1" x14ac:dyDescent="0.35">
      <c r="A3896" s="17">
        <v>3884</v>
      </c>
    </row>
    <row r="3897" spans="1:1" ht="19.5" thickBot="1" x14ac:dyDescent="0.35">
      <c r="A3897" s="17">
        <v>3885</v>
      </c>
    </row>
    <row r="3898" spans="1:1" ht="19.5" thickBot="1" x14ac:dyDescent="0.35">
      <c r="A3898" s="17">
        <v>3886</v>
      </c>
    </row>
    <row r="3899" spans="1:1" ht="19.5" thickBot="1" x14ac:dyDescent="0.35">
      <c r="A3899" s="17">
        <v>3887</v>
      </c>
    </row>
    <row r="3900" spans="1:1" ht="19.5" thickBot="1" x14ac:dyDescent="0.35">
      <c r="A3900" s="17">
        <v>3888</v>
      </c>
    </row>
    <row r="3901" spans="1:1" ht="19.5" thickBot="1" x14ac:dyDescent="0.35">
      <c r="A3901" s="17">
        <v>3889</v>
      </c>
    </row>
    <row r="3902" spans="1:1" ht="19.5" thickBot="1" x14ac:dyDescent="0.35">
      <c r="A3902" s="17">
        <v>3890</v>
      </c>
    </row>
    <row r="3903" spans="1:1" ht="19.5" thickBot="1" x14ac:dyDescent="0.35">
      <c r="A3903" s="17">
        <v>3891</v>
      </c>
    </row>
    <row r="3904" spans="1:1" ht="19.5" thickBot="1" x14ac:dyDescent="0.35">
      <c r="A3904" s="17">
        <v>3892</v>
      </c>
    </row>
    <row r="3905" spans="1:1" ht="19.5" thickBot="1" x14ac:dyDescent="0.35">
      <c r="A3905" s="17">
        <v>3893</v>
      </c>
    </row>
    <row r="3906" spans="1:1" ht="19.5" thickBot="1" x14ac:dyDescent="0.35">
      <c r="A3906" s="17">
        <v>3894</v>
      </c>
    </row>
    <row r="3907" spans="1:1" ht="19.5" thickBot="1" x14ac:dyDescent="0.35">
      <c r="A3907" s="17">
        <v>3895</v>
      </c>
    </row>
    <row r="3908" spans="1:1" ht="19.5" thickBot="1" x14ac:dyDescent="0.35">
      <c r="A3908" s="17">
        <v>3896</v>
      </c>
    </row>
    <row r="3909" spans="1:1" ht="19.5" thickBot="1" x14ac:dyDescent="0.35">
      <c r="A3909" s="17">
        <v>3897</v>
      </c>
    </row>
    <row r="3910" spans="1:1" ht="19.5" thickBot="1" x14ac:dyDescent="0.35">
      <c r="A3910" s="17">
        <v>3898</v>
      </c>
    </row>
    <row r="3911" spans="1:1" ht="19.5" thickBot="1" x14ac:dyDescent="0.35">
      <c r="A3911" s="17">
        <v>3899</v>
      </c>
    </row>
    <row r="3912" spans="1:1" ht="19.5" thickBot="1" x14ac:dyDescent="0.35">
      <c r="A3912" s="17">
        <v>3900</v>
      </c>
    </row>
    <row r="3913" spans="1:1" ht="19.5" thickBot="1" x14ac:dyDescent="0.35">
      <c r="A3913" s="17">
        <v>3901</v>
      </c>
    </row>
    <row r="3914" spans="1:1" ht="19.5" thickBot="1" x14ac:dyDescent="0.35">
      <c r="A3914" s="17">
        <v>3902</v>
      </c>
    </row>
    <row r="3915" spans="1:1" ht="19.5" thickBot="1" x14ac:dyDescent="0.35">
      <c r="A3915" s="17">
        <v>3903</v>
      </c>
    </row>
    <row r="3916" spans="1:1" ht="19.5" thickBot="1" x14ac:dyDescent="0.35">
      <c r="A3916" s="17">
        <v>3904</v>
      </c>
    </row>
    <row r="3917" spans="1:1" ht="19.5" thickBot="1" x14ac:dyDescent="0.35">
      <c r="A3917" s="17">
        <v>3905</v>
      </c>
    </row>
    <row r="3918" spans="1:1" ht="19.5" thickBot="1" x14ac:dyDescent="0.35">
      <c r="A3918" s="17">
        <v>3906</v>
      </c>
    </row>
    <row r="3919" spans="1:1" ht="19.5" thickBot="1" x14ac:dyDescent="0.35">
      <c r="A3919" s="17">
        <v>3907</v>
      </c>
    </row>
    <row r="3920" spans="1:1" ht="19.5" thickBot="1" x14ac:dyDescent="0.35">
      <c r="A3920" s="17">
        <v>3908</v>
      </c>
    </row>
    <row r="3921" spans="1:1" ht="19.5" thickBot="1" x14ac:dyDescent="0.35">
      <c r="A3921" s="17">
        <v>3909</v>
      </c>
    </row>
    <row r="3922" spans="1:1" ht="19.5" thickBot="1" x14ac:dyDescent="0.35">
      <c r="A3922" s="17">
        <v>3910</v>
      </c>
    </row>
    <row r="3923" spans="1:1" ht="19.5" thickBot="1" x14ac:dyDescent="0.35">
      <c r="A3923" s="17">
        <v>3911</v>
      </c>
    </row>
    <row r="3924" spans="1:1" ht="19.5" thickBot="1" x14ac:dyDescent="0.35">
      <c r="A3924" s="17">
        <v>3912</v>
      </c>
    </row>
    <row r="3925" spans="1:1" ht="19.5" thickBot="1" x14ac:dyDescent="0.35">
      <c r="A3925" s="17">
        <v>3913</v>
      </c>
    </row>
    <row r="3926" spans="1:1" ht="19.5" thickBot="1" x14ac:dyDescent="0.35">
      <c r="A3926" s="17">
        <v>3914</v>
      </c>
    </row>
    <row r="3927" spans="1:1" ht="19.5" thickBot="1" x14ac:dyDescent="0.35">
      <c r="A3927" s="17">
        <v>3915</v>
      </c>
    </row>
    <row r="3928" spans="1:1" ht="19.5" thickBot="1" x14ac:dyDescent="0.35">
      <c r="A3928" s="17">
        <v>3916</v>
      </c>
    </row>
    <row r="3929" spans="1:1" ht="19.5" thickBot="1" x14ac:dyDescent="0.35">
      <c r="A3929" s="17">
        <v>3917</v>
      </c>
    </row>
    <row r="3930" spans="1:1" ht="19.5" thickBot="1" x14ac:dyDescent="0.35">
      <c r="A3930" s="17">
        <v>3918</v>
      </c>
    </row>
    <row r="3931" spans="1:1" ht="19.5" thickBot="1" x14ac:dyDescent="0.35">
      <c r="A3931" s="17">
        <v>3919</v>
      </c>
    </row>
    <row r="3932" spans="1:1" ht="19.5" thickBot="1" x14ac:dyDescent="0.35">
      <c r="A3932" s="17">
        <v>3920</v>
      </c>
    </row>
    <row r="3933" spans="1:1" ht="19.5" thickBot="1" x14ac:dyDescent="0.35">
      <c r="A3933" s="17">
        <v>3921</v>
      </c>
    </row>
    <row r="3934" spans="1:1" ht="19.5" thickBot="1" x14ac:dyDescent="0.35">
      <c r="A3934" s="17">
        <v>3922</v>
      </c>
    </row>
    <row r="3935" spans="1:1" ht="19.5" thickBot="1" x14ac:dyDescent="0.35">
      <c r="A3935" s="17">
        <v>3923</v>
      </c>
    </row>
    <row r="3936" spans="1:1" ht="19.5" thickBot="1" x14ac:dyDescent="0.35">
      <c r="A3936" s="17">
        <v>3924</v>
      </c>
    </row>
    <row r="3937" spans="1:1" ht="19.5" thickBot="1" x14ac:dyDescent="0.35">
      <c r="A3937" s="17">
        <v>3925</v>
      </c>
    </row>
    <row r="3938" spans="1:1" ht="19.5" thickBot="1" x14ac:dyDescent="0.35">
      <c r="A3938" s="17">
        <v>3926</v>
      </c>
    </row>
    <row r="3939" spans="1:1" ht="19.5" thickBot="1" x14ac:dyDescent="0.35">
      <c r="A3939" s="17">
        <v>3927</v>
      </c>
    </row>
    <row r="3940" spans="1:1" ht="19.5" thickBot="1" x14ac:dyDescent="0.35">
      <c r="A3940" s="17">
        <v>3928</v>
      </c>
    </row>
    <row r="3941" spans="1:1" ht="19.5" thickBot="1" x14ac:dyDescent="0.35">
      <c r="A3941" s="17">
        <v>3929</v>
      </c>
    </row>
    <row r="3942" spans="1:1" ht="19.5" thickBot="1" x14ac:dyDescent="0.35">
      <c r="A3942" s="17">
        <v>3930</v>
      </c>
    </row>
    <row r="3943" spans="1:1" ht="19.5" thickBot="1" x14ac:dyDescent="0.35">
      <c r="A3943" s="17">
        <v>3931</v>
      </c>
    </row>
    <row r="3944" spans="1:1" ht="19.5" thickBot="1" x14ac:dyDescent="0.35">
      <c r="A3944" s="17">
        <v>3932</v>
      </c>
    </row>
    <row r="3945" spans="1:1" ht="19.5" thickBot="1" x14ac:dyDescent="0.35">
      <c r="A3945" s="17">
        <v>3933</v>
      </c>
    </row>
    <row r="3946" spans="1:1" ht="19.5" thickBot="1" x14ac:dyDescent="0.35">
      <c r="A3946" s="17">
        <v>3934</v>
      </c>
    </row>
    <row r="3947" spans="1:1" ht="19.5" thickBot="1" x14ac:dyDescent="0.35">
      <c r="A3947" s="17">
        <v>3935</v>
      </c>
    </row>
    <row r="3948" spans="1:1" ht="19.5" thickBot="1" x14ac:dyDescent="0.35">
      <c r="A3948" s="17">
        <v>3936</v>
      </c>
    </row>
    <row r="3949" spans="1:1" ht="19.5" thickBot="1" x14ac:dyDescent="0.35">
      <c r="A3949" s="17">
        <v>3937</v>
      </c>
    </row>
    <row r="3950" spans="1:1" ht="19.5" thickBot="1" x14ac:dyDescent="0.35">
      <c r="A3950" s="17">
        <v>3938</v>
      </c>
    </row>
    <row r="3951" spans="1:1" ht="19.5" thickBot="1" x14ac:dyDescent="0.35">
      <c r="A3951" s="17">
        <v>3939</v>
      </c>
    </row>
    <row r="3952" spans="1:1" ht="19.5" thickBot="1" x14ac:dyDescent="0.35">
      <c r="A3952" s="17">
        <v>3940</v>
      </c>
    </row>
    <row r="3953" spans="1:1" ht="19.5" thickBot="1" x14ac:dyDescent="0.35">
      <c r="A3953" s="17">
        <v>3941</v>
      </c>
    </row>
    <row r="3954" spans="1:1" ht="19.5" thickBot="1" x14ac:dyDescent="0.35">
      <c r="A3954" s="17">
        <v>3942</v>
      </c>
    </row>
    <row r="3955" spans="1:1" ht="19.5" thickBot="1" x14ac:dyDescent="0.35">
      <c r="A3955" s="17">
        <v>3943</v>
      </c>
    </row>
    <row r="3956" spans="1:1" ht="19.5" thickBot="1" x14ac:dyDescent="0.35">
      <c r="A3956" s="17">
        <v>3944</v>
      </c>
    </row>
    <row r="3957" spans="1:1" ht="19.5" thickBot="1" x14ac:dyDescent="0.35">
      <c r="A3957" s="17">
        <v>3945</v>
      </c>
    </row>
    <row r="3958" spans="1:1" ht="19.5" thickBot="1" x14ac:dyDescent="0.35">
      <c r="A3958" s="17">
        <v>3946</v>
      </c>
    </row>
    <row r="3959" spans="1:1" ht="19.5" thickBot="1" x14ac:dyDescent="0.35">
      <c r="A3959" s="17">
        <v>3947</v>
      </c>
    </row>
    <row r="3960" spans="1:1" ht="19.5" thickBot="1" x14ac:dyDescent="0.35">
      <c r="A3960" s="17">
        <v>3948</v>
      </c>
    </row>
    <row r="3961" spans="1:1" ht="19.5" thickBot="1" x14ac:dyDescent="0.35">
      <c r="A3961" s="17">
        <v>3949</v>
      </c>
    </row>
    <row r="3962" spans="1:1" ht="19.5" thickBot="1" x14ac:dyDescent="0.35">
      <c r="A3962" s="17">
        <v>3950</v>
      </c>
    </row>
    <row r="3963" spans="1:1" ht="19.5" thickBot="1" x14ac:dyDescent="0.35">
      <c r="A3963" s="17">
        <v>3951</v>
      </c>
    </row>
    <row r="3964" spans="1:1" ht="19.5" thickBot="1" x14ac:dyDescent="0.35">
      <c r="A3964" s="17">
        <v>3952</v>
      </c>
    </row>
    <row r="3965" spans="1:1" ht="19.5" thickBot="1" x14ac:dyDescent="0.35">
      <c r="A3965" s="17">
        <v>3953</v>
      </c>
    </row>
    <row r="3966" spans="1:1" ht="19.5" thickBot="1" x14ac:dyDescent="0.35">
      <c r="A3966" s="17">
        <v>3954</v>
      </c>
    </row>
    <row r="3967" spans="1:1" ht="19.5" thickBot="1" x14ac:dyDescent="0.35">
      <c r="A3967" s="17">
        <v>3955</v>
      </c>
    </row>
    <row r="3968" spans="1:1" ht="19.5" thickBot="1" x14ac:dyDescent="0.35">
      <c r="A3968" s="17">
        <v>3956</v>
      </c>
    </row>
    <row r="3969" spans="1:1" ht="19.5" thickBot="1" x14ac:dyDescent="0.35">
      <c r="A3969" s="17">
        <v>3957</v>
      </c>
    </row>
    <row r="3970" spans="1:1" ht="19.5" thickBot="1" x14ac:dyDescent="0.35">
      <c r="A3970" s="17">
        <v>3958</v>
      </c>
    </row>
    <row r="3971" spans="1:1" ht="19.5" thickBot="1" x14ac:dyDescent="0.35">
      <c r="A3971" s="17">
        <v>3959</v>
      </c>
    </row>
    <row r="3972" spans="1:1" ht="19.5" thickBot="1" x14ac:dyDescent="0.35">
      <c r="A3972" s="17">
        <v>3960</v>
      </c>
    </row>
    <row r="3973" spans="1:1" ht="19.5" thickBot="1" x14ac:dyDescent="0.35">
      <c r="A3973" s="17">
        <v>3961</v>
      </c>
    </row>
    <row r="3974" spans="1:1" ht="19.5" thickBot="1" x14ac:dyDescent="0.35">
      <c r="A3974" s="17">
        <v>3962</v>
      </c>
    </row>
    <row r="3975" spans="1:1" ht="19.5" thickBot="1" x14ac:dyDescent="0.35">
      <c r="A3975" s="17">
        <v>3963</v>
      </c>
    </row>
    <row r="3976" spans="1:1" ht="19.5" thickBot="1" x14ac:dyDescent="0.35">
      <c r="A3976" s="17">
        <v>3964</v>
      </c>
    </row>
    <row r="3977" spans="1:1" ht="19.5" thickBot="1" x14ac:dyDescent="0.35">
      <c r="A3977" s="17">
        <v>3965</v>
      </c>
    </row>
    <row r="3978" spans="1:1" ht="19.5" thickBot="1" x14ac:dyDescent="0.35">
      <c r="A3978" s="17">
        <v>3966</v>
      </c>
    </row>
    <row r="3979" spans="1:1" ht="19.5" thickBot="1" x14ac:dyDescent="0.35">
      <c r="A3979" s="17">
        <v>3967</v>
      </c>
    </row>
    <row r="3980" spans="1:1" ht="19.5" thickBot="1" x14ac:dyDescent="0.35">
      <c r="A3980" s="17">
        <v>3968</v>
      </c>
    </row>
    <row r="3981" spans="1:1" ht="19.5" thickBot="1" x14ac:dyDescent="0.35">
      <c r="A3981" s="17">
        <v>3969</v>
      </c>
    </row>
    <row r="3982" spans="1:1" ht="19.5" thickBot="1" x14ac:dyDescent="0.35">
      <c r="A3982" s="17">
        <v>3970</v>
      </c>
    </row>
    <row r="3983" spans="1:1" ht="19.5" thickBot="1" x14ac:dyDescent="0.35">
      <c r="A3983" s="17">
        <v>3971</v>
      </c>
    </row>
    <row r="3984" spans="1:1" ht="19.5" thickBot="1" x14ac:dyDescent="0.35">
      <c r="A3984" s="17">
        <v>3972</v>
      </c>
    </row>
    <row r="3985" spans="1:1" ht="19.5" thickBot="1" x14ac:dyDescent="0.35">
      <c r="A3985" s="17">
        <v>3973</v>
      </c>
    </row>
    <row r="3986" spans="1:1" ht="19.5" thickBot="1" x14ac:dyDescent="0.35">
      <c r="A3986" s="17">
        <v>3974</v>
      </c>
    </row>
    <row r="3987" spans="1:1" ht="19.5" thickBot="1" x14ac:dyDescent="0.35">
      <c r="A3987" s="17">
        <v>3975</v>
      </c>
    </row>
    <row r="3988" spans="1:1" ht="19.5" thickBot="1" x14ac:dyDescent="0.35">
      <c r="A3988" s="17">
        <v>3976</v>
      </c>
    </row>
    <row r="3989" spans="1:1" ht="19.5" thickBot="1" x14ac:dyDescent="0.35">
      <c r="A3989" s="17">
        <v>3977</v>
      </c>
    </row>
    <row r="3990" spans="1:1" ht="19.5" thickBot="1" x14ac:dyDescent="0.35">
      <c r="A3990" s="17">
        <v>3978</v>
      </c>
    </row>
    <row r="3991" spans="1:1" ht="19.5" thickBot="1" x14ac:dyDescent="0.35">
      <c r="A3991" s="17">
        <v>3979</v>
      </c>
    </row>
    <row r="3992" spans="1:1" ht="19.5" thickBot="1" x14ac:dyDescent="0.35">
      <c r="A3992" s="17">
        <v>3980</v>
      </c>
    </row>
    <row r="3993" spans="1:1" ht="19.5" thickBot="1" x14ac:dyDescent="0.35">
      <c r="A3993" s="17">
        <v>3981</v>
      </c>
    </row>
    <row r="3994" spans="1:1" ht="19.5" thickBot="1" x14ac:dyDescent="0.35">
      <c r="A3994" s="17">
        <v>3982</v>
      </c>
    </row>
    <row r="3995" spans="1:1" ht="19.5" thickBot="1" x14ac:dyDescent="0.35">
      <c r="A3995" s="17">
        <v>3983</v>
      </c>
    </row>
    <row r="3996" spans="1:1" ht="19.5" thickBot="1" x14ac:dyDescent="0.35">
      <c r="A3996" s="17">
        <v>3984</v>
      </c>
    </row>
    <row r="3997" spans="1:1" ht="19.5" thickBot="1" x14ac:dyDescent="0.35">
      <c r="A3997" s="17">
        <v>3985</v>
      </c>
    </row>
    <row r="3998" spans="1:1" ht="19.5" thickBot="1" x14ac:dyDescent="0.35">
      <c r="A3998" s="17">
        <v>3986</v>
      </c>
    </row>
    <row r="3999" spans="1:1" ht="19.5" thickBot="1" x14ac:dyDescent="0.35">
      <c r="A3999" s="17">
        <v>3987</v>
      </c>
    </row>
    <row r="4000" spans="1:1" ht="19.5" thickBot="1" x14ac:dyDescent="0.35">
      <c r="A4000" s="17">
        <v>3988</v>
      </c>
    </row>
    <row r="4001" spans="1:1" ht="19.5" thickBot="1" x14ac:dyDescent="0.35">
      <c r="A4001" s="17">
        <v>3989</v>
      </c>
    </row>
    <row r="4002" spans="1:1" ht="19.5" thickBot="1" x14ac:dyDescent="0.35">
      <c r="A4002" s="17">
        <v>3990</v>
      </c>
    </row>
    <row r="4003" spans="1:1" ht="19.5" thickBot="1" x14ac:dyDescent="0.35">
      <c r="A4003" s="17">
        <v>3991</v>
      </c>
    </row>
    <row r="4004" spans="1:1" ht="19.5" thickBot="1" x14ac:dyDescent="0.35">
      <c r="A4004" s="17">
        <v>3992</v>
      </c>
    </row>
    <row r="4005" spans="1:1" ht="19.5" thickBot="1" x14ac:dyDescent="0.35">
      <c r="A4005" s="17">
        <v>3993</v>
      </c>
    </row>
    <row r="4006" spans="1:1" ht="19.5" thickBot="1" x14ac:dyDescent="0.35">
      <c r="A4006" s="17">
        <v>3994</v>
      </c>
    </row>
    <row r="4007" spans="1:1" ht="19.5" thickBot="1" x14ac:dyDescent="0.35">
      <c r="A4007" s="17">
        <v>3995</v>
      </c>
    </row>
    <row r="4008" spans="1:1" ht="19.5" thickBot="1" x14ac:dyDescent="0.35">
      <c r="A4008" s="17">
        <v>3996</v>
      </c>
    </row>
    <row r="4009" spans="1:1" ht="19.5" thickBot="1" x14ac:dyDescent="0.35">
      <c r="A4009" s="17">
        <v>3997</v>
      </c>
    </row>
    <row r="4010" spans="1:1" ht="19.5" thickBot="1" x14ac:dyDescent="0.35">
      <c r="A4010" s="17">
        <v>3998</v>
      </c>
    </row>
    <row r="4011" spans="1:1" ht="19.5" thickBot="1" x14ac:dyDescent="0.35">
      <c r="A4011" s="17">
        <v>3999</v>
      </c>
    </row>
    <row r="4012" spans="1:1" ht="19.5" thickBot="1" x14ac:dyDescent="0.35">
      <c r="A4012" s="17">
        <v>4000</v>
      </c>
    </row>
    <row r="4013" spans="1:1" ht="19.5" thickBot="1" x14ac:dyDescent="0.35">
      <c r="A4013" s="17">
        <v>4001</v>
      </c>
    </row>
    <row r="4014" spans="1:1" ht="19.5" thickBot="1" x14ac:dyDescent="0.35">
      <c r="A4014" s="17">
        <v>4002</v>
      </c>
    </row>
    <row r="4015" spans="1:1" ht="19.5" thickBot="1" x14ac:dyDescent="0.35">
      <c r="A4015" s="17">
        <v>4003</v>
      </c>
    </row>
    <row r="4016" spans="1:1" ht="19.5" thickBot="1" x14ac:dyDescent="0.35">
      <c r="A4016" s="17">
        <v>4004</v>
      </c>
    </row>
    <row r="4017" spans="1:1" ht="19.5" thickBot="1" x14ac:dyDescent="0.35">
      <c r="A4017" s="17">
        <v>4005</v>
      </c>
    </row>
    <row r="4018" spans="1:1" ht="19.5" thickBot="1" x14ac:dyDescent="0.35">
      <c r="A4018" s="17">
        <v>4006</v>
      </c>
    </row>
    <row r="4019" spans="1:1" ht="19.5" thickBot="1" x14ac:dyDescent="0.35">
      <c r="A4019" s="17">
        <v>4007</v>
      </c>
    </row>
    <row r="4020" spans="1:1" ht="19.5" thickBot="1" x14ac:dyDescent="0.35">
      <c r="A4020" s="17">
        <v>4008</v>
      </c>
    </row>
    <row r="4021" spans="1:1" ht="19.5" thickBot="1" x14ac:dyDescent="0.35">
      <c r="A4021" s="17">
        <v>4009</v>
      </c>
    </row>
    <row r="4022" spans="1:1" ht="19.5" thickBot="1" x14ac:dyDescent="0.35">
      <c r="A4022" s="17">
        <v>4010</v>
      </c>
    </row>
    <row r="4023" spans="1:1" ht="19.5" thickBot="1" x14ac:dyDescent="0.35">
      <c r="A4023" s="17">
        <v>4011</v>
      </c>
    </row>
    <row r="4024" spans="1:1" ht="19.5" thickBot="1" x14ac:dyDescent="0.35">
      <c r="A4024" s="17">
        <v>4012</v>
      </c>
    </row>
    <row r="4025" spans="1:1" ht="19.5" thickBot="1" x14ac:dyDescent="0.35">
      <c r="A4025" s="17">
        <v>4013</v>
      </c>
    </row>
    <row r="4026" spans="1:1" ht="19.5" thickBot="1" x14ac:dyDescent="0.35">
      <c r="A4026" s="17">
        <v>4014</v>
      </c>
    </row>
    <row r="4027" spans="1:1" ht="19.5" thickBot="1" x14ac:dyDescent="0.35">
      <c r="A4027" s="17">
        <v>4015</v>
      </c>
    </row>
    <row r="4028" spans="1:1" ht="19.5" thickBot="1" x14ac:dyDescent="0.35">
      <c r="A4028" s="17">
        <v>4016</v>
      </c>
    </row>
    <row r="4029" spans="1:1" ht="19.5" thickBot="1" x14ac:dyDescent="0.35">
      <c r="A4029" s="17">
        <v>4017</v>
      </c>
    </row>
    <row r="4030" spans="1:1" ht="19.5" thickBot="1" x14ac:dyDescent="0.35">
      <c r="A4030" s="17">
        <v>4018</v>
      </c>
    </row>
    <row r="4031" spans="1:1" ht="19.5" thickBot="1" x14ac:dyDescent="0.35">
      <c r="A4031" s="17">
        <v>4019</v>
      </c>
    </row>
    <row r="4032" spans="1:1" ht="19.5" thickBot="1" x14ac:dyDescent="0.35">
      <c r="A4032" s="17">
        <v>4020</v>
      </c>
    </row>
    <row r="4033" spans="1:1" ht="19.5" thickBot="1" x14ac:dyDescent="0.35">
      <c r="A4033" s="17">
        <v>4021</v>
      </c>
    </row>
    <row r="4034" spans="1:1" ht="19.5" thickBot="1" x14ac:dyDescent="0.35">
      <c r="A4034" s="17">
        <v>4022</v>
      </c>
    </row>
    <row r="4035" spans="1:1" ht="19.5" thickBot="1" x14ac:dyDescent="0.35">
      <c r="A4035" s="17">
        <v>4023</v>
      </c>
    </row>
    <row r="4036" spans="1:1" ht="19.5" thickBot="1" x14ac:dyDescent="0.35">
      <c r="A4036" s="17">
        <v>4024</v>
      </c>
    </row>
    <row r="4037" spans="1:1" ht="19.5" thickBot="1" x14ac:dyDescent="0.35">
      <c r="A4037" s="17">
        <v>4025</v>
      </c>
    </row>
    <row r="4038" spans="1:1" ht="19.5" thickBot="1" x14ac:dyDescent="0.35">
      <c r="A4038" s="17">
        <v>4026</v>
      </c>
    </row>
    <row r="4039" spans="1:1" ht="19.5" thickBot="1" x14ac:dyDescent="0.35">
      <c r="A4039" s="17">
        <v>4027</v>
      </c>
    </row>
    <row r="4040" spans="1:1" ht="19.5" thickBot="1" x14ac:dyDescent="0.35">
      <c r="A4040" s="17">
        <v>4028</v>
      </c>
    </row>
    <row r="4041" spans="1:1" ht="19.5" thickBot="1" x14ac:dyDescent="0.35">
      <c r="A4041" s="17">
        <v>4029</v>
      </c>
    </row>
    <row r="4042" spans="1:1" ht="19.5" thickBot="1" x14ac:dyDescent="0.35">
      <c r="A4042" s="17">
        <v>4030</v>
      </c>
    </row>
    <row r="4043" spans="1:1" ht="19.5" thickBot="1" x14ac:dyDescent="0.35">
      <c r="A4043" s="17">
        <v>4031</v>
      </c>
    </row>
    <row r="4044" spans="1:1" ht="19.5" thickBot="1" x14ac:dyDescent="0.35">
      <c r="A4044" s="17">
        <v>4032</v>
      </c>
    </row>
    <row r="4045" spans="1:1" ht="19.5" thickBot="1" x14ac:dyDescent="0.35">
      <c r="A4045" s="17">
        <v>4033</v>
      </c>
    </row>
    <row r="4046" spans="1:1" ht="19.5" thickBot="1" x14ac:dyDescent="0.35">
      <c r="A4046" s="17">
        <v>4034</v>
      </c>
    </row>
    <row r="4047" spans="1:1" ht="19.5" thickBot="1" x14ac:dyDescent="0.35">
      <c r="A4047" s="17">
        <v>4035</v>
      </c>
    </row>
    <row r="4048" spans="1:1" ht="19.5" thickBot="1" x14ac:dyDescent="0.35">
      <c r="A4048" s="17">
        <v>4036</v>
      </c>
    </row>
    <row r="4049" spans="1:1" ht="19.5" thickBot="1" x14ac:dyDescent="0.35">
      <c r="A4049" s="17">
        <v>4037</v>
      </c>
    </row>
    <row r="4050" spans="1:1" ht="19.5" thickBot="1" x14ac:dyDescent="0.35">
      <c r="A4050" s="17">
        <v>4038</v>
      </c>
    </row>
    <row r="4051" spans="1:1" ht="19.5" thickBot="1" x14ac:dyDescent="0.35">
      <c r="A4051" s="17">
        <v>4039</v>
      </c>
    </row>
    <row r="4052" spans="1:1" ht="19.5" thickBot="1" x14ac:dyDescent="0.35">
      <c r="A4052" s="17">
        <v>4040</v>
      </c>
    </row>
    <row r="4053" spans="1:1" ht="19.5" thickBot="1" x14ac:dyDescent="0.35">
      <c r="A4053" s="17">
        <v>4041</v>
      </c>
    </row>
    <row r="4054" spans="1:1" ht="19.5" thickBot="1" x14ac:dyDescent="0.35">
      <c r="A4054" s="17">
        <v>4042</v>
      </c>
    </row>
    <row r="4055" spans="1:1" ht="19.5" thickBot="1" x14ac:dyDescent="0.35">
      <c r="A4055" s="17">
        <v>4043</v>
      </c>
    </row>
    <row r="4056" spans="1:1" ht="19.5" thickBot="1" x14ac:dyDescent="0.35">
      <c r="A4056" s="17">
        <v>4044</v>
      </c>
    </row>
    <row r="4057" spans="1:1" ht="19.5" thickBot="1" x14ac:dyDescent="0.35">
      <c r="A4057" s="17">
        <v>4045</v>
      </c>
    </row>
    <row r="4058" spans="1:1" ht="19.5" thickBot="1" x14ac:dyDescent="0.35">
      <c r="A4058" s="17">
        <v>4046</v>
      </c>
    </row>
    <row r="4059" spans="1:1" ht="19.5" thickBot="1" x14ac:dyDescent="0.35">
      <c r="A4059" s="17">
        <v>4047</v>
      </c>
    </row>
    <row r="4060" spans="1:1" ht="19.5" thickBot="1" x14ac:dyDescent="0.35">
      <c r="A4060" s="17">
        <v>4048</v>
      </c>
    </row>
    <row r="4061" spans="1:1" ht="19.5" thickBot="1" x14ac:dyDescent="0.35">
      <c r="A4061" s="17">
        <v>4049</v>
      </c>
    </row>
    <row r="4062" spans="1:1" ht="19.5" thickBot="1" x14ac:dyDescent="0.35">
      <c r="A4062" s="17">
        <v>4050</v>
      </c>
    </row>
    <row r="4063" spans="1:1" ht="19.5" thickBot="1" x14ac:dyDescent="0.35">
      <c r="A4063" s="17">
        <v>4051</v>
      </c>
    </row>
    <row r="4064" spans="1:1" ht="19.5" thickBot="1" x14ac:dyDescent="0.35">
      <c r="A4064" s="17">
        <v>4052</v>
      </c>
    </row>
    <row r="4065" spans="1:1" ht="19.5" thickBot="1" x14ac:dyDescent="0.35">
      <c r="A4065" s="17">
        <v>4053</v>
      </c>
    </row>
    <row r="4066" spans="1:1" ht="19.5" thickBot="1" x14ac:dyDescent="0.35">
      <c r="A4066" s="17">
        <v>4054</v>
      </c>
    </row>
    <row r="4067" spans="1:1" ht="19.5" thickBot="1" x14ac:dyDescent="0.35">
      <c r="A4067" s="17">
        <v>4055</v>
      </c>
    </row>
    <row r="4068" spans="1:1" ht="19.5" thickBot="1" x14ac:dyDescent="0.35">
      <c r="A4068" s="17">
        <v>4056</v>
      </c>
    </row>
    <row r="4069" spans="1:1" ht="19.5" thickBot="1" x14ac:dyDescent="0.35">
      <c r="A4069" s="17">
        <v>4057</v>
      </c>
    </row>
    <row r="4070" spans="1:1" ht="19.5" thickBot="1" x14ac:dyDescent="0.35">
      <c r="A4070" s="17">
        <v>4058</v>
      </c>
    </row>
    <row r="4071" spans="1:1" ht="19.5" thickBot="1" x14ac:dyDescent="0.35">
      <c r="A4071" s="17">
        <v>4059</v>
      </c>
    </row>
    <row r="4072" spans="1:1" ht="19.5" thickBot="1" x14ac:dyDescent="0.35">
      <c r="A4072" s="17">
        <v>4060</v>
      </c>
    </row>
    <row r="4073" spans="1:1" ht="19.5" thickBot="1" x14ac:dyDescent="0.35">
      <c r="A4073" s="17">
        <v>4061</v>
      </c>
    </row>
    <row r="4074" spans="1:1" ht="19.5" thickBot="1" x14ac:dyDescent="0.35">
      <c r="A4074" s="17">
        <v>4062</v>
      </c>
    </row>
    <row r="4075" spans="1:1" ht="19.5" thickBot="1" x14ac:dyDescent="0.35">
      <c r="A4075" s="17">
        <v>4063</v>
      </c>
    </row>
    <row r="4076" spans="1:1" ht="19.5" thickBot="1" x14ac:dyDescent="0.35">
      <c r="A4076" s="17">
        <v>4064</v>
      </c>
    </row>
    <row r="4077" spans="1:1" ht="19.5" thickBot="1" x14ac:dyDescent="0.35">
      <c r="A4077" s="17">
        <v>4065</v>
      </c>
    </row>
    <row r="4078" spans="1:1" ht="19.5" thickBot="1" x14ac:dyDescent="0.35">
      <c r="A4078" s="17">
        <v>4066</v>
      </c>
    </row>
    <row r="4079" spans="1:1" ht="19.5" thickBot="1" x14ac:dyDescent="0.35">
      <c r="A4079" s="17">
        <v>4067</v>
      </c>
    </row>
    <row r="4080" spans="1:1" ht="19.5" thickBot="1" x14ac:dyDescent="0.35">
      <c r="A4080" s="17">
        <v>4068</v>
      </c>
    </row>
    <row r="4081" spans="1:1" ht="19.5" thickBot="1" x14ac:dyDescent="0.35">
      <c r="A4081" s="17">
        <v>4069</v>
      </c>
    </row>
    <row r="4082" spans="1:1" ht="19.5" thickBot="1" x14ac:dyDescent="0.35">
      <c r="A4082" s="17">
        <v>4070</v>
      </c>
    </row>
    <row r="4083" spans="1:1" ht="19.5" thickBot="1" x14ac:dyDescent="0.35">
      <c r="A4083" s="17">
        <v>4071</v>
      </c>
    </row>
    <row r="4084" spans="1:1" ht="19.5" thickBot="1" x14ac:dyDescent="0.35">
      <c r="A4084" s="17">
        <v>4072</v>
      </c>
    </row>
    <row r="4085" spans="1:1" ht="19.5" thickBot="1" x14ac:dyDescent="0.35">
      <c r="A4085" s="17">
        <v>4073</v>
      </c>
    </row>
    <row r="4086" spans="1:1" ht="19.5" thickBot="1" x14ac:dyDescent="0.35">
      <c r="A4086" s="17">
        <v>4074</v>
      </c>
    </row>
    <row r="4087" spans="1:1" ht="19.5" thickBot="1" x14ac:dyDescent="0.35">
      <c r="A4087" s="17">
        <v>4075</v>
      </c>
    </row>
    <row r="4088" spans="1:1" ht="19.5" thickBot="1" x14ac:dyDescent="0.35">
      <c r="A4088" s="17">
        <v>4076</v>
      </c>
    </row>
    <row r="4089" spans="1:1" ht="19.5" thickBot="1" x14ac:dyDescent="0.35">
      <c r="A4089" s="17">
        <v>4077</v>
      </c>
    </row>
    <row r="4090" spans="1:1" ht="19.5" thickBot="1" x14ac:dyDescent="0.35">
      <c r="A4090" s="17">
        <v>4078</v>
      </c>
    </row>
    <row r="4091" spans="1:1" ht="19.5" thickBot="1" x14ac:dyDescent="0.35">
      <c r="A4091" s="17">
        <v>4079</v>
      </c>
    </row>
    <row r="4092" spans="1:1" ht="19.5" thickBot="1" x14ac:dyDescent="0.35">
      <c r="A4092" s="17">
        <v>4080</v>
      </c>
    </row>
    <row r="4093" spans="1:1" ht="19.5" thickBot="1" x14ac:dyDescent="0.35">
      <c r="A4093" s="17">
        <v>4081</v>
      </c>
    </row>
    <row r="4094" spans="1:1" ht="19.5" thickBot="1" x14ac:dyDescent="0.35">
      <c r="A4094" s="17">
        <v>4082</v>
      </c>
    </row>
    <row r="4095" spans="1:1" ht="19.5" thickBot="1" x14ac:dyDescent="0.35">
      <c r="A4095" s="17">
        <v>4083</v>
      </c>
    </row>
    <row r="4096" spans="1:1" ht="19.5" thickBot="1" x14ac:dyDescent="0.35">
      <c r="A4096" s="17">
        <v>4084</v>
      </c>
    </row>
    <row r="4097" spans="1:1" ht="19.5" thickBot="1" x14ac:dyDescent="0.35">
      <c r="A4097" s="17">
        <v>4085</v>
      </c>
    </row>
    <row r="4098" spans="1:1" ht="19.5" thickBot="1" x14ac:dyDescent="0.35">
      <c r="A4098" s="17">
        <v>4086</v>
      </c>
    </row>
    <row r="4099" spans="1:1" ht="19.5" thickBot="1" x14ac:dyDescent="0.35">
      <c r="A4099" s="17">
        <v>4087</v>
      </c>
    </row>
    <row r="4100" spans="1:1" ht="19.5" thickBot="1" x14ac:dyDescent="0.35">
      <c r="A4100" s="17">
        <v>4088</v>
      </c>
    </row>
    <row r="4101" spans="1:1" ht="19.5" thickBot="1" x14ac:dyDescent="0.35">
      <c r="A4101" s="17">
        <v>4089</v>
      </c>
    </row>
    <row r="4102" spans="1:1" ht="19.5" thickBot="1" x14ac:dyDescent="0.35">
      <c r="A4102" s="17">
        <v>4090</v>
      </c>
    </row>
    <row r="4103" spans="1:1" ht="19.5" thickBot="1" x14ac:dyDescent="0.35">
      <c r="A4103" s="17">
        <v>4091</v>
      </c>
    </row>
    <row r="4104" spans="1:1" ht="19.5" thickBot="1" x14ac:dyDescent="0.35">
      <c r="A4104" s="17">
        <v>4092</v>
      </c>
    </row>
    <row r="4105" spans="1:1" ht="19.5" thickBot="1" x14ac:dyDescent="0.35">
      <c r="A4105" s="17">
        <v>4093</v>
      </c>
    </row>
    <row r="4106" spans="1:1" ht="19.5" thickBot="1" x14ac:dyDescent="0.35">
      <c r="A4106" s="17">
        <v>4094</v>
      </c>
    </row>
    <row r="4107" spans="1:1" ht="19.5" thickBot="1" x14ac:dyDescent="0.35">
      <c r="A4107" s="17">
        <v>4095</v>
      </c>
    </row>
    <row r="4108" spans="1:1" ht="19.5" thickBot="1" x14ac:dyDescent="0.35">
      <c r="A4108" s="17">
        <v>4096</v>
      </c>
    </row>
    <row r="4109" spans="1:1" ht="19.5" thickBot="1" x14ac:dyDescent="0.35">
      <c r="A4109" s="17">
        <v>4097</v>
      </c>
    </row>
    <row r="4110" spans="1:1" ht="19.5" thickBot="1" x14ac:dyDescent="0.35">
      <c r="A4110" s="17">
        <v>4098</v>
      </c>
    </row>
    <row r="4111" spans="1:1" ht="19.5" thickBot="1" x14ac:dyDescent="0.35">
      <c r="A4111" s="17">
        <v>4099</v>
      </c>
    </row>
    <row r="4112" spans="1:1" ht="19.5" thickBot="1" x14ac:dyDescent="0.35">
      <c r="A4112" s="17">
        <v>4100</v>
      </c>
    </row>
    <row r="4113" spans="1:1" ht="19.5" thickBot="1" x14ac:dyDescent="0.35">
      <c r="A4113" s="17">
        <v>4101</v>
      </c>
    </row>
    <row r="4114" spans="1:1" ht="19.5" thickBot="1" x14ac:dyDescent="0.35">
      <c r="A4114" s="17">
        <v>4102</v>
      </c>
    </row>
    <row r="4115" spans="1:1" ht="19.5" thickBot="1" x14ac:dyDescent="0.35">
      <c r="A4115" s="17">
        <v>4103</v>
      </c>
    </row>
    <row r="4116" spans="1:1" ht="19.5" thickBot="1" x14ac:dyDescent="0.35">
      <c r="A4116" s="17">
        <v>4104</v>
      </c>
    </row>
    <row r="4117" spans="1:1" ht="19.5" thickBot="1" x14ac:dyDescent="0.35">
      <c r="A4117" s="17">
        <v>4105</v>
      </c>
    </row>
    <row r="4118" spans="1:1" ht="19.5" thickBot="1" x14ac:dyDescent="0.35">
      <c r="A4118" s="17">
        <v>4106</v>
      </c>
    </row>
    <row r="4119" spans="1:1" ht="19.5" thickBot="1" x14ac:dyDescent="0.35">
      <c r="A4119" s="17">
        <v>4107</v>
      </c>
    </row>
    <row r="4120" spans="1:1" ht="19.5" thickBot="1" x14ac:dyDescent="0.35">
      <c r="A4120" s="17">
        <v>4108</v>
      </c>
    </row>
    <row r="4121" spans="1:1" ht="19.5" thickBot="1" x14ac:dyDescent="0.35">
      <c r="A4121" s="17">
        <v>4109</v>
      </c>
    </row>
    <row r="4122" spans="1:1" ht="19.5" thickBot="1" x14ac:dyDescent="0.35">
      <c r="A4122" s="17">
        <v>4110</v>
      </c>
    </row>
    <row r="4123" spans="1:1" ht="19.5" thickBot="1" x14ac:dyDescent="0.35">
      <c r="A4123" s="17">
        <v>4111</v>
      </c>
    </row>
    <row r="4124" spans="1:1" ht="19.5" thickBot="1" x14ac:dyDescent="0.35">
      <c r="A4124" s="17">
        <v>4112</v>
      </c>
    </row>
    <row r="4125" spans="1:1" ht="19.5" thickBot="1" x14ac:dyDescent="0.35">
      <c r="A4125" s="17">
        <v>4113</v>
      </c>
    </row>
    <row r="4126" spans="1:1" ht="19.5" thickBot="1" x14ac:dyDescent="0.35">
      <c r="A4126" s="17">
        <v>4114</v>
      </c>
    </row>
    <row r="4127" spans="1:1" ht="19.5" thickBot="1" x14ac:dyDescent="0.35">
      <c r="A4127" s="17">
        <v>4115</v>
      </c>
    </row>
    <row r="4128" spans="1:1" ht="19.5" thickBot="1" x14ac:dyDescent="0.35">
      <c r="A4128" s="17">
        <v>4116</v>
      </c>
    </row>
    <row r="4129" spans="1:1" ht="19.5" thickBot="1" x14ac:dyDescent="0.35">
      <c r="A4129" s="17">
        <v>4117</v>
      </c>
    </row>
    <row r="4130" spans="1:1" ht="19.5" thickBot="1" x14ac:dyDescent="0.35">
      <c r="A4130" s="17">
        <v>4118</v>
      </c>
    </row>
    <row r="4131" spans="1:1" ht="19.5" thickBot="1" x14ac:dyDescent="0.35">
      <c r="A4131" s="17">
        <v>4119</v>
      </c>
    </row>
    <row r="4132" spans="1:1" ht="19.5" thickBot="1" x14ac:dyDescent="0.35">
      <c r="A4132" s="17">
        <v>4120</v>
      </c>
    </row>
    <row r="4133" spans="1:1" ht="19.5" thickBot="1" x14ac:dyDescent="0.35">
      <c r="A4133" s="17">
        <v>4121</v>
      </c>
    </row>
    <row r="4134" spans="1:1" ht="19.5" thickBot="1" x14ac:dyDescent="0.35">
      <c r="A4134" s="17">
        <v>4122</v>
      </c>
    </row>
    <row r="4135" spans="1:1" ht="19.5" thickBot="1" x14ac:dyDescent="0.35">
      <c r="A4135" s="17">
        <v>4123</v>
      </c>
    </row>
    <row r="4136" spans="1:1" ht="19.5" thickBot="1" x14ac:dyDescent="0.35">
      <c r="A4136" s="17">
        <v>4124</v>
      </c>
    </row>
    <row r="4137" spans="1:1" ht="19.5" thickBot="1" x14ac:dyDescent="0.35">
      <c r="A4137" s="17">
        <v>4125</v>
      </c>
    </row>
    <row r="4138" spans="1:1" ht="19.5" thickBot="1" x14ac:dyDescent="0.35">
      <c r="A4138" s="17">
        <v>4126</v>
      </c>
    </row>
    <row r="4139" spans="1:1" ht="19.5" thickBot="1" x14ac:dyDescent="0.35">
      <c r="A4139" s="17">
        <v>4127</v>
      </c>
    </row>
    <row r="4140" spans="1:1" ht="19.5" thickBot="1" x14ac:dyDescent="0.35">
      <c r="A4140" s="17">
        <v>4128</v>
      </c>
    </row>
    <row r="4141" spans="1:1" ht="19.5" thickBot="1" x14ac:dyDescent="0.35">
      <c r="A4141" s="17">
        <v>4129</v>
      </c>
    </row>
    <row r="4142" spans="1:1" ht="19.5" thickBot="1" x14ac:dyDescent="0.35">
      <c r="A4142" s="17">
        <v>4130</v>
      </c>
    </row>
    <row r="4143" spans="1:1" ht="19.5" thickBot="1" x14ac:dyDescent="0.35">
      <c r="A4143" s="17">
        <v>4131</v>
      </c>
    </row>
    <row r="4144" spans="1:1" ht="19.5" thickBot="1" x14ac:dyDescent="0.35">
      <c r="A4144" s="17">
        <v>4132</v>
      </c>
    </row>
    <row r="4145" spans="1:1" ht="19.5" thickBot="1" x14ac:dyDescent="0.35">
      <c r="A4145" s="17">
        <v>4133</v>
      </c>
    </row>
    <row r="4146" spans="1:1" ht="19.5" thickBot="1" x14ac:dyDescent="0.35">
      <c r="A4146" s="17">
        <v>4134</v>
      </c>
    </row>
    <row r="4147" spans="1:1" ht="19.5" thickBot="1" x14ac:dyDescent="0.35">
      <c r="A4147" s="17">
        <v>4135</v>
      </c>
    </row>
    <row r="4148" spans="1:1" ht="19.5" thickBot="1" x14ac:dyDescent="0.35">
      <c r="A4148" s="17">
        <v>4136</v>
      </c>
    </row>
    <row r="4149" spans="1:1" ht="19.5" thickBot="1" x14ac:dyDescent="0.35">
      <c r="A4149" s="17">
        <v>4137</v>
      </c>
    </row>
    <row r="4150" spans="1:1" ht="19.5" thickBot="1" x14ac:dyDescent="0.35">
      <c r="A4150" s="17">
        <v>4138</v>
      </c>
    </row>
    <row r="4151" spans="1:1" ht="19.5" thickBot="1" x14ac:dyDescent="0.35">
      <c r="A4151" s="17">
        <v>4139</v>
      </c>
    </row>
    <row r="4152" spans="1:1" ht="19.5" thickBot="1" x14ac:dyDescent="0.35">
      <c r="A4152" s="17">
        <v>4140</v>
      </c>
    </row>
    <row r="4153" spans="1:1" ht="19.5" thickBot="1" x14ac:dyDescent="0.35">
      <c r="A4153" s="17">
        <v>4141</v>
      </c>
    </row>
    <row r="4154" spans="1:1" ht="19.5" thickBot="1" x14ac:dyDescent="0.35">
      <c r="A4154" s="17">
        <v>4142</v>
      </c>
    </row>
    <row r="4155" spans="1:1" ht="19.5" thickBot="1" x14ac:dyDescent="0.35">
      <c r="A4155" s="17">
        <v>4143</v>
      </c>
    </row>
    <row r="4156" spans="1:1" ht="19.5" thickBot="1" x14ac:dyDescent="0.35">
      <c r="A4156" s="17">
        <v>4144</v>
      </c>
    </row>
    <row r="4157" spans="1:1" ht="19.5" thickBot="1" x14ac:dyDescent="0.35">
      <c r="A4157" s="17">
        <v>4145</v>
      </c>
    </row>
    <row r="4158" spans="1:1" ht="19.5" thickBot="1" x14ac:dyDescent="0.35">
      <c r="A4158" s="17">
        <v>4146</v>
      </c>
    </row>
    <row r="4159" spans="1:1" ht="19.5" thickBot="1" x14ac:dyDescent="0.35">
      <c r="A4159" s="17">
        <v>4147</v>
      </c>
    </row>
    <row r="4160" spans="1:1" ht="19.5" thickBot="1" x14ac:dyDescent="0.35">
      <c r="A4160" s="17">
        <v>4148</v>
      </c>
    </row>
    <row r="4161" spans="1:1" ht="19.5" thickBot="1" x14ac:dyDescent="0.35">
      <c r="A4161" s="17">
        <v>4149</v>
      </c>
    </row>
    <row r="4162" spans="1:1" ht="19.5" thickBot="1" x14ac:dyDescent="0.35">
      <c r="A4162" s="17">
        <v>4150</v>
      </c>
    </row>
    <row r="4163" spans="1:1" ht="19.5" thickBot="1" x14ac:dyDescent="0.35">
      <c r="A4163" s="17">
        <v>4151</v>
      </c>
    </row>
    <row r="4164" spans="1:1" ht="19.5" thickBot="1" x14ac:dyDescent="0.35">
      <c r="A4164" s="17">
        <v>4152</v>
      </c>
    </row>
    <row r="4165" spans="1:1" ht="19.5" thickBot="1" x14ac:dyDescent="0.35">
      <c r="A4165" s="17">
        <v>4153</v>
      </c>
    </row>
    <row r="4166" spans="1:1" ht="19.5" thickBot="1" x14ac:dyDescent="0.35">
      <c r="A4166" s="17">
        <v>4154</v>
      </c>
    </row>
    <row r="4167" spans="1:1" ht="19.5" thickBot="1" x14ac:dyDescent="0.35">
      <c r="A4167" s="17">
        <v>4155</v>
      </c>
    </row>
    <row r="4168" spans="1:1" ht="19.5" thickBot="1" x14ac:dyDescent="0.35">
      <c r="A4168" s="17">
        <v>4156</v>
      </c>
    </row>
    <row r="4169" spans="1:1" ht="19.5" thickBot="1" x14ac:dyDescent="0.35">
      <c r="A4169" s="17">
        <v>4157</v>
      </c>
    </row>
    <row r="4170" spans="1:1" ht="19.5" thickBot="1" x14ac:dyDescent="0.35">
      <c r="A4170" s="17">
        <v>4158</v>
      </c>
    </row>
    <row r="4171" spans="1:1" ht="19.5" thickBot="1" x14ac:dyDescent="0.35">
      <c r="A4171" s="17">
        <v>4159</v>
      </c>
    </row>
    <row r="4172" spans="1:1" ht="19.5" thickBot="1" x14ac:dyDescent="0.35">
      <c r="A4172" s="17">
        <v>4160</v>
      </c>
    </row>
    <row r="4173" spans="1:1" ht="19.5" thickBot="1" x14ac:dyDescent="0.35">
      <c r="A4173" s="17">
        <v>4161</v>
      </c>
    </row>
    <row r="4174" spans="1:1" ht="19.5" thickBot="1" x14ac:dyDescent="0.35">
      <c r="A4174" s="17">
        <v>4162</v>
      </c>
    </row>
    <row r="4175" spans="1:1" ht="19.5" thickBot="1" x14ac:dyDescent="0.35">
      <c r="A4175" s="17">
        <v>4163</v>
      </c>
    </row>
    <row r="4176" spans="1:1" ht="19.5" thickBot="1" x14ac:dyDescent="0.35">
      <c r="A4176" s="17">
        <v>4164</v>
      </c>
    </row>
    <row r="4177" spans="1:1" ht="19.5" thickBot="1" x14ac:dyDescent="0.35">
      <c r="A4177" s="17">
        <v>4165</v>
      </c>
    </row>
    <row r="4178" spans="1:1" ht="19.5" thickBot="1" x14ac:dyDescent="0.35">
      <c r="A4178" s="17">
        <v>4166</v>
      </c>
    </row>
    <row r="4179" spans="1:1" ht="19.5" thickBot="1" x14ac:dyDescent="0.35">
      <c r="A4179" s="17">
        <v>4167</v>
      </c>
    </row>
    <row r="4180" spans="1:1" ht="19.5" thickBot="1" x14ac:dyDescent="0.35">
      <c r="A4180" s="17">
        <v>4168</v>
      </c>
    </row>
    <row r="4181" spans="1:1" ht="19.5" thickBot="1" x14ac:dyDescent="0.35">
      <c r="A4181" s="17">
        <v>4169</v>
      </c>
    </row>
    <row r="4182" spans="1:1" ht="19.5" thickBot="1" x14ac:dyDescent="0.35">
      <c r="A4182" s="17">
        <v>4170</v>
      </c>
    </row>
    <row r="4183" spans="1:1" ht="19.5" thickBot="1" x14ac:dyDescent="0.35">
      <c r="A4183" s="17">
        <v>4171</v>
      </c>
    </row>
    <row r="4184" spans="1:1" ht="19.5" thickBot="1" x14ac:dyDescent="0.35">
      <c r="A4184" s="17">
        <v>4172</v>
      </c>
    </row>
    <row r="4185" spans="1:1" ht="19.5" thickBot="1" x14ac:dyDescent="0.35">
      <c r="A4185" s="17">
        <v>4173</v>
      </c>
    </row>
    <row r="4186" spans="1:1" ht="19.5" thickBot="1" x14ac:dyDescent="0.35">
      <c r="A4186" s="17">
        <v>4174</v>
      </c>
    </row>
    <row r="4187" spans="1:1" ht="19.5" thickBot="1" x14ac:dyDescent="0.35">
      <c r="A4187" s="17">
        <v>4175</v>
      </c>
    </row>
    <row r="4188" spans="1:1" ht="19.5" thickBot="1" x14ac:dyDescent="0.35">
      <c r="A4188" s="17">
        <v>4176</v>
      </c>
    </row>
    <row r="4189" spans="1:1" ht="19.5" thickBot="1" x14ac:dyDescent="0.35">
      <c r="A4189" s="17">
        <v>4177</v>
      </c>
    </row>
    <row r="4190" spans="1:1" ht="19.5" thickBot="1" x14ac:dyDescent="0.35">
      <c r="A4190" s="17">
        <v>4178</v>
      </c>
    </row>
    <row r="4191" spans="1:1" ht="19.5" thickBot="1" x14ac:dyDescent="0.35">
      <c r="A4191" s="17">
        <v>4179</v>
      </c>
    </row>
    <row r="4192" spans="1:1" ht="19.5" thickBot="1" x14ac:dyDescent="0.35">
      <c r="A4192" s="17">
        <v>4180</v>
      </c>
    </row>
    <row r="4193" spans="1:1" ht="19.5" thickBot="1" x14ac:dyDescent="0.35">
      <c r="A4193" s="17">
        <v>4181</v>
      </c>
    </row>
    <row r="4194" spans="1:1" ht="19.5" thickBot="1" x14ac:dyDescent="0.35">
      <c r="A4194" s="17">
        <v>4182</v>
      </c>
    </row>
    <row r="4195" spans="1:1" ht="19.5" thickBot="1" x14ac:dyDescent="0.35">
      <c r="A4195" s="17">
        <v>4183</v>
      </c>
    </row>
    <row r="4196" spans="1:1" ht="19.5" thickBot="1" x14ac:dyDescent="0.35">
      <c r="A4196" s="17">
        <v>4184</v>
      </c>
    </row>
    <row r="4197" spans="1:1" ht="19.5" thickBot="1" x14ac:dyDescent="0.35">
      <c r="A4197" s="17">
        <v>4185</v>
      </c>
    </row>
    <row r="4198" spans="1:1" ht="19.5" thickBot="1" x14ac:dyDescent="0.35">
      <c r="A4198" s="17">
        <v>4186</v>
      </c>
    </row>
    <row r="4199" spans="1:1" ht="19.5" thickBot="1" x14ac:dyDescent="0.35">
      <c r="A4199" s="17">
        <v>4187</v>
      </c>
    </row>
    <row r="4200" spans="1:1" ht="19.5" thickBot="1" x14ac:dyDescent="0.35">
      <c r="A4200" s="17">
        <v>4188</v>
      </c>
    </row>
    <row r="4201" spans="1:1" ht="19.5" thickBot="1" x14ac:dyDescent="0.35">
      <c r="A4201" s="17">
        <v>4189</v>
      </c>
    </row>
    <row r="4202" spans="1:1" ht="19.5" thickBot="1" x14ac:dyDescent="0.35">
      <c r="A4202" s="17">
        <v>4190</v>
      </c>
    </row>
    <row r="4203" spans="1:1" ht="19.5" thickBot="1" x14ac:dyDescent="0.35">
      <c r="A4203" s="17">
        <v>4191</v>
      </c>
    </row>
    <row r="4204" spans="1:1" ht="19.5" thickBot="1" x14ac:dyDescent="0.35">
      <c r="A4204" s="17">
        <v>4192</v>
      </c>
    </row>
    <row r="4205" spans="1:1" ht="19.5" thickBot="1" x14ac:dyDescent="0.35">
      <c r="A4205" s="17">
        <v>4193</v>
      </c>
    </row>
    <row r="4206" spans="1:1" ht="19.5" thickBot="1" x14ac:dyDescent="0.35">
      <c r="A4206" s="17">
        <v>4194</v>
      </c>
    </row>
    <row r="4207" spans="1:1" ht="19.5" thickBot="1" x14ac:dyDescent="0.35">
      <c r="A4207" s="17">
        <v>4195</v>
      </c>
    </row>
    <row r="4208" spans="1:1" ht="19.5" thickBot="1" x14ac:dyDescent="0.35">
      <c r="A4208" s="17">
        <v>4196</v>
      </c>
    </row>
    <row r="4209" spans="1:1" ht="19.5" thickBot="1" x14ac:dyDescent="0.35">
      <c r="A4209" s="17">
        <v>4197</v>
      </c>
    </row>
    <row r="4210" spans="1:1" ht="19.5" thickBot="1" x14ac:dyDescent="0.35">
      <c r="A4210" s="17">
        <v>4198</v>
      </c>
    </row>
    <row r="4211" spans="1:1" ht="19.5" thickBot="1" x14ac:dyDescent="0.35">
      <c r="A4211" s="17">
        <v>4199</v>
      </c>
    </row>
    <row r="4212" spans="1:1" ht="19.5" thickBot="1" x14ac:dyDescent="0.35">
      <c r="A4212" s="17">
        <v>4200</v>
      </c>
    </row>
    <row r="4213" spans="1:1" ht="19.5" thickBot="1" x14ac:dyDescent="0.35">
      <c r="A4213" s="17">
        <v>4201</v>
      </c>
    </row>
    <row r="4214" spans="1:1" ht="19.5" thickBot="1" x14ac:dyDescent="0.35">
      <c r="A4214" s="17">
        <v>4202</v>
      </c>
    </row>
    <row r="4215" spans="1:1" ht="19.5" thickBot="1" x14ac:dyDescent="0.35">
      <c r="A4215" s="17">
        <v>4203</v>
      </c>
    </row>
    <row r="4216" spans="1:1" ht="19.5" thickBot="1" x14ac:dyDescent="0.35">
      <c r="A4216" s="17">
        <v>4204</v>
      </c>
    </row>
    <row r="4217" spans="1:1" ht="19.5" thickBot="1" x14ac:dyDescent="0.35">
      <c r="A4217" s="17">
        <v>4205</v>
      </c>
    </row>
    <row r="4218" spans="1:1" ht="19.5" thickBot="1" x14ac:dyDescent="0.35">
      <c r="A4218" s="17">
        <v>4206</v>
      </c>
    </row>
    <row r="4219" spans="1:1" ht="19.5" thickBot="1" x14ac:dyDescent="0.35">
      <c r="A4219" s="17">
        <v>4207</v>
      </c>
    </row>
    <row r="4220" spans="1:1" ht="19.5" thickBot="1" x14ac:dyDescent="0.35">
      <c r="A4220" s="17">
        <v>4208</v>
      </c>
    </row>
    <row r="4221" spans="1:1" ht="19.5" thickBot="1" x14ac:dyDescent="0.35">
      <c r="A4221" s="17">
        <v>4209</v>
      </c>
    </row>
    <row r="4222" spans="1:1" ht="19.5" thickBot="1" x14ac:dyDescent="0.35">
      <c r="A4222" s="17">
        <v>4210</v>
      </c>
    </row>
    <row r="4223" spans="1:1" ht="19.5" thickBot="1" x14ac:dyDescent="0.35">
      <c r="A4223" s="17">
        <v>4211</v>
      </c>
    </row>
    <row r="4224" spans="1:1" ht="19.5" thickBot="1" x14ac:dyDescent="0.35">
      <c r="A4224" s="17">
        <v>4212</v>
      </c>
    </row>
    <row r="4225" spans="1:1" ht="19.5" thickBot="1" x14ac:dyDescent="0.35">
      <c r="A4225" s="17">
        <v>4213</v>
      </c>
    </row>
    <row r="4226" spans="1:1" ht="19.5" thickBot="1" x14ac:dyDescent="0.35">
      <c r="A4226" s="17">
        <v>4214</v>
      </c>
    </row>
    <row r="4227" spans="1:1" ht="19.5" thickBot="1" x14ac:dyDescent="0.35">
      <c r="A4227" s="17">
        <v>4215</v>
      </c>
    </row>
    <row r="4228" spans="1:1" ht="19.5" thickBot="1" x14ac:dyDescent="0.35">
      <c r="A4228" s="17">
        <v>4216</v>
      </c>
    </row>
    <row r="4229" spans="1:1" ht="19.5" thickBot="1" x14ac:dyDescent="0.35">
      <c r="A4229" s="17">
        <v>4217</v>
      </c>
    </row>
    <row r="4230" spans="1:1" ht="19.5" thickBot="1" x14ac:dyDescent="0.35">
      <c r="A4230" s="17">
        <v>4218</v>
      </c>
    </row>
    <row r="4231" spans="1:1" ht="19.5" thickBot="1" x14ac:dyDescent="0.35">
      <c r="A4231" s="17">
        <v>4219</v>
      </c>
    </row>
    <row r="4232" spans="1:1" ht="19.5" thickBot="1" x14ac:dyDescent="0.35">
      <c r="A4232" s="17">
        <v>4220</v>
      </c>
    </row>
    <row r="4233" spans="1:1" ht="19.5" thickBot="1" x14ac:dyDescent="0.35">
      <c r="A4233" s="17">
        <v>4221</v>
      </c>
    </row>
    <row r="4234" spans="1:1" ht="19.5" thickBot="1" x14ac:dyDescent="0.35">
      <c r="A4234" s="17">
        <v>4222</v>
      </c>
    </row>
    <row r="4235" spans="1:1" ht="19.5" thickBot="1" x14ac:dyDescent="0.35">
      <c r="A4235" s="17">
        <v>4223</v>
      </c>
    </row>
    <row r="4236" spans="1:1" ht="19.5" thickBot="1" x14ac:dyDescent="0.35">
      <c r="A4236" s="17">
        <v>4224</v>
      </c>
    </row>
    <row r="4237" spans="1:1" ht="19.5" thickBot="1" x14ac:dyDescent="0.35">
      <c r="A4237" s="17">
        <v>4225</v>
      </c>
    </row>
    <row r="4238" spans="1:1" ht="19.5" thickBot="1" x14ac:dyDescent="0.35">
      <c r="A4238" s="17">
        <v>4226</v>
      </c>
    </row>
    <row r="4239" spans="1:1" ht="19.5" thickBot="1" x14ac:dyDescent="0.35">
      <c r="A4239" s="17">
        <v>4227</v>
      </c>
    </row>
    <row r="4240" spans="1:1" ht="19.5" thickBot="1" x14ac:dyDescent="0.35">
      <c r="A4240" s="17">
        <v>4228</v>
      </c>
    </row>
    <row r="4241" spans="1:1" ht="19.5" thickBot="1" x14ac:dyDescent="0.35">
      <c r="A4241" s="17">
        <v>4229</v>
      </c>
    </row>
    <row r="4242" spans="1:1" ht="19.5" thickBot="1" x14ac:dyDescent="0.35">
      <c r="A4242" s="17">
        <v>4230</v>
      </c>
    </row>
    <row r="4243" spans="1:1" ht="19.5" thickBot="1" x14ac:dyDescent="0.35">
      <c r="A4243" s="17">
        <v>4231</v>
      </c>
    </row>
    <row r="4244" spans="1:1" ht="19.5" thickBot="1" x14ac:dyDescent="0.35">
      <c r="A4244" s="17">
        <v>4232</v>
      </c>
    </row>
    <row r="4245" spans="1:1" ht="19.5" thickBot="1" x14ac:dyDescent="0.35">
      <c r="A4245" s="17">
        <v>4233</v>
      </c>
    </row>
    <row r="4246" spans="1:1" ht="19.5" thickBot="1" x14ac:dyDescent="0.35">
      <c r="A4246" s="17">
        <v>4234</v>
      </c>
    </row>
    <row r="4247" spans="1:1" ht="19.5" thickBot="1" x14ac:dyDescent="0.35">
      <c r="A4247" s="17">
        <v>4235</v>
      </c>
    </row>
    <row r="4248" spans="1:1" ht="19.5" thickBot="1" x14ac:dyDescent="0.35">
      <c r="A4248" s="17">
        <v>4236</v>
      </c>
    </row>
    <row r="4249" spans="1:1" ht="19.5" thickBot="1" x14ac:dyDescent="0.35">
      <c r="A4249" s="17">
        <v>4237</v>
      </c>
    </row>
    <row r="4250" spans="1:1" ht="19.5" thickBot="1" x14ac:dyDescent="0.35">
      <c r="A4250" s="17">
        <v>4238</v>
      </c>
    </row>
    <row r="4251" spans="1:1" ht="19.5" thickBot="1" x14ac:dyDescent="0.35">
      <c r="A4251" s="17">
        <v>4239</v>
      </c>
    </row>
    <row r="4252" spans="1:1" ht="19.5" thickBot="1" x14ac:dyDescent="0.35">
      <c r="A4252" s="17">
        <v>4240</v>
      </c>
    </row>
    <row r="4253" spans="1:1" ht="19.5" thickBot="1" x14ac:dyDescent="0.35">
      <c r="A4253" s="17">
        <v>4241</v>
      </c>
    </row>
    <row r="4254" spans="1:1" ht="19.5" thickBot="1" x14ac:dyDescent="0.35">
      <c r="A4254" s="17">
        <v>4242</v>
      </c>
    </row>
    <row r="4255" spans="1:1" ht="19.5" thickBot="1" x14ac:dyDescent="0.35">
      <c r="A4255" s="17">
        <v>4243</v>
      </c>
    </row>
    <row r="4256" spans="1:1" ht="19.5" thickBot="1" x14ac:dyDescent="0.35">
      <c r="A4256" s="17">
        <v>4244</v>
      </c>
    </row>
    <row r="4257" spans="1:1" ht="19.5" thickBot="1" x14ac:dyDescent="0.35">
      <c r="A4257" s="17">
        <v>4245</v>
      </c>
    </row>
    <row r="4258" spans="1:1" ht="19.5" thickBot="1" x14ac:dyDescent="0.35">
      <c r="A4258" s="17">
        <v>4246</v>
      </c>
    </row>
    <row r="4259" spans="1:1" ht="19.5" thickBot="1" x14ac:dyDescent="0.35">
      <c r="A4259" s="17">
        <v>4247</v>
      </c>
    </row>
    <row r="4260" spans="1:1" ht="19.5" thickBot="1" x14ac:dyDescent="0.35">
      <c r="A4260" s="17">
        <v>4248</v>
      </c>
    </row>
    <row r="4261" spans="1:1" ht="19.5" thickBot="1" x14ac:dyDescent="0.35">
      <c r="A4261" s="17">
        <v>4249</v>
      </c>
    </row>
    <row r="4262" spans="1:1" ht="19.5" thickBot="1" x14ac:dyDescent="0.35">
      <c r="A4262" s="17">
        <v>4250</v>
      </c>
    </row>
    <row r="4263" spans="1:1" ht="19.5" thickBot="1" x14ac:dyDescent="0.35">
      <c r="A4263" s="17">
        <v>4251</v>
      </c>
    </row>
    <row r="4264" spans="1:1" ht="19.5" thickBot="1" x14ac:dyDescent="0.35">
      <c r="A4264" s="17">
        <v>4252</v>
      </c>
    </row>
    <row r="4265" spans="1:1" ht="19.5" thickBot="1" x14ac:dyDescent="0.35">
      <c r="A4265" s="17">
        <v>4253</v>
      </c>
    </row>
    <row r="4266" spans="1:1" ht="19.5" thickBot="1" x14ac:dyDescent="0.35">
      <c r="A4266" s="17">
        <v>4254</v>
      </c>
    </row>
    <row r="4267" spans="1:1" ht="19.5" thickBot="1" x14ac:dyDescent="0.35">
      <c r="A4267" s="17">
        <v>4255</v>
      </c>
    </row>
    <row r="4268" spans="1:1" ht="19.5" thickBot="1" x14ac:dyDescent="0.35">
      <c r="A4268" s="17">
        <v>4256</v>
      </c>
    </row>
    <row r="4269" spans="1:1" ht="19.5" thickBot="1" x14ac:dyDescent="0.35">
      <c r="A4269" s="17">
        <v>4257</v>
      </c>
    </row>
    <row r="4270" spans="1:1" ht="19.5" thickBot="1" x14ac:dyDescent="0.35">
      <c r="A4270" s="17">
        <v>4258</v>
      </c>
    </row>
    <row r="4271" spans="1:1" ht="19.5" thickBot="1" x14ac:dyDescent="0.35">
      <c r="A4271" s="17">
        <v>4259</v>
      </c>
    </row>
    <row r="4272" spans="1:1" ht="19.5" thickBot="1" x14ac:dyDescent="0.35">
      <c r="A4272" s="17">
        <v>4260</v>
      </c>
    </row>
    <row r="4273" spans="1:1" ht="19.5" thickBot="1" x14ac:dyDescent="0.35">
      <c r="A4273" s="17">
        <v>4261</v>
      </c>
    </row>
    <row r="4274" spans="1:1" ht="19.5" thickBot="1" x14ac:dyDescent="0.35">
      <c r="A4274" s="17">
        <v>4262</v>
      </c>
    </row>
    <row r="4275" spans="1:1" ht="19.5" thickBot="1" x14ac:dyDescent="0.35">
      <c r="A4275" s="17">
        <v>4263</v>
      </c>
    </row>
    <row r="4276" spans="1:1" ht="19.5" thickBot="1" x14ac:dyDescent="0.35">
      <c r="A4276" s="17">
        <v>4264</v>
      </c>
    </row>
    <row r="4277" spans="1:1" ht="19.5" thickBot="1" x14ac:dyDescent="0.35">
      <c r="A4277" s="17">
        <v>4265</v>
      </c>
    </row>
    <row r="4278" spans="1:1" ht="19.5" thickBot="1" x14ac:dyDescent="0.35">
      <c r="A4278" s="17">
        <v>4266</v>
      </c>
    </row>
    <row r="4279" spans="1:1" ht="19.5" thickBot="1" x14ac:dyDescent="0.35">
      <c r="A4279" s="17">
        <v>4267</v>
      </c>
    </row>
    <row r="4280" spans="1:1" ht="19.5" thickBot="1" x14ac:dyDescent="0.35">
      <c r="A4280" s="17">
        <v>4268</v>
      </c>
    </row>
    <row r="4281" spans="1:1" ht="19.5" thickBot="1" x14ac:dyDescent="0.35">
      <c r="A4281" s="17">
        <v>4269</v>
      </c>
    </row>
    <row r="4282" spans="1:1" ht="19.5" thickBot="1" x14ac:dyDescent="0.35">
      <c r="A4282" s="17">
        <v>4270</v>
      </c>
    </row>
    <row r="4283" spans="1:1" ht="19.5" thickBot="1" x14ac:dyDescent="0.35">
      <c r="A4283" s="17">
        <v>4271</v>
      </c>
    </row>
    <row r="4284" spans="1:1" ht="19.5" thickBot="1" x14ac:dyDescent="0.35">
      <c r="A4284" s="17">
        <v>4272</v>
      </c>
    </row>
    <row r="4285" spans="1:1" ht="19.5" thickBot="1" x14ac:dyDescent="0.35">
      <c r="A4285" s="17">
        <v>4273</v>
      </c>
    </row>
    <row r="4286" spans="1:1" ht="19.5" thickBot="1" x14ac:dyDescent="0.35">
      <c r="A4286" s="17">
        <v>4274</v>
      </c>
    </row>
    <row r="4287" spans="1:1" ht="19.5" thickBot="1" x14ac:dyDescent="0.35">
      <c r="A4287" s="17">
        <v>4275</v>
      </c>
    </row>
    <row r="4288" spans="1:1" ht="19.5" thickBot="1" x14ac:dyDescent="0.35">
      <c r="A4288" s="17">
        <v>4276</v>
      </c>
    </row>
    <row r="4289" spans="1:1" ht="19.5" thickBot="1" x14ac:dyDescent="0.35">
      <c r="A4289" s="17">
        <v>4277</v>
      </c>
    </row>
    <row r="4290" spans="1:1" ht="19.5" thickBot="1" x14ac:dyDescent="0.35">
      <c r="A4290" s="17">
        <v>4278</v>
      </c>
    </row>
    <row r="4291" spans="1:1" ht="19.5" thickBot="1" x14ac:dyDescent="0.35">
      <c r="A4291" s="17">
        <v>4279</v>
      </c>
    </row>
    <row r="4292" spans="1:1" ht="19.5" thickBot="1" x14ac:dyDescent="0.35">
      <c r="A4292" s="17">
        <v>4280</v>
      </c>
    </row>
    <row r="4293" spans="1:1" ht="19.5" thickBot="1" x14ac:dyDescent="0.35">
      <c r="A4293" s="17">
        <v>4281</v>
      </c>
    </row>
    <row r="4294" spans="1:1" ht="19.5" thickBot="1" x14ac:dyDescent="0.35">
      <c r="A4294" s="17">
        <v>4282</v>
      </c>
    </row>
    <row r="4295" spans="1:1" ht="19.5" thickBot="1" x14ac:dyDescent="0.35">
      <c r="A4295" s="17">
        <v>4283</v>
      </c>
    </row>
    <row r="4296" spans="1:1" ht="19.5" thickBot="1" x14ac:dyDescent="0.35">
      <c r="A4296" s="17">
        <v>4284</v>
      </c>
    </row>
    <row r="4297" spans="1:1" ht="19.5" thickBot="1" x14ac:dyDescent="0.35">
      <c r="A4297" s="17">
        <v>4285</v>
      </c>
    </row>
    <row r="4298" spans="1:1" ht="19.5" thickBot="1" x14ac:dyDescent="0.35">
      <c r="A4298" s="17">
        <v>4286</v>
      </c>
    </row>
    <row r="4299" spans="1:1" ht="19.5" thickBot="1" x14ac:dyDescent="0.35">
      <c r="A4299" s="17">
        <v>4287</v>
      </c>
    </row>
    <row r="4300" spans="1:1" ht="19.5" thickBot="1" x14ac:dyDescent="0.35">
      <c r="A4300" s="17">
        <v>4288</v>
      </c>
    </row>
    <row r="4301" spans="1:1" ht="19.5" thickBot="1" x14ac:dyDescent="0.35">
      <c r="A4301" s="17">
        <v>4289</v>
      </c>
    </row>
    <row r="4302" spans="1:1" ht="19.5" thickBot="1" x14ac:dyDescent="0.35">
      <c r="A4302" s="17">
        <v>4290</v>
      </c>
    </row>
    <row r="4303" spans="1:1" ht="19.5" thickBot="1" x14ac:dyDescent="0.35">
      <c r="A4303" s="17">
        <v>4291</v>
      </c>
    </row>
    <row r="4304" spans="1:1" ht="19.5" thickBot="1" x14ac:dyDescent="0.35">
      <c r="A4304" s="17">
        <v>4292</v>
      </c>
    </row>
    <row r="4305" spans="1:1" ht="19.5" thickBot="1" x14ac:dyDescent="0.35">
      <c r="A4305" s="17">
        <v>4293</v>
      </c>
    </row>
    <row r="4306" spans="1:1" ht="19.5" thickBot="1" x14ac:dyDescent="0.35">
      <c r="A4306" s="17">
        <v>4294</v>
      </c>
    </row>
    <row r="4307" spans="1:1" ht="19.5" thickBot="1" x14ac:dyDescent="0.35">
      <c r="A4307" s="17">
        <v>4295</v>
      </c>
    </row>
    <row r="4308" spans="1:1" ht="19.5" thickBot="1" x14ac:dyDescent="0.35">
      <c r="A4308" s="17">
        <v>4296</v>
      </c>
    </row>
    <row r="4309" spans="1:1" ht="19.5" thickBot="1" x14ac:dyDescent="0.35">
      <c r="A4309" s="17">
        <v>4297</v>
      </c>
    </row>
    <row r="4310" spans="1:1" ht="19.5" thickBot="1" x14ac:dyDescent="0.35">
      <c r="A4310" s="17">
        <v>4298</v>
      </c>
    </row>
    <row r="4311" spans="1:1" ht="19.5" thickBot="1" x14ac:dyDescent="0.35">
      <c r="A4311" s="17">
        <v>4299</v>
      </c>
    </row>
    <row r="4312" spans="1:1" ht="19.5" thickBot="1" x14ac:dyDescent="0.35">
      <c r="A4312" s="17">
        <v>4300</v>
      </c>
    </row>
    <row r="4313" spans="1:1" ht="19.5" thickBot="1" x14ac:dyDescent="0.35">
      <c r="A4313" s="17">
        <v>4301</v>
      </c>
    </row>
    <row r="4314" spans="1:1" ht="19.5" thickBot="1" x14ac:dyDescent="0.35">
      <c r="A4314" s="17">
        <v>4302</v>
      </c>
    </row>
    <row r="4315" spans="1:1" ht="19.5" thickBot="1" x14ac:dyDescent="0.35">
      <c r="A4315" s="17">
        <v>4303</v>
      </c>
    </row>
    <row r="4316" spans="1:1" ht="19.5" thickBot="1" x14ac:dyDescent="0.35">
      <c r="A4316" s="17">
        <v>4304</v>
      </c>
    </row>
    <row r="4317" spans="1:1" ht="19.5" thickBot="1" x14ac:dyDescent="0.35">
      <c r="A4317" s="17">
        <v>4305</v>
      </c>
    </row>
    <row r="4318" spans="1:1" ht="19.5" thickBot="1" x14ac:dyDescent="0.35">
      <c r="A4318" s="17">
        <v>4306</v>
      </c>
    </row>
    <row r="4319" spans="1:1" ht="19.5" thickBot="1" x14ac:dyDescent="0.35">
      <c r="A4319" s="17">
        <v>4307</v>
      </c>
    </row>
    <row r="4320" spans="1:1" ht="19.5" thickBot="1" x14ac:dyDescent="0.35">
      <c r="A4320" s="17">
        <v>4308</v>
      </c>
    </row>
    <row r="4321" spans="1:1" ht="19.5" thickBot="1" x14ac:dyDescent="0.35">
      <c r="A4321" s="17">
        <v>4309</v>
      </c>
    </row>
    <row r="4322" spans="1:1" ht="19.5" thickBot="1" x14ac:dyDescent="0.35">
      <c r="A4322" s="17">
        <v>4310</v>
      </c>
    </row>
    <row r="4323" spans="1:1" ht="19.5" thickBot="1" x14ac:dyDescent="0.35">
      <c r="A4323" s="17">
        <v>4311</v>
      </c>
    </row>
    <row r="4324" spans="1:1" ht="19.5" thickBot="1" x14ac:dyDescent="0.35">
      <c r="A4324" s="17">
        <v>4312</v>
      </c>
    </row>
    <row r="4325" spans="1:1" ht="19.5" thickBot="1" x14ac:dyDescent="0.35">
      <c r="A4325" s="17">
        <v>4313</v>
      </c>
    </row>
    <row r="4326" spans="1:1" ht="19.5" thickBot="1" x14ac:dyDescent="0.35">
      <c r="A4326" s="17">
        <v>4314</v>
      </c>
    </row>
    <row r="4327" spans="1:1" ht="19.5" thickBot="1" x14ac:dyDescent="0.35">
      <c r="A4327" s="17">
        <v>4315</v>
      </c>
    </row>
    <row r="4328" spans="1:1" ht="19.5" thickBot="1" x14ac:dyDescent="0.35">
      <c r="A4328" s="17">
        <v>4316</v>
      </c>
    </row>
    <row r="4329" spans="1:1" ht="19.5" thickBot="1" x14ac:dyDescent="0.35">
      <c r="A4329" s="17">
        <v>4317</v>
      </c>
    </row>
    <row r="4330" spans="1:1" ht="19.5" thickBot="1" x14ac:dyDescent="0.35">
      <c r="A4330" s="17">
        <v>4318</v>
      </c>
    </row>
    <row r="4331" spans="1:1" ht="19.5" thickBot="1" x14ac:dyDescent="0.35">
      <c r="A4331" s="17">
        <v>4319</v>
      </c>
    </row>
    <row r="4332" spans="1:1" ht="19.5" thickBot="1" x14ac:dyDescent="0.35">
      <c r="A4332" s="17">
        <v>4320</v>
      </c>
    </row>
    <row r="4333" spans="1:1" ht="19.5" thickBot="1" x14ac:dyDescent="0.35">
      <c r="A4333" s="17">
        <v>4321</v>
      </c>
    </row>
    <row r="4334" spans="1:1" ht="19.5" thickBot="1" x14ac:dyDescent="0.35">
      <c r="A4334" s="17">
        <v>4322</v>
      </c>
    </row>
    <row r="4335" spans="1:1" ht="19.5" thickBot="1" x14ac:dyDescent="0.35">
      <c r="A4335" s="17">
        <v>4323</v>
      </c>
    </row>
    <row r="4336" spans="1:1" ht="19.5" thickBot="1" x14ac:dyDescent="0.35">
      <c r="A4336" s="17">
        <v>4324</v>
      </c>
    </row>
    <row r="4337" spans="1:1" ht="19.5" thickBot="1" x14ac:dyDescent="0.35">
      <c r="A4337" s="17">
        <v>4325</v>
      </c>
    </row>
    <row r="4338" spans="1:1" ht="19.5" thickBot="1" x14ac:dyDescent="0.35">
      <c r="A4338" s="17">
        <v>4326</v>
      </c>
    </row>
    <row r="4339" spans="1:1" ht="19.5" thickBot="1" x14ac:dyDescent="0.35">
      <c r="A4339" s="17">
        <v>4327</v>
      </c>
    </row>
    <row r="4340" spans="1:1" ht="19.5" thickBot="1" x14ac:dyDescent="0.35">
      <c r="A4340" s="17">
        <v>4328</v>
      </c>
    </row>
    <row r="4341" spans="1:1" ht="19.5" thickBot="1" x14ac:dyDescent="0.35">
      <c r="A4341" s="17">
        <v>4329</v>
      </c>
    </row>
    <row r="4342" spans="1:1" ht="19.5" thickBot="1" x14ac:dyDescent="0.35">
      <c r="A4342" s="17">
        <v>4330</v>
      </c>
    </row>
    <row r="4343" spans="1:1" ht="19.5" thickBot="1" x14ac:dyDescent="0.35">
      <c r="A4343" s="17">
        <v>4331</v>
      </c>
    </row>
    <row r="4344" spans="1:1" ht="19.5" thickBot="1" x14ac:dyDescent="0.35">
      <c r="A4344" s="17">
        <v>4332</v>
      </c>
    </row>
    <row r="4345" spans="1:1" ht="19.5" thickBot="1" x14ac:dyDescent="0.35">
      <c r="A4345" s="17">
        <v>4333</v>
      </c>
    </row>
    <row r="4346" spans="1:1" ht="19.5" thickBot="1" x14ac:dyDescent="0.35">
      <c r="A4346" s="17">
        <v>4334</v>
      </c>
    </row>
    <row r="4347" spans="1:1" ht="19.5" thickBot="1" x14ac:dyDescent="0.35">
      <c r="A4347" s="17">
        <v>4335</v>
      </c>
    </row>
    <row r="4348" spans="1:1" ht="19.5" thickBot="1" x14ac:dyDescent="0.35">
      <c r="A4348" s="17">
        <v>4336</v>
      </c>
    </row>
    <row r="4349" spans="1:1" ht="19.5" thickBot="1" x14ac:dyDescent="0.35">
      <c r="A4349" s="17">
        <v>4337</v>
      </c>
    </row>
    <row r="4350" spans="1:1" ht="19.5" thickBot="1" x14ac:dyDescent="0.35">
      <c r="A4350" s="17">
        <v>4338</v>
      </c>
    </row>
    <row r="4351" spans="1:1" ht="19.5" thickBot="1" x14ac:dyDescent="0.35">
      <c r="A4351" s="17">
        <v>4339</v>
      </c>
    </row>
    <row r="4352" spans="1:1" ht="19.5" thickBot="1" x14ac:dyDescent="0.35">
      <c r="A4352" s="17">
        <v>4340</v>
      </c>
    </row>
    <row r="4353" spans="1:1" ht="19.5" thickBot="1" x14ac:dyDescent="0.35">
      <c r="A4353" s="17">
        <v>4341</v>
      </c>
    </row>
    <row r="4354" spans="1:1" ht="19.5" thickBot="1" x14ac:dyDescent="0.35">
      <c r="A4354" s="17">
        <v>4342</v>
      </c>
    </row>
    <row r="4355" spans="1:1" ht="19.5" thickBot="1" x14ac:dyDescent="0.35">
      <c r="A4355" s="17">
        <v>4343</v>
      </c>
    </row>
    <row r="4356" spans="1:1" ht="19.5" thickBot="1" x14ac:dyDescent="0.35">
      <c r="A4356" s="17">
        <v>4344</v>
      </c>
    </row>
    <row r="4357" spans="1:1" ht="19.5" thickBot="1" x14ac:dyDescent="0.35">
      <c r="A4357" s="17">
        <v>4345</v>
      </c>
    </row>
    <row r="4358" spans="1:1" ht="19.5" thickBot="1" x14ac:dyDescent="0.35">
      <c r="A4358" s="17">
        <v>4346</v>
      </c>
    </row>
    <row r="4359" spans="1:1" ht="19.5" thickBot="1" x14ac:dyDescent="0.35">
      <c r="A4359" s="17">
        <v>4347</v>
      </c>
    </row>
    <row r="4360" spans="1:1" ht="19.5" thickBot="1" x14ac:dyDescent="0.35">
      <c r="A4360" s="17">
        <v>4348</v>
      </c>
    </row>
    <row r="4361" spans="1:1" ht="19.5" thickBot="1" x14ac:dyDescent="0.35">
      <c r="A4361" s="17">
        <v>4349</v>
      </c>
    </row>
    <row r="4362" spans="1:1" ht="19.5" thickBot="1" x14ac:dyDescent="0.35">
      <c r="A4362" s="17">
        <v>4350</v>
      </c>
    </row>
    <row r="4363" spans="1:1" ht="19.5" thickBot="1" x14ac:dyDescent="0.35">
      <c r="A4363" s="17">
        <v>4351</v>
      </c>
    </row>
    <row r="4364" spans="1:1" ht="19.5" thickBot="1" x14ac:dyDescent="0.35">
      <c r="A4364" s="17">
        <v>4352</v>
      </c>
    </row>
    <row r="4365" spans="1:1" ht="19.5" thickBot="1" x14ac:dyDescent="0.35">
      <c r="A4365" s="17">
        <v>4353</v>
      </c>
    </row>
    <row r="4366" spans="1:1" ht="19.5" thickBot="1" x14ac:dyDescent="0.35">
      <c r="A4366" s="17">
        <v>4354</v>
      </c>
    </row>
    <row r="4367" spans="1:1" ht="19.5" thickBot="1" x14ac:dyDescent="0.35">
      <c r="A4367" s="17">
        <v>4355</v>
      </c>
    </row>
    <row r="4368" spans="1:1" ht="19.5" thickBot="1" x14ac:dyDescent="0.35">
      <c r="A4368" s="17">
        <v>4356</v>
      </c>
    </row>
    <row r="4369" spans="1:1" ht="19.5" thickBot="1" x14ac:dyDescent="0.35">
      <c r="A4369" s="17">
        <v>4357</v>
      </c>
    </row>
    <row r="4370" spans="1:1" ht="19.5" thickBot="1" x14ac:dyDescent="0.35">
      <c r="A4370" s="17">
        <v>4358</v>
      </c>
    </row>
    <row r="4371" spans="1:1" ht="19.5" thickBot="1" x14ac:dyDescent="0.35">
      <c r="A4371" s="17">
        <v>4359</v>
      </c>
    </row>
    <row r="4372" spans="1:1" ht="19.5" thickBot="1" x14ac:dyDescent="0.35">
      <c r="A4372" s="17">
        <v>4360</v>
      </c>
    </row>
    <row r="4373" spans="1:1" ht="19.5" thickBot="1" x14ac:dyDescent="0.35">
      <c r="A4373" s="17">
        <v>4361</v>
      </c>
    </row>
    <row r="4374" spans="1:1" ht="19.5" thickBot="1" x14ac:dyDescent="0.35">
      <c r="A4374" s="17">
        <v>4362</v>
      </c>
    </row>
    <row r="4375" spans="1:1" ht="19.5" thickBot="1" x14ac:dyDescent="0.35">
      <c r="A4375" s="17">
        <v>4363</v>
      </c>
    </row>
    <row r="4376" spans="1:1" ht="19.5" thickBot="1" x14ac:dyDescent="0.35">
      <c r="A4376" s="17">
        <v>4364</v>
      </c>
    </row>
    <row r="4377" spans="1:1" ht="19.5" thickBot="1" x14ac:dyDescent="0.35">
      <c r="A4377" s="17">
        <v>4365</v>
      </c>
    </row>
    <row r="4378" spans="1:1" ht="19.5" thickBot="1" x14ac:dyDescent="0.35">
      <c r="A4378" s="17">
        <v>4366</v>
      </c>
    </row>
    <row r="4379" spans="1:1" ht="19.5" thickBot="1" x14ac:dyDescent="0.35">
      <c r="A4379" s="17">
        <v>4367</v>
      </c>
    </row>
    <row r="4380" spans="1:1" ht="19.5" thickBot="1" x14ac:dyDescent="0.35">
      <c r="A4380" s="17">
        <v>4368</v>
      </c>
    </row>
    <row r="4381" spans="1:1" ht="19.5" thickBot="1" x14ac:dyDescent="0.35">
      <c r="A4381" s="17">
        <v>4369</v>
      </c>
    </row>
    <row r="4382" spans="1:1" ht="19.5" thickBot="1" x14ac:dyDescent="0.35">
      <c r="A4382" s="17">
        <v>4370</v>
      </c>
    </row>
    <row r="4383" spans="1:1" ht="19.5" thickBot="1" x14ac:dyDescent="0.35">
      <c r="A4383" s="17">
        <v>4371</v>
      </c>
    </row>
    <row r="4384" spans="1:1" ht="19.5" thickBot="1" x14ac:dyDescent="0.35">
      <c r="A4384" s="17">
        <v>4372</v>
      </c>
    </row>
    <row r="4385" spans="1:1" ht="19.5" thickBot="1" x14ac:dyDescent="0.35">
      <c r="A4385" s="17">
        <v>4373</v>
      </c>
    </row>
    <row r="4386" spans="1:1" ht="19.5" thickBot="1" x14ac:dyDescent="0.35">
      <c r="A4386" s="17">
        <v>4374</v>
      </c>
    </row>
    <row r="4387" spans="1:1" ht="19.5" thickBot="1" x14ac:dyDescent="0.35">
      <c r="A4387" s="17">
        <v>4375</v>
      </c>
    </row>
    <row r="4388" spans="1:1" ht="19.5" thickBot="1" x14ac:dyDescent="0.35">
      <c r="A4388" s="17">
        <v>4376</v>
      </c>
    </row>
    <row r="4389" spans="1:1" ht="19.5" thickBot="1" x14ac:dyDescent="0.35">
      <c r="A4389" s="17">
        <v>4377</v>
      </c>
    </row>
    <row r="4390" spans="1:1" ht="19.5" thickBot="1" x14ac:dyDescent="0.35">
      <c r="A4390" s="17">
        <v>4378</v>
      </c>
    </row>
    <row r="4391" spans="1:1" ht="19.5" thickBot="1" x14ac:dyDescent="0.35">
      <c r="A4391" s="17">
        <v>4379</v>
      </c>
    </row>
    <row r="4392" spans="1:1" ht="19.5" thickBot="1" x14ac:dyDescent="0.35">
      <c r="A4392" s="17">
        <v>4380</v>
      </c>
    </row>
    <row r="4393" spans="1:1" ht="19.5" thickBot="1" x14ac:dyDescent="0.35">
      <c r="A4393" s="17">
        <v>4381</v>
      </c>
    </row>
    <row r="4394" spans="1:1" ht="19.5" thickBot="1" x14ac:dyDescent="0.35">
      <c r="A4394" s="17">
        <v>4382</v>
      </c>
    </row>
    <row r="4395" spans="1:1" ht="19.5" thickBot="1" x14ac:dyDescent="0.35">
      <c r="A4395" s="17">
        <v>4383</v>
      </c>
    </row>
    <row r="4396" spans="1:1" ht="19.5" thickBot="1" x14ac:dyDescent="0.35">
      <c r="A4396" s="17">
        <v>4384</v>
      </c>
    </row>
    <row r="4397" spans="1:1" ht="19.5" thickBot="1" x14ac:dyDescent="0.35">
      <c r="A4397" s="17">
        <v>4385</v>
      </c>
    </row>
    <row r="4398" spans="1:1" ht="19.5" thickBot="1" x14ac:dyDescent="0.35">
      <c r="A4398" s="17">
        <v>4386</v>
      </c>
    </row>
    <row r="4399" spans="1:1" ht="19.5" thickBot="1" x14ac:dyDescent="0.35">
      <c r="A4399" s="17">
        <v>4387</v>
      </c>
    </row>
    <row r="4400" spans="1:1" ht="19.5" thickBot="1" x14ac:dyDescent="0.35">
      <c r="A4400" s="17">
        <v>4388</v>
      </c>
    </row>
    <row r="4401" spans="1:1" ht="19.5" thickBot="1" x14ac:dyDescent="0.35">
      <c r="A4401" s="17">
        <v>4389</v>
      </c>
    </row>
    <row r="4402" spans="1:1" ht="19.5" thickBot="1" x14ac:dyDescent="0.35">
      <c r="A4402" s="17">
        <v>4390</v>
      </c>
    </row>
    <row r="4403" spans="1:1" ht="19.5" thickBot="1" x14ac:dyDescent="0.35">
      <c r="A4403" s="17">
        <v>4391</v>
      </c>
    </row>
    <row r="4404" spans="1:1" ht="19.5" thickBot="1" x14ac:dyDescent="0.35">
      <c r="A4404" s="17">
        <v>4392</v>
      </c>
    </row>
    <row r="4405" spans="1:1" ht="19.5" thickBot="1" x14ac:dyDescent="0.35">
      <c r="A4405" s="17">
        <v>4393</v>
      </c>
    </row>
    <row r="4406" spans="1:1" ht="19.5" thickBot="1" x14ac:dyDescent="0.35">
      <c r="A4406" s="17">
        <v>4394</v>
      </c>
    </row>
    <row r="4407" spans="1:1" ht="19.5" thickBot="1" x14ac:dyDescent="0.35">
      <c r="A4407" s="17">
        <v>4395</v>
      </c>
    </row>
    <row r="4408" spans="1:1" ht="19.5" thickBot="1" x14ac:dyDescent="0.35">
      <c r="A4408" s="17">
        <v>4396</v>
      </c>
    </row>
    <row r="4409" spans="1:1" ht="19.5" thickBot="1" x14ac:dyDescent="0.35">
      <c r="A4409" s="17">
        <v>4397</v>
      </c>
    </row>
    <row r="4410" spans="1:1" ht="19.5" thickBot="1" x14ac:dyDescent="0.35">
      <c r="A4410" s="17">
        <v>4398</v>
      </c>
    </row>
    <row r="4411" spans="1:1" ht="19.5" thickBot="1" x14ac:dyDescent="0.35">
      <c r="A4411" s="17">
        <v>4399</v>
      </c>
    </row>
    <row r="4412" spans="1:1" ht="19.5" thickBot="1" x14ac:dyDescent="0.35">
      <c r="A4412" s="17">
        <v>4400</v>
      </c>
    </row>
    <row r="4413" spans="1:1" ht="19.5" thickBot="1" x14ac:dyDescent="0.35">
      <c r="A4413" s="17">
        <v>4401</v>
      </c>
    </row>
    <row r="4414" spans="1:1" ht="19.5" thickBot="1" x14ac:dyDescent="0.35">
      <c r="A4414" s="17">
        <v>4402</v>
      </c>
    </row>
    <row r="4415" spans="1:1" ht="19.5" thickBot="1" x14ac:dyDescent="0.35">
      <c r="A4415" s="17">
        <v>4403</v>
      </c>
    </row>
    <row r="4416" spans="1:1" ht="19.5" thickBot="1" x14ac:dyDescent="0.35">
      <c r="A4416" s="17">
        <v>4404</v>
      </c>
    </row>
    <row r="4417" spans="1:1" ht="19.5" thickBot="1" x14ac:dyDescent="0.35">
      <c r="A4417" s="17">
        <v>4405</v>
      </c>
    </row>
    <row r="4418" spans="1:1" ht="19.5" thickBot="1" x14ac:dyDescent="0.35">
      <c r="A4418" s="17">
        <v>4406</v>
      </c>
    </row>
    <row r="4419" spans="1:1" ht="19.5" thickBot="1" x14ac:dyDescent="0.35">
      <c r="A4419" s="17">
        <v>4407</v>
      </c>
    </row>
    <row r="4420" spans="1:1" ht="19.5" thickBot="1" x14ac:dyDescent="0.35">
      <c r="A4420" s="17">
        <v>4408</v>
      </c>
    </row>
    <row r="4421" spans="1:1" ht="19.5" thickBot="1" x14ac:dyDescent="0.35">
      <c r="A4421" s="17">
        <v>4409</v>
      </c>
    </row>
    <row r="4422" spans="1:1" ht="19.5" thickBot="1" x14ac:dyDescent="0.35">
      <c r="A4422" s="17">
        <v>4410</v>
      </c>
    </row>
    <row r="4423" spans="1:1" ht="19.5" thickBot="1" x14ac:dyDescent="0.35">
      <c r="A4423" s="17">
        <v>4411</v>
      </c>
    </row>
    <row r="4424" spans="1:1" ht="19.5" thickBot="1" x14ac:dyDescent="0.35">
      <c r="A4424" s="17">
        <v>4412</v>
      </c>
    </row>
    <row r="4425" spans="1:1" ht="19.5" thickBot="1" x14ac:dyDescent="0.35">
      <c r="A4425" s="17">
        <v>4413</v>
      </c>
    </row>
    <row r="4426" spans="1:1" ht="19.5" thickBot="1" x14ac:dyDescent="0.35">
      <c r="A4426" s="17">
        <v>4414</v>
      </c>
    </row>
    <row r="4427" spans="1:1" ht="19.5" thickBot="1" x14ac:dyDescent="0.35">
      <c r="A4427" s="17">
        <v>4415</v>
      </c>
    </row>
    <row r="4428" spans="1:1" ht="19.5" thickBot="1" x14ac:dyDescent="0.35">
      <c r="A4428" s="17">
        <v>4416</v>
      </c>
    </row>
    <row r="4429" spans="1:1" ht="19.5" thickBot="1" x14ac:dyDescent="0.35">
      <c r="A4429" s="17">
        <v>4417</v>
      </c>
    </row>
    <row r="4430" spans="1:1" ht="19.5" thickBot="1" x14ac:dyDescent="0.35">
      <c r="A4430" s="17">
        <v>4418</v>
      </c>
    </row>
    <row r="4431" spans="1:1" ht="19.5" thickBot="1" x14ac:dyDescent="0.35">
      <c r="A4431" s="17">
        <v>4419</v>
      </c>
    </row>
    <row r="4432" spans="1:1" ht="19.5" thickBot="1" x14ac:dyDescent="0.35">
      <c r="A4432" s="17">
        <v>4420</v>
      </c>
    </row>
    <row r="4433" spans="1:1" ht="19.5" thickBot="1" x14ac:dyDescent="0.35">
      <c r="A4433" s="17">
        <v>4421</v>
      </c>
    </row>
    <row r="4434" spans="1:1" ht="19.5" thickBot="1" x14ac:dyDescent="0.35">
      <c r="A4434" s="17">
        <v>4422</v>
      </c>
    </row>
    <row r="4435" spans="1:1" ht="19.5" thickBot="1" x14ac:dyDescent="0.35">
      <c r="A4435" s="17">
        <v>4423</v>
      </c>
    </row>
    <row r="4436" spans="1:1" ht="19.5" thickBot="1" x14ac:dyDescent="0.35">
      <c r="A4436" s="17">
        <v>4424</v>
      </c>
    </row>
    <row r="4437" spans="1:1" ht="19.5" thickBot="1" x14ac:dyDescent="0.35">
      <c r="A4437" s="17">
        <v>4425</v>
      </c>
    </row>
    <row r="4438" spans="1:1" ht="19.5" thickBot="1" x14ac:dyDescent="0.35">
      <c r="A4438" s="17">
        <v>4426</v>
      </c>
    </row>
    <row r="4439" spans="1:1" ht="19.5" thickBot="1" x14ac:dyDescent="0.35">
      <c r="A4439" s="17">
        <v>4427</v>
      </c>
    </row>
    <row r="4440" spans="1:1" ht="19.5" thickBot="1" x14ac:dyDescent="0.35">
      <c r="A4440" s="17">
        <v>4428</v>
      </c>
    </row>
    <row r="4441" spans="1:1" ht="19.5" thickBot="1" x14ac:dyDescent="0.35">
      <c r="A4441" s="17">
        <v>4429</v>
      </c>
    </row>
    <row r="4442" spans="1:1" ht="19.5" thickBot="1" x14ac:dyDescent="0.35">
      <c r="A4442" s="17">
        <v>4430</v>
      </c>
    </row>
    <row r="4443" spans="1:1" ht="19.5" thickBot="1" x14ac:dyDescent="0.35">
      <c r="A4443" s="17">
        <v>4431</v>
      </c>
    </row>
    <row r="4444" spans="1:1" ht="19.5" thickBot="1" x14ac:dyDescent="0.35">
      <c r="A4444" s="17">
        <v>4432</v>
      </c>
    </row>
    <row r="4445" spans="1:1" ht="19.5" thickBot="1" x14ac:dyDescent="0.35">
      <c r="A4445" s="17">
        <v>4433</v>
      </c>
    </row>
    <row r="4446" spans="1:1" ht="19.5" thickBot="1" x14ac:dyDescent="0.35">
      <c r="A4446" s="17">
        <v>4434</v>
      </c>
    </row>
    <row r="4447" spans="1:1" ht="19.5" thickBot="1" x14ac:dyDescent="0.35">
      <c r="A4447" s="17">
        <v>4435</v>
      </c>
    </row>
    <row r="4448" spans="1:1" ht="19.5" thickBot="1" x14ac:dyDescent="0.35">
      <c r="A4448" s="17">
        <v>4436</v>
      </c>
    </row>
    <row r="4449" spans="1:1" ht="19.5" thickBot="1" x14ac:dyDescent="0.35">
      <c r="A4449" s="17">
        <v>4437</v>
      </c>
    </row>
    <row r="4450" spans="1:1" ht="19.5" thickBot="1" x14ac:dyDescent="0.35">
      <c r="A4450" s="17">
        <v>4438</v>
      </c>
    </row>
    <row r="4451" spans="1:1" ht="19.5" thickBot="1" x14ac:dyDescent="0.35">
      <c r="A4451" s="17">
        <v>4439</v>
      </c>
    </row>
    <row r="4452" spans="1:1" ht="19.5" thickBot="1" x14ac:dyDescent="0.35">
      <c r="A4452" s="17">
        <v>4440</v>
      </c>
    </row>
    <row r="4453" spans="1:1" ht="19.5" thickBot="1" x14ac:dyDescent="0.35">
      <c r="A4453" s="17">
        <v>4441</v>
      </c>
    </row>
    <row r="4454" spans="1:1" ht="19.5" thickBot="1" x14ac:dyDescent="0.35">
      <c r="A4454" s="17">
        <v>4442</v>
      </c>
    </row>
    <row r="4455" spans="1:1" ht="19.5" thickBot="1" x14ac:dyDescent="0.35">
      <c r="A4455" s="17">
        <v>4443</v>
      </c>
    </row>
    <row r="4456" spans="1:1" ht="19.5" thickBot="1" x14ac:dyDescent="0.35">
      <c r="A4456" s="17">
        <v>4444</v>
      </c>
    </row>
    <row r="4457" spans="1:1" ht="19.5" thickBot="1" x14ac:dyDescent="0.35">
      <c r="A4457" s="17">
        <v>4445</v>
      </c>
    </row>
    <row r="4458" spans="1:1" ht="19.5" thickBot="1" x14ac:dyDescent="0.35">
      <c r="A4458" s="17">
        <v>4446</v>
      </c>
    </row>
    <row r="4459" spans="1:1" ht="19.5" thickBot="1" x14ac:dyDescent="0.35">
      <c r="A4459" s="17">
        <v>4447</v>
      </c>
    </row>
    <row r="4460" spans="1:1" ht="19.5" thickBot="1" x14ac:dyDescent="0.35">
      <c r="A4460" s="17">
        <v>4448</v>
      </c>
    </row>
    <row r="4461" spans="1:1" ht="19.5" thickBot="1" x14ac:dyDescent="0.35">
      <c r="A4461" s="17">
        <v>4449</v>
      </c>
    </row>
    <row r="4462" spans="1:1" ht="19.5" thickBot="1" x14ac:dyDescent="0.35">
      <c r="A4462" s="17">
        <v>4450</v>
      </c>
    </row>
    <row r="4463" spans="1:1" ht="19.5" thickBot="1" x14ac:dyDescent="0.35">
      <c r="A4463" s="17">
        <v>4451</v>
      </c>
    </row>
    <row r="4464" spans="1:1" ht="19.5" thickBot="1" x14ac:dyDescent="0.35">
      <c r="A4464" s="17">
        <v>4452</v>
      </c>
    </row>
    <row r="4465" spans="1:1" ht="19.5" thickBot="1" x14ac:dyDescent="0.35">
      <c r="A4465" s="17">
        <v>4453</v>
      </c>
    </row>
    <row r="4466" spans="1:1" ht="19.5" thickBot="1" x14ac:dyDescent="0.35">
      <c r="A4466" s="17">
        <v>4454</v>
      </c>
    </row>
    <row r="4467" spans="1:1" ht="19.5" thickBot="1" x14ac:dyDescent="0.35">
      <c r="A4467" s="17">
        <v>4455</v>
      </c>
    </row>
    <row r="4468" spans="1:1" ht="19.5" thickBot="1" x14ac:dyDescent="0.35">
      <c r="A4468" s="17">
        <v>4456</v>
      </c>
    </row>
    <row r="4469" spans="1:1" ht="19.5" thickBot="1" x14ac:dyDescent="0.35">
      <c r="A4469" s="17">
        <v>4457</v>
      </c>
    </row>
    <row r="4470" spans="1:1" ht="19.5" thickBot="1" x14ac:dyDescent="0.35">
      <c r="A4470" s="17">
        <v>4458</v>
      </c>
    </row>
    <row r="4471" spans="1:1" ht="19.5" thickBot="1" x14ac:dyDescent="0.35">
      <c r="A4471" s="17">
        <v>4459</v>
      </c>
    </row>
    <row r="4472" spans="1:1" ht="19.5" thickBot="1" x14ac:dyDescent="0.35">
      <c r="A4472" s="17">
        <v>4460</v>
      </c>
    </row>
    <row r="4473" spans="1:1" ht="19.5" thickBot="1" x14ac:dyDescent="0.35">
      <c r="A4473" s="17">
        <v>4461</v>
      </c>
    </row>
    <row r="4474" spans="1:1" ht="19.5" thickBot="1" x14ac:dyDescent="0.35">
      <c r="A4474" s="17">
        <v>4462</v>
      </c>
    </row>
    <row r="4475" spans="1:1" ht="19.5" thickBot="1" x14ac:dyDescent="0.35">
      <c r="A4475" s="17">
        <v>4463</v>
      </c>
    </row>
    <row r="4476" spans="1:1" ht="19.5" thickBot="1" x14ac:dyDescent="0.35">
      <c r="A4476" s="17">
        <v>4464</v>
      </c>
    </row>
    <row r="4477" spans="1:1" ht="19.5" thickBot="1" x14ac:dyDescent="0.35">
      <c r="A4477" s="17">
        <v>4465</v>
      </c>
    </row>
    <row r="4478" spans="1:1" ht="19.5" thickBot="1" x14ac:dyDescent="0.35">
      <c r="A4478" s="17">
        <v>4466</v>
      </c>
    </row>
    <row r="4479" spans="1:1" ht="19.5" thickBot="1" x14ac:dyDescent="0.35">
      <c r="A4479" s="17">
        <v>4467</v>
      </c>
    </row>
    <row r="4480" spans="1:1" ht="19.5" thickBot="1" x14ac:dyDescent="0.35">
      <c r="A4480" s="17">
        <v>4468</v>
      </c>
    </row>
    <row r="4481" spans="1:1" ht="19.5" thickBot="1" x14ac:dyDescent="0.35">
      <c r="A4481" s="17">
        <v>4469</v>
      </c>
    </row>
    <row r="4482" spans="1:1" ht="19.5" thickBot="1" x14ac:dyDescent="0.35">
      <c r="A4482" s="17">
        <v>4470</v>
      </c>
    </row>
    <row r="4483" spans="1:1" ht="19.5" thickBot="1" x14ac:dyDescent="0.35">
      <c r="A4483" s="17">
        <v>4471</v>
      </c>
    </row>
    <row r="4484" spans="1:1" ht="19.5" thickBot="1" x14ac:dyDescent="0.35">
      <c r="A4484" s="17">
        <v>4472</v>
      </c>
    </row>
    <row r="4485" spans="1:1" ht="19.5" thickBot="1" x14ac:dyDescent="0.35">
      <c r="A4485" s="17">
        <v>4473</v>
      </c>
    </row>
    <row r="4486" spans="1:1" ht="19.5" thickBot="1" x14ac:dyDescent="0.35">
      <c r="A4486" s="17">
        <v>4474</v>
      </c>
    </row>
    <row r="4487" spans="1:1" ht="19.5" thickBot="1" x14ac:dyDescent="0.35">
      <c r="A4487" s="17">
        <v>4475</v>
      </c>
    </row>
    <row r="4488" spans="1:1" ht="19.5" thickBot="1" x14ac:dyDescent="0.35">
      <c r="A4488" s="17">
        <v>4476</v>
      </c>
    </row>
    <row r="4489" spans="1:1" ht="19.5" thickBot="1" x14ac:dyDescent="0.35">
      <c r="A4489" s="17">
        <v>4477</v>
      </c>
    </row>
    <row r="4490" spans="1:1" ht="19.5" thickBot="1" x14ac:dyDescent="0.35">
      <c r="A4490" s="17">
        <v>4478</v>
      </c>
    </row>
    <row r="4491" spans="1:1" ht="19.5" thickBot="1" x14ac:dyDescent="0.35">
      <c r="A4491" s="17">
        <v>4479</v>
      </c>
    </row>
    <row r="4492" spans="1:1" ht="19.5" thickBot="1" x14ac:dyDescent="0.35">
      <c r="A4492" s="17">
        <v>4480</v>
      </c>
    </row>
    <row r="4493" spans="1:1" ht="19.5" thickBot="1" x14ac:dyDescent="0.35">
      <c r="A4493" s="17">
        <v>4481</v>
      </c>
    </row>
    <row r="4494" spans="1:1" ht="19.5" thickBot="1" x14ac:dyDescent="0.35">
      <c r="A4494" s="17">
        <v>4482</v>
      </c>
    </row>
    <row r="4495" spans="1:1" ht="19.5" thickBot="1" x14ac:dyDescent="0.35">
      <c r="A4495" s="17">
        <v>4483</v>
      </c>
    </row>
    <row r="4496" spans="1:1" ht="19.5" thickBot="1" x14ac:dyDescent="0.35">
      <c r="A4496" s="17">
        <v>4484</v>
      </c>
    </row>
    <row r="4497" spans="1:1" ht="19.5" thickBot="1" x14ac:dyDescent="0.35">
      <c r="A4497" s="17">
        <v>4485</v>
      </c>
    </row>
    <row r="4498" spans="1:1" ht="19.5" thickBot="1" x14ac:dyDescent="0.35">
      <c r="A4498" s="17">
        <v>4486</v>
      </c>
    </row>
    <row r="4499" spans="1:1" ht="19.5" thickBot="1" x14ac:dyDescent="0.35">
      <c r="A4499" s="17">
        <v>4487</v>
      </c>
    </row>
    <row r="4500" spans="1:1" ht="19.5" thickBot="1" x14ac:dyDescent="0.35">
      <c r="A4500" s="17">
        <v>4488</v>
      </c>
    </row>
    <row r="4501" spans="1:1" ht="19.5" thickBot="1" x14ac:dyDescent="0.35">
      <c r="A4501" s="17">
        <v>4489</v>
      </c>
    </row>
    <row r="4502" spans="1:1" ht="19.5" thickBot="1" x14ac:dyDescent="0.35">
      <c r="A4502" s="17">
        <v>4490</v>
      </c>
    </row>
    <row r="4503" spans="1:1" ht="19.5" thickBot="1" x14ac:dyDescent="0.35">
      <c r="A4503" s="17">
        <v>4491</v>
      </c>
    </row>
    <row r="4504" spans="1:1" ht="19.5" thickBot="1" x14ac:dyDescent="0.35">
      <c r="A4504" s="17">
        <v>4492</v>
      </c>
    </row>
    <row r="4505" spans="1:1" ht="19.5" thickBot="1" x14ac:dyDescent="0.35">
      <c r="A4505" s="17">
        <v>4493</v>
      </c>
    </row>
    <row r="4506" spans="1:1" ht="19.5" thickBot="1" x14ac:dyDescent="0.35">
      <c r="A4506" s="17">
        <v>4494</v>
      </c>
    </row>
    <row r="4507" spans="1:1" ht="19.5" thickBot="1" x14ac:dyDescent="0.35">
      <c r="A4507" s="17">
        <v>4495</v>
      </c>
    </row>
    <row r="4508" spans="1:1" ht="19.5" thickBot="1" x14ac:dyDescent="0.35">
      <c r="A4508" s="17">
        <v>4496</v>
      </c>
    </row>
    <row r="4509" spans="1:1" ht="19.5" thickBot="1" x14ac:dyDescent="0.35">
      <c r="A4509" s="17">
        <v>4497</v>
      </c>
    </row>
    <row r="4510" spans="1:1" ht="19.5" thickBot="1" x14ac:dyDescent="0.35">
      <c r="A4510" s="17">
        <v>4498</v>
      </c>
    </row>
    <row r="4511" spans="1:1" ht="19.5" thickBot="1" x14ac:dyDescent="0.35">
      <c r="A4511" s="17">
        <v>4499</v>
      </c>
    </row>
    <row r="4512" spans="1:1" ht="19.5" thickBot="1" x14ac:dyDescent="0.35">
      <c r="A4512" s="17">
        <v>4500</v>
      </c>
    </row>
    <row r="4513" spans="1:1" ht="19.5" thickBot="1" x14ac:dyDescent="0.35">
      <c r="A4513" s="17">
        <v>4501</v>
      </c>
    </row>
    <row r="4514" spans="1:1" ht="19.5" thickBot="1" x14ac:dyDescent="0.35">
      <c r="A4514" s="17">
        <v>4502</v>
      </c>
    </row>
    <row r="4515" spans="1:1" ht="19.5" thickBot="1" x14ac:dyDescent="0.35">
      <c r="A4515" s="17">
        <v>4503</v>
      </c>
    </row>
    <row r="4516" spans="1:1" ht="19.5" thickBot="1" x14ac:dyDescent="0.35">
      <c r="A4516" s="17">
        <v>4504</v>
      </c>
    </row>
    <row r="4517" spans="1:1" ht="19.5" thickBot="1" x14ac:dyDescent="0.35">
      <c r="A4517" s="17">
        <v>4505</v>
      </c>
    </row>
    <row r="4518" spans="1:1" ht="19.5" thickBot="1" x14ac:dyDescent="0.35">
      <c r="A4518" s="17">
        <v>4506</v>
      </c>
    </row>
    <row r="4519" spans="1:1" ht="19.5" thickBot="1" x14ac:dyDescent="0.35">
      <c r="A4519" s="17">
        <v>4507</v>
      </c>
    </row>
    <row r="4520" spans="1:1" ht="19.5" thickBot="1" x14ac:dyDescent="0.35">
      <c r="A4520" s="17">
        <v>4508</v>
      </c>
    </row>
    <row r="4521" spans="1:1" ht="19.5" thickBot="1" x14ac:dyDescent="0.35">
      <c r="A4521" s="17">
        <v>4509</v>
      </c>
    </row>
    <row r="4522" spans="1:1" ht="19.5" thickBot="1" x14ac:dyDescent="0.35">
      <c r="A4522" s="17">
        <v>4510</v>
      </c>
    </row>
    <row r="4523" spans="1:1" ht="19.5" thickBot="1" x14ac:dyDescent="0.35">
      <c r="A4523" s="17">
        <v>4511</v>
      </c>
    </row>
    <row r="4524" spans="1:1" ht="19.5" thickBot="1" x14ac:dyDescent="0.35">
      <c r="A4524" s="17">
        <v>4512</v>
      </c>
    </row>
    <row r="4525" spans="1:1" ht="19.5" thickBot="1" x14ac:dyDescent="0.35">
      <c r="A4525" s="17">
        <v>4513</v>
      </c>
    </row>
    <row r="4526" spans="1:1" ht="19.5" thickBot="1" x14ac:dyDescent="0.35">
      <c r="A4526" s="17">
        <v>4514</v>
      </c>
    </row>
    <row r="4527" spans="1:1" ht="19.5" thickBot="1" x14ac:dyDescent="0.35">
      <c r="A4527" s="17">
        <v>4515</v>
      </c>
    </row>
    <row r="4528" spans="1:1" ht="19.5" thickBot="1" x14ac:dyDescent="0.35">
      <c r="A4528" s="17">
        <v>4516</v>
      </c>
    </row>
    <row r="4529" spans="1:1" ht="19.5" thickBot="1" x14ac:dyDescent="0.35">
      <c r="A4529" s="17">
        <v>4517</v>
      </c>
    </row>
    <row r="4530" spans="1:1" ht="19.5" thickBot="1" x14ac:dyDescent="0.35">
      <c r="A4530" s="17">
        <v>4518</v>
      </c>
    </row>
    <row r="4531" spans="1:1" ht="19.5" thickBot="1" x14ac:dyDescent="0.35">
      <c r="A4531" s="17">
        <v>4519</v>
      </c>
    </row>
    <row r="4532" spans="1:1" ht="19.5" thickBot="1" x14ac:dyDescent="0.35">
      <c r="A4532" s="17">
        <v>4520</v>
      </c>
    </row>
    <row r="4533" spans="1:1" ht="19.5" thickBot="1" x14ac:dyDescent="0.35">
      <c r="A4533" s="17">
        <v>4521</v>
      </c>
    </row>
    <row r="4534" spans="1:1" ht="19.5" thickBot="1" x14ac:dyDescent="0.35">
      <c r="A4534" s="17">
        <v>4522</v>
      </c>
    </row>
    <row r="4535" spans="1:1" ht="19.5" thickBot="1" x14ac:dyDescent="0.35">
      <c r="A4535" s="17">
        <v>4523</v>
      </c>
    </row>
    <row r="4536" spans="1:1" ht="19.5" thickBot="1" x14ac:dyDescent="0.35">
      <c r="A4536" s="17">
        <v>4524</v>
      </c>
    </row>
    <row r="4537" spans="1:1" ht="19.5" thickBot="1" x14ac:dyDescent="0.35">
      <c r="A4537" s="17">
        <v>4525</v>
      </c>
    </row>
    <row r="4538" spans="1:1" ht="19.5" thickBot="1" x14ac:dyDescent="0.35">
      <c r="A4538" s="17">
        <v>4526</v>
      </c>
    </row>
    <row r="4539" spans="1:1" ht="19.5" thickBot="1" x14ac:dyDescent="0.35">
      <c r="A4539" s="17">
        <v>4527</v>
      </c>
    </row>
    <row r="4540" spans="1:1" ht="19.5" thickBot="1" x14ac:dyDescent="0.35">
      <c r="A4540" s="17">
        <v>4528</v>
      </c>
    </row>
    <row r="4541" spans="1:1" ht="19.5" thickBot="1" x14ac:dyDescent="0.35">
      <c r="A4541" s="17">
        <v>4529</v>
      </c>
    </row>
    <row r="4542" spans="1:1" ht="19.5" thickBot="1" x14ac:dyDescent="0.35">
      <c r="A4542" s="17">
        <v>4530</v>
      </c>
    </row>
    <row r="4543" spans="1:1" ht="19.5" thickBot="1" x14ac:dyDescent="0.35">
      <c r="A4543" s="17">
        <v>4531</v>
      </c>
    </row>
    <row r="4544" spans="1:1" ht="19.5" thickBot="1" x14ac:dyDescent="0.35">
      <c r="A4544" s="17">
        <v>4532</v>
      </c>
    </row>
    <row r="4545" spans="1:1" ht="19.5" thickBot="1" x14ac:dyDescent="0.35">
      <c r="A4545" s="17">
        <v>4533</v>
      </c>
    </row>
    <row r="4546" spans="1:1" ht="19.5" thickBot="1" x14ac:dyDescent="0.35">
      <c r="A4546" s="17">
        <v>4534</v>
      </c>
    </row>
    <row r="4547" spans="1:1" ht="19.5" thickBot="1" x14ac:dyDescent="0.35">
      <c r="A4547" s="17">
        <v>4535</v>
      </c>
    </row>
    <row r="4548" spans="1:1" ht="19.5" thickBot="1" x14ac:dyDescent="0.35">
      <c r="A4548" s="17">
        <v>4536</v>
      </c>
    </row>
    <row r="4549" spans="1:1" ht="19.5" thickBot="1" x14ac:dyDescent="0.35">
      <c r="A4549" s="17">
        <v>4537</v>
      </c>
    </row>
    <row r="4550" spans="1:1" ht="19.5" thickBot="1" x14ac:dyDescent="0.35">
      <c r="A4550" s="17">
        <v>4538</v>
      </c>
    </row>
    <row r="4551" spans="1:1" ht="19.5" thickBot="1" x14ac:dyDescent="0.35">
      <c r="A4551" s="17">
        <v>4539</v>
      </c>
    </row>
    <row r="4552" spans="1:1" ht="19.5" thickBot="1" x14ac:dyDescent="0.35">
      <c r="A4552" s="17">
        <v>4540</v>
      </c>
    </row>
    <row r="4553" spans="1:1" ht="19.5" thickBot="1" x14ac:dyDescent="0.35">
      <c r="A4553" s="17">
        <v>4541</v>
      </c>
    </row>
    <row r="4554" spans="1:1" ht="19.5" thickBot="1" x14ac:dyDescent="0.35">
      <c r="A4554" s="17">
        <v>4542</v>
      </c>
    </row>
    <row r="4555" spans="1:1" ht="19.5" thickBot="1" x14ac:dyDescent="0.35">
      <c r="A4555" s="17">
        <v>4543</v>
      </c>
    </row>
    <row r="4556" spans="1:1" ht="19.5" thickBot="1" x14ac:dyDescent="0.35">
      <c r="A4556" s="17">
        <v>4544</v>
      </c>
    </row>
    <row r="4557" spans="1:1" ht="19.5" thickBot="1" x14ac:dyDescent="0.35">
      <c r="A4557" s="17">
        <v>4545</v>
      </c>
    </row>
    <row r="4558" spans="1:1" ht="19.5" thickBot="1" x14ac:dyDescent="0.35">
      <c r="A4558" s="17">
        <v>4546</v>
      </c>
    </row>
    <row r="4559" spans="1:1" ht="19.5" thickBot="1" x14ac:dyDescent="0.35">
      <c r="A4559" s="17">
        <v>4547</v>
      </c>
    </row>
    <row r="4560" spans="1:1" ht="19.5" thickBot="1" x14ac:dyDescent="0.35">
      <c r="A4560" s="17">
        <v>4548</v>
      </c>
    </row>
    <row r="4561" spans="1:1" ht="19.5" thickBot="1" x14ac:dyDescent="0.35">
      <c r="A4561" s="17">
        <v>4549</v>
      </c>
    </row>
    <row r="4562" spans="1:1" ht="19.5" thickBot="1" x14ac:dyDescent="0.35">
      <c r="A4562" s="17">
        <v>4550</v>
      </c>
    </row>
    <row r="4563" spans="1:1" ht="19.5" thickBot="1" x14ac:dyDescent="0.35">
      <c r="A4563" s="17">
        <v>4551</v>
      </c>
    </row>
    <row r="4564" spans="1:1" ht="19.5" thickBot="1" x14ac:dyDescent="0.35">
      <c r="A4564" s="17">
        <v>4552</v>
      </c>
    </row>
    <row r="4565" spans="1:1" ht="19.5" thickBot="1" x14ac:dyDescent="0.35">
      <c r="A4565" s="17">
        <v>4553</v>
      </c>
    </row>
    <row r="4566" spans="1:1" ht="19.5" thickBot="1" x14ac:dyDescent="0.35">
      <c r="A4566" s="17">
        <v>4554</v>
      </c>
    </row>
    <row r="4567" spans="1:1" ht="19.5" thickBot="1" x14ac:dyDescent="0.35">
      <c r="A4567" s="17">
        <v>4555</v>
      </c>
    </row>
    <row r="4568" spans="1:1" ht="19.5" thickBot="1" x14ac:dyDescent="0.35">
      <c r="A4568" s="17">
        <v>4556</v>
      </c>
    </row>
    <row r="4569" spans="1:1" ht="19.5" thickBot="1" x14ac:dyDescent="0.35">
      <c r="A4569" s="17">
        <v>4557</v>
      </c>
    </row>
    <row r="4570" spans="1:1" ht="19.5" thickBot="1" x14ac:dyDescent="0.35">
      <c r="A4570" s="17">
        <v>4558</v>
      </c>
    </row>
    <row r="4571" spans="1:1" ht="19.5" thickBot="1" x14ac:dyDescent="0.35">
      <c r="A4571" s="17">
        <v>4559</v>
      </c>
    </row>
    <row r="4572" spans="1:1" ht="19.5" thickBot="1" x14ac:dyDescent="0.35">
      <c r="A4572" s="17">
        <v>4560</v>
      </c>
    </row>
    <row r="4573" spans="1:1" ht="19.5" thickBot="1" x14ac:dyDescent="0.35">
      <c r="A4573" s="17">
        <v>4561</v>
      </c>
    </row>
    <row r="4574" spans="1:1" ht="19.5" thickBot="1" x14ac:dyDescent="0.35">
      <c r="A4574" s="17">
        <v>4562</v>
      </c>
    </row>
    <row r="4575" spans="1:1" ht="19.5" thickBot="1" x14ac:dyDescent="0.35">
      <c r="A4575" s="17">
        <v>4563</v>
      </c>
    </row>
    <row r="4576" spans="1:1" ht="19.5" thickBot="1" x14ac:dyDescent="0.35">
      <c r="A4576" s="17">
        <v>4564</v>
      </c>
    </row>
    <row r="4577" spans="1:1" ht="19.5" thickBot="1" x14ac:dyDescent="0.35">
      <c r="A4577" s="17">
        <v>4565</v>
      </c>
    </row>
    <row r="4578" spans="1:1" ht="19.5" thickBot="1" x14ac:dyDescent="0.35">
      <c r="A4578" s="17">
        <v>4566</v>
      </c>
    </row>
    <row r="4579" spans="1:1" ht="19.5" thickBot="1" x14ac:dyDescent="0.35">
      <c r="A4579" s="17">
        <v>4567</v>
      </c>
    </row>
    <row r="4580" spans="1:1" ht="19.5" thickBot="1" x14ac:dyDescent="0.35">
      <c r="A4580" s="17">
        <v>4568</v>
      </c>
    </row>
    <row r="4581" spans="1:1" ht="19.5" thickBot="1" x14ac:dyDescent="0.35">
      <c r="A4581" s="17">
        <v>4569</v>
      </c>
    </row>
    <row r="4582" spans="1:1" ht="19.5" thickBot="1" x14ac:dyDescent="0.35">
      <c r="A4582" s="17">
        <v>4570</v>
      </c>
    </row>
    <row r="4583" spans="1:1" ht="19.5" thickBot="1" x14ac:dyDescent="0.35">
      <c r="A4583" s="17">
        <v>4571</v>
      </c>
    </row>
    <row r="4584" spans="1:1" ht="19.5" thickBot="1" x14ac:dyDescent="0.35">
      <c r="A4584" s="17">
        <v>4572</v>
      </c>
    </row>
    <row r="4585" spans="1:1" ht="19.5" thickBot="1" x14ac:dyDescent="0.35">
      <c r="A4585" s="17">
        <v>4573</v>
      </c>
    </row>
    <row r="4586" spans="1:1" ht="19.5" thickBot="1" x14ac:dyDescent="0.35">
      <c r="A4586" s="17">
        <v>4574</v>
      </c>
    </row>
    <row r="4587" spans="1:1" ht="19.5" thickBot="1" x14ac:dyDescent="0.35">
      <c r="A4587" s="17">
        <v>4575</v>
      </c>
    </row>
    <row r="4588" spans="1:1" ht="19.5" thickBot="1" x14ac:dyDescent="0.35">
      <c r="A4588" s="17">
        <v>4576</v>
      </c>
    </row>
    <row r="4589" spans="1:1" ht="19.5" thickBot="1" x14ac:dyDescent="0.35">
      <c r="A4589" s="17">
        <v>4577</v>
      </c>
    </row>
    <row r="4590" spans="1:1" ht="19.5" thickBot="1" x14ac:dyDescent="0.35">
      <c r="A4590" s="17">
        <v>4578</v>
      </c>
    </row>
    <row r="4591" spans="1:1" ht="19.5" thickBot="1" x14ac:dyDescent="0.35">
      <c r="A4591" s="17">
        <v>4579</v>
      </c>
    </row>
    <row r="4592" spans="1:1" ht="19.5" thickBot="1" x14ac:dyDescent="0.35">
      <c r="A4592" s="17">
        <v>4580</v>
      </c>
    </row>
    <row r="4593" spans="1:1" ht="19.5" thickBot="1" x14ac:dyDescent="0.35">
      <c r="A4593" s="17">
        <v>4581</v>
      </c>
    </row>
    <row r="4594" spans="1:1" ht="19.5" thickBot="1" x14ac:dyDescent="0.35">
      <c r="A4594" s="17">
        <v>4582</v>
      </c>
    </row>
    <row r="4595" spans="1:1" ht="19.5" thickBot="1" x14ac:dyDescent="0.35">
      <c r="A4595" s="17">
        <v>4583</v>
      </c>
    </row>
    <row r="4596" spans="1:1" ht="19.5" thickBot="1" x14ac:dyDescent="0.35">
      <c r="A4596" s="17">
        <v>4584</v>
      </c>
    </row>
    <row r="4597" spans="1:1" ht="19.5" thickBot="1" x14ac:dyDescent="0.35">
      <c r="A4597" s="17">
        <v>4585</v>
      </c>
    </row>
    <row r="4598" spans="1:1" ht="19.5" thickBot="1" x14ac:dyDescent="0.35">
      <c r="A4598" s="17">
        <v>4586</v>
      </c>
    </row>
    <row r="4599" spans="1:1" ht="19.5" thickBot="1" x14ac:dyDescent="0.35">
      <c r="A4599" s="17">
        <v>4587</v>
      </c>
    </row>
    <row r="4600" spans="1:1" ht="19.5" thickBot="1" x14ac:dyDescent="0.35">
      <c r="A4600" s="17">
        <v>4588</v>
      </c>
    </row>
    <row r="4601" spans="1:1" ht="19.5" thickBot="1" x14ac:dyDescent="0.35">
      <c r="A4601" s="17">
        <v>4589</v>
      </c>
    </row>
    <row r="4602" spans="1:1" ht="19.5" thickBot="1" x14ac:dyDescent="0.35">
      <c r="A4602" s="17">
        <v>4590</v>
      </c>
    </row>
    <row r="4603" spans="1:1" ht="19.5" thickBot="1" x14ac:dyDescent="0.35">
      <c r="A4603" s="17">
        <v>4591</v>
      </c>
    </row>
    <row r="4604" spans="1:1" ht="19.5" thickBot="1" x14ac:dyDescent="0.35">
      <c r="A4604" s="17">
        <v>4592</v>
      </c>
    </row>
    <row r="4605" spans="1:1" ht="19.5" thickBot="1" x14ac:dyDescent="0.35">
      <c r="A4605" s="17">
        <v>4593</v>
      </c>
    </row>
    <row r="4606" spans="1:1" ht="19.5" thickBot="1" x14ac:dyDescent="0.35">
      <c r="A4606" s="17">
        <v>4594</v>
      </c>
    </row>
    <row r="4607" spans="1:1" ht="19.5" thickBot="1" x14ac:dyDescent="0.35">
      <c r="A4607" s="17">
        <v>4595</v>
      </c>
    </row>
    <row r="4608" spans="1:1" ht="19.5" thickBot="1" x14ac:dyDescent="0.35">
      <c r="A4608" s="17">
        <v>4596</v>
      </c>
    </row>
    <row r="4609" spans="1:1" ht="19.5" thickBot="1" x14ac:dyDescent="0.35">
      <c r="A4609" s="17">
        <v>4597</v>
      </c>
    </row>
    <row r="4610" spans="1:1" ht="19.5" thickBot="1" x14ac:dyDescent="0.35">
      <c r="A4610" s="17">
        <v>4598</v>
      </c>
    </row>
    <row r="4611" spans="1:1" ht="19.5" thickBot="1" x14ac:dyDescent="0.35">
      <c r="A4611" s="17">
        <v>4599</v>
      </c>
    </row>
    <row r="4612" spans="1:1" ht="19.5" thickBot="1" x14ac:dyDescent="0.35">
      <c r="A4612" s="17">
        <v>4600</v>
      </c>
    </row>
    <row r="4613" spans="1:1" ht="19.5" thickBot="1" x14ac:dyDescent="0.35">
      <c r="A4613" s="17">
        <v>4601</v>
      </c>
    </row>
    <row r="4614" spans="1:1" ht="19.5" thickBot="1" x14ac:dyDescent="0.35">
      <c r="A4614" s="17">
        <v>4602</v>
      </c>
    </row>
    <row r="4615" spans="1:1" ht="19.5" thickBot="1" x14ac:dyDescent="0.35">
      <c r="A4615" s="17">
        <v>4603</v>
      </c>
    </row>
    <row r="4616" spans="1:1" ht="19.5" thickBot="1" x14ac:dyDescent="0.35">
      <c r="A4616" s="17">
        <v>4604</v>
      </c>
    </row>
    <row r="4617" spans="1:1" ht="19.5" thickBot="1" x14ac:dyDescent="0.35">
      <c r="A4617" s="17">
        <v>4605</v>
      </c>
    </row>
    <row r="4618" spans="1:1" ht="19.5" thickBot="1" x14ac:dyDescent="0.35">
      <c r="A4618" s="17">
        <v>4606</v>
      </c>
    </row>
    <row r="4619" spans="1:1" ht="19.5" thickBot="1" x14ac:dyDescent="0.35">
      <c r="A4619" s="17">
        <v>4607</v>
      </c>
    </row>
    <row r="4620" spans="1:1" ht="19.5" thickBot="1" x14ac:dyDescent="0.35">
      <c r="A4620" s="17">
        <v>4608</v>
      </c>
    </row>
    <row r="4621" spans="1:1" ht="19.5" thickBot="1" x14ac:dyDescent="0.35">
      <c r="A4621" s="17">
        <v>4609</v>
      </c>
    </row>
    <row r="4622" spans="1:1" ht="19.5" thickBot="1" x14ac:dyDescent="0.35">
      <c r="A4622" s="17">
        <v>4610</v>
      </c>
    </row>
    <row r="4623" spans="1:1" ht="19.5" thickBot="1" x14ac:dyDescent="0.35">
      <c r="A4623" s="17">
        <v>4611</v>
      </c>
    </row>
    <row r="4624" spans="1:1" ht="19.5" thickBot="1" x14ac:dyDescent="0.35">
      <c r="A4624" s="17">
        <v>4612</v>
      </c>
    </row>
    <row r="4625" spans="1:1" ht="19.5" thickBot="1" x14ac:dyDescent="0.35">
      <c r="A4625" s="17">
        <v>4613</v>
      </c>
    </row>
    <row r="4626" spans="1:1" ht="19.5" thickBot="1" x14ac:dyDescent="0.35">
      <c r="A4626" s="17">
        <v>4614</v>
      </c>
    </row>
    <row r="4627" spans="1:1" ht="19.5" thickBot="1" x14ac:dyDescent="0.35">
      <c r="A4627" s="17">
        <v>4615</v>
      </c>
    </row>
    <row r="4628" spans="1:1" ht="19.5" thickBot="1" x14ac:dyDescent="0.35">
      <c r="A4628" s="17">
        <v>4616</v>
      </c>
    </row>
    <row r="4629" spans="1:1" ht="19.5" thickBot="1" x14ac:dyDescent="0.35">
      <c r="A4629" s="17">
        <v>4617</v>
      </c>
    </row>
    <row r="4630" spans="1:1" ht="19.5" thickBot="1" x14ac:dyDescent="0.35">
      <c r="A4630" s="17">
        <v>4618</v>
      </c>
    </row>
    <row r="4631" spans="1:1" ht="19.5" thickBot="1" x14ac:dyDescent="0.35">
      <c r="A4631" s="17">
        <v>4619</v>
      </c>
    </row>
    <row r="4632" spans="1:1" ht="19.5" thickBot="1" x14ac:dyDescent="0.35">
      <c r="A4632" s="17">
        <v>4620</v>
      </c>
    </row>
    <row r="4633" spans="1:1" ht="19.5" thickBot="1" x14ac:dyDescent="0.35">
      <c r="A4633" s="17">
        <v>4621</v>
      </c>
    </row>
    <row r="4634" spans="1:1" ht="19.5" thickBot="1" x14ac:dyDescent="0.35">
      <c r="A4634" s="17">
        <v>4622</v>
      </c>
    </row>
    <row r="4635" spans="1:1" ht="19.5" thickBot="1" x14ac:dyDescent="0.35">
      <c r="A4635" s="17">
        <v>4623</v>
      </c>
    </row>
    <row r="4636" spans="1:1" ht="19.5" thickBot="1" x14ac:dyDescent="0.35">
      <c r="A4636" s="17">
        <v>4624</v>
      </c>
    </row>
    <row r="4637" spans="1:1" ht="19.5" thickBot="1" x14ac:dyDescent="0.35">
      <c r="A4637" s="17">
        <v>4625</v>
      </c>
    </row>
    <row r="4638" spans="1:1" ht="19.5" thickBot="1" x14ac:dyDescent="0.35">
      <c r="A4638" s="17">
        <v>4626</v>
      </c>
    </row>
    <row r="4639" spans="1:1" ht="19.5" thickBot="1" x14ac:dyDescent="0.35">
      <c r="A4639" s="17">
        <v>4627</v>
      </c>
    </row>
    <row r="4640" spans="1:1" ht="19.5" thickBot="1" x14ac:dyDescent="0.35">
      <c r="A4640" s="17">
        <v>4628</v>
      </c>
    </row>
    <row r="4641" spans="1:1" ht="19.5" thickBot="1" x14ac:dyDescent="0.35">
      <c r="A4641" s="17">
        <v>4629</v>
      </c>
    </row>
    <row r="4642" spans="1:1" ht="19.5" thickBot="1" x14ac:dyDescent="0.35">
      <c r="A4642" s="17">
        <v>4630</v>
      </c>
    </row>
    <row r="4643" spans="1:1" ht="19.5" thickBot="1" x14ac:dyDescent="0.35">
      <c r="A4643" s="17">
        <v>4631</v>
      </c>
    </row>
    <row r="4644" spans="1:1" ht="19.5" thickBot="1" x14ac:dyDescent="0.35">
      <c r="A4644" s="17">
        <v>4632</v>
      </c>
    </row>
    <row r="4645" spans="1:1" ht="19.5" thickBot="1" x14ac:dyDescent="0.35">
      <c r="A4645" s="17">
        <v>4633</v>
      </c>
    </row>
    <row r="4646" spans="1:1" ht="19.5" thickBot="1" x14ac:dyDescent="0.35">
      <c r="A4646" s="17">
        <v>4634</v>
      </c>
    </row>
    <row r="4647" spans="1:1" ht="19.5" thickBot="1" x14ac:dyDescent="0.35">
      <c r="A4647" s="17">
        <v>4635</v>
      </c>
    </row>
    <row r="4648" spans="1:1" ht="19.5" thickBot="1" x14ac:dyDescent="0.35">
      <c r="A4648" s="17">
        <v>4636</v>
      </c>
    </row>
    <row r="4649" spans="1:1" ht="19.5" thickBot="1" x14ac:dyDescent="0.35">
      <c r="A4649" s="17">
        <v>4637</v>
      </c>
    </row>
    <row r="4650" spans="1:1" ht="19.5" thickBot="1" x14ac:dyDescent="0.35">
      <c r="A4650" s="17">
        <v>4638</v>
      </c>
    </row>
    <row r="4651" spans="1:1" ht="19.5" thickBot="1" x14ac:dyDescent="0.35">
      <c r="A4651" s="17">
        <v>4639</v>
      </c>
    </row>
    <row r="4652" spans="1:1" ht="19.5" thickBot="1" x14ac:dyDescent="0.35">
      <c r="A4652" s="17">
        <v>4640</v>
      </c>
    </row>
    <row r="4653" spans="1:1" ht="19.5" thickBot="1" x14ac:dyDescent="0.35">
      <c r="A4653" s="17">
        <v>4641</v>
      </c>
    </row>
    <row r="4654" spans="1:1" ht="19.5" thickBot="1" x14ac:dyDescent="0.35">
      <c r="A4654" s="17">
        <v>4642</v>
      </c>
    </row>
    <row r="4655" spans="1:1" ht="19.5" thickBot="1" x14ac:dyDescent="0.35">
      <c r="A4655" s="17">
        <v>4643</v>
      </c>
    </row>
    <row r="4656" spans="1:1" ht="19.5" thickBot="1" x14ac:dyDescent="0.35">
      <c r="A4656" s="17">
        <v>4644</v>
      </c>
    </row>
    <row r="4657" spans="1:1" ht="19.5" thickBot="1" x14ac:dyDescent="0.35">
      <c r="A4657" s="17">
        <v>4645</v>
      </c>
    </row>
    <row r="4658" spans="1:1" ht="19.5" thickBot="1" x14ac:dyDescent="0.35">
      <c r="A4658" s="17">
        <v>4646</v>
      </c>
    </row>
    <row r="4659" spans="1:1" ht="19.5" thickBot="1" x14ac:dyDescent="0.35">
      <c r="A4659" s="17">
        <v>4647</v>
      </c>
    </row>
    <row r="4660" spans="1:1" ht="19.5" thickBot="1" x14ac:dyDescent="0.35">
      <c r="A4660" s="17">
        <v>4648</v>
      </c>
    </row>
    <row r="4661" spans="1:1" ht="19.5" thickBot="1" x14ac:dyDescent="0.35">
      <c r="A4661" s="17">
        <v>4649</v>
      </c>
    </row>
    <row r="4662" spans="1:1" ht="19.5" thickBot="1" x14ac:dyDescent="0.35">
      <c r="A4662" s="17">
        <v>4650</v>
      </c>
    </row>
    <row r="4663" spans="1:1" ht="19.5" thickBot="1" x14ac:dyDescent="0.35">
      <c r="A4663" s="17">
        <v>4651</v>
      </c>
    </row>
    <row r="4664" spans="1:1" ht="19.5" thickBot="1" x14ac:dyDescent="0.35">
      <c r="A4664" s="17">
        <v>4652</v>
      </c>
    </row>
    <row r="4665" spans="1:1" ht="19.5" thickBot="1" x14ac:dyDescent="0.35">
      <c r="A4665" s="17">
        <v>4653</v>
      </c>
    </row>
    <row r="4666" spans="1:1" ht="19.5" thickBot="1" x14ac:dyDescent="0.35">
      <c r="A4666" s="17">
        <v>4654</v>
      </c>
    </row>
    <row r="4667" spans="1:1" ht="19.5" thickBot="1" x14ac:dyDescent="0.35">
      <c r="A4667" s="17">
        <v>4655</v>
      </c>
    </row>
    <row r="4668" spans="1:1" ht="19.5" thickBot="1" x14ac:dyDescent="0.35">
      <c r="A4668" s="17">
        <v>4656</v>
      </c>
    </row>
    <row r="4669" spans="1:1" ht="19.5" thickBot="1" x14ac:dyDescent="0.35">
      <c r="A4669" s="17">
        <v>4657</v>
      </c>
    </row>
    <row r="4670" spans="1:1" ht="19.5" thickBot="1" x14ac:dyDescent="0.35">
      <c r="A4670" s="17">
        <v>4658</v>
      </c>
    </row>
    <row r="4671" spans="1:1" ht="19.5" thickBot="1" x14ac:dyDescent="0.35">
      <c r="A4671" s="17">
        <v>4659</v>
      </c>
    </row>
    <row r="4672" spans="1:1" ht="19.5" thickBot="1" x14ac:dyDescent="0.35">
      <c r="A4672" s="17">
        <v>4660</v>
      </c>
    </row>
    <row r="4673" spans="1:1" ht="19.5" thickBot="1" x14ac:dyDescent="0.35">
      <c r="A4673" s="17">
        <v>4661</v>
      </c>
    </row>
    <row r="4674" spans="1:1" ht="19.5" thickBot="1" x14ac:dyDescent="0.35">
      <c r="A4674" s="17">
        <v>4662</v>
      </c>
    </row>
    <row r="4675" spans="1:1" ht="19.5" thickBot="1" x14ac:dyDescent="0.35">
      <c r="A4675" s="17">
        <v>4663</v>
      </c>
    </row>
    <row r="4676" spans="1:1" ht="19.5" thickBot="1" x14ac:dyDescent="0.35">
      <c r="A4676" s="17">
        <v>4664</v>
      </c>
    </row>
    <row r="4677" spans="1:1" ht="19.5" thickBot="1" x14ac:dyDescent="0.35">
      <c r="A4677" s="17">
        <v>4665</v>
      </c>
    </row>
    <row r="4678" spans="1:1" ht="19.5" thickBot="1" x14ac:dyDescent="0.35">
      <c r="A4678" s="17">
        <v>4666</v>
      </c>
    </row>
    <row r="4679" spans="1:1" ht="19.5" thickBot="1" x14ac:dyDescent="0.35">
      <c r="A4679" s="17">
        <v>4667</v>
      </c>
    </row>
    <row r="4680" spans="1:1" ht="19.5" thickBot="1" x14ac:dyDescent="0.35">
      <c r="A4680" s="17">
        <v>4668</v>
      </c>
    </row>
    <row r="4681" spans="1:1" ht="19.5" thickBot="1" x14ac:dyDescent="0.35">
      <c r="A4681" s="17">
        <v>4669</v>
      </c>
    </row>
    <row r="4682" spans="1:1" ht="19.5" thickBot="1" x14ac:dyDescent="0.35">
      <c r="A4682" s="17">
        <v>4670</v>
      </c>
    </row>
    <row r="4683" spans="1:1" ht="19.5" thickBot="1" x14ac:dyDescent="0.35">
      <c r="A4683" s="17">
        <v>4671</v>
      </c>
    </row>
    <row r="4684" spans="1:1" ht="19.5" thickBot="1" x14ac:dyDescent="0.35">
      <c r="A4684" s="17">
        <v>4672</v>
      </c>
    </row>
    <row r="4685" spans="1:1" ht="19.5" thickBot="1" x14ac:dyDescent="0.35">
      <c r="A4685" s="17">
        <v>4673</v>
      </c>
    </row>
    <row r="4686" spans="1:1" ht="19.5" thickBot="1" x14ac:dyDescent="0.35">
      <c r="A4686" s="17">
        <v>4674</v>
      </c>
    </row>
    <row r="4687" spans="1:1" ht="19.5" thickBot="1" x14ac:dyDescent="0.35">
      <c r="A4687" s="17">
        <v>4675</v>
      </c>
    </row>
    <row r="4688" spans="1:1" ht="19.5" thickBot="1" x14ac:dyDescent="0.35">
      <c r="A4688" s="17">
        <v>4676</v>
      </c>
    </row>
    <row r="4689" spans="1:1" ht="19.5" thickBot="1" x14ac:dyDescent="0.35">
      <c r="A4689" s="17">
        <v>4677</v>
      </c>
    </row>
    <row r="4690" spans="1:1" ht="19.5" thickBot="1" x14ac:dyDescent="0.35">
      <c r="A4690" s="17">
        <v>4678</v>
      </c>
    </row>
    <row r="4691" spans="1:1" ht="19.5" thickBot="1" x14ac:dyDescent="0.35">
      <c r="A4691" s="17">
        <v>4679</v>
      </c>
    </row>
    <row r="4692" spans="1:1" ht="19.5" thickBot="1" x14ac:dyDescent="0.35">
      <c r="A4692" s="17">
        <v>4680</v>
      </c>
    </row>
    <row r="4693" spans="1:1" ht="19.5" thickBot="1" x14ac:dyDescent="0.35">
      <c r="A4693" s="17">
        <v>4681</v>
      </c>
    </row>
    <row r="4694" spans="1:1" ht="19.5" thickBot="1" x14ac:dyDescent="0.35">
      <c r="A4694" s="17">
        <v>4682</v>
      </c>
    </row>
    <row r="4695" spans="1:1" ht="19.5" thickBot="1" x14ac:dyDescent="0.35">
      <c r="A4695" s="17">
        <v>4683</v>
      </c>
    </row>
    <row r="4696" spans="1:1" ht="19.5" thickBot="1" x14ac:dyDescent="0.35">
      <c r="A4696" s="17">
        <v>4684</v>
      </c>
    </row>
    <row r="4697" spans="1:1" ht="19.5" thickBot="1" x14ac:dyDescent="0.35">
      <c r="A4697" s="17">
        <v>4685</v>
      </c>
    </row>
    <row r="4698" spans="1:1" ht="19.5" thickBot="1" x14ac:dyDescent="0.35">
      <c r="A4698" s="17">
        <v>4686</v>
      </c>
    </row>
    <row r="4699" spans="1:1" ht="19.5" thickBot="1" x14ac:dyDescent="0.35">
      <c r="A4699" s="17">
        <v>4687</v>
      </c>
    </row>
    <row r="4700" spans="1:1" ht="19.5" thickBot="1" x14ac:dyDescent="0.35">
      <c r="A4700" s="17">
        <v>4688</v>
      </c>
    </row>
    <row r="4701" spans="1:1" ht="19.5" thickBot="1" x14ac:dyDescent="0.35">
      <c r="A4701" s="17">
        <v>4689</v>
      </c>
    </row>
    <row r="4702" spans="1:1" ht="19.5" thickBot="1" x14ac:dyDescent="0.35">
      <c r="A4702" s="17">
        <v>4690</v>
      </c>
    </row>
    <row r="4703" spans="1:1" ht="19.5" thickBot="1" x14ac:dyDescent="0.35">
      <c r="A4703" s="17">
        <v>4691</v>
      </c>
    </row>
    <row r="4704" spans="1:1" ht="19.5" thickBot="1" x14ac:dyDescent="0.35">
      <c r="A4704" s="17">
        <v>4692</v>
      </c>
    </row>
    <row r="4705" spans="1:1" ht="19.5" thickBot="1" x14ac:dyDescent="0.35">
      <c r="A4705" s="17">
        <v>4693</v>
      </c>
    </row>
    <row r="4706" spans="1:1" ht="19.5" thickBot="1" x14ac:dyDescent="0.35">
      <c r="A4706" s="17">
        <v>4694</v>
      </c>
    </row>
    <row r="4707" spans="1:1" ht="19.5" thickBot="1" x14ac:dyDescent="0.35">
      <c r="A4707" s="17">
        <v>4695</v>
      </c>
    </row>
    <row r="4708" spans="1:1" ht="19.5" thickBot="1" x14ac:dyDescent="0.35">
      <c r="A4708" s="17">
        <v>4696</v>
      </c>
    </row>
    <row r="4709" spans="1:1" ht="19.5" thickBot="1" x14ac:dyDescent="0.35">
      <c r="A4709" s="17">
        <v>4697</v>
      </c>
    </row>
    <row r="4710" spans="1:1" ht="19.5" thickBot="1" x14ac:dyDescent="0.35">
      <c r="A4710" s="17">
        <v>4698</v>
      </c>
    </row>
    <row r="4711" spans="1:1" ht="19.5" thickBot="1" x14ac:dyDescent="0.35">
      <c r="A4711" s="17">
        <v>4699</v>
      </c>
    </row>
    <row r="4712" spans="1:1" ht="19.5" thickBot="1" x14ac:dyDescent="0.35">
      <c r="A4712" s="17">
        <v>4700</v>
      </c>
    </row>
    <row r="4713" spans="1:1" ht="19.5" thickBot="1" x14ac:dyDescent="0.35">
      <c r="A4713" s="17">
        <v>4701</v>
      </c>
    </row>
    <row r="4714" spans="1:1" ht="19.5" thickBot="1" x14ac:dyDescent="0.35">
      <c r="A4714" s="17">
        <v>4702</v>
      </c>
    </row>
    <row r="4715" spans="1:1" ht="19.5" thickBot="1" x14ac:dyDescent="0.35">
      <c r="A4715" s="17">
        <v>4703</v>
      </c>
    </row>
    <row r="4716" spans="1:1" ht="19.5" thickBot="1" x14ac:dyDescent="0.35">
      <c r="A4716" s="17">
        <v>4704</v>
      </c>
    </row>
    <row r="4717" spans="1:1" ht="19.5" thickBot="1" x14ac:dyDescent="0.35">
      <c r="A4717" s="17">
        <v>4705</v>
      </c>
    </row>
    <row r="4718" spans="1:1" ht="19.5" thickBot="1" x14ac:dyDescent="0.35">
      <c r="A4718" s="17">
        <v>4706</v>
      </c>
    </row>
    <row r="4719" spans="1:1" ht="19.5" thickBot="1" x14ac:dyDescent="0.35">
      <c r="A4719" s="17">
        <v>4707</v>
      </c>
    </row>
    <row r="4720" spans="1:1" ht="19.5" thickBot="1" x14ac:dyDescent="0.35">
      <c r="A4720" s="17">
        <v>4708</v>
      </c>
    </row>
    <row r="4721" spans="1:1" ht="19.5" thickBot="1" x14ac:dyDescent="0.35">
      <c r="A4721" s="17">
        <v>4709</v>
      </c>
    </row>
    <row r="4722" spans="1:1" ht="19.5" thickBot="1" x14ac:dyDescent="0.35">
      <c r="A4722" s="17">
        <v>4710</v>
      </c>
    </row>
    <row r="4723" spans="1:1" ht="19.5" thickBot="1" x14ac:dyDescent="0.35">
      <c r="A4723" s="17">
        <v>4711</v>
      </c>
    </row>
    <row r="4724" spans="1:1" ht="19.5" thickBot="1" x14ac:dyDescent="0.35">
      <c r="A4724" s="17">
        <v>4712</v>
      </c>
    </row>
    <row r="4725" spans="1:1" ht="19.5" thickBot="1" x14ac:dyDescent="0.35">
      <c r="A4725" s="17">
        <v>4713</v>
      </c>
    </row>
    <row r="4726" spans="1:1" ht="19.5" thickBot="1" x14ac:dyDescent="0.35">
      <c r="A4726" s="17">
        <v>4714</v>
      </c>
    </row>
    <row r="4727" spans="1:1" ht="19.5" thickBot="1" x14ac:dyDescent="0.35">
      <c r="A4727" s="17">
        <v>4715</v>
      </c>
    </row>
    <row r="4728" spans="1:1" ht="19.5" thickBot="1" x14ac:dyDescent="0.35">
      <c r="A4728" s="17">
        <v>4716</v>
      </c>
    </row>
    <row r="4729" spans="1:1" ht="19.5" thickBot="1" x14ac:dyDescent="0.35">
      <c r="A4729" s="17">
        <v>4717</v>
      </c>
    </row>
    <row r="4730" spans="1:1" ht="19.5" thickBot="1" x14ac:dyDescent="0.35">
      <c r="A4730" s="17">
        <v>4718</v>
      </c>
    </row>
    <row r="4731" spans="1:1" ht="19.5" thickBot="1" x14ac:dyDescent="0.35">
      <c r="A4731" s="17">
        <v>4719</v>
      </c>
    </row>
    <row r="4732" spans="1:1" ht="19.5" thickBot="1" x14ac:dyDescent="0.35">
      <c r="A4732" s="17">
        <v>4720</v>
      </c>
    </row>
    <row r="4733" spans="1:1" ht="19.5" thickBot="1" x14ac:dyDescent="0.35">
      <c r="A4733" s="17">
        <v>4721</v>
      </c>
    </row>
    <row r="4734" spans="1:1" ht="19.5" thickBot="1" x14ac:dyDescent="0.35">
      <c r="A4734" s="17">
        <v>4722</v>
      </c>
    </row>
    <row r="4735" spans="1:1" ht="19.5" thickBot="1" x14ac:dyDescent="0.35">
      <c r="A4735" s="17">
        <v>4723</v>
      </c>
    </row>
    <row r="4736" spans="1:1" ht="19.5" thickBot="1" x14ac:dyDescent="0.35">
      <c r="A4736" s="17">
        <v>4724</v>
      </c>
    </row>
    <row r="4737" spans="1:1" ht="19.5" thickBot="1" x14ac:dyDescent="0.35">
      <c r="A4737" s="17">
        <v>4725</v>
      </c>
    </row>
    <row r="4738" spans="1:1" ht="19.5" thickBot="1" x14ac:dyDescent="0.35">
      <c r="A4738" s="17">
        <v>4726</v>
      </c>
    </row>
    <row r="4739" spans="1:1" ht="19.5" thickBot="1" x14ac:dyDescent="0.35">
      <c r="A4739" s="17">
        <v>4727</v>
      </c>
    </row>
    <row r="4740" spans="1:1" ht="19.5" thickBot="1" x14ac:dyDescent="0.35">
      <c r="A4740" s="17">
        <v>4728</v>
      </c>
    </row>
    <row r="4741" spans="1:1" ht="19.5" thickBot="1" x14ac:dyDescent="0.35">
      <c r="A4741" s="17">
        <v>4729</v>
      </c>
    </row>
    <row r="4742" spans="1:1" ht="19.5" thickBot="1" x14ac:dyDescent="0.35">
      <c r="A4742" s="17">
        <v>4730</v>
      </c>
    </row>
    <row r="4743" spans="1:1" ht="19.5" thickBot="1" x14ac:dyDescent="0.35">
      <c r="A4743" s="17">
        <v>4731</v>
      </c>
    </row>
    <row r="4744" spans="1:1" ht="19.5" thickBot="1" x14ac:dyDescent="0.35">
      <c r="A4744" s="17">
        <v>4732</v>
      </c>
    </row>
    <row r="4745" spans="1:1" ht="19.5" thickBot="1" x14ac:dyDescent="0.35">
      <c r="A4745" s="17">
        <v>4733</v>
      </c>
    </row>
    <row r="4746" spans="1:1" ht="19.5" thickBot="1" x14ac:dyDescent="0.35">
      <c r="A4746" s="17">
        <v>4734</v>
      </c>
    </row>
    <row r="4747" spans="1:1" ht="19.5" thickBot="1" x14ac:dyDescent="0.35">
      <c r="A4747" s="17">
        <v>4735</v>
      </c>
    </row>
    <row r="4748" spans="1:1" ht="19.5" thickBot="1" x14ac:dyDescent="0.35">
      <c r="A4748" s="17">
        <v>4736</v>
      </c>
    </row>
    <row r="4749" spans="1:1" ht="19.5" thickBot="1" x14ac:dyDescent="0.35">
      <c r="A4749" s="17">
        <v>4737</v>
      </c>
    </row>
    <row r="4750" spans="1:1" ht="19.5" thickBot="1" x14ac:dyDescent="0.35">
      <c r="A4750" s="17">
        <v>4738</v>
      </c>
    </row>
    <row r="4751" spans="1:1" ht="19.5" thickBot="1" x14ac:dyDescent="0.35">
      <c r="A4751" s="17">
        <v>4739</v>
      </c>
    </row>
    <row r="4752" spans="1:1" ht="19.5" thickBot="1" x14ac:dyDescent="0.35">
      <c r="A4752" s="17">
        <v>4740</v>
      </c>
    </row>
    <row r="4753" spans="1:1" ht="19.5" thickBot="1" x14ac:dyDescent="0.35">
      <c r="A4753" s="17">
        <v>4741</v>
      </c>
    </row>
    <row r="4754" spans="1:1" ht="19.5" thickBot="1" x14ac:dyDescent="0.35">
      <c r="A4754" s="17">
        <v>4742</v>
      </c>
    </row>
    <row r="4755" spans="1:1" ht="19.5" thickBot="1" x14ac:dyDescent="0.35">
      <c r="A4755" s="17">
        <v>4743</v>
      </c>
    </row>
    <row r="4756" spans="1:1" ht="19.5" thickBot="1" x14ac:dyDescent="0.35">
      <c r="A4756" s="17">
        <v>4744</v>
      </c>
    </row>
    <row r="4757" spans="1:1" ht="19.5" thickBot="1" x14ac:dyDescent="0.35">
      <c r="A4757" s="17">
        <v>4745</v>
      </c>
    </row>
    <row r="4758" spans="1:1" ht="19.5" thickBot="1" x14ac:dyDescent="0.35">
      <c r="A4758" s="17">
        <v>4746</v>
      </c>
    </row>
    <row r="4759" spans="1:1" ht="19.5" thickBot="1" x14ac:dyDescent="0.35">
      <c r="A4759" s="17">
        <v>4747</v>
      </c>
    </row>
    <row r="4760" spans="1:1" ht="19.5" thickBot="1" x14ac:dyDescent="0.35">
      <c r="A4760" s="17">
        <v>4748</v>
      </c>
    </row>
    <row r="4761" spans="1:1" ht="19.5" thickBot="1" x14ac:dyDescent="0.35">
      <c r="A4761" s="17">
        <v>4749</v>
      </c>
    </row>
    <row r="4762" spans="1:1" ht="19.5" thickBot="1" x14ac:dyDescent="0.35">
      <c r="A4762" s="17">
        <v>4750</v>
      </c>
    </row>
    <row r="4763" spans="1:1" ht="19.5" thickBot="1" x14ac:dyDescent="0.35">
      <c r="A4763" s="17">
        <v>4751</v>
      </c>
    </row>
    <row r="4764" spans="1:1" ht="19.5" thickBot="1" x14ac:dyDescent="0.35">
      <c r="A4764" s="17">
        <v>4752</v>
      </c>
    </row>
    <row r="4765" spans="1:1" ht="19.5" thickBot="1" x14ac:dyDescent="0.35">
      <c r="A4765" s="17">
        <v>4753</v>
      </c>
    </row>
    <row r="4766" spans="1:1" ht="19.5" thickBot="1" x14ac:dyDescent="0.35">
      <c r="A4766" s="17">
        <v>4754</v>
      </c>
    </row>
    <row r="4767" spans="1:1" ht="19.5" thickBot="1" x14ac:dyDescent="0.35">
      <c r="A4767" s="17">
        <v>4755</v>
      </c>
    </row>
    <row r="4768" spans="1:1" ht="19.5" thickBot="1" x14ac:dyDescent="0.35">
      <c r="A4768" s="17">
        <v>4756</v>
      </c>
    </row>
    <row r="4769" spans="1:1" ht="19.5" thickBot="1" x14ac:dyDescent="0.35">
      <c r="A4769" s="17">
        <v>4757</v>
      </c>
    </row>
    <row r="4770" spans="1:1" ht="19.5" thickBot="1" x14ac:dyDescent="0.35">
      <c r="A4770" s="17">
        <v>4758</v>
      </c>
    </row>
    <row r="4771" spans="1:1" ht="19.5" thickBot="1" x14ac:dyDescent="0.35">
      <c r="A4771" s="17">
        <v>4759</v>
      </c>
    </row>
    <row r="4772" spans="1:1" ht="19.5" thickBot="1" x14ac:dyDescent="0.35">
      <c r="A4772" s="17">
        <v>4760</v>
      </c>
    </row>
    <row r="4773" spans="1:1" ht="19.5" thickBot="1" x14ac:dyDescent="0.35">
      <c r="A4773" s="17">
        <v>4761</v>
      </c>
    </row>
    <row r="4774" spans="1:1" ht="19.5" thickBot="1" x14ac:dyDescent="0.35">
      <c r="A4774" s="17">
        <v>4762</v>
      </c>
    </row>
    <row r="4775" spans="1:1" ht="19.5" thickBot="1" x14ac:dyDescent="0.35">
      <c r="A4775" s="17">
        <v>4763</v>
      </c>
    </row>
    <row r="4776" spans="1:1" ht="19.5" thickBot="1" x14ac:dyDescent="0.35">
      <c r="A4776" s="17">
        <v>4764</v>
      </c>
    </row>
    <row r="4777" spans="1:1" ht="19.5" thickBot="1" x14ac:dyDescent="0.35">
      <c r="A4777" s="17">
        <v>4765</v>
      </c>
    </row>
    <row r="4778" spans="1:1" ht="19.5" thickBot="1" x14ac:dyDescent="0.35">
      <c r="A4778" s="17">
        <v>4766</v>
      </c>
    </row>
    <row r="4779" spans="1:1" ht="19.5" thickBot="1" x14ac:dyDescent="0.35">
      <c r="A4779" s="17">
        <v>4767</v>
      </c>
    </row>
    <row r="4780" spans="1:1" ht="19.5" thickBot="1" x14ac:dyDescent="0.35">
      <c r="A4780" s="17">
        <v>4768</v>
      </c>
    </row>
    <row r="4781" spans="1:1" ht="19.5" thickBot="1" x14ac:dyDescent="0.35">
      <c r="A4781" s="17">
        <v>4769</v>
      </c>
    </row>
    <row r="4782" spans="1:1" ht="19.5" thickBot="1" x14ac:dyDescent="0.35">
      <c r="A4782" s="17">
        <v>4770</v>
      </c>
    </row>
    <row r="4783" spans="1:1" ht="19.5" thickBot="1" x14ac:dyDescent="0.35">
      <c r="A4783" s="17">
        <v>4771</v>
      </c>
    </row>
    <row r="4784" spans="1:1" ht="19.5" thickBot="1" x14ac:dyDescent="0.35">
      <c r="A4784" s="17">
        <v>4772</v>
      </c>
    </row>
    <row r="4785" spans="1:1" ht="19.5" thickBot="1" x14ac:dyDescent="0.35">
      <c r="A4785" s="17">
        <v>4773</v>
      </c>
    </row>
    <row r="4786" spans="1:1" ht="19.5" thickBot="1" x14ac:dyDescent="0.35">
      <c r="A4786" s="17">
        <v>4774</v>
      </c>
    </row>
    <row r="4787" spans="1:1" ht="19.5" thickBot="1" x14ac:dyDescent="0.35">
      <c r="A4787" s="17">
        <v>4775</v>
      </c>
    </row>
    <row r="4788" spans="1:1" ht="19.5" thickBot="1" x14ac:dyDescent="0.35">
      <c r="A4788" s="17">
        <v>4776</v>
      </c>
    </row>
    <row r="4789" spans="1:1" ht="19.5" thickBot="1" x14ac:dyDescent="0.35">
      <c r="A4789" s="17">
        <v>4777</v>
      </c>
    </row>
    <row r="4790" spans="1:1" ht="19.5" thickBot="1" x14ac:dyDescent="0.35">
      <c r="A4790" s="17">
        <v>4778</v>
      </c>
    </row>
    <row r="4791" spans="1:1" ht="19.5" thickBot="1" x14ac:dyDescent="0.35">
      <c r="A4791" s="17">
        <v>4779</v>
      </c>
    </row>
    <row r="4792" spans="1:1" ht="19.5" thickBot="1" x14ac:dyDescent="0.35">
      <c r="A4792" s="17">
        <v>4780</v>
      </c>
    </row>
    <row r="4793" spans="1:1" ht="19.5" thickBot="1" x14ac:dyDescent="0.35">
      <c r="A4793" s="17">
        <v>4781</v>
      </c>
    </row>
    <row r="4794" spans="1:1" ht="19.5" thickBot="1" x14ac:dyDescent="0.35">
      <c r="A4794" s="17">
        <v>4782</v>
      </c>
    </row>
    <row r="4795" spans="1:1" ht="19.5" thickBot="1" x14ac:dyDescent="0.35">
      <c r="A4795" s="17">
        <v>4783</v>
      </c>
    </row>
    <row r="4796" spans="1:1" ht="19.5" thickBot="1" x14ac:dyDescent="0.35">
      <c r="A4796" s="17">
        <v>4784</v>
      </c>
    </row>
    <row r="4797" spans="1:1" ht="19.5" thickBot="1" x14ac:dyDescent="0.35">
      <c r="A4797" s="17">
        <v>4785</v>
      </c>
    </row>
    <row r="4798" spans="1:1" ht="19.5" thickBot="1" x14ac:dyDescent="0.35">
      <c r="A4798" s="17">
        <v>4786</v>
      </c>
    </row>
    <row r="4799" spans="1:1" ht="19.5" thickBot="1" x14ac:dyDescent="0.35">
      <c r="A4799" s="17">
        <v>4787</v>
      </c>
    </row>
    <row r="4800" spans="1:1" ht="19.5" thickBot="1" x14ac:dyDescent="0.35">
      <c r="A4800" s="17">
        <v>4788</v>
      </c>
    </row>
    <row r="4801" spans="1:1" ht="19.5" thickBot="1" x14ac:dyDescent="0.35">
      <c r="A4801" s="17">
        <v>4789</v>
      </c>
    </row>
    <row r="4802" spans="1:1" ht="19.5" thickBot="1" x14ac:dyDescent="0.35">
      <c r="A4802" s="17">
        <v>4790</v>
      </c>
    </row>
    <row r="4803" spans="1:1" ht="19.5" thickBot="1" x14ac:dyDescent="0.35">
      <c r="A4803" s="17">
        <v>4791</v>
      </c>
    </row>
    <row r="4804" spans="1:1" ht="19.5" thickBot="1" x14ac:dyDescent="0.35">
      <c r="A4804" s="17">
        <v>4792</v>
      </c>
    </row>
    <row r="4805" spans="1:1" ht="19.5" thickBot="1" x14ac:dyDescent="0.35">
      <c r="A4805" s="17">
        <v>4793</v>
      </c>
    </row>
    <row r="4806" spans="1:1" ht="19.5" thickBot="1" x14ac:dyDescent="0.35">
      <c r="A4806" s="17">
        <v>4794</v>
      </c>
    </row>
    <row r="4807" spans="1:1" ht="19.5" thickBot="1" x14ac:dyDescent="0.35">
      <c r="A4807" s="17">
        <v>4795</v>
      </c>
    </row>
    <row r="4808" spans="1:1" ht="19.5" thickBot="1" x14ac:dyDescent="0.35">
      <c r="A4808" s="17">
        <v>4796</v>
      </c>
    </row>
    <row r="4809" spans="1:1" ht="19.5" thickBot="1" x14ac:dyDescent="0.35">
      <c r="A4809" s="17">
        <v>4797</v>
      </c>
    </row>
    <row r="4810" spans="1:1" ht="19.5" thickBot="1" x14ac:dyDescent="0.35">
      <c r="A4810" s="17">
        <v>4798</v>
      </c>
    </row>
    <row r="4811" spans="1:1" ht="19.5" thickBot="1" x14ac:dyDescent="0.35">
      <c r="A4811" s="17">
        <v>4799</v>
      </c>
    </row>
    <row r="4812" spans="1:1" ht="19.5" thickBot="1" x14ac:dyDescent="0.35">
      <c r="A4812" s="17">
        <v>4800</v>
      </c>
    </row>
    <row r="4813" spans="1:1" ht="19.5" thickBot="1" x14ac:dyDescent="0.35">
      <c r="A4813" s="17">
        <v>4801</v>
      </c>
    </row>
    <row r="4814" spans="1:1" ht="19.5" thickBot="1" x14ac:dyDescent="0.35">
      <c r="A4814" s="17">
        <v>4802</v>
      </c>
    </row>
    <row r="4815" spans="1:1" ht="19.5" thickBot="1" x14ac:dyDescent="0.35">
      <c r="A4815" s="17">
        <v>4803</v>
      </c>
    </row>
    <row r="4816" spans="1:1" ht="19.5" thickBot="1" x14ac:dyDescent="0.35">
      <c r="A4816" s="17">
        <v>4804</v>
      </c>
    </row>
    <row r="4817" spans="1:1" ht="19.5" thickBot="1" x14ac:dyDescent="0.35">
      <c r="A4817" s="17">
        <v>4805</v>
      </c>
    </row>
    <row r="4818" spans="1:1" ht="19.5" thickBot="1" x14ac:dyDescent="0.35">
      <c r="A4818" s="17">
        <v>4806</v>
      </c>
    </row>
    <row r="4819" spans="1:1" ht="19.5" thickBot="1" x14ac:dyDescent="0.35">
      <c r="A4819" s="17">
        <v>4807</v>
      </c>
    </row>
    <row r="4820" spans="1:1" ht="19.5" thickBot="1" x14ac:dyDescent="0.35">
      <c r="A4820" s="17">
        <v>4808</v>
      </c>
    </row>
    <row r="4821" spans="1:1" ht="19.5" thickBot="1" x14ac:dyDescent="0.35">
      <c r="A4821" s="17">
        <v>4809</v>
      </c>
    </row>
    <row r="4822" spans="1:1" ht="19.5" thickBot="1" x14ac:dyDescent="0.35">
      <c r="A4822" s="17">
        <v>4810</v>
      </c>
    </row>
    <row r="4823" spans="1:1" ht="19.5" thickBot="1" x14ac:dyDescent="0.35">
      <c r="A4823" s="17">
        <v>4811</v>
      </c>
    </row>
    <row r="4824" spans="1:1" ht="19.5" thickBot="1" x14ac:dyDescent="0.35">
      <c r="A4824" s="17">
        <v>4812</v>
      </c>
    </row>
    <row r="4825" spans="1:1" ht="19.5" thickBot="1" x14ac:dyDescent="0.35">
      <c r="A4825" s="17">
        <v>4813</v>
      </c>
    </row>
    <row r="4826" spans="1:1" ht="19.5" thickBot="1" x14ac:dyDescent="0.35">
      <c r="A4826" s="17">
        <v>4814</v>
      </c>
    </row>
    <row r="4827" spans="1:1" ht="19.5" thickBot="1" x14ac:dyDescent="0.35">
      <c r="A4827" s="17">
        <v>4815</v>
      </c>
    </row>
    <row r="4828" spans="1:1" ht="19.5" thickBot="1" x14ac:dyDescent="0.35">
      <c r="A4828" s="17">
        <v>4816</v>
      </c>
    </row>
    <row r="4829" spans="1:1" ht="19.5" thickBot="1" x14ac:dyDescent="0.35">
      <c r="A4829" s="17">
        <v>4817</v>
      </c>
    </row>
    <row r="4830" spans="1:1" ht="19.5" thickBot="1" x14ac:dyDescent="0.35">
      <c r="A4830" s="17">
        <v>4818</v>
      </c>
    </row>
    <row r="4831" spans="1:1" ht="19.5" thickBot="1" x14ac:dyDescent="0.35">
      <c r="A4831" s="17">
        <v>4819</v>
      </c>
    </row>
    <row r="4832" spans="1:1" ht="19.5" thickBot="1" x14ac:dyDescent="0.35">
      <c r="A4832" s="17">
        <v>4820</v>
      </c>
    </row>
    <row r="4833" spans="1:1" ht="19.5" thickBot="1" x14ac:dyDescent="0.35">
      <c r="A4833" s="17">
        <v>4821</v>
      </c>
    </row>
    <row r="4834" spans="1:1" ht="19.5" thickBot="1" x14ac:dyDescent="0.35">
      <c r="A4834" s="17">
        <v>4822</v>
      </c>
    </row>
    <row r="4835" spans="1:1" ht="19.5" thickBot="1" x14ac:dyDescent="0.35">
      <c r="A4835" s="17">
        <v>4823</v>
      </c>
    </row>
    <row r="4836" spans="1:1" ht="19.5" thickBot="1" x14ac:dyDescent="0.35">
      <c r="A4836" s="17">
        <v>4824</v>
      </c>
    </row>
    <row r="4837" spans="1:1" ht="19.5" thickBot="1" x14ac:dyDescent="0.35">
      <c r="A4837" s="17">
        <v>4825</v>
      </c>
    </row>
    <row r="4838" spans="1:1" ht="19.5" thickBot="1" x14ac:dyDescent="0.35">
      <c r="A4838" s="17">
        <v>4826</v>
      </c>
    </row>
    <row r="4839" spans="1:1" ht="19.5" thickBot="1" x14ac:dyDescent="0.35">
      <c r="A4839" s="17">
        <v>4827</v>
      </c>
    </row>
    <row r="4840" spans="1:1" ht="19.5" thickBot="1" x14ac:dyDescent="0.35">
      <c r="A4840" s="17">
        <v>4828</v>
      </c>
    </row>
    <row r="4841" spans="1:1" ht="19.5" thickBot="1" x14ac:dyDescent="0.35">
      <c r="A4841" s="17">
        <v>4829</v>
      </c>
    </row>
    <row r="4842" spans="1:1" ht="19.5" thickBot="1" x14ac:dyDescent="0.35">
      <c r="A4842" s="17">
        <v>4830</v>
      </c>
    </row>
    <row r="4843" spans="1:1" ht="19.5" thickBot="1" x14ac:dyDescent="0.35">
      <c r="A4843" s="17">
        <v>4831</v>
      </c>
    </row>
    <row r="4844" spans="1:1" ht="19.5" thickBot="1" x14ac:dyDescent="0.35">
      <c r="A4844" s="17">
        <v>4832</v>
      </c>
    </row>
    <row r="4845" spans="1:1" ht="19.5" thickBot="1" x14ac:dyDescent="0.35">
      <c r="A4845" s="17">
        <v>4833</v>
      </c>
    </row>
    <row r="4846" spans="1:1" ht="19.5" thickBot="1" x14ac:dyDescent="0.35">
      <c r="A4846" s="17">
        <v>4834</v>
      </c>
    </row>
    <row r="4847" spans="1:1" ht="19.5" thickBot="1" x14ac:dyDescent="0.35">
      <c r="A4847" s="17">
        <v>4835</v>
      </c>
    </row>
    <row r="4848" spans="1:1" ht="19.5" thickBot="1" x14ac:dyDescent="0.35">
      <c r="A4848" s="17">
        <v>4836</v>
      </c>
    </row>
    <row r="4849" spans="1:1" ht="19.5" thickBot="1" x14ac:dyDescent="0.35">
      <c r="A4849" s="17">
        <v>4837</v>
      </c>
    </row>
    <row r="4850" spans="1:1" ht="19.5" thickBot="1" x14ac:dyDescent="0.35">
      <c r="A4850" s="17">
        <v>4838</v>
      </c>
    </row>
    <row r="4851" spans="1:1" ht="19.5" thickBot="1" x14ac:dyDescent="0.35">
      <c r="A4851" s="17">
        <v>4839</v>
      </c>
    </row>
    <row r="4852" spans="1:1" ht="19.5" thickBot="1" x14ac:dyDescent="0.35">
      <c r="A4852" s="17">
        <v>4840</v>
      </c>
    </row>
    <row r="4853" spans="1:1" ht="19.5" thickBot="1" x14ac:dyDescent="0.35">
      <c r="A4853" s="17">
        <v>4841</v>
      </c>
    </row>
    <row r="4854" spans="1:1" ht="19.5" thickBot="1" x14ac:dyDescent="0.35">
      <c r="A4854" s="17">
        <v>4842</v>
      </c>
    </row>
    <row r="4855" spans="1:1" ht="19.5" thickBot="1" x14ac:dyDescent="0.35">
      <c r="A4855" s="17">
        <v>4843</v>
      </c>
    </row>
    <row r="4856" spans="1:1" ht="19.5" thickBot="1" x14ac:dyDescent="0.35">
      <c r="A4856" s="17">
        <v>4844</v>
      </c>
    </row>
    <row r="4857" spans="1:1" ht="19.5" thickBot="1" x14ac:dyDescent="0.35">
      <c r="A4857" s="17">
        <v>4845</v>
      </c>
    </row>
    <row r="4858" spans="1:1" ht="19.5" thickBot="1" x14ac:dyDescent="0.35">
      <c r="A4858" s="17">
        <v>4846</v>
      </c>
    </row>
    <row r="4859" spans="1:1" ht="19.5" thickBot="1" x14ac:dyDescent="0.35">
      <c r="A4859" s="17">
        <v>4847</v>
      </c>
    </row>
    <row r="4860" spans="1:1" ht="19.5" thickBot="1" x14ac:dyDescent="0.35">
      <c r="A4860" s="17">
        <v>4848</v>
      </c>
    </row>
    <row r="4861" spans="1:1" ht="19.5" thickBot="1" x14ac:dyDescent="0.35">
      <c r="A4861" s="17">
        <v>4849</v>
      </c>
    </row>
    <row r="4862" spans="1:1" ht="19.5" thickBot="1" x14ac:dyDescent="0.35">
      <c r="A4862" s="17">
        <v>4850</v>
      </c>
    </row>
    <row r="4863" spans="1:1" ht="19.5" thickBot="1" x14ac:dyDescent="0.35">
      <c r="A4863" s="17">
        <v>4851</v>
      </c>
    </row>
    <row r="4864" spans="1:1" ht="19.5" thickBot="1" x14ac:dyDescent="0.35">
      <c r="A4864" s="17">
        <v>4852</v>
      </c>
    </row>
    <row r="4865" spans="1:1" ht="19.5" thickBot="1" x14ac:dyDescent="0.35">
      <c r="A4865" s="17">
        <v>4853</v>
      </c>
    </row>
    <row r="4866" spans="1:1" ht="19.5" thickBot="1" x14ac:dyDescent="0.35">
      <c r="A4866" s="17">
        <v>4854</v>
      </c>
    </row>
    <row r="4867" spans="1:1" ht="19.5" thickBot="1" x14ac:dyDescent="0.35">
      <c r="A4867" s="17">
        <v>4855</v>
      </c>
    </row>
    <row r="4868" spans="1:1" ht="19.5" thickBot="1" x14ac:dyDescent="0.35">
      <c r="A4868" s="17">
        <v>4856</v>
      </c>
    </row>
    <row r="4869" spans="1:1" ht="19.5" thickBot="1" x14ac:dyDescent="0.35">
      <c r="A4869" s="17">
        <v>4857</v>
      </c>
    </row>
    <row r="4870" spans="1:1" ht="19.5" thickBot="1" x14ac:dyDescent="0.35">
      <c r="A4870" s="17">
        <v>4858</v>
      </c>
    </row>
    <row r="4871" spans="1:1" ht="19.5" thickBot="1" x14ac:dyDescent="0.35">
      <c r="A4871" s="17">
        <v>4859</v>
      </c>
    </row>
    <row r="4872" spans="1:1" ht="19.5" thickBot="1" x14ac:dyDescent="0.35">
      <c r="A4872" s="17">
        <v>4860</v>
      </c>
    </row>
    <row r="4873" spans="1:1" ht="19.5" thickBot="1" x14ac:dyDescent="0.35">
      <c r="A4873" s="17">
        <v>4861</v>
      </c>
    </row>
    <row r="4874" spans="1:1" ht="19.5" thickBot="1" x14ac:dyDescent="0.35">
      <c r="A4874" s="17">
        <v>4862</v>
      </c>
    </row>
    <row r="4875" spans="1:1" ht="19.5" thickBot="1" x14ac:dyDescent="0.35">
      <c r="A4875" s="17">
        <v>4863</v>
      </c>
    </row>
    <row r="4876" spans="1:1" ht="19.5" thickBot="1" x14ac:dyDescent="0.35">
      <c r="A4876" s="17">
        <v>4864</v>
      </c>
    </row>
    <row r="4877" spans="1:1" ht="19.5" thickBot="1" x14ac:dyDescent="0.35">
      <c r="A4877" s="17">
        <v>4865</v>
      </c>
    </row>
    <row r="4878" spans="1:1" ht="19.5" thickBot="1" x14ac:dyDescent="0.35">
      <c r="A4878" s="17">
        <v>4866</v>
      </c>
    </row>
    <row r="4879" spans="1:1" ht="19.5" thickBot="1" x14ac:dyDescent="0.35">
      <c r="A4879" s="17">
        <v>4867</v>
      </c>
    </row>
    <row r="4880" spans="1:1" ht="19.5" thickBot="1" x14ac:dyDescent="0.35">
      <c r="A4880" s="17">
        <v>4868</v>
      </c>
    </row>
    <row r="4881" spans="1:1" ht="19.5" thickBot="1" x14ac:dyDescent="0.35">
      <c r="A4881" s="17">
        <v>4869</v>
      </c>
    </row>
    <row r="4882" spans="1:1" ht="19.5" thickBot="1" x14ac:dyDescent="0.35">
      <c r="A4882" s="17">
        <v>4870</v>
      </c>
    </row>
    <row r="4883" spans="1:1" ht="19.5" thickBot="1" x14ac:dyDescent="0.35">
      <c r="A4883" s="17">
        <v>4871</v>
      </c>
    </row>
    <row r="4884" spans="1:1" ht="19.5" thickBot="1" x14ac:dyDescent="0.35">
      <c r="A4884" s="17">
        <v>4872</v>
      </c>
    </row>
    <row r="4885" spans="1:1" ht="19.5" thickBot="1" x14ac:dyDescent="0.35">
      <c r="A4885" s="17">
        <v>4873</v>
      </c>
    </row>
    <row r="4886" spans="1:1" ht="19.5" thickBot="1" x14ac:dyDescent="0.35">
      <c r="A4886" s="17">
        <v>4874</v>
      </c>
    </row>
    <row r="4887" spans="1:1" ht="19.5" thickBot="1" x14ac:dyDescent="0.35">
      <c r="A4887" s="17">
        <v>4875</v>
      </c>
    </row>
    <row r="4888" spans="1:1" ht="19.5" thickBot="1" x14ac:dyDescent="0.35">
      <c r="A4888" s="17">
        <v>4876</v>
      </c>
    </row>
    <row r="4889" spans="1:1" ht="19.5" thickBot="1" x14ac:dyDescent="0.35">
      <c r="A4889" s="17">
        <v>4877</v>
      </c>
    </row>
    <row r="4890" spans="1:1" ht="19.5" thickBot="1" x14ac:dyDescent="0.35">
      <c r="A4890" s="17">
        <v>4878</v>
      </c>
    </row>
    <row r="4891" spans="1:1" ht="19.5" thickBot="1" x14ac:dyDescent="0.35">
      <c r="A4891" s="17">
        <v>4879</v>
      </c>
    </row>
    <row r="4892" spans="1:1" ht="19.5" thickBot="1" x14ac:dyDescent="0.35">
      <c r="A4892" s="17">
        <v>4880</v>
      </c>
    </row>
    <row r="4893" spans="1:1" ht="19.5" thickBot="1" x14ac:dyDescent="0.35">
      <c r="A4893" s="17">
        <v>4881</v>
      </c>
    </row>
    <row r="4894" spans="1:1" ht="19.5" thickBot="1" x14ac:dyDescent="0.35">
      <c r="A4894" s="17">
        <v>4882</v>
      </c>
    </row>
    <row r="4895" spans="1:1" ht="19.5" thickBot="1" x14ac:dyDescent="0.35">
      <c r="A4895" s="17">
        <v>4883</v>
      </c>
    </row>
    <row r="4896" spans="1:1" ht="19.5" thickBot="1" x14ac:dyDescent="0.35">
      <c r="A4896" s="17">
        <v>4884</v>
      </c>
    </row>
    <row r="4897" spans="1:1" ht="19.5" thickBot="1" x14ac:dyDescent="0.35">
      <c r="A4897" s="17">
        <v>4885</v>
      </c>
    </row>
    <row r="4898" spans="1:1" ht="19.5" thickBot="1" x14ac:dyDescent="0.35">
      <c r="A4898" s="17">
        <v>4886</v>
      </c>
    </row>
    <row r="4899" spans="1:1" ht="19.5" thickBot="1" x14ac:dyDescent="0.35">
      <c r="A4899" s="17">
        <v>4887</v>
      </c>
    </row>
    <row r="4900" spans="1:1" ht="19.5" thickBot="1" x14ac:dyDescent="0.35">
      <c r="A4900" s="17">
        <v>4888</v>
      </c>
    </row>
    <row r="4901" spans="1:1" ht="19.5" thickBot="1" x14ac:dyDescent="0.35">
      <c r="A4901" s="17">
        <v>4889</v>
      </c>
    </row>
    <row r="4902" spans="1:1" ht="19.5" thickBot="1" x14ac:dyDescent="0.35">
      <c r="A4902" s="17">
        <v>4890</v>
      </c>
    </row>
    <row r="4903" spans="1:1" ht="19.5" thickBot="1" x14ac:dyDescent="0.35">
      <c r="A4903" s="17">
        <v>4891</v>
      </c>
    </row>
    <row r="4904" spans="1:1" ht="19.5" thickBot="1" x14ac:dyDescent="0.35">
      <c r="A4904" s="17">
        <v>4892</v>
      </c>
    </row>
    <row r="4905" spans="1:1" ht="19.5" thickBot="1" x14ac:dyDescent="0.35">
      <c r="A4905" s="17">
        <v>4893</v>
      </c>
    </row>
    <row r="4906" spans="1:1" ht="19.5" thickBot="1" x14ac:dyDescent="0.35">
      <c r="A4906" s="17">
        <v>4894</v>
      </c>
    </row>
    <row r="4907" spans="1:1" ht="19.5" thickBot="1" x14ac:dyDescent="0.35">
      <c r="A4907" s="17">
        <v>4895</v>
      </c>
    </row>
    <row r="4908" spans="1:1" ht="19.5" thickBot="1" x14ac:dyDescent="0.35">
      <c r="A4908" s="17">
        <v>4896</v>
      </c>
    </row>
    <row r="4909" spans="1:1" ht="19.5" thickBot="1" x14ac:dyDescent="0.35">
      <c r="A4909" s="17">
        <v>4897</v>
      </c>
    </row>
    <row r="4910" spans="1:1" ht="19.5" thickBot="1" x14ac:dyDescent="0.35">
      <c r="A4910" s="17">
        <v>4898</v>
      </c>
    </row>
    <row r="4911" spans="1:1" ht="19.5" thickBot="1" x14ac:dyDescent="0.35">
      <c r="A4911" s="17">
        <v>4899</v>
      </c>
    </row>
    <row r="4912" spans="1:1" ht="19.5" thickBot="1" x14ac:dyDescent="0.35">
      <c r="A4912" s="17">
        <v>4900</v>
      </c>
    </row>
    <row r="4913" spans="1:1" ht="19.5" thickBot="1" x14ac:dyDescent="0.35">
      <c r="A4913" s="17">
        <v>4901</v>
      </c>
    </row>
    <row r="4914" spans="1:1" ht="19.5" thickBot="1" x14ac:dyDescent="0.35">
      <c r="A4914" s="17">
        <v>4902</v>
      </c>
    </row>
    <row r="4915" spans="1:1" ht="19.5" thickBot="1" x14ac:dyDescent="0.35">
      <c r="A4915" s="17">
        <v>4903</v>
      </c>
    </row>
    <row r="4916" spans="1:1" ht="19.5" thickBot="1" x14ac:dyDescent="0.35">
      <c r="A4916" s="17">
        <v>4904</v>
      </c>
    </row>
    <row r="4917" spans="1:1" ht="19.5" thickBot="1" x14ac:dyDescent="0.35">
      <c r="A4917" s="17">
        <v>4905</v>
      </c>
    </row>
    <row r="4918" spans="1:1" ht="19.5" thickBot="1" x14ac:dyDescent="0.35">
      <c r="A4918" s="17">
        <v>4906</v>
      </c>
    </row>
    <row r="4919" spans="1:1" ht="19.5" thickBot="1" x14ac:dyDescent="0.35">
      <c r="A4919" s="17">
        <v>4907</v>
      </c>
    </row>
    <row r="4920" spans="1:1" ht="19.5" thickBot="1" x14ac:dyDescent="0.35">
      <c r="A4920" s="17">
        <v>4908</v>
      </c>
    </row>
    <row r="4921" spans="1:1" ht="19.5" thickBot="1" x14ac:dyDescent="0.35">
      <c r="A4921" s="17">
        <v>4909</v>
      </c>
    </row>
    <row r="4922" spans="1:1" ht="19.5" thickBot="1" x14ac:dyDescent="0.35">
      <c r="A4922" s="17">
        <v>4910</v>
      </c>
    </row>
    <row r="4923" spans="1:1" ht="19.5" thickBot="1" x14ac:dyDescent="0.35">
      <c r="A4923" s="17">
        <v>4911</v>
      </c>
    </row>
    <row r="4924" spans="1:1" ht="19.5" thickBot="1" x14ac:dyDescent="0.35">
      <c r="A4924" s="17">
        <v>4912</v>
      </c>
    </row>
    <row r="4925" spans="1:1" ht="19.5" thickBot="1" x14ac:dyDescent="0.35">
      <c r="A4925" s="17">
        <v>4913</v>
      </c>
    </row>
    <row r="4926" spans="1:1" ht="19.5" thickBot="1" x14ac:dyDescent="0.35">
      <c r="A4926" s="17">
        <v>4914</v>
      </c>
    </row>
    <row r="4927" spans="1:1" ht="19.5" thickBot="1" x14ac:dyDescent="0.35">
      <c r="A4927" s="17">
        <v>4915</v>
      </c>
    </row>
    <row r="4928" spans="1:1" ht="19.5" thickBot="1" x14ac:dyDescent="0.35">
      <c r="A4928" s="17">
        <v>4916</v>
      </c>
    </row>
    <row r="4929" spans="1:1" ht="19.5" thickBot="1" x14ac:dyDescent="0.35">
      <c r="A4929" s="17">
        <v>4917</v>
      </c>
    </row>
    <row r="4930" spans="1:1" ht="19.5" thickBot="1" x14ac:dyDescent="0.35">
      <c r="A4930" s="17">
        <v>4918</v>
      </c>
    </row>
    <row r="4931" spans="1:1" ht="19.5" thickBot="1" x14ac:dyDescent="0.35">
      <c r="A4931" s="17">
        <v>4919</v>
      </c>
    </row>
    <row r="4932" spans="1:1" ht="19.5" thickBot="1" x14ac:dyDescent="0.35">
      <c r="A4932" s="17">
        <v>4920</v>
      </c>
    </row>
    <row r="4933" spans="1:1" ht="19.5" thickBot="1" x14ac:dyDescent="0.35">
      <c r="A4933" s="17">
        <v>4921</v>
      </c>
    </row>
    <row r="4934" spans="1:1" ht="19.5" thickBot="1" x14ac:dyDescent="0.35">
      <c r="A4934" s="17">
        <v>4922</v>
      </c>
    </row>
    <row r="4935" spans="1:1" ht="19.5" thickBot="1" x14ac:dyDescent="0.35">
      <c r="A4935" s="17">
        <v>4923</v>
      </c>
    </row>
    <row r="4936" spans="1:1" ht="19.5" thickBot="1" x14ac:dyDescent="0.35">
      <c r="A4936" s="17">
        <v>4924</v>
      </c>
    </row>
    <row r="4937" spans="1:1" ht="19.5" thickBot="1" x14ac:dyDescent="0.35">
      <c r="A4937" s="17">
        <v>4925</v>
      </c>
    </row>
    <row r="4938" spans="1:1" ht="19.5" thickBot="1" x14ac:dyDescent="0.35">
      <c r="A4938" s="17">
        <v>4926</v>
      </c>
    </row>
    <row r="4939" spans="1:1" ht="19.5" thickBot="1" x14ac:dyDescent="0.35">
      <c r="A4939" s="17">
        <v>4927</v>
      </c>
    </row>
    <row r="4940" spans="1:1" ht="19.5" thickBot="1" x14ac:dyDescent="0.35">
      <c r="A4940" s="17">
        <v>4928</v>
      </c>
    </row>
    <row r="4941" spans="1:1" ht="19.5" thickBot="1" x14ac:dyDescent="0.35">
      <c r="A4941" s="17">
        <v>4929</v>
      </c>
    </row>
    <row r="4942" spans="1:1" ht="19.5" thickBot="1" x14ac:dyDescent="0.35">
      <c r="A4942" s="17">
        <v>4930</v>
      </c>
    </row>
    <row r="4943" spans="1:1" ht="19.5" thickBot="1" x14ac:dyDescent="0.35">
      <c r="A4943" s="17">
        <v>4931</v>
      </c>
    </row>
    <row r="4944" spans="1:1" ht="19.5" thickBot="1" x14ac:dyDescent="0.35">
      <c r="A4944" s="17">
        <v>4932</v>
      </c>
    </row>
    <row r="4945" spans="1:1" ht="19.5" thickBot="1" x14ac:dyDescent="0.35">
      <c r="A4945" s="17">
        <v>4933</v>
      </c>
    </row>
    <row r="4946" spans="1:1" ht="19.5" thickBot="1" x14ac:dyDescent="0.35">
      <c r="A4946" s="17">
        <v>4934</v>
      </c>
    </row>
    <row r="4947" spans="1:1" ht="19.5" thickBot="1" x14ac:dyDescent="0.35">
      <c r="A4947" s="17">
        <v>4935</v>
      </c>
    </row>
    <row r="4948" spans="1:1" ht="19.5" thickBot="1" x14ac:dyDescent="0.35">
      <c r="A4948" s="17">
        <v>4936</v>
      </c>
    </row>
    <row r="4949" spans="1:1" ht="19.5" thickBot="1" x14ac:dyDescent="0.35">
      <c r="A4949" s="17">
        <v>4937</v>
      </c>
    </row>
    <row r="4950" spans="1:1" ht="19.5" thickBot="1" x14ac:dyDescent="0.35">
      <c r="A4950" s="17">
        <v>4938</v>
      </c>
    </row>
    <row r="4951" spans="1:1" ht="19.5" thickBot="1" x14ac:dyDescent="0.35">
      <c r="A4951" s="17">
        <v>4939</v>
      </c>
    </row>
    <row r="4952" spans="1:1" ht="19.5" thickBot="1" x14ac:dyDescent="0.35">
      <c r="A4952" s="17">
        <v>4940</v>
      </c>
    </row>
    <row r="4953" spans="1:1" ht="19.5" thickBot="1" x14ac:dyDescent="0.35">
      <c r="A4953" s="17">
        <v>4941</v>
      </c>
    </row>
    <row r="4954" spans="1:1" ht="19.5" thickBot="1" x14ac:dyDescent="0.35">
      <c r="A4954" s="17">
        <v>4942</v>
      </c>
    </row>
    <row r="4955" spans="1:1" ht="19.5" thickBot="1" x14ac:dyDescent="0.35">
      <c r="A4955" s="17">
        <v>4943</v>
      </c>
    </row>
    <row r="4956" spans="1:1" ht="19.5" thickBot="1" x14ac:dyDescent="0.35">
      <c r="A4956" s="17">
        <v>4944</v>
      </c>
    </row>
    <row r="4957" spans="1:1" ht="19.5" thickBot="1" x14ac:dyDescent="0.35">
      <c r="A4957" s="17">
        <v>4945</v>
      </c>
    </row>
    <row r="4958" spans="1:1" ht="19.5" thickBot="1" x14ac:dyDescent="0.35">
      <c r="A4958" s="17">
        <v>4946</v>
      </c>
    </row>
    <row r="4959" spans="1:1" ht="19.5" thickBot="1" x14ac:dyDescent="0.35">
      <c r="A4959" s="17">
        <v>4947</v>
      </c>
    </row>
    <row r="4960" spans="1:1" ht="19.5" thickBot="1" x14ac:dyDescent="0.35">
      <c r="A4960" s="17">
        <v>4948</v>
      </c>
    </row>
    <row r="4961" spans="1:1" ht="19.5" thickBot="1" x14ac:dyDescent="0.35">
      <c r="A4961" s="17">
        <v>4949</v>
      </c>
    </row>
    <row r="4962" spans="1:1" ht="19.5" thickBot="1" x14ac:dyDescent="0.35">
      <c r="A4962" s="17">
        <v>4950</v>
      </c>
    </row>
    <row r="4963" spans="1:1" ht="19.5" thickBot="1" x14ac:dyDescent="0.35">
      <c r="A4963" s="17">
        <v>4951</v>
      </c>
    </row>
    <row r="4964" spans="1:1" ht="19.5" thickBot="1" x14ac:dyDescent="0.35">
      <c r="A4964" s="17">
        <v>4952</v>
      </c>
    </row>
    <row r="4965" spans="1:1" ht="19.5" thickBot="1" x14ac:dyDescent="0.35">
      <c r="A4965" s="17">
        <v>4953</v>
      </c>
    </row>
    <row r="4966" spans="1:1" ht="19.5" thickBot="1" x14ac:dyDescent="0.35">
      <c r="A4966" s="17">
        <v>4954</v>
      </c>
    </row>
    <row r="4967" spans="1:1" ht="19.5" thickBot="1" x14ac:dyDescent="0.35">
      <c r="A4967" s="17">
        <v>4955</v>
      </c>
    </row>
    <row r="4968" spans="1:1" ht="19.5" thickBot="1" x14ac:dyDescent="0.35">
      <c r="A4968" s="17">
        <v>4956</v>
      </c>
    </row>
    <row r="4969" spans="1:1" ht="19.5" thickBot="1" x14ac:dyDescent="0.35">
      <c r="A4969" s="17">
        <v>4957</v>
      </c>
    </row>
    <row r="4970" spans="1:1" ht="19.5" thickBot="1" x14ac:dyDescent="0.35">
      <c r="A4970" s="17">
        <v>4958</v>
      </c>
    </row>
    <row r="4971" spans="1:1" ht="19.5" thickBot="1" x14ac:dyDescent="0.35">
      <c r="A4971" s="17">
        <v>4959</v>
      </c>
    </row>
    <row r="4972" spans="1:1" ht="19.5" thickBot="1" x14ac:dyDescent="0.35">
      <c r="A4972" s="17">
        <v>4960</v>
      </c>
    </row>
    <row r="4973" spans="1:1" ht="19.5" thickBot="1" x14ac:dyDescent="0.35">
      <c r="A4973" s="17">
        <v>4961</v>
      </c>
    </row>
    <row r="4974" spans="1:1" ht="19.5" thickBot="1" x14ac:dyDescent="0.35">
      <c r="A4974" s="17">
        <v>4962</v>
      </c>
    </row>
    <row r="4975" spans="1:1" ht="19.5" thickBot="1" x14ac:dyDescent="0.35">
      <c r="A4975" s="17">
        <v>4963</v>
      </c>
    </row>
    <row r="4976" spans="1:1" ht="19.5" thickBot="1" x14ac:dyDescent="0.35">
      <c r="A4976" s="17">
        <v>4964</v>
      </c>
    </row>
    <row r="4977" spans="1:1" ht="19.5" thickBot="1" x14ac:dyDescent="0.35">
      <c r="A4977" s="17">
        <v>4965</v>
      </c>
    </row>
    <row r="4978" spans="1:1" ht="19.5" thickBot="1" x14ac:dyDescent="0.35">
      <c r="A4978" s="17">
        <v>4966</v>
      </c>
    </row>
    <row r="4979" spans="1:1" ht="19.5" thickBot="1" x14ac:dyDescent="0.35">
      <c r="A4979" s="17">
        <v>4967</v>
      </c>
    </row>
    <row r="4980" spans="1:1" ht="19.5" thickBot="1" x14ac:dyDescent="0.35">
      <c r="A4980" s="17">
        <v>4968</v>
      </c>
    </row>
    <row r="4981" spans="1:1" ht="19.5" thickBot="1" x14ac:dyDescent="0.35">
      <c r="A4981" s="17">
        <v>4969</v>
      </c>
    </row>
    <row r="4982" spans="1:1" ht="19.5" thickBot="1" x14ac:dyDescent="0.35">
      <c r="A4982" s="17">
        <v>4970</v>
      </c>
    </row>
    <row r="4983" spans="1:1" ht="19.5" thickBot="1" x14ac:dyDescent="0.35">
      <c r="A4983" s="17">
        <v>4971</v>
      </c>
    </row>
    <row r="4984" spans="1:1" ht="19.5" thickBot="1" x14ac:dyDescent="0.35">
      <c r="A4984" s="17">
        <v>4972</v>
      </c>
    </row>
    <row r="4985" spans="1:1" ht="19.5" thickBot="1" x14ac:dyDescent="0.35">
      <c r="A4985" s="17">
        <v>4973</v>
      </c>
    </row>
    <row r="4986" spans="1:1" ht="19.5" thickBot="1" x14ac:dyDescent="0.35">
      <c r="A4986" s="17">
        <v>4974</v>
      </c>
    </row>
    <row r="4987" spans="1:1" ht="19.5" thickBot="1" x14ac:dyDescent="0.35">
      <c r="A4987" s="17">
        <v>4975</v>
      </c>
    </row>
    <row r="4988" spans="1:1" ht="19.5" thickBot="1" x14ac:dyDescent="0.35">
      <c r="A4988" s="17">
        <v>4976</v>
      </c>
    </row>
    <row r="4989" spans="1:1" ht="19.5" thickBot="1" x14ac:dyDescent="0.35">
      <c r="A4989" s="17">
        <v>4977</v>
      </c>
    </row>
    <row r="4990" spans="1:1" ht="19.5" thickBot="1" x14ac:dyDescent="0.35">
      <c r="A4990" s="17">
        <v>4978</v>
      </c>
    </row>
    <row r="4991" spans="1:1" ht="19.5" thickBot="1" x14ac:dyDescent="0.35">
      <c r="A4991" s="17">
        <v>4979</v>
      </c>
    </row>
    <row r="4992" spans="1:1" ht="19.5" thickBot="1" x14ac:dyDescent="0.35">
      <c r="A4992" s="17">
        <v>4980</v>
      </c>
    </row>
    <row r="4993" spans="1:1" ht="19.5" thickBot="1" x14ac:dyDescent="0.35">
      <c r="A4993" s="17">
        <v>4981</v>
      </c>
    </row>
    <row r="4994" spans="1:1" ht="19.5" thickBot="1" x14ac:dyDescent="0.35">
      <c r="A4994" s="17">
        <v>4982</v>
      </c>
    </row>
    <row r="4995" spans="1:1" ht="19.5" thickBot="1" x14ac:dyDescent="0.35">
      <c r="A4995" s="17">
        <v>4983</v>
      </c>
    </row>
    <row r="4996" spans="1:1" ht="19.5" thickBot="1" x14ac:dyDescent="0.35">
      <c r="A4996" s="17">
        <v>4984</v>
      </c>
    </row>
    <row r="4997" spans="1:1" ht="19.5" thickBot="1" x14ac:dyDescent="0.35">
      <c r="A4997" s="17">
        <v>4985</v>
      </c>
    </row>
    <row r="4998" spans="1:1" ht="19.5" thickBot="1" x14ac:dyDescent="0.35">
      <c r="A4998" s="17">
        <v>4986</v>
      </c>
    </row>
    <row r="4999" spans="1:1" ht="19.5" thickBot="1" x14ac:dyDescent="0.35">
      <c r="A4999" s="17">
        <v>4987</v>
      </c>
    </row>
    <row r="5000" spans="1:1" ht="19.5" thickBot="1" x14ac:dyDescent="0.35">
      <c r="A5000" s="17">
        <v>4988</v>
      </c>
    </row>
    <row r="5001" spans="1:1" ht="19.5" thickBot="1" x14ac:dyDescent="0.35">
      <c r="A5001" s="17">
        <v>4989</v>
      </c>
    </row>
    <row r="5002" spans="1:1" ht="19.5" thickBot="1" x14ac:dyDescent="0.35">
      <c r="A5002" s="17">
        <v>4990</v>
      </c>
    </row>
    <row r="5003" spans="1:1" ht="19.5" thickBot="1" x14ac:dyDescent="0.35">
      <c r="A5003" s="17">
        <v>4991</v>
      </c>
    </row>
    <row r="5004" spans="1:1" ht="19.5" thickBot="1" x14ac:dyDescent="0.35">
      <c r="A5004" s="17">
        <v>4992</v>
      </c>
    </row>
    <row r="5005" spans="1:1" ht="19.5" thickBot="1" x14ac:dyDescent="0.35">
      <c r="A5005" s="17">
        <v>4993</v>
      </c>
    </row>
    <row r="5006" spans="1:1" ht="19.5" thickBot="1" x14ac:dyDescent="0.35">
      <c r="A5006" s="17">
        <v>4994</v>
      </c>
    </row>
    <row r="5007" spans="1:1" ht="19.5" thickBot="1" x14ac:dyDescent="0.35">
      <c r="A5007" s="17">
        <v>4995</v>
      </c>
    </row>
    <row r="5008" spans="1:1" ht="19.5" thickBot="1" x14ac:dyDescent="0.35">
      <c r="A5008" s="17">
        <v>4996</v>
      </c>
    </row>
    <row r="5009" spans="1:1" ht="19.5" thickBot="1" x14ac:dyDescent="0.35">
      <c r="A5009" s="17">
        <v>4997</v>
      </c>
    </row>
    <row r="5010" spans="1:1" ht="19.5" thickBot="1" x14ac:dyDescent="0.35">
      <c r="A5010" s="17">
        <v>4998</v>
      </c>
    </row>
    <row r="5011" spans="1:1" ht="19.5" thickBot="1" x14ac:dyDescent="0.35">
      <c r="A5011" s="17">
        <v>4999</v>
      </c>
    </row>
    <row r="5012" spans="1:1" ht="19.5" thickBot="1" x14ac:dyDescent="0.35">
      <c r="A5012" s="17">
        <v>5000</v>
      </c>
    </row>
    <row r="5013" spans="1:1" ht="19.5" thickBot="1" x14ac:dyDescent="0.35">
      <c r="A5013" s="17">
        <v>5001</v>
      </c>
    </row>
    <row r="5014" spans="1:1" ht="19.5" thickBot="1" x14ac:dyDescent="0.35">
      <c r="A5014" s="17">
        <v>5002</v>
      </c>
    </row>
    <row r="5015" spans="1:1" ht="19.5" thickBot="1" x14ac:dyDescent="0.35">
      <c r="A5015" s="17">
        <v>5003</v>
      </c>
    </row>
    <row r="5016" spans="1:1" ht="19.5" thickBot="1" x14ac:dyDescent="0.35">
      <c r="A5016" s="17">
        <v>5004</v>
      </c>
    </row>
    <row r="5017" spans="1:1" ht="19.5" thickBot="1" x14ac:dyDescent="0.35">
      <c r="A5017" s="17">
        <v>5005</v>
      </c>
    </row>
    <row r="5018" spans="1:1" ht="19.5" thickBot="1" x14ac:dyDescent="0.35">
      <c r="A5018" s="17">
        <v>5006</v>
      </c>
    </row>
    <row r="5019" spans="1:1" ht="19.5" thickBot="1" x14ac:dyDescent="0.35">
      <c r="A5019" s="17">
        <v>5007</v>
      </c>
    </row>
    <row r="5020" spans="1:1" ht="19.5" thickBot="1" x14ac:dyDescent="0.35">
      <c r="A5020" s="17">
        <v>5008</v>
      </c>
    </row>
    <row r="5021" spans="1:1" ht="19.5" thickBot="1" x14ac:dyDescent="0.35">
      <c r="A5021" s="17">
        <v>5009</v>
      </c>
    </row>
    <row r="5022" spans="1:1" ht="19.5" thickBot="1" x14ac:dyDescent="0.35">
      <c r="A5022" s="17">
        <v>5010</v>
      </c>
    </row>
    <row r="5023" spans="1:1" ht="19.5" thickBot="1" x14ac:dyDescent="0.35">
      <c r="A5023" s="17">
        <v>5011</v>
      </c>
    </row>
    <row r="5024" spans="1:1" ht="19.5" thickBot="1" x14ac:dyDescent="0.35">
      <c r="A5024" s="17">
        <v>5012</v>
      </c>
    </row>
    <row r="5025" spans="1:1" ht="19.5" thickBot="1" x14ac:dyDescent="0.35">
      <c r="A5025" s="17">
        <v>5013</v>
      </c>
    </row>
    <row r="5026" spans="1:1" ht="19.5" thickBot="1" x14ac:dyDescent="0.35">
      <c r="A5026" s="17">
        <v>5014</v>
      </c>
    </row>
    <row r="5027" spans="1:1" ht="19.5" thickBot="1" x14ac:dyDescent="0.35">
      <c r="A5027" s="17">
        <v>5015</v>
      </c>
    </row>
    <row r="5028" spans="1:1" ht="19.5" thickBot="1" x14ac:dyDescent="0.35">
      <c r="A5028" s="17">
        <v>5016</v>
      </c>
    </row>
    <row r="5029" spans="1:1" ht="19.5" thickBot="1" x14ac:dyDescent="0.35">
      <c r="A5029" s="17">
        <v>5017</v>
      </c>
    </row>
    <row r="5030" spans="1:1" ht="19.5" thickBot="1" x14ac:dyDescent="0.35">
      <c r="A5030" s="17">
        <v>5018</v>
      </c>
    </row>
    <row r="5031" spans="1:1" ht="19.5" thickBot="1" x14ac:dyDescent="0.35">
      <c r="A5031" s="17">
        <v>5019</v>
      </c>
    </row>
    <row r="5032" spans="1:1" ht="19.5" thickBot="1" x14ac:dyDescent="0.35">
      <c r="A5032" s="17">
        <v>5020</v>
      </c>
    </row>
    <row r="5033" spans="1:1" ht="19.5" thickBot="1" x14ac:dyDescent="0.35">
      <c r="A5033" s="17">
        <v>5021</v>
      </c>
    </row>
    <row r="5034" spans="1:1" ht="19.5" thickBot="1" x14ac:dyDescent="0.35">
      <c r="A5034" s="17">
        <v>5022</v>
      </c>
    </row>
    <row r="5035" spans="1:1" ht="19.5" thickBot="1" x14ac:dyDescent="0.35">
      <c r="A5035" s="17">
        <v>5023</v>
      </c>
    </row>
    <row r="5036" spans="1:1" ht="19.5" thickBot="1" x14ac:dyDescent="0.35">
      <c r="A5036" s="17">
        <v>5024</v>
      </c>
    </row>
    <row r="5037" spans="1:1" ht="19.5" thickBot="1" x14ac:dyDescent="0.35">
      <c r="A5037" s="17">
        <v>5025</v>
      </c>
    </row>
    <row r="5038" spans="1:1" ht="19.5" thickBot="1" x14ac:dyDescent="0.35">
      <c r="A5038" s="17">
        <v>5026</v>
      </c>
    </row>
    <row r="5039" spans="1:1" ht="19.5" thickBot="1" x14ac:dyDescent="0.35">
      <c r="A5039" s="17">
        <v>5027</v>
      </c>
    </row>
    <row r="5040" spans="1:1" ht="19.5" thickBot="1" x14ac:dyDescent="0.35">
      <c r="A5040" s="17">
        <v>5028</v>
      </c>
    </row>
    <row r="5041" spans="1:1" ht="19.5" thickBot="1" x14ac:dyDescent="0.35">
      <c r="A5041" s="17">
        <v>5029</v>
      </c>
    </row>
    <row r="5042" spans="1:1" ht="19.5" thickBot="1" x14ac:dyDescent="0.35">
      <c r="A5042" s="17">
        <v>5030</v>
      </c>
    </row>
    <row r="5043" spans="1:1" ht="19.5" thickBot="1" x14ac:dyDescent="0.35">
      <c r="A5043" s="17">
        <v>5031</v>
      </c>
    </row>
    <row r="5044" spans="1:1" ht="19.5" thickBot="1" x14ac:dyDescent="0.35">
      <c r="A5044" s="17">
        <v>5032</v>
      </c>
    </row>
    <row r="5045" spans="1:1" ht="19.5" thickBot="1" x14ac:dyDescent="0.35">
      <c r="A5045" s="17">
        <v>5033</v>
      </c>
    </row>
    <row r="5046" spans="1:1" ht="19.5" thickBot="1" x14ac:dyDescent="0.35">
      <c r="A5046" s="17">
        <v>5034</v>
      </c>
    </row>
    <row r="5047" spans="1:1" ht="19.5" thickBot="1" x14ac:dyDescent="0.35">
      <c r="A5047" s="17">
        <v>5035</v>
      </c>
    </row>
    <row r="5048" spans="1:1" ht="19.5" thickBot="1" x14ac:dyDescent="0.35">
      <c r="A5048" s="17">
        <v>5036</v>
      </c>
    </row>
    <row r="5049" spans="1:1" ht="19.5" thickBot="1" x14ac:dyDescent="0.35">
      <c r="A5049" s="17">
        <v>5037</v>
      </c>
    </row>
    <row r="5050" spans="1:1" ht="19.5" thickBot="1" x14ac:dyDescent="0.35">
      <c r="A5050" s="17">
        <v>5038</v>
      </c>
    </row>
    <row r="5051" spans="1:1" ht="19.5" thickBot="1" x14ac:dyDescent="0.35">
      <c r="A5051" s="17">
        <v>5039</v>
      </c>
    </row>
    <row r="5052" spans="1:1" ht="19.5" thickBot="1" x14ac:dyDescent="0.35">
      <c r="A5052" s="17">
        <v>5040</v>
      </c>
    </row>
    <row r="5053" spans="1:1" ht="19.5" thickBot="1" x14ac:dyDescent="0.35">
      <c r="A5053" s="17">
        <v>5041</v>
      </c>
    </row>
    <row r="5054" spans="1:1" ht="19.5" thickBot="1" x14ac:dyDescent="0.35">
      <c r="A5054" s="17">
        <v>5042</v>
      </c>
    </row>
    <row r="5055" spans="1:1" ht="19.5" thickBot="1" x14ac:dyDescent="0.35">
      <c r="A5055" s="17">
        <v>5043</v>
      </c>
    </row>
    <row r="5056" spans="1:1" ht="19.5" thickBot="1" x14ac:dyDescent="0.35">
      <c r="A5056" s="17">
        <v>5044</v>
      </c>
    </row>
    <row r="5057" spans="1:1" ht="19.5" thickBot="1" x14ac:dyDescent="0.35">
      <c r="A5057" s="17">
        <v>5045</v>
      </c>
    </row>
    <row r="5058" spans="1:1" ht="19.5" thickBot="1" x14ac:dyDescent="0.35">
      <c r="A5058" s="17">
        <v>5046</v>
      </c>
    </row>
    <row r="5059" spans="1:1" ht="19.5" thickBot="1" x14ac:dyDescent="0.35">
      <c r="A5059" s="17">
        <v>5047</v>
      </c>
    </row>
    <row r="5060" spans="1:1" ht="19.5" thickBot="1" x14ac:dyDescent="0.35">
      <c r="A5060" s="17">
        <v>5048</v>
      </c>
    </row>
    <row r="5061" spans="1:1" ht="19.5" thickBot="1" x14ac:dyDescent="0.35">
      <c r="A5061" s="17">
        <v>5049</v>
      </c>
    </row>
    <row r="5062" spans="1:1" ht="19.5" thickBot="1" x14ac:dyDescent="0.35">
      <c r="A5062" s="17">
        <v>5050</v>
      </c>
    </row>
    <row r="5063" spans="1:1" ht="19.5" thickBot="1" x14ac:dyDescent="0.35">
      <c r="A5063" s="17">
        <v>5051</v>
      </c>
    </row>
    <row r="5064" spans="1:1" ht="19.5" thickBot="1" x14ac:dyDescent="0.35">
      <c r="A5064" s="17">
        <v>5052</v>
      </c>
    </row>
    <row r="5065" spans="1:1" ht="19.5" thickBot="1" x14ac:dyDescent="0.35">
      <c r="A5065" s="17">
        <v>5053</v>
      </c>
    </row>
    <row r="5066" spans="1:1" ht="19.5" thickBot="1" x14ac:dyDescent="0.35">
      <c r="A5066" s="17">
        <v>5054</v>
      </c>
    </row>
    <row r="5067" spans="1:1" ht="19.5" thickBot="1" x14ac:dyDescent="0.35">
      <c r="A5067" s="17">
        <v>5055</v>
      </c>
    </row>
    <row r="5068" spans="1:1" ht="19.5" thickBot="1" x14ac:dyDescent="0.35">
      <c r="A5068" s="17">
        <v>5056</v>
      </c>
    </row>
    <row r="5069" spans="1:1" ht="19.5" thickBot="1" x14ac:dyDescent="0.35">
      <c r="A5069" s="17">
        <v>5057</v>
      </c>
    </row>
    <row r="5070" spans="1:1" ht="19.5" thickBot="1" x14ac:dyDescent="0.35">
      <c r="A5070" s="17">
        <v>5058</v>
      </c>
    </row>
    <row r="5071" spans="1:1" ht="19.5" thickBot="1" x14ac:dyDescent="0.35">
      <c r="A5071" s="17">
        <v>5059</v>
      </c>
    </row>
    <row r="5072" spans="1:1" ht="19.5" thickBot="1" x14ac:dyDescent="0.35">
      <c r="A5072" s="17">
        <v>5060</v>
      </c>
    </row>
    <row r="5073" spans="1:1" ht="19.5" thickBot="1" x14ac:dyDescent="0.35">
      <c r="A5073" s="17">
        <v>5061</v>
      </c>
    </row>
    <row r="5074" spans="1:1" ht="19.5" thickBot="1" x14ac:dyDescent="0.35">
      <c r="A5074" s="17">
        <v>5062</v>
      </c>
    </row>
    <row r="5075" spans="1:1" ht="19.5" thickBot="1" x14ac:dyDescent="0.35">
      <c r="A5075" s="17">
        <v>5063</v>
      </c>
    </row>
    <row r="5076" spans="1:1" ht="19.5" thickBot="1" x14ac:dyDescent="0.35">
      <c r="A5076" s="17">
        <v>5064</v>
      </c>
    </row>
    <row r="5077" spans="1:1" ht="19.5" thickBot="1" x14ac:dyDescent="0.35">
      <c r="A5077" s="17">
        <v>5065</v>
      </c>
    </row>
    <row r="5078" spans="1:1" ht="19.5" thickBot="1" x14ac:dyDescent="0.35">
      <c r="A5078" s="17">
        <v>5066</v>
      </c>
    </row>
    <row r="5079" spans="1:1" ht="19.5" thickBot="1" x14ac:dyDescent="0.35">
      <c r="A5079" s="17">
        <v>5067</v>
      </c>
    </row>
    <row r="5080" spans="1:1" ht="19.5" thickBot="1" x14ac:dyDescent="0.35">
      <c r="A5080" s="17">
        <v>5068</v>
      </c>
    </row>
    <row r="5081" spans="1:1" ht="19.5" thickBot="1" x14ac:dyDescent="0.35">
      <c r="A5081" s="17">
        <v>5069</v>
      </c>
    </row>
    <row r="5082" spans="1:1" ht="19.5" thickBot="1" x14ac:dyDescent="0.35">
      <c r="A5082" s="17">
        <v>5070</v>
      </c>
    </row>
    <row r="5083" spans="1:1" ht="19.5" thickBot="1" x14ac:dyDescent="0.35">
      <c r="A5083" s="17">
        <v>5071</v>
      </c>
    </row>
    <row r="5084" spans="1:1" ht="19.5" thickBot="1" x14ac:dyDescent="0.35">
      <c r="A5084" s="17">
        <v>5072</v>
      </c>
    </row>
    <row r="5085" spans="1:1" ht="19.5" thickBot="1" x14ac:dyDescent="0.35">
      <c r="A5085" s="17">
        <v>5073</v>
      </c>
    </row>
    <row r="5086" spans="1:1" ht="19.5" thickBot="1" x14ac:dyDescent="0.35">
      <c r="A5086" s="17">
        <v>5074</v>
      </c>
    </row>
    <row r="5087" spans="1:1" ht="19.5" thickBot="1" x14ac:dyDescent="0.35">
      <c r="A5087" s="17">
        <v>5075</v>
      </c>
    </row>
    <row r="5088" spans="1:1" ht="19.5" thickBot="1" x14ac:dyDescent="0.35">
      <c r="A5088" s="17">
        <v>5076</v>
      </c>
    </row>
    <row r="5089" spans="1:1" ht="19.5" thickBot="1" x14ac:dyDescent="0.35">
      <c r="A5089" s="17">
        <v>5077</v>
      </c>
    </row>
    <row r="5090" spans="1:1" ht="19.5" thickBot="1" x14ac:dyDescent="0.35">
      <c r="A5090" s="17">
        <v>5078</v>
      </c>
    </row>
    <row r="5091" spans="1:1" ht="19.5" thickBot="1" x14ac:dyDescent="0.35">
      <c r="A5091" s="17">
        <v>5079</v>
      </c>
    </row>
    <row r="5092" spans="1:1" ht="19.5" thickBot="1" x14ac:dyDescent="0.35">
      <c r="A5092" s="17">
        <v>5080</v>
      </c>
    </row>
    <row r="5093" spans="1:1" ht="19.5" thickBot="1" x14ac:dyDescent="0.35">
      <c r="A5093" s="17">
        <v>5081</v>
      </c>
    </row>
    <row r="5094" spans="1:1" ht="19.5" thickBot="1" x14ac:dyDescent="0.35">
      <c r="A5094" s="17">
        <v>5082</v>
      </c>
    </row>
    <row r="5095" spans="1:1" ht="19.5" thickBot="1" x14ac:dyDescent="0.35">
      <c r="A5095" s="17">
        <v>5083</v>
      </c>
    </row>
    <row r="5096" spans="1:1" ht="19.5" thickBot="1" x14ac:dyDescent="0.35">
      <c r="A5096" s="17">
        <v>5084</v>
      </c>
    </row>
    <row r="5097" spans="1:1" ht="19.5" thickBot="1" x14ac:dyDescent="0.35">
      <c r="A5097" s="17">
        <v>5085</v>
      </c>
    </row>
    <row r="5098" spans="1:1" ht="19.5" thickBot="1" x14ac:dyDescent="0.35">
      <c r="A5098" s="17">
        <v>5086</v>
      </c>
    </row>
    <row r="5099" spans="1:1" ht="19.5" thickBot="1" x14ac:dyDescent="0.35">
      <c r="A5099" s="17">
        <v>5087</v>
      </c>
    </row>
    <row r="5100" spans="1:1" ht="19.5" thickBot="1" x14ac:dyDescent="0.35">
      <c r="A5100" s="17">
        <v>5088</v>
      </c>
    </row>
    <row r="5101" spans="1:1" ht="19.5" thickBot="1" x14ac:dyDescent="0.35">
      <c r="A5101" s="17">
        <v>5089</v>
      </c>
    </row>
    <row r="5102" spans="1:1" ht="19.5" thickBot="1" x14ac:dyDescent="0.35">
      <c r="A5102" s="17">
        <v>5090</v>
      </c>
    </row>
    <row r="5103" spans="1:1" ht="19.5" thickBot="1" x14ac:dyDescent="0.35">
      <c r="A5103" s="17">
        <v>5091</v>
      </c>
    </row>
    <row r="5104" spans="1:1" ht="19.5" thickBot="1" x14ac:dyDescent="0.35">
      <c r="A5104" s="17">
        <v>5092</v>
      </c>
    </row>
    <row r="5105" spans="1:1" ht="19.5" thickBot="1" x14ac:dyDescent="0.35">
      <c r="A5105" s="17">
        <v>5093</v>
      </c>
    </row>
    <row r="5106" spans="1:1" ht="19.5" thickBot="1" x14ac:dyDescent="0.35">
      <c r="A5106" s="17">
        <v>5094</v>
      </c>
    </row>
    <row r="5107" spans="1:1" ht="19.5" thickBot="1" x14ac:dyDescent="0.35">
      <c r="A5107" s="17">
        <v>5095</v>
      </c>
    </row>
    <row r="5108" spans="1:1" ht="19.5" thickBot="1" x14ac:dyDescent="0.35">
      <c r="A5108" s="17">
        <v>5096</v>
      </c>
    </row>
    <row r="5109" spans="1:1" ht="19.5" thickBot="1" x14ac:dyDescent="0.35">
      <c r="A5109" s="17">
        <v>5097</v>
      </c>
    </row>
    <row r="5110" spans="1:1" ht="19.5" thickBot="1" x14ac:dyDescent="0.35">
      <c r="A5110" s="17">
        <v>5098</v>
      </c>
    </row>
    <row r="5111" spans="1:1" ht="19.5" thickBot="1" x14ac:dyDescent="0.35">
      <c r="A5111" s="17">
        <v>5099</v>
      </c>
    </row>
    <row r="5112" spans="1:1" ht="19.5" thickBot="1" x14ac:dyDescent="0.35">
      <c r="A5112" s="17">
        <v>5100</v>
      </c>
    </row>
    <row r="5113" spans="1:1" ht="19.5" thickBot="1" x14ac:dyDescent="0.35">
      <c r="A5113" s="17">
        <v>5101</v>
      </c>
    </row>
    <row r="5114" spans="1:1" ht="19.5" thickBot="1" x14ac:dyDescent="0.35">
      <c r="A5114" s="17">
        <v>5102</v>
      </c>
    </row>
    <row r="5115" spans="1:1" ht="19.5" thickBot="1" x14ac:dyDescent="0.35">
      <c r="A5115" s="17">
        <v>5103</v>
      </c>
    </row>
    <row r="5116" spans="1:1" ht="19.5" thickBot="1" x14ac:dyDescent="0.35">
      <c r="A5116" s="17">
        <v>5104</v>
      </c>
    </row>
    <row r="5117" spans="1:1" ht="19.5" thickBot="1" x14ac:dyDescent="0.35">
      <c r="A5117" s="17">
        <v>5105</v>
      </c>
    </row>
    <row r="5118" spans="1:1" ht="19.5" thickBot="1" x14ac:dyDescent="0.35">
      <c r="A5118" s="17">
        <v>5106</v>
      </c>
    </row>
    <row r="5119" spans="1:1" ht="19.5" thickBot="1" x14ac:dyDescent="0.35">
      <c r="A5119" s="17">
        <v>5107</v>
      </c>
    </row>
    <row r="5120" spans="1:1" ht="19.5" thickBot="1" x14ac:dyDescent="0.35">
      <c r="A5120" s="17">
        <v>5108</v>
      </c>
    </row>
    <row r="5121" spans="1:1" ht="19.5" thickBot="1" x14ac:dyDescent="0.35">
      <c r="A5121" s="17">
        <v>5109</v>
      </c>
    </row>
    <row r="5122" spans="1:1" ht="19.5" thickBot="1" x14ac:dyDescent="0.35">
      <c r="A5122" s="17">
        <v>5110</v>
      </c>
    </row>
    <row r="5123" spans="1:1" ht="19.5" thickBot="1" x14ac:dyDescent="0.35">
      <c r="A5123" s="17">
        <v>5111</v>
      </c>
    </row>
    <row r="5124" spans="1:1" ht="19.5" thickBot="1" x14ac:dyDescent="0.35">
      <c r="A5124" s="17">
        <v>5112</v>
      </c>
    </row>
    <row r="5125" spans="1:1" ht="19.5" thickBot="1" x14ac:dyDescent="0.35">
      <c r="A5125" s="17">
        <v>5113</v>
      </c>
    </row>
    <row r="5126" spans="1:1" ht="19.5" thickBot="1" x14ac:dyDescent="0.35">
      <c r="A5126" s="17">
        <v>5114</v>
      </c>
    </row>
    <row r="5127" spans="1:1" ht="19.5" thickBot="1" x14ac:dyDescent="0.35">
      <c r="A5127" s="17">
        <v>5115</v>
      </c>
    </row>
    <row r="5128" spans="1:1" ht="19.5" thickBot="1" x14ac:dyDescent="0.35">
      <c r="A5128" s="17">
        <v>5116</v>
      </c>
    </row>
    <row r="5129" spans="1:1" ht="19.5" thickBot="1" x14ac:dyDescent="0.35">
      <c r="A5129" s="17">
        <v>5117</v>
      </c>
    </row>
    <row r="5130" spans="1:1" ht="19.5" thickBot="1" x14ac:dyDescent="0.35">
      <c r="A5130" s="17">
        <v>5118</v>
      </c>
    </row>
    <row r="5131" spans="1:1" ht="19.5" thickBot="1" x14ac:dyDescent="0.35">
      <c r="A5131" s="17">
        <v>5119</v>
      </c>
    </row>
    <row r="5132" spans="1:1" ht="19.5" thickBot="1" x14ac:dyDescent="0.35">
      <c r="A5132" s="17">
        <v>5120</v>
      </c>
    </row>
    <row r="5133" spans="1:1" ht="19.5" thickBot="1" x14ac:dyDescent="0.35">
      <c r="A5133" s="17">
        <v>5121</v>
      </c>
    </row>
    <row r="5134" spans="1:1" ht="19.5" thickBot="1" x14ac:dyDescent="0.35">
      <c r="A5134" s="17">
        <v>5122</v>
      </c>
    </row>
    <row r="5135" spans="1:1" ht="19.5" thickBot="1" x14ac:dyDescent="0.35">
      <c r="A5135" s="17">
        <v>5123</v>
      </c>
    </row>
    <row r="5136" spans="1:1" ht="19.5" thickBot="1" x14ac:dyDescent="0.35">
      <c r="A5136" s="17">
        <v>5124</v>
      </c>
    </row>
    <row r="5137" spans="1:1" ht="19.5" thickBot="1" x14ac:dyDescent="0.35">
      <c r="A5137" s="17">
        <v>5125</v>
      </c>
    </row>
    <row r="5138" spans="1:1" ht="19.5" thickBot="1" x14ac:dyDescent="0.35">
      <c r="A5138" s="17">
        <v>5126</v>
      </c>
    </row>
    <row r="5139" spans="1:1" ht="19.5" thickBot="1" x14ac:dyDescent="0.35">
      <c r="A5139" s="17">
        <v>5127</v>
      </c>
    </row>
    <row r="5140" spans="1:1" ht="19.5" thickBot="1" x14ac:dyDescent="0.35">
      <c r="A5140" s="17">
        <v>5128</v>
      </c>
    </row>
    <row r="5141" spans="1:1" ht="19.5" thickBot="1" x14ac:dyDescent="0.35">
      <c r="A5141" s="17">
        <v>5129</v>
      </c>
    </row>
    <row r="5142" spans="1:1" ht="19.5" thickBot="1" x14ac:dyDescent="0.35">
      <c r="A5142" s="17">
        <v>5130</v>
      </c>
    </row>
    <row r="5143" spans="1:1" ht="19.5" thickBot="1" x14ac:dyDescent="0.35">
      <c r="A5143" s="17">
        <v>5131</v>
      </c>
    </row>
    <row r="5144" spans="1:1" ht="19.5" thickBot="1" x14ac:dyDescent="0.35">
      <c r="A5144" s="17">
        <v>5132</v>
      </c>
    </row>
    <row r="5145" spans="1:1" ht="19.5" thickBot="1" x14ac:dyDescent="0.35">
      <c r="A5145" s="17">
        <v>5133</v>
      </c>
    </row>
    <row r="5146" spans="1:1" ht="19.5" thickBot="1" x14ac:dyDescent="0.35">
      <c r="A5146" s="17">
        <v>5134</v>
      </c>
    </row>
    <row r="5147" spans="1:1" ht="19.5" thickBot="1" x14ac:dyDescent="0.35">
      <c r="A5147" s="17">
        <v>5135</v>
      </c>
    </row>
    <row r="5148" spans="1:1" ht="19.5" thickBot="1" x14ac:dyDescent="0.35">
      <c r="A5148" s="17">
        <v>5136</v>
      </c>
    </row>
    <row r="5149" spans="1:1" ht="19.5" thickBot="1" x14ac:dyDescent="0.35">
      <c r="A5149" s="17">
        <v>5137</v>
      </c>
    </row>
    <row r="5150" spans="1:1" ht="19.5" thickBot="1" x14ac:dyDescent="0.35">
      <c r="A5150" s="17">
        <v>5138</v>
      </c>
    </row>
    <row r="5151" spans="1:1" ht="19.5" thickBot="1" x14ac:dyDescent="0.35">
      <c r="A5151" s="17">
        <v>5139</v>
      </c>
    </row>
    <row r="5152" spans="1:1" ht="19.5" thickBot="1" x14ac:dyDescent="0.35">
      <c r="A5152" s="17">
        <v>5140</v>
      </c>
    </row>
    <row r="5153" spans="1:1" ht="19.5" thickBot="1" x14ac:dyDescent="0.35">
      <c r="A5153" s="17">
        <v>5141</v>
      </c>
    </row>
    <row r="5154" spans="1:1" ht="19.5" thickBot="1" x14ac:dyDescent="0.35">
      <c r="A5154" s="17">
        <v>5142</v>
      </c>
    </row>
    <row r="5155" spans="1:1" ht="19.5" thickBot="1" x14ac:dyDescent="0.35">
      <c r="A5155" s="17">
        <v>5143</v>
      </c>
    </row>
    <row r="5156" spans="1:1" ht="19.5" thickBot="1" x14ac:dyDescent="0.35">
      <c r="A5156" s="17">
        <v>5144</v>
      </c>
    </row>
    <row r="5157" spans="1:1" ht="19.5" thickBot="1" x14ac:dyDescent="0.35">
      <c r="A5157" s="17">
        <v>5145</v>
      </c>
    </row>
    <row r="5158" spans="1:1" ht="19.5" thickBot="1" x14ac:dyDescent="0.35">
      <c r="A5158" s="17">
        <v>5146</v>
      </c>
    </row>
    <row r="5159" spans="1:1" ht="19.5" thickBot="1" x14ac:dyDescent="0.35">
      <c r="A5159" s="17">
        <v>5147</v>
      </c>
    </row>
    <row r="5160" spans="1:1" ht="19.5" thickBot="1" x14ac:dyDescent="0.35">
      <c r="A5160" s="17">
        <v>5148</v>
      </c>
    </row>
    <row r="5161" spans="1:1" ht="19.5" thickBot="1" x14ac:dyDescent="0.35">
      <c r="A5161" s="17">
        <v>5149</v>
      </c>
    </row>
    <row r="5162" spans="1:1" ht="19.5" thickBot="1" x14ac:dyDescent="0.35">
      <c r="A5162" s="17">
        <v>5150</v>
      </c>
    </row>
    <row r="5163" spans="1:1" ht="19.5" thickBot="1" x14ac:dyDescent="0.35">
      <c r="A5163" s="17">
        <v>5151</v>
      </c>
    </row>
    <row r="5164" spans="1:1" ht="19.5" thickBot="1" x14ac:dyDescent="0.35">
      <c r="A5164" s="17">
        <v>5152</v>
      </c>
    </row>
    <row r="5165" spans="1:1" ht="19.5" thickBot="1" x14ac:dyDescent="0.35">
      <c r="A5165" s="17">
        <v>5153</v>
      </c>
    </row>
    <row r="5166" spans="1:1" ht="19.5" thickBot="1" x14ac:dyDescent="0.35">
      <c r="A5166" s="17">
        <v>5154</v>
      </c>
    </row>
    <row r="5167" spans="1:1" ht="19.5" thickBot="1" x14ac:dyDescent="0.35">
      <c r="A5167" s="17">
        <v>5155</v>
      </c>
    </row>
    <row r="5168" spans="1:1" ht="19.5" thickBot="1" x14ac:dyDescent="0.35">
      <c r="A5168" s="17">
        <v>5156</v>
      </c>
    </row>
    <row r="5169" spans="1:1" ht="19.5" thickBot="1" x14ac:dyDescent="0.35">
      <c r="A5169" s="17">
        <v>5157</v>
      </c>
    </row>
    <row r="5170" spans="1:1" ht="19.5" thickBot="1" x14ac:dyDescent="0.35">
      <c r="A5170" s="17">
        <v>5158</v>
      </c>
    </row>
    <row r="5171" spans="1:1" ht="19.5" thickBot="1" x14ac:dyDescent="0.35">
      <c r="A5171" s="17">
        <v>5159</v>
      </c>
    </row>
    <row r="5172" spans="1:1" ht="19.5" thickBot="1" x14ac:dyDescent="0.35">
      <c r="A5172" s="17">
        <v>5160</v>
      </c>
    </row>
    <row r="5173" spans="1:1" ht="19.5" thickBot="1" x14ac:dyDescent="0.35">
      <c r="A5173" s="17">
        <v>5161</v>
      </c>
    </row>
    <row r="5174" spans="1:1" ht="19.5" thickBot="1" x14ac:dyDescent="0.35">
      <c r="A5174" s="17">
        <v>5162</v>
      </c>
    </row>
    <row r="5175" spans="1:1" ht="19.5" thickBot="1" x14ac:dyDescent="0.35">
      <c r="A5175" s="17">
        <v>5163</v>
      </c>
    </row>
    <row r="5176" spans="1:1" ht="19.5" thickBot="1" x14ac:dyDescent="0.35">
      <c r="A5176" s="17">
        <v>5164</v>
      </c>
    </row>
    <row r="5177" spans="1:1" ht="19.5" thickBot="1" x14ac:dyDescent="0.35">
      <c r="A5177" s="17">
        <v>5165</v>
      </c>
    </row>
    <row r="5178" spans="1:1" ht="19.5" thickBot="1" x14ac:dyDescent="0.35">
      <c r="A5178" s="17">
        <v>5166</v>
      </c>
    </row>
    <row r="5179" spans="1:1" ht="19.5" thickBot="1" x14ac:dyDescent="0.35">
      <c r="A5179" s="17">
        <v>5167</v>
      </c>
    </row>
    <row r="5180" spans="1:1" ht="19.5" thickBot="1" x14ac:dyDescent="0.35">
      <c r="A5180" s="17">
        <v>5168</v>
      </c>
    </row>
    <row r="5181" spans="1:1" ht="19.5" thickBot="1" x14ac:dyDescent="0.35">
      <c r="A5181" s="17">
        <v>5169</v>
      </c>
    </row>
    <row r="5182" spans="1:1" ht="19.5" thickBot="1" x14ac:dyDescent="0.35">
      <c r="A5182" s="17">
        <v>5170</v>
      </c>
    </row>
    <row r="5183" spans="1:1" ht="19.5" thickBot="1" x14ac:dyDescent="0.35">
      <c r="A5183" s="17">
        <v>5171</v>
      </c>
    </row>
    <row r="5184" spans="1:1" ht="19.5" thickBot="1" x14ac:dyDescent="0.35">
      <c r="A5184" s="17">
        <v>5172</v>
      </c>
    </row>
    <row r="5185" spans="1:1" ht="19.5" thickBot="1" x14ac:dyDescent="0.35">
      <c r="A5185" s="17">
        <v>5173</v>
      </c>
    </row>
    <row r="5186" spans="1:1" ht="19.5" thickBot="1" x14ac:dyDescent="0.35">
      <c r="A5186" s="17">
        <v>5174</v>
      </c>
    </row>
    <row r="5187" spans="1:1" ht="19.5" thickBot="1" x14ac:dyDescent="0.35">
      <c r="A5187" s="17">
        <v>5175</v>
      </c>
    </row>
    <row r="5188" spans="1:1" ht="19.5" thickBot="1" x14ac:dyDescent="0.35">
      <c r="A5188" s="17">
        <v>5176</v>
      </c>
    </row>
    <row r="5189" spans="1:1" ht="19.5" thickBot="1" x14ac:dyDescent="0.35">
      <c r="A5189" s="17">
        <v>5177</v>
      </c>
    </row>
    <row r="5190" spans="1:1" ht="19.5" thickBot="1" x14ac:dyDescent="0.35">
      <c r="A5190" s="17">
        <v>5178</v>
      </c>
    </row>
    <row r="5191" spans="1:1" ht="19.5" thickBot="1" x14ac:dyDescent="0.35">
      <c r="A5191" s="17">
        <v>5179</v>
      </c>
    </row>
    <row r="5192" spans="1:1" ht="19.5" thickBot="1" x14ac:dyDescent="0.35">
      <c r="A5192" s="17">
        <v>5180</v>
      </c>
    </row>
    <row r="5193" spans="1:1" ht="19.5" thickBot="1" x14ac:dyDescent="0.35">
      <c r="A5193" s="17">
        <v>5181</v>
      </c>
    </row>
    <row r="5194" spans="1:1" ht="19.5" thickBot="1" x14ac:dyDescent="0.35">
      <c r="A5194" s="17">
        <v>5182</v>
      </c>
    </row>
    <row r="5195" spans="1:1" ht="19.5" thickBot="1" x14ac:dyDescent="0.35">
      <c r="A5195" s="17">
        <v>5183</v>
      </c>
    </row>
    <row r="5196" spans="1:1" ht="19.5" thickBot="1" x14ac:dyDescent="0.35">
      <c r="A5196" s="17">
        <v>5184</v>
      </c>
    </row>
    <row r="5197" spans="1:1" ht="19.5" thickBot="1" x14ac:dyDescent="0.35">
      <c r="A5197" s="17">
        <v>5185</v>
      </c>
    </row>
    <row r="5198" spans="1:1" ht="19.5" thickBot="1" x14ac:dyDescent="0.35">
      <c r="A5198" s="17">
        <v>5186</v>
      </c>
    </row>
    <row r="5199" spans="1:1" ht="19.5" thickBot="1" x14ac:dyDescent="0.35">
      <c r="A5199" s="17">
        <v>5187</v>
      </c>
    </row>
    <row r="5200" spans="1:1" ht="19.5" thickBot="1" x14ac:dyDescent="0.35">
      <c r="A5200" s="17">
        <v>5188</v>
      </c>
    </row>
    <row r="5201" spans="1:1" ht="19.5" thickBot="1" x14ac:dyDescent="0.35">
      <c r="A5201" s="17">
        <v>5189</v>
      </c>
    </row>
    <row r="5202" spans="1:1" ht="19.5" thickBot="1" x14ac:dyDescent="0.35">
      <c r="A5202" s="17">
        <v>5190</v>
      </c>
    </row>
    <row r="5203" spans="1:1" ht="19.5" thickBot="1" x14ac:dyDescent="0.35">
      <c r="A5203" s="17">
        <v>5191</v>
      </c>
    </row>
    <row r="5204" spans="1:1" ht="19.5" thickBot="1" x14ac:dyDescent="0.35">
      <c r="A5204" s="17">
        <v>5192</v>
      </c>
    </row>
    <row r="5205" spans="1:1" ht="19.5" thickBot="1" x14ac:dyDescent="0.35">
      <c r="A5205" s="17">
        <v>5193</v>
      </c>
    </row>
    <row r="5206" spans="1:1" ht="19.5" thickBot="1" x14ac:dyDescent="0.35">
      <c r="A5206" s="17">
        <v>5194</v>
      </c>
    </row>
    <row r="5207" spans="1:1" ht="19.5" thickBot="1" x14ac:dyDescent="0.35">
      <c r="A5207" s="17">
        <v>5195</v>
      </c>
    </row>
    <row r="5208" spans="1:1" ht="19.5" thickBot="1" x14ac:dyDescent="0.35">
      <c r="A5208" s="17">
        <v>5196</v>
      </c>
    </row>
    <row r="5209" spans="1:1" ht="19.5" thickBot="1" x14ac:dyDescent="0.35">
      <c r="A5209" s="17">
        <v>5197</v>
      </c>
    </row>
    <row r="5210" spans="1:1" ht="19.5" thickBot="1" x14ac:dyDescent="0.35">
      <c r="A5210" s="17">
        <v>5198</v>
      </c>
    </row>
    <row r="5211" spans="1:1" ht="19.5" thickBot="1" x14ac:dyDescent="0.35">
      <c r="A5211" s="17">
        <v>5199</v>
      </c>
    </row>
    <row r="5212" spans="1:1" ht="19.5" thickBot="1" x14ac:dyDescent="0.35">
      <c r="A5212" s="17">
        <v>5200</v>
      </c>
    </row>
    <row r="5213" spans="1:1" ht="19.5" thickBot="1" x14ac:dyDescent="0.35">
      <c r="A5213" s="17">
        <v>5201</v>
      </c>
    </row>
    <row r="5214" spans="1:1" ht="19.5" thickBot="1" x14ac:dyDescent="0.35">
      <c r="A5214" s="17">
        <v>5202</v>
      </c>
    </row>
    <row r="5215" spans="1:1" ht="19.5" thickBot="1" x14ac:dyDescent="0.35">
      <c r="A5215" s="17">
        <v>5203</v>
      </c>
    </row>
    <row r="5216" spans="1:1" ht="19.5" thickBot="1" x14ac:dyDescent="0.35">
      <c r="A5216" s="17">
        <v>5204</v>
      </c>
    </row>
    <row r="5217" spans="1:1" ht="19.5" thickBot="1" x14ac:dyDescent="0.35">
      <c r="A5217" s="17">
        <v>5205</v>
      </c>
    </row>
    <row r="5218" spans="1:1" ht="19.5" thickBot="1" x14ac:dyDescent="0.35">
      <c r="A5218" s="17">
        <v>5206</v>
      </c>
    </row>
    <row r="5219" spans="1:1" ht="19.5" thickBot="1" x14ac:dyDescent="0.35">
      <c r="A5219" s="17">
        <v>5207</v>
      </c>
    </row>
    <row r="5220" spans="1:1" ht="19.5" thickBot="1" x14ac:dyDescent="0.35">
      <c r="A5220" s="17">
        <v>5208</v>
      </c>
    </row>
    <row r="5221" spans="1:1" ht="19.5" thickBot="1" x14ac:dyDescent="0.35">
      <c r="A5221" s="17">
        <v>5209</v>
      </c>
    </row>
    <row r="5222" spans="1:1" ht="19.5" thickBot="1" x14ac:dyDescent="0.35">
      <c r="A5222" s="17">
        <v>5210</v>
      </c>
    </row>
    <row r="5223" spans="1:1" ht="19.5" thickBot="1" x14ac:dyDescent="0.35">
      <c r="A5223" s="17">
        <v>5211</v>
      </c>
    </row>
    <row r="5224" spans="1:1" ht="19.5" thickBot="1" x14ac:dyDescent="0.35">
      <c r="A5224" s="17">
        <v>5212</v>
      </c>
    </row>
    <row r="5225" spans="1:1" ht="19.5" thickBot="1" x14ac:dyDescent="0.35">
      <c r="A5225" s="17">
        <v>5213</v>
      </c>
    </row>
    <row r="5226" spans="1:1" ht="19.5" thickBot="1" x14ac:dyDescent="0.35">
      <c r="A5226" s="17">
        <v>5214</v>
      </c>
    </row>
    <row r="5227" spans="1:1" ht="19.5" thickBot="1" x14ac:dyDescent="0.35">
      <c r="A5227" s="17">
        <v>5215</v>
      </c>
    </row>
    <row r="5228" spans="1:1" ht="19.5" thickBot="1" x14ac:dyDescent="0.35">
      <c r="A5228" s="17">
        <v>5216</v>
      </c>
    </row>
    <row r="5229" spans="1:1" ht="19.5" thickBot="1" x14ac:dyDescent="0.35">
      <c r="A5229" s="17">
        <v>5217</v>
      </c>
    </row>
    <row r="5230" spans="1:1" ht="19.5" thickBot="1" x14ac:dyDescent="0.35">
      <c r="A5230" s="17">
        <v>5218</v>
      </c>
    </row>
    <row r="5231" spans="1:1" ht="19.5" thickBot="1" x14ac:dyDescent="0.35">
      <c r="A5231" s="17">
        <v>5219</v>
      </c>
    </row>
    <row r="5232" spans="1:1" ht="19.5" thickBot="1" x14ac:dyDescent="0.35">
      <c r="A5232" s="17">
        <v>5220</v>
      </c>
    </row>
    <row r="5233" spans="1:1" ht="19.5" thickBot="1" x14ac:dyDescent="0.35">
      <c r="A5233" s="17">
        <v>5221</v>
      </c>
    </row>
    <row r="5234" spans="1:1" ht="19.5" thickBot="1" x14ac:dyDescent="0.35">
      <c r="A5234" s="17">
        <v>5222</v>
      </c>
    </row>
    <row r="5235" spans="1:1" ht="19.5" thickBot="1" x14ac:dyDescent="0.35">
      <c r="A5235" s="17">
        <v>5223</v>
      </c>
    </row>
    <row r="5236" spans="1:1" ht="19.5" thickBot="1" x14ac:dyDescent="0.35">
      <c r="A5236" s="17">
        <v>5224</v>
      </c>
    </row>
    <row r="5237" spans="1:1" ht="19.5" thickBot="1" x14ac:dyDescent="0.35">
      <c r="A5237" s="17">
        <v>5225</v>
      </c>
    </row>
    <row r="5238" spans="1:1" ht="19.5" thickBot="1" x14ac:dyDescent="0.35">
      <c r="A5238" s="17">
        <v>5226</v>
      </c>
    </row>
    <row r="5239" spans="1:1" ht="19.5" thickBot="1" x14ac:dyDescent="0.35">
      <c r="A5239" s="17">
        <v>5227</v>
      </c>
    </row>
    <row r="5240" spans="1:1" ht="19.5" thickBot="1" x14ac:dyDescent="0.35">
      <c r="A5240" s="17">
        <v>5228</v>
      </c>
    </row>
    <row r="5241" spans="1:1" ht="19.5" thickBot="1" x14ac:dyDescent="0.35">
      <c r="A5241" s="17">
        <v>5229</v>
      </c>
    </row>
    <row r="5242" spans="1:1" ht="19.5" thickBot="1" x14ac:dyDescent="0.35">
      <c r="A5242" s="17">
        <v>5230</v>
      </c>
    </row>
    <row r="5243" spans="1:1" ht="19.5" thickBot="1" x14ac:dyDescent="0.35">
      <c r="A5243" s="17">
        <v>5231</v>
      </c>
    </row>
    <row r="5244" spans="1:1" ht="19.5" thickBot="1" x14ac:dyDescent="0.35">
      <c r="A5244" s="17">
        <v>5232</v>
      </c>
    </row>
    <row r="5245" spans="1:1" ht="19.5" thickBot="1" x14ac:dyDescent="0.35">
      <c r="A5245" s="17">
        <v>5233</v>
      </c>
    </row>
    <row r="5246" spans="1:1" ht="19.5" thickBot="1" x14ac:dyDescent="0.35">
      <c r="A5246" s="17">
        <v>5234</v>
      </c>
    </row>
    <row r="5247" spans="1:1" ht="19.5" thickBot="1" x14ac:dyDescent="0.35">
      <c r="A5247" s="17">
        <v>5235</v>
      </c>
    </row>
    <row r="5248" spans="1:1" ht="19.5" thickBot="1" x14ac:dyDescent="0.35">
      <c r="A5248" s="17">
        <v>5236</v>
      </c>
    </row>
    <row r="5249" spans="1:1" ht="19.5" thickBot="1" x14ac:dyDescent="0.35">
      <c r="A5249" s="17">
        <v>5237</v>
      </c>
    </row>
    <row r="5250" spans="1:1" ht="19.5" thickBot="1" x14ac:dyDescent="0.35">
      <c r="A5250" s="17">
        <v>5238</v>
      </c>
    </row>
    <row r="5251" spans="1:1" ht="19.5" thickBot="1" x14ac:dyDescent="0.35">
      <c r="A5251" s="17">
        <v>5239</v>
      </c>
    </row>
    <row r="5252" spans="1:1" ht="19.5" thickBot="1" x14ac:dyDescent="0.35">
      <c r="A5252" s="17">
        <v>5240</v>
      </c>
    </row>
    <row r="5253" spans="1:1" ht="19.5" thickBot="1" x14ac:dyDescent="0.35">
      <c r="A5253" s="17">
        <v>5241</v>
      </c>
    </row>
    <row r="5254" spans="1:1" ht="19.5" thickBot="1" x14ac:dyDescent="0.35">
      <c r="A5254" s="17">
        <v>5242</v>
      </c>
    </row>
    <row r="5255" spans="1:1" ht="19.5" thickBot="1" x14ac:dyDescent="0.35">
      <c r="A5255" s="17">
        <v>5243</v>
      </c>
    </row>
    <row r="5256" spans="1:1" ht="19.5" thickBot="1" x14ac:dyDescent="0.35">
      <c r="A5256" s="17">
        <v>5244</v>
      </c>
    </row>
    <row r="5257" spans="1:1" ht="19.5" thickBot="1" x14ac:dyDescent="0.35">
      <c r="A5257" s="17">
        <v>5245</v>
      </c>
    </row>
    <row r="5258" spans="1:1" ht="19.5" thickBot="1" x14ac:dyDescent="0.35">
      <c r="A5258" s="17">
        <v>5246</v>
      </c>
    </row>
    <row r="5259" spans="1:1" ht="19.5" thickBot="1" x14ac:dyDescent="0.35">
      <c r="A5259" s="17">
        <v>5247</v>
      </c>
    </row>
    <row r="5260" spans="1:1" ht="19.5" thickBot="1" x14ac:dyDescent="0.35">
      <c r="A5260" s="17">
        <v>5248</v>
      </c>
    </row>
    <row r="5261" spans="1:1" ht="19.5" thickBot="1" x14ac:dyDescent="0.35">
      <c r="A5261" s="17">
        <v>5249</v>
      </c>
    </row>
    <row r="5262" spans="1:1" ht="19.5" thickBot="1" x14ac:dyDescent="0.35">
      <c r="A5262" s="17">
        <v>5250</v>
      </c>
    </row>
    <row r="5263" spans="1:1" ht="19.5" thickBot="1" x14ac:dyDescent="0.35">
      <c r="A5263" s="17">
        <v>5251</v>
      </c>
    </row>
    <row r="5264" spans="1:1" ht="19.5" thickBot="1" x14ac:dyDescent="0.35">
      <c r="A5264" s="17">
        <v>5252</v>
      </c>
    </row>
    <row r="5265" spans="1:1" ht="19.5" thickBot="1" x14ac:dyDescent="0.35">
      <c r="A5265" s="17">
        <v>5253</v>
      </c>
    </row>
    <row r="5266" spans="1:1" ht="19.5" thickBot="1" x14ac:dyDescent="0.35">
      <c r="A5266" s="17">
        <v>5254</v>
      </c>
    </row>
    <row r="5267" spans="1:1" ht="19.5" thickBot="1" x14ac:dyDescent="0.35">
      <c r="A5267" s="17">
        <v>5255</v>
      </c>
    </row>
    <row r="5268" spans="1:1" ht="19.5" thickBot="1" x14ac:dyDescent="0.35">
      <c r="A5268" s="17">
        <v>5256</v>
      </c>
    </row>
    <row r="5269" spans="1:1" ht="19.5" thickBot="1" x14ac:dyDescent="0.35">
      <c r="A5269" s="17">
        <v>5257</v>
      </c>
    </row>
    <row r="5270" spans="1:1" ht="19.5" thickBot="1" x14ac:dyDescent="0.35">
      <c r="A5270" s="17">
        <v>5258</v>
      </c>
    </row>
    <row r="5271" spans="1:1" ht="19.5" thickBot="1" x14ac:dyDescent="0.35">
      <c r="A5271" s="17">
        <v>5259</v>
      </c>
    </row>
    <row r="5272" spans="1:1" ht="19.5" thickBot="1" x14ac:dyDescent="0.35">
      <c r="A5272" s="17">
        <v>5260</v>
      </c>
    </row>
    <row r="5273" spans="1:1" ht="19.5" thickBot="1" x14ac:dyDescent="0.35">
      <c r="A5273" s="17">
        <v>5261</v>
      </c>
    </row>
    <row r="5274" spans="1:1" ht="19.5" thickBot="1" x14ac:dyDescent="0.35">
      <c r="A5274" s="17">
        <v>5262</v>
      </c>
    </row>
    <row r="5275" spans="1:1" ht="19.5" thickBot="1" x14ac:dyDescent="0.35">
      <c r="A5275" s="17">
        <v>5263</v>
      </c>
    </row>
    <row r="5276" spans="1:1" ht="19.5" thickBot="1" x14ac:dyDescent="0.35">
      <c r="A5276" s="17">
        <v>5264</v>
      </c>
    </row>
    <row r="5277" spans="1:1" ht="19.5" thickBot="1" x14ac:dyDescent="0.35">
      <c r="A5277" s="17">
        <v>5265</v>
      </c>
    </row>
    <row r="5278" spans="1:1" ht="19.5" thickBot="1" x14ac:dyDescent="0.35">
      <c r="A5278" s="17">
        <v>5266</v>
      </c>
    </row>
    <row r="5279" spans="1:1" ht="19.5" thickBot="1" x14ac:dyDescent="0.35">
      <c r="A5279" s="17">
        <v>5267</v>
      </c>
    </row>
    <row r="5280" spans="1:1" ht="19.5" thickBot="1" x14ac:dyDescent="0.35">
      <c r="A5280" s="17">
        <v>5268</v>
      </c>
    </row>
    <row r="5281" spans="1:1" ht="19.5" thickBot="1" x14ac:dyDescent="0.35">
      <c r="A5281" s="17">
        <v>5269</v>
      </c>
    </row>
    <row r="5282" spans="1:1" ht="19.5" thickBot="1" x14ac:dyDescent="0.35">
      <c r="A5282" s="17">
        <v>5270</v>
      </c>
    </row>
    <row r="5283" spans="1:1" ht="19.5" thickBot="1" x14ac:dyDescent="0.35">
      <c r="A5283" s="17">
        <v>5271</v>
      </c>
    </row>
    <row r="5284" spans="1:1" ht="19.5" thickBot="1" x14ac:dyDescent="0.35">
      <c r="A5284" s="17">
        <v>5272</v>
      </c>
    </row>
    <row r="5285" spans="1:1" ht="19.5" thickBot="1" x14ac:dyDescent="0.35">
      <c r="A5285" s="17">
        <v>5273</v>
      </c>
    </row>
    <row r="5286" spans="1:1" ht="19.5" thickBot="1" x14ac:dyDescent="0.35">
      <c r="A5286" s="17">
        <v>5274</v>
      </c>
    </row>
    <row r="5287" spans="1:1" ht="19.5" thickBot="1" x14ac:dyDescent="0.35">
      <c r="A5287" s="17">
        <v>5275</v>
      </c>
    </row>
    <row r="5288" spans="1:1" ht="19.5" thickBot="1" x14ac:dyDescent="0.35">
      <c r="A5288" s="17">
        <v>5276</v>
      </c>
    </row>
    <row r="5289" spans="1:1" ht="19.5" thickBot="1" x14ac:dyDescent="0.35">
      <c r="A5289" s="17">
        <v>5277</v>
      </c>
    </row>
    <row r="5290" spans="1:1" ht="19.5" thickBot="1" x14ac:dyDescent="0.35">
      <c r="A5290" s="17">
        <v>5278</v>
      </c>
    </row>
    <row r="5291" spans="1:1" ht="19.5" thickBot="1" x14ac:dyDescent="0.35">
      <c r="A5291" s="17">
        <v>5279</v>
      </c>
    </row>
    <row r="5292" spans="1:1" ht="19.5" thickBot="1" x14ac:dyDescent="0.35">
      <c r="A5292" s="17">
        <v>5280</v>
      </c>
    </row>
    <row r="5293" spans="1:1" ht="19.5" thickBot="1" x14ac:dyDescent="0.35">
      <c r="A5293" s="17">
        <v>5281</v>
      </c>
    </row>
    <row r="5294" spans="1:1" ht="19.5" thickBot="1" x14ac:dyDescent="0.35">
      <c r="A5294" s="17">
        <v>5282</v>
      </c>
    </row>
    <row r="5295" spans="1:1" ht="19.5" thickBot="1" x14ac:dyDescent="0.35">
      <c r="A5295" s="17">
        <v>5283</v>
      </c>
    </row>
    <row r="5296" spans="1:1" ht="19.5" thickBot="1" x14ac:dyDescent="0.35">
      <c r="A5296" s="17">
        <v>5284</v>
      </c>
    </row>
    <row r="5297" spans="1:1" ht="19.5" thickBot="1" x14ac:dyDescent="0.35">
      <c r="A5297" s="17">
        <v>5285</v>
      </c>
    </row>
    <row r="5298" spans="1:1" ht="19.5" thickBot="1" x14ac:dyDescent="0.35">
      <c r="A5298" s="17">
        <v>5286</v>
      </c>
    </row>
    <row r="5299" spans="1:1" ht="19.5" thickBot="1" x14ac:dyDescent="0.35">
      <c r="A5299" s="17">
        <v>5287</v>
      </c>
    </row>
    <row r="5300" spans="1:1" ht="19.5" thickBot="1" x14ac:dyDescent="0.35">
      <c r="A5300" s="17">
        <v>5288</v>
      </c>
    </row>
    <row r="5301" spans="1:1" ht="19.5" thickBot="1" x14ac:dyDescent="0.35">
      <c r="A5301" s="17">
        <v>5289</v>
      </c>
    </row>
    <row r="5302" spans="1:1" ht="19.5" thickBot="1" x14ac:dyDescent="0.35">
      <c r="A5302" s="17">
        <v>5290</v>
      </c>
    </row>
    <row r="5303" spans="1:1" ht="19.5" thickBot="1" x14ac:dyDescent="0.35">
      <c r="A5303" s="17">
        <v>5291</v>
      </c>
    </row>
    <row r="5304" spans="1:1" ht="19.5" thickBot="1" x14ac:dyDescent="0.35">
      <c r="A5304" s="17">
        <v>5292</v>
      </c>
    </row>
    <row r="5305" spans="1:1" ht="19.5" thickBot="1" x14ac:dyDescent="0.35">
      <c r="A5305" s="17">
        <v>5293</v>
      </c>
    </row>
    <row r="5306" spans="1:1" ht="19.5" thickBot="1" x14ac:dyDescent="0.35">
      <c r="A5306" s="17">
        <v>5294</v>
      </c>
    </row>
    <row r="5307" spans="1:1" ht="19.5" thickBot="1" x14ac:dyDescent="0.35">
      <c r="A5307" s="17">
        <v>5295</v>
      </c>
    </row>
    <row r="5308" spans="1:1" ht="19.5" thickBot="1" x14ac:dyDescent="0.35">
      <c r="A5308" s="17">
        <v>5296</v>
      </c>
    </row>
    <row r="5309" spans="1:1" ht="19.5" thickBot="1" x14ac:dyDescent="0.35">
      <c r="A5309" s="17">
        <v>5297</v>
      </c>
    </row>
    <row r="5310" spans="1:1" ht="19.5" thickBot="1" x14ac:dyDescent="0.35">
      <c r="A5310" s="17">
        <v>5298</v>
      </c>
    </row>
    <row r="5311" spans="1:1" ht="19.5" thickBot="1" x14ac:dyDescent="0.35">
      <c r="A5311" s="17">
        <v>5299</v>
      </c>
    </row>
    <row r="5312" spans="1:1" ht="19.5" thickBot="1" x14ac:dyDescent="0.35">
      <c r="A5312" s="17">
        <v>5300</v>
      </c>
    </row>
    <row r="5313" spans="1:1" ht="19.5" thickBot="1" x14ac:dyDescent="0.35">
      <c r="A5313" s="17">
        <v>5301</v>
      </c>
    </row>
    <row r="5314" spans="1:1" ht="19.5" thickBot="1" x14ac:dyDescent="0.35">
      <c r="A5314" s="17">
        <v>5302</v>
      </c>
    </row>
    <row r="5315" spans="1:1" ht="19.5" thickBot="1" x14ac:dyDescent="0.35">
      <c r="A5315" s="17">
        <v>5303</v>
      </c>
    </row>
    <row r="5316" spans="1:1" ht="19.5" thickBot="1" x14ac:dyDescent="0.35">
      <c r="A5316" s="17">
        <v>5304</v>
      </c>
    </row>
    <row r="5317" spans="1:1" ht="19.5" thickBot="1" x14ac:dyDescent="0.35">
      <c r="A5317" s="17">
        <v>5305</v>
      </c>
    </row>
    <row r="5318" spans="1:1" ht="19.5" thickBot="1" x14ac:dyDescent="0.35">
      <c r="A5318" s="17">
        <v>5306</v>
      </c>
    </row>
    <row r="5319" spans="1:1" ht="19.5" thickBot="1" x14ac:dyDescent="0.35">
      <c r="A5319" s="17">
        <v>5307</v>
      </c>
    </row>
    <row r="5320" spans="1:1" ht="19.5" thickBot="1" x14ac:dyDescent="0.35">
      <c r="A5320" s="17">
        <v>5308</v>
      </c>
    </row>
    <row r="5321" spans="1:1" ht="19.5" thickBot="1" x14ac:dyDescent="0.35">
      <c r="A5321" s="17">
        <v>5309</v>
      </c>
    </row>
    <row r="5322" spans="1:1" ht="19.5" thickBot="1" x14ac:dyDescent="0.35">
      <c r="A5322" s="17">
        <v>5310</v>
      </c>
    </row>
    <row r="5323" spans="1:1" ht="19.5" thickBot="1" x14ac:dyDescent="0.35">
      <c r="A5323" s="17">
        <v>5311</v>
      </c>
    </row>
    <row r="5324" spans="1:1" ht="19.5" thickBot="1" x14ac:dyDescent="0.35">
      <c r="A5324" s="17">
        <v>5312</v>
      </c>
    </row>
    <row r="5325" spans="1:1" ht="19.5" thickBot="1" x14ac:dyDescent="0.35">
      <c r="A5325" s="17">
        <v>5313</v>
      </c>
    </row>
    <row r="5326" spans="1:1" ht="19.5" thickBot="1" x14ac:dyDescent="0.35">
      <c r="A5326" s="17">
        <v>5314</v>
      </c>
    </row>
    <row r="5327" spans="1:1" ht="19.5" thickBot="1" x14ac:dyDescent="0.35">
      <c r="A5327" s="17">
        <v>5315</v>
      </c>
    </row>
    <row r="5328" spans="1:1" ht="19.5" thickBot="1" x14ac:dyDescent="0.35">
      <c r="A5328" s="17">
        <v>5316</v>
      </c>
    </row>
    <row r="5329" spans="1:1" ht="19.5" thickBot="1" x14ac:dyDescent="0.35">
      <c r="A5329" s="17">
        <v>5317</v>
      </c>
    </row>
    <row r="5330" spans="1:1" ht="19.5" thickBot="1" x14ac:dyDescent="0.35">
      <c r="A5330" s="17">
        <v>5318</v>
      </c>
    </row>
    <row r="5331" spans="1:1" ht="19.5" thickBot="1" x14ac:dyDescent="0.35">
      <c r="A5331" s="17">
        <v>5319</v>
      </c>
    </row>
    <row r="5332" spans="1:1" ht="19.5" thickBot="1" x14ac:dyDescent="0.35">
      <c r="A5332" s="17">
        <v>5320</v>
      </c>
    </row>
    <row r="5333" spans="1:1" ht="19.5" thickBot="1" x14ac:dyDescent="0.35">
      <c r="A5333" s="17">
        <v>5321</v>
      </c>
    </row>
    <row r="5334" spans="1:1" ht="19.5" thickBot="1" x14ac:dyDescent="0.35">
      <c r="A5334" s="17">
        <v>5322</v>
      </c>
    </row>
    <row r="5335" spans="1:1" ht="19.5" thickBot="1" x14ac:dyDescent="0.35">
      <c r="A5335" s="17">
        <v>5323</v>
      </c>
    </row>
    <row r="5336" spans="1:1" ht="19.5" thickBot="1" x14ac:dyDescent="0.35">
      <c r="A5336" s="17">
        <v>5324</v>
      </c>
    </row>
    <row r="5337" spans="1:1" ht="19.5" thickBot="1" x14ac:dyDescent="0.35">
      <c r="A5337" s="17">
        <v>5325</v>
      </c>
    </row>
    <row r="5338" spans="1:1" ht="19.5" thickBot="1" x14ac:dyDescent="0.35">
      <c r="A5338" s="17">
        <v>5326</v>
      </c>
    </row>
    <row r="5339" spans="1:1" ht="19.5" thickBot="1" x14ac:dyDescent="0.35">
      <c r="A5339" s="17">
        <v>5327</v>
      </c>
    </row>
    <row r="5340" spans="1:1" ht="19.5" thickBot="1" x14ac:dyDescent="0.35">
      <c r="A5340" s="17">
        <v>5328</v>
      </c>
    </row>
    <row r="5341" spans="1:1" ht="19.5" thickBot="1" x14ac:dyDescent="0.35">
      <c r="A5341" s="17">
        <v>5329</v>
      </c>
    </row>
    <row r="5342" spans="1:1" ht="19.5" thickBot="1" x14ac:dyDescent="0.35">
      <c r="A5342" s="17">
        <v>5330</v>
      </c>
    </row>
    <row r="5343" spans="1:1" ht="19.5" thickBot="1" x14ac:dyDescent="0.35">
      <c r="A5343" s="17">
        <v>5331</v>
      </c>
    </row>
    <row r="5344" spans="1:1" ht="19.5" thickBot="1" x14ac:dyDescent="0.35">
      <c r="A5344" s="17">
        <v>5332</v>
      </c>
    </row>
    <row r="5345" spans="1:1" ht="19.5" thickBot="1" x14ac:dyDescent="0.35">
      <c r="A5345" s="17">
        <v>5333</v>
      </c>
    </row>
    <row r="5346" spans="1:1" ht="19.5" thickBot="1" x14ac:dyDescent="0.35">
      <c r="A5346" s="17">
        <v>5334</v>
      </c>
    </row>
    <row r="5347" spans="1:1" ht="19.5" thickBot="1" x14ac:dyDescent="0.35">
      <c r="A5347" s="17">
        <v>5335</v>
      </c>
    </row>
    <row r="5348" spans="1:1" ht="19.5" thickBot="1" x14ac:dyDescent="0.35">
      <c r="A5348" s="17">
        <v>5336</v>
      </c>
    </row>
    <row r="5349" spans="1:1" ht="19.5" thickBot="1" x14ac:dyDescent="0.35">
      <c r="A5349" s="17">
        <v>5337</v>
      </c>
    </row>
    <row r="5350" spans="1:1" ht="19.5" thickBot="1" x14ac:dyDescent="0.35">
      <c r="A5350" s="17">
        <v>5338</v>
      </c>
    </row>
    <row r="5351" spans="1:1" ht="19.5" thickBot="1" x14ac:dyDescent="0.35">
      <c r="A5351" s="17">
        <v>5339</v>
      </c>
    </row>
    <row r="5352" spans="1:1" ht="19.5" thickBot="1" x14ac:dyDescent="0.35">
      <c r="A5352" s="17">
        <v>5340</v>
      </c>
    </row>
    <row r="5353" spans="1:1" ht="19.5" thickBot="1" x14ac:dyDescent="0.35">
      <c r="A5353" s="17">
        <v>5341</v>
      </c>
    </row>
    <row r="5354" spans="1:1" ht="19.5" thickBot="1" x14ac:dyDescent="0.35">
      <c r="A5354" s="17">
        <v>5342</v>
      </c>
    </row>
    <row r="5355" spans="1:1" ht="19.5" thickBot="1" x14ac:dyDescent="0.35">
      <c r="A5355" s="17">
        <v>5343</v>
      </c>
    </row>
    <row r="5356" spans="1:1" ht="19.5" thickBot="1" x14ac:dyDescent="0.35">
      <c r="A5356" s="17">
        <v>5344</v>
      </c>
    </row>
    <row r="5357" spans="1:1" ht="19.5" thickBot="1" x14ac:dyDescent="0.35">
      <c r="A5357" s="17">
        <v>5345</v>
      </c>
    </row>
    <row r="5358" spans="1:1" ht="19.5" thickBot="1" x14ac:dyDescent="0.35">
      <c r="A5358" s="17">
        <v>5346</v>
      </c>
    </row>
    <row r="5359" spans="1:1" ht="19.5" thickBot="1" x14ac:dyDescent="0.35">
      <c r="A5359" s="17">
        <v>5347</v>
      </c>
    </row>
    <row r="5360" spans="1:1" ht="19.5" thickBot="1" x14ac:dyDescent="0.35">
      <c r="A5360" s="17">
        <v>5348</v>
      </c>
    </row>
    <row r="5361" spans="1:1" ht="19.5" thickBot="1" x14ac:dyDescent="0.35">
      <c r="A5361" s="17">
        <v>5349</v>
      </c>
    </row>
    <row r="5362" spans="1:1" ht="19.5" thickBot="1" x14ac:dyDescent="0.35">
      <c r="A5362" s="17">
        <v>5350</v>
      </c>
    </row>
    <row r="5363" spans="1:1" ht="19.5" thickBot="1" x14ac:dyDescent="0.35">
      <c r="A5363" s="17">
        <v>5351</v>
      </c>
    </row>
    <row r="5364" spans="1:1" ht="19.5" thickBot="1" x14ac:dyDescent="0.35">
      <c r="A5364" s="17">
        <v>5352</v>
      </c>
    </row>
    <row r="5365" spans="1:1" ht="19.5" thickBot="1" x14ac:dyDescent="0.35">
      <c r="A5365" s="17">
        <v>5353</v>
      </c>
    </row>
    <row r="5366" spans="1:1" ht="19.5" thickBot="1" x14ac:dyDescent="0.35">
      <c r="A5366" s="17">
        <v>5354</v>
      </c>
    </row>
    <row r="5367" spans="1:1" ht="19.5" thickBot="1" x14ac:dyDescent="0.35">
      <c r="A5367" s="17">
        <v>5355</v>
      </c>
    </row>
    <row r="5368" spans="1:1" ht="19.5" thickBot="1" x14ac:dyDescent="0.35">
      <c r="A5368" s="17">
        <v>5356</v>
      </c>
    </row>
    <row r="5369" spans="1:1" ht="19.5" thickBot="1" x14ac:dyDescent="0.35">
      <c r="A5369" s="17">
        <v>5357</v>
      </c>
    </row>
    <row r="5370" spans="1:1" ht="19.5" thickBot="1" x14ac:dyDescent="0.35">
      <c r="A5370" s="17">
        <v>5358</v>
      </c>
    </row>
    <row r="5371" spans="1:1" ht="19.5" thickBot="1" x14ac:dyDescent="0.35">
      <c r="A5371" s="17">
        <v>5359</v>
      </c>
    </row>
    <row r="5372" spans="1:1" ht="19.5" thickBot="1" x14ac:dyDescent="0.35">
      <c r="A5372" s="17">
        <v>5360</v>
      </c>
    </row>
    <row r="5373" spans="1:1" ht="19.5" thickBot="1" x14ac:dyDescent="0.35">
      <c r="A5373" s="17">
        <v>5361</v>
      </c>
    </row>
    <row r="5374" spans="1:1" ht="19.5" thickBot="1" x14ac:dyDescent="0.35">
      <c r="A5374" s="17">
        <v>5362</v>
      </c>
    </row>
    <row r="5375" spans="1:1" ht="19.5" thickBot="1" x14ac:dyDescent="0.35">
      <c r="A5375" s="17">
        <v>5363</v>
      </c>
    </row>
    <row r="5376" spans="1:1" ht="19.5" thickBot="1" x14ac:dyDescent="0.35">
      <c r="A5376" s="17">
        <v>5364</v>
      </c>
    </row>
    <row r="5377" spans="1:1" ht="19.5" thickBot="1" x14ac:dyDescent="0.35">
      <c r="A5377" s="17">
        <v>5365</v>
      </c>
    </row>
    <row r="5378" spans="1:1" ht="19.5" thickBot="1" x14ac:dyDescent="0.35">
      <c r="A5378" s="17">
        <v>5366</v>
      </c>
    </row>
    <row r="5379" spans="1:1" ht="19.5" thickBot="1" x14ac:dyDescent="0.35">
      <c r="A5379" s="17">
        <v>5367</v>
      </c>
    </row>
    <row r="5380" spans="1:1" ht="19.5" thickBot="1" x14ac:dyDescent="0.35">
      <c r="A5380" s="17">
        <v>5368</v>
      </c>
    </row>
    <row r="5381" spans="1:1" ht="19.5" thickBot="1" x14ac:dyDescent="0.35">
      <c r="A5381" s="17">
        <v>5369</v>
      </c>
    </row>
    <row r="5382" spans="1:1" ht="19.5" thickBot="1" x14ac:dyDescent="0.35">
      <c r="A5382" s="17">
        <v>5370</v>
      </c>
    </row>
    <row r="5383" spans="1:1" ht="19.5" thickBot="1" x14ac:dyDescent="0.35">
      <c r="A5383" s="17">
        <v>5371</v>
      </c>
    </row>
    <row r="5384" spans="1:1" ht="19.5" thickBot="1" x14ac:dyDescent="0.35">
      <c r="A5384" s="17">
        <v>5372</v>
      </c>
    </row>
    <row r="5385" spans="1:1" ht="19.5" thickBot="1" x14ac:dyDescent="0.35">
      <c r="A5385" s="17">
        <v>5373</v>
      </c>
    </row>
    <row r="5386" spans="1:1" ht="19.5" thickBot="1" x14ac:dyDescent="0.35">
      <c r="A5386" s="17">
        <v>5374</v>
      </c>
    </row>
    <row r="5387" spans="1:1" ht="19.5" thickBot="1" x14ac:dyDescent="0.35">
      <c r="A5387" s="17">
        <v>5375</v>
      </c>
    </row>
    <row r="5388" spans="1:1" ht="19.5" thickBot="1" x14ac:dyDescent="0.35">
      <c r="A5388" s="17">
        <v>5376</v>
      </c>
    </row>
    <row r="5389" spans="1:1" ht="19.5" thickBot="1" x14ac:dyDescent="0.35">
      <c r="A5389" s="17">
        <v>5377</v>
      </c>
    </row>
    <row r="5390" spans="1:1" ht="19.5" thickBot="1" x14ac:dyDescent="0.35">
      <c r="A5390" s="17">
        <v>5378</v>
      </c>
    </row>
    <row r="5391" spans="1:1" ht="19.5" thickBot="1" x14ac:dyDescent="0.35">
      <c r="A5391" s="17">
        <v>5379</v>
      </c>
    </row>
    <row r="5392" spans="1:1" ht="19.5" thickBot="1" x14ac:dyDescent="0.35">
      <c r="A5392" s="17">
        <v>5380</v>
      </c>
    </row>
    <row r="5393" spans="1:1" ht="19.5" thickBot="1" x14ac:dyDescent="0.35">
      <c r="A5393" s="17">
        <v>5381</v>
      </c>
    </row>
    <row r="5394" spans="1:1" ht="19.5" thickBot="1" x14ac:dyDescent="0.35">
      <c r="A5394" s="17">
        <v>5382</v>
      </c>
    </row>
    <row r="5395" spans="1:1" ht="19.5" thickBot="1" x14ac:dyDescent="0.35">
      <c r="A5395" s="17">
        <v>5383</v>
      </c>
    </row>
    <row r="5396" spans="1:1" ht="19.5" thickBot="1" x14ac:dyDescent="0.35">
      <c r="A5396" s="17">
        <v>5384</v>
      </c>
    </row>
    <row r="5397" spans="1:1" ht="19.5" thickBot="1" x14ac:dyDescent="0.35">
      <c r="A5397" s="17">
        <v>5385</v>
      </c>
    </row>
    <row r="5398" spans="1:1" ht="19.5" thickBot="1" x14ac:dyDescent="0.35">
      <c r="A5398" s="17">
        <v>5386</v>
      </c>
    </row>
    <row r="5399" spans="1:1" ht="19.5" thickBot="1" x14ac:dyDescent="0.35">
      <c r="A5399" s="17">
        <v>5387</v>
      </c>
    </row>
    <row r="5400" spans="1:1" ht="19.5" thickBot="1" x14ac:dyDescent="0.35">
      <c r="A5400" s="17">
        <v>5388</v>
      </c>
    </row>
    <row r="5401" spans="1:1" ht="19.5" thickBot="1" x14ac:dyDescent="0.35">
      <c r="A5401" s="17">
        <v>5389</v>
      </c>
    </row>
    <row r="5402" spans="1:1" ht="19.5" thickBot="1" x14ac:dyDescent="0.35">
      <c r="A5402" s="17">
        <v>5390</v>
      </c>
    </row>
    <row r="5403" spans="1:1" ht="19.5" thickBot="1" x14ac:dyDescent="0.35">
      <c r="A5403" s="17">
        <v>5391</v>
      </c>
    </row>
    <row r="5404" spans="1:1" ht="19.5" thickBot="1" x14ac:dyDescent="0.35">
      <c r="A5404" s="17">
        <v>5392</v>
      </c>
    </row>
    <row r="5405" spans="1:1" ht="19.5" thickBot="1" x14ac:dyDescent="0.35">
      <c r="A5405" s="17">
        <v>5393</v>
      </c>
    </row>
    <row r="5406" spans="1:1" ht="19.5" thickBot="1" x14ac:dyDescent="0.35">
      <c r="A5406" s="17">
        <v>5394</v>
      </c>
    </row>
    <row r="5407" spans="1:1" ht="19.5" thickBot="1" x14ac:dyDescent="0.35">
      <c r="A5407" s="17">
        <v>5395</v>
      </c>
    </row>
    <row r="5408" spans="1:1" ht="19.5" thickBot="1" x14ac:dyDescent="0.35">
      <c r="A5408" s="17">
        <v>5396</v>
      </c>
    </row>
    <row r="5409" spans="1:1" ht="19.5" thickBot="1" x14ac:dyDescent="0.35">
      <c r="A5409" s="17">
        <v>5397</v>
      </c>
    </row>
    <row r="5410" spans="1:1" ht="19.5" thickBot="1" x14ac:dyDescent="0.35">
      <c r="A5410" s="17">
        <v>5398</v>
      </c>
    </row>
    <row r="5411" spans="1:1" ht="19.5" thickBot="1" x14ac:dyDescent="0.35">
      <c r="A5411" s="17">
        <v>5399</v>
      </c>
    </row>
    <row r="5412" spans="1:1" ht="19.5" thickBot="1" x14ac:dyDescent="0.35">
      <c r="A5412" s="17">
        <v>5400</v>
      </c>
    </row>
    <row r="5413" spans="1:1" ht="19.5" thickBot="1" x14ac:dyDescent="0.35">
      <c r="A5413" s="17">
        <v>5401</v>
      </c>
    </row>
    <row r="5414" spans="1:1" ht="19.5" thickBot="1" x14ac:dyDescent="0.35">
      <c r="A5414" s="17">
        <v>5402</v>
      </c>
    </row>
    <row r="5415" spans="1:1" ht="19.5" thickBot="1" x14ac:dyDescent="0.35">
      <c r="A5415" s="17">
        <v>5403</v>
      </c>
    </row>
    <row r="5416" spans="1:1" ht="19.5" thickBot="1" x14ac:dyDescent="0.35">
      <c r="A5416" s="17">
        <v>5404</v>
      </c>
    </row>
    <row r="5417" spans="1:1" ht="19.5" thickBot="1" x14ac:dyDescent="0.35">
      <c r="A5417" s="17">
        <v>5405</v>
      </c>
    </row>
    <row r="5418" spans="1:1" ht="19.5" thickBot="1" x14ac:dyDescent="0.35">
      <c r="A5418" s="17">
        <v>5406</v>
      </c>
    </row>
    <row r="5419" spans="1:1" ht="19.5" thickBot="1" x14ac:dyDescent="0.35">
      <c r="A5419" s="17">
        <v>5407</v>
      </c>
    </row>
    <row r="5420" spans="1:1" ht="19.5" thickBot="1" x14ac:dyDescent="0.35">
      <c r="A5420" s="17">
        <v>5408</v>
      </c>
    </row>
    <row r="5421" spans="1:1" ht="19.5" thickBot="1" x14ac:dyDescent="0.35">
      <c r="A5421" s="17">
        <v>5409</v>
      </c>
    </row>
    <row r="5422" spans="1:1" ht="19.5" thickBot="1" x14ac:dyDescent="0.35">
      <c r="A5422" s="17">
        <v>5410</v>
      </c>
    </row>
    <row r="5423" spans="1:1" ht="19.5" thickBot="1" x14ac:dyDescent="0.35">
      <c r="A5423" s="17">
        <v>5411</v>
      </c>
    </row>
    <row r="5424" spans="1:1" ht="19.5" thickBot="1" x14ac:dyDescent="0.35">
      <c r="A5424" s="17">
        <v>5412</v>
      </c>
    </row>
    <row r="5425" spans="1:1" ht="19.5" thickBot="1" x14ac:dyDescent="0.35">
      <c r="A5425" s="17">
        <v>5413</v>
      </c>
    </row>
    <row r="5426" spans="1:1" ht="19.5" thickBot="1" x14ac:dyDescent="0.35">
      <c r="A5426" s="17">
        <v>5414</v>
      </c>
    </row>
    <row r="5427" spans="1:1" ht="19.5" thickBot="1" x14ac:dyDescent="0.35">
      <c r="A5427" s="17">
        <v>5415</v>
      </c>
    </row>
    <row r="5428" spans="1:1" ht="19.5" thickBot="1" x14ac:dyDescent="0.35">
      <c r="A5428" s="17">
        <v>5416</v>
      </c>
    </row>
    <row r="5429" spans="1:1" ht="19.5" thickBot="1" x14ac:dyDescent="0.35">
      <c r="A5429" s="17">
        <v>5417</v>
      </c>
    </row>
    <row r="5430" spans="1:1" ht="19.5" thickBot="1" x14ac:dyDescent="0.35">
      <c r="A5430" s="17">
        <v>5418</v>
      </c>
    </row>
    <row r="5431" spans="1:1" ht="19.5" thickBot="1" x14ac:dyDescent="0.35">
      <c r="A5431" s="17">
        <v>5419</v>
      </c>
    </row>
    <row r="5432" spans="1:1" ht="19.5" thickBot="1" x14ac:dyDescent="0.35">
      <c r="A5432" s="17">
        <v>5420</v>
      </c>
    </row>
    <row r="5433" spans="1:1" ht="19.5" thickBot="1" x14ac:dyDescent="0.35">
      <c r="A5433" s="17">
        <v>5421</v>
      </c>
    </row>
    <row r="5434" spans="1:1" ht="19.5" thickBot="1" x14ac:dyDescent="0.35">
      <c r="A5434" s="17">
        <v>5422</v>
      </c>
    </row>
    <row r="5435" spans="1:1" ht="19.5" thickBot="1" x14ac:dyDescent="0.35">
      <c r="A5435" s="17">
        <v>5423</v>
      </c>
    </row>
    <row r="5436" spans="1:1" ht="19.5" thickBot="1" x14ac:dyDescent="0.35">
      <c r="A5436" s="17">
        <v>5424</v>
      </c>
    </row>
    <row r="5437" spans="1:1" ht="19.5" thickBot="1" x14ac:dyDescent="0.35">
      <c r="A5437" s="17">
        <v>5425</v>
      </c>
    </row>
    <row r="5438" spans="1:1" ht="19.5" thickBot="1" x14ac:dyDescent="0.35">
      <c r="A5438" s="17">
        <v>5426</v>
      </c>
    </row>
    <row r="5439" spans="1:1" ht="19.5" thickBot="1" x14ac:dyDescent="0.35">
      <c r="A5439" s="17">
        <v>5427</v>
      </c>
    </row>
    <row r="5440" spans="1:1" ht="19.5" thickBot="1" x14ac:dyDescent="0.35">
      <c r="A5440" s="17">
        <v>5428</v>
      </c>
    </row>
    <row r="5441" spans="1:1" ht="19.5" thickBot="1" x14ac:dyDescent="0.35">
      <c r="A5441" s="17">
        <v>5429</v>
      </c>
    </row>
    <row r="5442" spans="1:1" ht="19.5" thickBot="1" x14ac:dyDescent="0.35">
      <c r="A5442" s="17">
        <v>5430</v>
      </c>
    </row>
    <row r="5443" spans="1:1" ht="19.5" thickBot="1" x14ac:dyDescent="0.35">
      <c r="A5443" s="17">
        <v>5431</v>
      </c>
    </row>
    <row r="5444" spans="1:1" ht="19.5" thickBot="1" x14ac:dyDescent="0.35">
      <c r="A5444" s="17">
        <v>5432</v>
      </c>
    </row>
    <row r="5445" spans="1:1" ht="19.5" thickBot="1" x14ac:dyDescent="0.35">
      <c r="A5445" s="17">
        <v>5433</v>
      </c>
    </row>
    <row r="5446" spans="1:1" ht="19.5" thickBot="1" x14ac:dyDescent="0.35">
      <c r="A5446" s="17">
        <v>5434</v>
      </c>
    </row>
    <row r="5447" spans="1:1" ht="19.5" thickBot="1" x14ac:dyDescent="0.35">
      <c r="A5447" s="17">
        <v>5435</v>
      </c>
    </row>
    <row r="5448" spans="1:1" ht="19.5" thickBot="1" x14ac:dyDescent="0.35">
      <c r="A5448" s="17">
        <v>5436</v>
      </c>
    </row>
    <row r="5449" spans="1:1" ht="19.5" thickBot="1" x14ac:dyDescent="0.35">
      <c r="A5449" s="17">
        <v>5437</v>
      </c>
    </row>
    <row r="5450" spans="1:1" ht="19.5" thickBot="1" x14ac:dyDescent="0.35">
      <c r="A5450" s="17">
        <v>5438</v>
      </c>
    </row>
    <row r="5451" spans="1:1" ht="19.5" thickBot="1" x14ac:dyDescent="0.35">
      <c r="A5451" s="17">
        <v>5439</v>
      </c>
    </row>
    <row r="5452" spans="1:1" ht="19.5" thickBot="1" x14ac:dyDescent="0.35">
      <c r="A5452" s="17">
        <v>5440</v>
      </c>
    </row>
    <row r="5453" spans="1:1" ht="19.5" thickBot="1" x14ac:dyDescent="0.35">
      <c r="A5453" s="17">
        <v>5441</v>
      </c>
    </row>
    <row r="5454" spans="1:1" ht="19.5" thickBot="1" x14ac:dyDescent="0.35">
      <c r="A5454" s="17">
        <v>5442</v>
      </c>
    </row>
    <row r="5455" spans="1:1" ht="19.5" thickBot="1" x14ac:dyDescent="0.35">
      <c r="A5455" s="17">
        <v>5443</v>
      </c>
    </row>
    <row r="5456" spans="1:1" ht="19.5" thickBot="1" x14ac:dyDescent="0.35">
      <c r="A5456" s="17">
        <v>5444</v>
      </c>
    </row>
    <row r="5457" spans="1:1" ht="19.5" thickBot="1" x14ac:dyDescent="0.35">
      <c r="A5457" s="17">
        <v>5445</v>
      </c>
    </row>
    <row r="5458" spans="1:1" ht="19.5" thickBot="1" x14ac:dyDescent="0.35">
      <c r="A5458" s="17">
        <v>5446</v>
      </c>
    </row>
    <row r="5459" spans="1:1" ht="19.5" thickBot="1" x14ac:dyDescent="0.35">
      <c r="A5459" s="17">
        <v>5447</v>
      </c>
    </row>
    <row r="5460" spans="1:1" ht="19.5" thickBot="1" x14ac:dyDescent="0.35">
      <c r="A5460" s="17">
        <v>5448</v>
      </c>
    </row>
    <row r="5461" spans="1:1" ht="19.5" thickBot="1" x14ac:dyDescent="0.35">
      <c r="A5461" s="17">
        <v>5449</v>
      </c>
    </row>
    <row r="5462" spans="1:1" ht="19.5" thickBot="1" x14ac:dyDescent="0.35">
      <c r="A5462" s="17">
        <v>5450</v>
      </c>
    </row>
    <row r="5463" spans="1:1" ht="19.5" thickBot="1" x14ac:dyDescent="0.35">
      <c r="A5463" s="17">
        <v>5451</v>
      </c>
    </row>
    <row r="5464" spans="1:1" ht="19.5" thickBot="1" x14ac:dyDescent="0.35">
      <c r="A5464" s="17">
        <v>5452</v>
      </c>
    </row>
    <row r="5465" spans="1:1" ht="19.5" thickBot="1" x14ac:dyDescent="0.35">
      <c r="A5465" s="17">
        <v>5453</v>
      </c>
    </row>
    <row r="5466" spans="1:1" ht="19.5" thickBot="1" x14ac:dyDescent="0.35">
      <c r="A5466" s="17">
        <v>5454</v>
      </c>
    </row>
    <row r="5467" spans="1:1" ht="19.5" thickBot="1" x14ac:dyDescent="0.35">
      <c r="A5467" s="17">
        <v>5455</v>
      </c>
    </row>
    <row r="5468" spans="1:1" ht="19.5" thickBot="1" x14ac:dyDescent="0.35">
      <c r="A5468" s="17">
        <v>5456</v>
      </c>
    </row>
    <row r="5469" spans="1:1" ht="19.5" thickBot="1" x14ac:dyDescent="0.35">
      <c r="A5469" s="17">
        <v>5457</v>
      </c>
    </row>
    <row r="5470" spans="1:1" ht="19.5" thickBot="1" x14ac:dyDescent="0.35">
      <c r="A5470" s="17">
        <v>5458</v>
      </c>
    </row>
    <row r="5471" spans="1:1" ht="19.5" thickBot="1" x14ac:dyDescent="0.35">
      <c r="A5471" s="17">
        <v>5459</v>
      </c>
    </row>
    <row r="5472" spans="1:1" ht="19.5" thickBot="1" x14ac:dyDescent="0.35">
      <c r="A5472" s="17">
        <v>5460</v>
      </c>
    </row>
    <row r="5473" spans="1:1" ht="19.5" thickBot="1" x14ac:dyDescent="0.35">
      <c r="A5473" s="17">
        <v>5461</v>
      </c>
    </row>
    <row r="5474" spans="1:1" ht="19.5" thickBot="1" x14ac:dyDescent="0.35">
      <c r="A5474" s="17">
        <v>5462</v>
      </c>
    </row>
    <row r="5475" spans="1:1" ht="19.5" thickBot="1" x14ac:dyDescent="0.35">
      <c r="A5475" s="17">
        <v>5463</v>
      </c>
    </row>
    <row r="5476" spans="1:1" ht="19.5" thickBot="1" x14ac:dyDescent="0.35">
      <c r="A5476" s="17">
        <v>5464</v>
      </c>
    </row>
    <row r="5477" spans="1:1" ht="19.5" thickBot="1" x14ac:dyDescent="0.35">
      <c r="A5477" s="17">
        <v>5465</v>
      </c>
    </row>
    <row r="5478" spans="1:1" ht="19.5" thickBot="1" x14ac:dyDescent="0.35">
      <c r="A5478" s="17">
        <v>5466</v>
      </c>
    </row>
    <row r="5479" spans="1:1" ht="19.5" thickBot="1" x14ac:dyDescent="0.35">
      <c r="A5479" s="17">
        <v>5467</v>
      </c>
    </row>
    <row r="5480" spans="1:1" ht="19.5" thickBot="1" x14ac:dyDescent="0.35">
      <c r="A5480" s="17">
        <v>5468</v>
      </c>
    </row>
    <row r="5481" spans="1:1" ht="19.5" thickBot="1" x14ac:dyDescent="0.35">
      <c r="A5481" s="17">
        <v>5469</v>
      </c>
    </row>
    <row r="5482" spans="1:1" ht="19.5" thickBot="1" x14ac:dyDescent="0.35">
      <c r="A5482" s="17">
        <v>5470</v>
      </c>
    </row>
    <row r="5483" spans="1:1" ht="19.5" thickBot="1" x14ac:dyDescent="0.35">
      <c r="A5483" s="17">
        <v>5471</v>
      </c>
    </row>
    <row r="5484" spans="1:1" ht="19.5" thickBot="1" x14ac:dyDescent="0.35">
      <c r="A5484" s="17">
        <v>5472</v>
      </c>
    </row>
    <row r="5485" spans="1:1" ht="19.5" thickBot="1" x14ac:dyDescent="0.35">
      <c r="A5485" s="17">
        <v>5473</v>
      </c>
    </row>
    <row r="5486" spans="1:1" ht="19.5" thickBot="1" x14ac:dyDescent="0.35">
      <c r="A5486" s="17">
        <v>5474</v>
      </c>
    </row>
    <row r="5487" spans="1:1" ht="19.5" thickBot="1" x14ac:dyDescent="0.35">
      <c r="A5487" s="17">
        <v>5475</v>
      </c>
    </row>
    <row r="5488" spans="1:1" ht="19.5" thickBot="1" x14ac:dyDescent="0.35">
      <c r="A5488" s="17">
        <v>5476</v>
      </c>
    </row>
    <row r="5489" spans="1:1" ht="19.5" thickBot="1" x14ac:dyDescent="0.35">
      <c r="A5489" s="17">
        <v>5477</v>
      </c>
    </row>
    <row r="5490" spans="1:1" ht="19.5" thickBot="1" x14ac:dyDescent="0.35">
      <c r="A5490" s="17">
        <v>5478</v>
      </c>
    </row>
    <row r="5491" spans="1:1" ht="19.5" thickBot="1" x14ac:dyDescent="0.35">
      <c r="A5491" s="17">
        <v>5479</v>
      </c>
    </row>
    <row r="5492" spans="1:1" ht="19.5" thickBot="1" x14ac:dyDescent="0.35">
      <c r="A5492" s="17">
        <v>5480</v>
      </c>
    </row>
    <row r="5493" spans="1:1" ht="19.5" thickBot="1" x14ac:dyDescent="0.35">
      <c r="A5493" s="17">
        <v>5481</v>
      </c>
    </row>
    <row r="5494" spans="1:1" ht="19.5" thickBot="1" x14ac:dyDescent="0.35">
      <c r="A5494" s="17">
        <v>5482</v>
      </c>
    </row>
    <row r="5495" spans="1:1" ht="19.5" thickBot="1" x14ac:dyDescent="0.35">
      <c r="A5495" s="17">
        <v>5483</v>
      </c>
    </row>
    <row r="5496" spans="1:1" ht="19.5" thickBot="1" x14ac:dyDescent="0.35">
      <c r="A5496" s="17">
        <v>5484</v>
      </c>
    </row>
    <row r="5497" spans="1:1" ht="19.5" thickBot="1" x14ac:dyDescent="0.35">
      <c r="A5497" s="17">
        <v>5485</v>
      </c>
    </row>
    <row r="5498" spans="1:1" ht="19.5" thickBot="1" x14ac:dyDescent="0.35">
      <c r="A5498" s="17">
        <v>5486</v>
      </c>
    </row>
    <row r="5499" spans="1:1" ht="19.5" thickBot="1" x14ac:dyDescent="0.35">
      <c r="A5499" s="17">
        <v>5487</v>
      </c>
    </row>
    <row r="5500" spans="1:1" ht="19.5" thickBot="1" x14ac:dyDescent="0.35">
      <c r="A5500" s="17">
        <v>5488</v>
      </c>
    </row>
    <row r="5501" spans="1:1" ht="19.5" thickBot="1" x14ac:dyDescent="0.35">
      <c r="A5501" s="17">
        <v>5489</v>
      </c>
    </row>
    <row r="5502" spans="1:1" ht="19.5" thickBot="1" x14ac:dyDescent="0.35">
      <c r="A5502" s="17">
        <v>5490</v>
      </c>
    </row>
    <row r="5503" spans="1:1" ht="19.5" thickBot="1" x14ac:dyDescent="0.35">
      <c r="A5503" s="17">
        <v>5491</v>
      </c>
    </row>
    <row r="5504" spans="1:1" ht="19.5" thickBot="1" x14ac:dyDescent="0.35">
      <c r="A5504" s="17">
        <v>5492</v>
      </c>
    </row>
    <row r="5505" spans="1:1" ht="19.5" thickBot="1" x14ac:dyDescent="0.35">
      <c r="A5505" s="17">
        <v>5493</v>
      </c>
    </row>
    <row r="5506" spans="1:1" ht="19.5" thickBot="1" x14ac:dyDescent="0.35">
      <c r="A5506" s="17">
        <v>5494</v>
      </c>
    </row>
    <row r="5507" spans="1:1" ht="19.5" thickBot="1" x14ac:dyDescent="0.35">
      <c r="A5507" s="17">
        <v>5495</v>
      </c>
    </row>
    <row r="5508" spans="1:1" ht="19.5" thickBot="1" x14ac:dyDescent="0.35">
      <c r="A5508" s="17">
        <v>5496</v>
      </c>
    </row>
    <row r="5509" spans="1:1" ht="19.5" thickBot="1" x14ac:dyDescent="0.35">
      <c r="A5509" s="17">
        <v>5497</v>
      </c>
    </row>
    <row r="5510" spans="1:1" ht="19.5" thickBot="1" x14ac:dyDescent="0.35">
      <c r="A5510" s="17">
        <v>5498</v>
      </c>
    </row>
    <row r="5511" spans="1:1" ht="19.5" thickBot="1" x14ac:dyDescent="0.35">
      <c r="A5511" s="17">
        <v>5499</v>
      </c>
    </row>
    <row r="5512" spans="1:1" ht="19.5" thickBot="1" x14ac:dyDescent="0.35">
      <c r="A5512" s="17">
        <v>5500</v>
      </c>
    </row>
    <row r="5513" spans="1:1" ht="19.5" thickBot="1" x14ac:dyDescent="0.35">
      <c r="A5513" s="17">
        <v>5501</v>
      </c>
    </row>
    <row r="5514" spans="1:1" ht="19.5" thickBot="1" x14ac:dyDescent="0.35">
      <c r="A5514" s="17">
        <v>5502</v>
      </c>
    </row>
    <row r="5515" spans="1:1" ht="19.5" thickBot="1" x14ac:dyDescent="0.35">
      <c r="A5515" s="17">
        <v>5503</v>
      </c>
    </row>
    <row r="5516" spans="1:1" ht="19.5" thickBot="1" x14ac:dyDescent="0.35">
      <c r="A5516" s="17">
        <v>5504</v>
      </c>
    </row>
    <row r="5517" spans="1:1" ht="19.5" thickBot="1" x14ac:dyDescent="0.35">
      <c r="A5517" s="17">
        <v>5505</v>
      </c>
    </row>
    <row r="5518" spans="1:1" ht="19.5" thickBot="1" x14ac:dyDescent="0.35">
      <c r="A5518" s="17">
        <v>5506</v>
      </c>
    </row>
    <row r="5519" spans="1:1" ht="19.5" thickBot="1" x14ac:dyDescent="0.35">
      <c r="A5519" s="17">
        <v>5507</v>
      </c>
    </row>
    <row r="5520" spans="1:1" ht="19.5" thickBot="1" x14ac:dyDescent="0.35">
      <c r="A5520" s="17">
        <v>5508</v>
      </c>
    </row>
    <row r="5521" spans="1:1" ht="19.5" thickBot="1" x14ac:dyDescent="0.35">
      <c r="A5521" s="17">
        <v>5509</v>
      </c>
    </row>
    <row r="5522" spans="1:1" ht="19.5" thickBot="1" x14ac:dyDescent="0.35">
      <c r="A5522" s="17">
        <v>5510</v>
      </c>
    </row>
    <row r="5523" spans="1:1" ht="19.5" thickBot="1" x14ac:dyDescent="0.35">
      <c r="A5523" s="17">
        <v>5511</v>
      </c>
    </row>
    <row r="5524" spans="1:1" ht="19.5" thickBot="1" x14ac:dyDescent="0.35">
      <c r="A5524" s="17">
        <v>5512</v>
      </c>
    </row>
    <row r="5525" spans="1:1" ht="19.5" thickBot="1" x14ac:dyDescent="0.35">
      <c r="A5525" s="17">
        <v>5513</v>
      </c>
    </row>
    <row r="5526" spans="1:1" ht="19.5" thickBot="1" x14ac:dyDescent="0.35">
      <c r="A5526" s="17">
        <v>5514</v>
      </c>
    </row>
    <row r="5527" spans="1:1" ht="19.5" thickBot="1" x14ac:dyDescent="0.35">
      <c r="A5527" s="17">
        <v>5515</v>
      </c>
    </row>
    <row r="5528" spans="1:1" ht="19.5" thickBot="1" x14ac:dyDescent="0.35">
      <c r="A5528" s="17">
        <v>5516</v>
      </c>
    </row>
    <row r="5529" spans="1:1" ht="19.5" thickBot="1" x14ac:dyDescent="0.35">
      <c r="A5529" s="17">
        <v>5517</v>
      </c>
    </row>
    <row r="5530" spans="1:1" ht="19.5" thickBot="1" x14ac:dyDescent="0.35">
      <c r="A5530" s="17">
        <v>5518</v>
      </c>
    </row>
    <row r="5531" spans="1:1" ht="19.5" thickBot="1" x14ac:dyDescent="0.35">
      <c r="A5531" s="17">
        <v>5519</v>
      </c>
    </row>
    <row r="5532" spans="1:1" ht="19.5" thickBot="1" x14ac:dyDescent="0.35">
      <c r="A5532" s="17">
        <v>5520</v>
      </c>
    </row>
    <row r="5533" spans="1:1" ht="19.5" thickBot="1" x14ac:dyDescent="0.35">
      <c r="A5533" s="17">
        <v>5521</v>
      </c>
    </row>
    <row r="5534" spans="1:1" ht="19.5" thickBot="1" x14ac:dyDescent="0.35">
      <c r="A5534" s="17">
        <v>5522</v>
      </c>
    </row>
    <row r="5535" spans="1:1" ht="19.5" thickBot="1" x14ac:dyDescent="0.35">
      <c r="A5535" s="17">
        <v>5523</v>
      </c>
    </row>
    <row r="5536" spans="1:1" ht="19.5" thickBot="1" x14ac:dyDescent="0.35">
      <c r="A5536" s="17">
        <v>5524</v>
      </c>
    </row>
    <row r="5537" spans="1:1" ht="19.5" thickBot="1" x14ac:dyDescent="0.35">
      <c r="A5537" s="17">
        <v>5525</v>
      </c>
    </row>
    <row r="5538" spans="1:1" ht="19.5" thickBot="1" x14ac:dyDescent="0.35">
      <c r="A5538" s="17">
        <v>5526</v>
      </c>
    </row>
    <row r="5539" spans="1:1" ht="19.5" thickBot="1" x14ac:dyDescent="0.35">
      <c r="A5539" s="17">
        <v>5527</v>
      </c>
    </row>
    <row r="5540" spans="1:1" ht="19.5" thickBot="1" x14ac:dyDescent="0.35">
      <c r="A5540" s="17">
        <v>5528</v>
      </c>
    </row>
    <row r="5541" spans="1:1" ht="19.5" thickBot="1" x14ac:dyDescent="0.35">
      <c r="A5541" s="17">
        <v>5529</v>
      </c>
    </row>
    <row r="5542" spans="1:1" ht="19.5" thickBot="1" x14ac:dyDescent="0.35">
      <c r="A5542" s="17">
        <v>5530</v>
      </c>
    </row>
    <row r="5543" spans="1:1" ht="19.5" thickBot="1" x14ac:dyDescent="0.35">
      <c r="A5543" s="17">
        <v>5531</v>
      </c>
    </row>
    <row r="5544" spans="1:1" ht="19.5" thickBot="1" x14ac:dyDescent="0.35">
      <c r="A5544" s="17">
        <v>5532</v>
      </c>
    </row>
    <row r="5545" spans="1:1" ht="19.5" thickBot="1" x14ac:dyDescent="0.35">
      <c r="A5545" s="17">
        <v>5533</v>
      </c>
    </row>
    <row r="5546" spans="1:1" ht="19.5" thickBot="1" x14ac:dyDescent="0.35">
      <c r="A5546" s="17">
        <v>5534</v>
      </c>
    </row>
    <row r="5547" spans="1:1" ht="19.5" thickBot="1" x14ac:dyDescent="0.35">
      <c r="A5547" s="17">
        <v>5535</v>
      </c>
    </row>
    <row r="5548" spans="1:1" ht="19.5" thickBot="1" x14ac:dyDescent="0.35">
      <c r="A5548" s="17">
        <v>5536</v>
      </c>
    </row>
    <row r="5549" spans="1:1" ht="19.5" thickBot="1" x14ac:dyDescent="0.35">
      <c r="A5549" s="17">
        <v>5537</v>
      </c>
    </row>
    <row r="5550" spans="1:1" ht="19.5" thickBot="1" x14ac:dyDescent="0.35">
      <c r="A5550" s="17">
        <v>5538</v>
      </c>
    </row>
    <row r="5551" spans="1:1" ht="19.5" thickBot="1" x14ac:dyDescent="0.35">
      <c r="A5551" s="17">
        <v>5539</v>
      </c>
    </row>
    <row r="5552" spans="1:1" ht="19.5" thickBot="1" x14ac:dyDescent="0.35">
      <c r="A5552" s="17">
        <v>5540</v>
      </c>
    </row>
    <row r="5553" spans="1:1" ht="19.5" thickBot="1" x14ac:dyDescent="0.35">
      <c r="A5553" s="17">
        <v>5541</v>
      </c>
    </row>
    <row r="5554" spans="1:1" ht="19.5" thickBot="1" x14ac:dyDescent="0.35">
      <c r="A5554" s="17">
        <v>5542</v>
      </c>
    </row>
    <row r="5555" spans="1:1" ht="19.5" thickBot="1" x14ac:dyDescent="0.35">
      <c r="A5555" s="17">
        <v>5543</v>
      </c>
    </row>
    <row r="5556" spans="1:1" ht="19.5" thickBot="1" x14ac:dyDescent="0.35">
      <c r="A5556" s="17">
        <v>5544</v>
      </c>
    </row>
    <row r="5557" spans="1:1" ht="19.5" thickBot="1" x14ac:dyDescent="0.35">
      <c r="A5557" s="17">
        <v>5545</v>
      </c>
    </row>
    <row r="5558" spans="1:1" ht="19.5" thickBot="1" x14ac:dyDescent="0.35">
      <c r="A5558" s="17">
        <v>5546</v>
      </c>
    </row>
    <row r="5559" spans="1:1" ht="19.5" thickBot="1" x14ac:dyDescent="0.35">
      <c r="A5559" s="17">
        <v>5547</v>
      </c>
    </row>
    <row r="5560" spans="1:1" ht="19.5" thickBot="1" x14ac:dyDescent="0.35">
      <c r="A5560" s="17">
        <v>5548</v>
      </c>
    </row>
    <row r="5561" spans="1:1" ht="19.5" thickBot="1" x14ac:dyDescent="0.35">
      <c r="A5561" s="17">
        <v>5549</v>
      </c>
    </row>
    <row r="5562" spans="1:1" ht="19.5" thickBot="1" x14ac:dyDescent="0.35">
      <c r="A5562" s="17">
        <v>5550</v>
      </c>
    </row>
    <row r="5563" spans="1:1" ht="19.5" thickBot="1" x14ac:dyDescent="0.35">
      <c r="A5563" s="17">
        <v>5551</v>
      </c>
    </row>
    <row r="5564" spans="1:1" ht="19.5" thickBot="1" x14ac:dyDescent="0.35">
      <c r="A5564" s="17">
        <v>5552</v>
      </c>
    </row>
    <row r="5565" spans="1:1" ht="19.5" thickBot="1" x14ac:dyDescent="0.35">
      <c r="A5565" s="17">
        <v>5553</v>
      </c>
    </row>
    <row r="5566" spans="1:1" ht="19.5" thickBot="1" x14ac:dyDescent="0.35">
      <c r="A5566" s="17">
        <v>5554</v>
      </c>
    </row>
    <row r="5567" spans="1:1" ht="19.5" thickBot="1" x14ac:dyDescent="0.35">
      <c r="A5567" s="17">
        <v>5555</v>
      </c>
    </row>
    <row r="5568" spans="1:1" ht="19.5" thickBot="1" x14ac:dyDescent="0.35">
      <c r="A5568" s="17">
        <v>5556</v>
      </c>
    </row>
    <row r="5569" spans="1:1" ht="19.5" thickBot="1" x14ac:dyDescent="0.35">
      <c r="A5569" s="17">
        <v>5557</v>
      </c>
    </row>
    <row r="5570" spans="1:1" ht="19.5" thickBot="1" x14ac:dyDescent="0.35">
      <c r="A5570" s="17">
        <v>5558</v>
      </c>
    </row>
    <row r="5571" spans="1:1" ht="19.5" thickBot="1" x14ac:dyDescent="0.35">
      <c r="A5571" s="17">
        <v>5559</v>
      </c>
    </row>
    <row r="5572" spans="1:1" ht="19.5" thickBot="1" x14ac:dyDescent="0.35">
      <c r="A5572" s="17">
        <v>5560</v>
      </c>
    </row>
    <row r="5573" spans="1:1" ht="19.5" thickBot="1" x14ac:dyDescent="0.35">
      <c r="A5573" s="17">
        <v>5561</v>
      </c>
    </row>
    <row r="5574" spans="1:1" ht="19.5" thickBot="1" x14ac:dyDescent="0.35">
      <c r="A5574" s="17">
        <v>5562</v>
      </c>
    </row>
    <row r="5575" spans="1:1" ht="19.5" thickBot="1" x14ac:dyDescent="0.35">
      <c r="A5575" s="17">
        <v>5563</v>
      </c>
    </row>
    <row r="5576" spans="1:1" ht="19.5" thickBot="1" x14ac:dyDescent="0.35">
      <c r="A5576" s="17">
        <v>5564</v>
      </c>
    </row>
    <row r="5577" spans="1:1" ht="19.5" thickBot="1" x14ac:dyDescent="0.35">
      <c r="A5577" s="17">
        <v>5565</v>
      </c>
    </row>
    <row r="5578" spans="1:1" ht="19.5" thickBot="1" x14ac:dyDescent="0.35">
      <c r="A5578" s="17">
        <v>5566</v>
      </c>
    </row>
    <row r="5579" spans="1:1" ht="19.5" thickBot="1" x14ac:dyDescent="0.35">
      <c r="A5579" s="17">
        <v>5567</v>
      </c>
    </row>
    <row r="5580" spans="1:1" ht="19.5" thickBot="1" x14ac:dyDescent="0.35">
      <c r="A5580" s="17">
        <v>5568</v>
      </c>
    </row>
    <row r="5581" spans="1:1" ht="19.5" thickBot="1" x14ac:dyDescent="0.35">
      <c r="A5581" s="17">
        <v>5569</v>
      </c>
    </row>
    <row r="5582" spans="1:1" ht="19.5" thickBot="1" x14ac:dyDescent="0.35">
      <c r="A5582" s="17">
        <v>5570</v>
      </c>
    </row>
    <row r="5583" spans="1:1" ht="19.5" thickBot="1" x14ac:dyDescent="0.35">
      <c r="A5583" s="17">
        <v>5571</v>
      </c>
    </row>
    <row r="5584" spans="1:1" ht="19.5" thickBot="1" x14ac:dyDescent="0.35">
      <c r="A5584" s="17">
        <v>5572</v>
      </c>
    </row>
    <row r="5585" spans="1:1" ht="19.5" thickBot="1" x14ac:dyDescent="0.35">
      <c r="A5585" s="17">
        <v>5573</v>
      </c>
    </row>
    <row r="5586" spans="1:1" ht="19.5" thickBot="1" x14ac:dyDescent="0.35">
      <c r="A5586" s="17">
        <v>5574</v>
      </c>
    </row>
    <row r="5587" spans="1:1" ht="19.5" thickBot="1" x14ac:dyDescent="0.35">
      <c r="A5587" s="17">
        <v>5575</v>
      </c>
    </row>
    <row r="5588" spans="1:1" ht="19.5" thickBot="1" x14ac:dyDescent="0.35">
      <c r="A5588" s="17">
        <v>5576</v>
      </c>
    </row>
    <row r="5589" spans="1:1" ht="19.5" thickBot="1" x14ac:dyDescent="0.35">
      <c r="A5589" s="17">
        <v>5577</v>
      </c>
    </row>
    <row r="5590" spans="1:1" ht="19.5" thickBot="1" x14ac:dyDescent="0.35">
      <c r="A5590" s="17">
        <v>5578</v>
      </c>
    </row>
    <row r="5591" spans="1:1" ht="19.5" thickBot="1" x14ac:dyDescent="0.35">
      <c r="A5591" s="17">
        <v>5579</v>
      </c>
    </row>
    <row r="5592" spans="1:1" ht="19.5" thickBot="1" x14ac:dyDescent="0.35">
      <c r="A5592" s="17">
        <v>5580</v>
      </c>
    </row>
    <row r="5593" spans="1:1" ht="19.5" thickBot="1" x14ac:dyDescent="0.35">
      <c r="A5593" s="17">
        <v>5581</v>
      </c>
    </row>
    <row r="5594" spans="1:1" ht="19.5" thickBot="1" x14ac:dyDescent="0.35">
      <c r="A5594" s="17">
        <v>5582</v>
      </c>
    </row>
    <row r="5595" spans="1:1" ht="19.5" thickBot="1" x14ac:dyDescent="0.35">
      <c r="A5595" s="17">
        <v>5583</v>
      </c>
    </row>
    <row r="5596" spans="1:1" ht="19.5" thickBot="1" x14ac:dyDescent="0.35">
      <c r="A5596" s="17">
        <v>5584</v>
      </c>
    </row>
    <row r="5597" spans="1:1" ht="19.5" thickBot="1" x14ac:dyDescent="0.35">
      <c r="A5597" s="17">
        <v>5585</v>
      </c>
    </row>
    <row r="5598" spans="1:1" ht="19.5" thickBot="1" x14ac:dyDescent="0.35">
      <c r="A5598" s="17">
        <v>5586</v>
      </c>
    </row>
    <row r="5599" spans="1:1" ht="19.5" thickBot="1" x14ac:dyDescent="0.35">
      <c r="A5599" s="17">
        <v>5587</v>
      </c>
    </row>
    <row r="5600" spans="1:1" ht="19.5" thickBot="1" x14ac:dyDescent="0.35">
      <c r="A5600" s="17">
        <v>5588</v>
      </c>
    </row>
    <row r="5601" spans="1:1" ht="19.5" thickBot="1" x14ac:dyDescent="0.35">
      <c r="A5601" s="17">
        <v>5589</v>
      </c>
    </row>
    <row r="5602" spans="1:1" ht="19.5" thickBot="1" x14ac:dyDescent="0.35">
      <c r="A5602" s="17">
        <v>5590</v>
      </c>
    </row>
    <row r="5603" spans="1:1" ht="19.5" thickBot="1" x14ac:dyDescent="0.35">
      <c r="A5603" s="17">
        <v>5591</v>
      </c>
    </row>
    <row r="5604" spans="1:1" ht="19.5" thickBot="1" x14ac:dyDescent="0.35">
      <c r="A5604" s="17">
        <v>5592</v>
      </c>
    </row>
    <row r="5605" spans="1:1" ht="19.5" thickBot="1" x14ac:dyDescent="0.35">
      <c r="A5605" s="17">
        <v>5593</v>
      </c>
    </row>
    <row r="5606" spans="1:1" ht="19.5" thickBot="1" x14ac:dyDescent="0.35">
      <c r="A5606" s="17">
        <v>5594</v>
      </c>
    </row>
    <row r="5607" spans="1:1" ht="19.5" thickBot="1" x14ac:dyDescent="0.35">
      <c r="A5607" s="17">
        <v>5595</v>
      </c>
    </row>
    <row r="5608" spans="1:1" ht="19.5" thickBot="1" x14ac:dyDescent="0.35">
      <c r="A5608" s="17">
        <v>5596</v>
      </c>
    </row>
    <row r="5609" spans="1:1" ht="19.5" thickBot="1" x14ac:dyDescent="0.35">
      <c r="A5609" s="17">
        <v>5597</v>
      </c>
    </row>
    <row r="5610" spans="1:1" ht="19.5" thickBot="1" x14ac:dyDescent="0.35">
      <c r="A5610" s="17">
        <v>5598</v>
      </c>
    </row>
    <row r="5611" spans="1:1" ht="19.5" thickBot="1" x14ac:dyDescent="0.35">
      <c r="A5611" s="17">
        <v>5599</v>
      </c>
    </row>
    <row r="5612" spans="1:1" ht="19.5" thickBot="1" x14ac:dyDescent="0.35">
      <c r="A5612" s="17">
        <v>5600</v>
      </c>
    </row>
    <row r="5613" spans="1:1" ht="19.5" thickBot="1" x14ac:dyDescent="0.35">
      <c r="A5613" s="17">
        <v>5601</v>
      </c>
    </row>
    <row r="5614" spans="1:1" ht="19.5" thickBot="1" x14ac:dyDescent="0.35">
      <c r="A5614" s="17">
        <v>5602</v>
      </c>
    </row>
    <row r="5615" spans="1:1" ht="19.5" thickBot="1" x14ac:dyDescent="0.35">
      <c r="A5615" s="17">
        <v>5603</v>
      </c>
    </row>
    <row r="5616" spans="1:1" ht="19.5" thickBot="1" x14ac:dyDescent="0.35">
      <c r="A5616" s="17">
        <v>5604</v>
      </c>
    </row>
    <row r="5617" spans="1:1" ht="19.5" thickBot="1" x14ac:dyDescent="0.35">
      <c r="A5617" s="17">
        <v>5605</v>
      </c>
    </row>
    <row r="5618" spans="1:1" ht="19.5" thickBot="1" x14ac:dyDescent="0.35">
      <c r="A5618" s="17">
        <v>5606</v>
      </c>
    </row>
    <row r="5619" spans="1:1" ht="19.5" thickBot="1" x14ac:dyDescent="0.35">
      <c r="A5619" s="17">
        <v>5607</v>
      </c>
    </row>
    <row r="5620" spans="1:1" ht="19.5" thickBot="1" x14ac:dyDescent="0.35">
      <c r="A5620" s="17">
        <v>5608</v>
      </c>
    </row>
    <row r="5621" spans="1:1" ht="19.5" thickBot="1" x14ac:dyDescent="0.35">
      <c r="A5621" s="17">
        <v>5609</v>
      </c>
    </row>
    <row r="5622" spans="1:1" ht="19.5" thickBot="1" x14ac:dyDescent="0.35">
      <c r="A5622" s="17">
        <v>5610</v>
      </c>
    </row>
    <row r="5623" spans="1:1" ht="19.5" thickBot="1" x14ac:dyDescent="0.35">
      <c r="A5623" s="17">
        <v>5611</v>
      </c>
    </row>
    <row r="5624" spans="1:1" ht="19.5" thickBot="1" x14ac:dyDescent="0.35">
      <c r="A5624" s="17">
        <v>5612</v>
      </c>
    </row>
    <row r="5625" spans="1:1" ht="19.5" thickBot="1" x14ac:dyDescent="0.35">
      <c r="A5625" s="17">
        <v>5613</v>
      </c>
    </row>
    <row r="5626" spans="1:1" ht="19.5" thickBot="1" x14ac:dyDescent="0.35">
      <c r="A5626" s="17">
        <v>5614</v>
      </c>
    </row>
    <row r="5627" spans="1:1" ht="19.5" thickBot="1" x14ac:dyDescent="0.35">
      <c r="A5627" s="17">
        <v>5615</v>
      </c>
    </row>
    <row r="5628" spans="1:1" ht="19.5" thickBot="1" x14ac:dyDescent="0.35">
      <c r="A5628" s="17">
        <v>5616</v>
      </c>
    </row>
    <row r="5629" spans="1:1" ht="19.5" thickBot="1" x14ac:dyDescent="0.35">
      <c r="A5629" s="17">
        <v>5617</v>
      </c>
    </row>
    <row r="5630" spans="1:1" ht="19.5" thickBot="1" x14ac:dyDescent="0.35">
      <c r="A5630" s="17">
        <v>5618</v>
      </c>
    </row>
    <row r="5631" spans="1:1" ht="19.5" thickBot="1" x14ac:dyDescent="0.35">
      <c r="A5631" s="17">
        <v>5619</v>
      </c>
    </row>
    <row r="5632" spans="1:1" ht="19.5" thickBot="1" x14ac:dyDescent="0.35">
      <c r="A5632" s="17">
        <v>5620</v>
      </c>
    </row>
    <row r="5633" spans="1:1" ht="19.5" thickBot="1" x14ac:dyDescent="0.35">
      <c r="A5633" s="17">
        <v>5621</v>
      </c>
    </row>
    <row r="5634" spans="1:1" ht="19.5" thickBot="1" x14ac:dyDescent="0.35">
      <c r="A5634" s="17">
        <v>5622</v>
      </c>
    </row>
    <row r="5635" spans="1:1" ht="19.5" thickBot="1" x14ac:dyDescent="0.35">
      <c r="A5635" s="17">
        <v>5623</v>
      </c>
    </row>
    <row r="5636" spans="1:1" ht="19.5" thickBot="1" x14ac:dyDescent="0.35">
      <c r="A5636" s="17">
        <v>5624</v>
      </c>
    </row>
    <row r="5637" spans="1:1" ht="19.5" thickBot="1" x14ac:dyDescent="0.35">
      <c r="A5637" s="17">
        <v>5625</v>
      </c>
    </row>
    <row r="5638" spans="1:1" ht="19.5" thickBot="1" x14ac:dyDescent="0.35">
      <c r="A5638" s="17">
        <v>5626</v>
      </c>
    </row>
    <row r="5639" spans="1:1" ht="19.5" thickBot="1" x14ac:dyDescent="0.35">
      <c r="A5639" s="17">
        <v>5627</v>
      </c>
    </row>
    <row r="5640" spans="1:1" ht="19.5" thickBot="1" x14ac:dyDescent="0.35">
      <c r="A5640" s="17">
        <v>5628</v>
      </c>
    </row>
    <row r="5641" spans="1:1" ht="19.5" thickBot="1" x14ac:dyDescent="0.35">
      <c r="A5641" s="17">
        <v>5629</v>
      </c>
    </row>
    <row r="5642" spans="1:1" ht="19.5" thickBot="1" x14ac:dyDescent="0.35">
      <c r="A5642" s="17">
        <v>5630</v>
      </c>
    </row>
    <row r="5643" spans="1:1" ht="19.5" thickBot="1" x14ac:dyDescent="0.35">
      <c r="A5643" s="17">
        <v>5631</v>
      </c>
    </row>
    <row r="5644" spans="1:1" ht="19.5" thickBot="1" x14ac:dyDescent="0.35">
      <c r="A5644" s="17">
        <v>5632</v>
      </c>
    </row>
    <row r="5645" spans="1:1" ht="19.5" thickBot="1" x14ac:dyDescent="0.35">
      <c r="A5645" s="17">
        <v>5633</v>
      </c>
    </row>
    <row r="5646" spans="1:1" ht="19.5" thickBot="1" x14ac:dyDescent="0.35">
      <c r="A5646" s="17">
        <v>5634</v>
      </c>
    </row>
    <row r="5647" spans="1:1" ht="19.5" thickBot="1" x14ac:dyDescent="0.35">
      <c r="A5647" s="17">
        <v>5635</v>
      </c>
    </row>
    <row r="5648" spans="1:1" ht="19.5" thickBot="1" x14ac:dyDescent="0.35">
      <c r="A5648" s="17">
        <v>5636</v>
      </c>
    </row>
    <row r="5649" spans="1:1" ht="19.5" thickBot="1" x14ac:dyDescent="0.35">
      <c r="A5649" s="17">
        <v>5637</v>
      </c>
    </row>
    <row r="5650" spans="1:1" ht="19.5" thickBot="1" x14ac:dyDescent="0.35">
      <c r="A5650" s="17">
        <v>5638</v>
      </c>
    </row>
    <row r="5651" spans="1:1" ht="19.5" thickBot="1" x14ac:dyDescent="0.35">
      <c r="A5651" s="17">
        <v>5639</v>
      </c>
    </row>
    <row r="5652" spans="1:1" ht="19.5" thickBot="1" x14ac:dyDescent="0.35">
      <c r="A5652" s="17">
        <v>5640</v>
      </c>
    </row>
    <row r="5653" spans="1:1" ht="19.5" thickBot="1" x14ac:dyDescent="0.35">
      <c r="A5653" s="17">
        <v>5641</v>
      </c>
    </row>
    <row r="5654" spans="1:1" ht="19.5" thickBot="1" x14ac:dyDescent="0.35">
      <c r="A5654" s="17">
        <v>5642</v>
      </c>
    </row>
    <row r="5655" spans="1:1" ht="19.5" thickBot="1" x14ac:dyDescent="0.35">
      <c r="A5655" s="17">
        <v>5643</v>
      </c>
    </row>
    <row r="5656" spans="1:1" ht="19.5" thickBot="1" x14ac:dyDescent="0.35">
      <c r="A5656" s="17">
        <v>5644</v>
      </c>
    </row>
    <row r="5657" spans="1:1" ht="19.5" thickBot="1" x14ac:dyDescent="0.35">
      <c r="A5657" s="17">
        <v>5645</v>
      </c>
    </row>
    <row r="5658" spans="1:1" ht="19.5" thickBot="1" x14ac:dyDescent="0.35">
      <c r="A5658" s="17">
        <v>5646</v>
      </c>
    </row>
    <row r="5659" spans="1:1" ht="19.5" thickBot="1" x14ac:dyDescent="0.35">
      <c r="A5659" s="17">
        <v>5647</v>
      </c>
    </row>
    <row r="5660" spans="1:1" ht="19.5" thickBot="1" x14ac:dyDescent="0.35">
      <c r="A5660" s="17">
        <v>5648</v>
      </c>
    </row>
    <row r="5661" spans="1:1" ht="19.5" thickBot="1" x14ac:dyDescent="0.35">
      <c r="A5661" s="17">
        <v>5649</v>
      </c>
    </row>
    <row r="5662" spans="1:1" ht="19.5" thickBot="1" x14ac:dyDescent="0.35">
      <c r="A5662" s="17">
        <v>5650</v>
      </c>
    </row>
    <row r="5663" spans="1:1" ht="19.5" thickBot="1" x14ac:dyDescent="0.35">
      <c r="A5663" s="17">
        <v>5651</v>
      </c>
    </row>
    <row r="5664" spans="1:1" ht="19.5" thickBot="1" x14ac:dyDescent="0.35">
      <c r="A5664" s="17">
        <v>5652</v>
      </c>
    </row>
    <row r="5665" spans="1:1" ht="19.5" thickBot="1" x14ac:dyDescent="0.35">
      <c r="A5665" s="17">
        <v>5653</v>
      </c>
    </row>
    <row r="5666" spans="1:1" ht="19.5" thickBot="1" x14ac:dyDescent="0.35">
      <c r="A5666" s="17">
        <v>5654</v>
      </c>
    </row>
    <row r="5667" spans="1:1" ht="19.5" thickBot="1" x14ac:dyDescent="0.35">
      <c r="A5667" s="17">
        <v>5655</v>
      </c>
    </row>
    <row r="5668" spans="1:1" ht="19.5" thickBot="1" x14ac:dyDescent="0.35">
      <c r="A5668" s="17">
        <v>5656</v>
      </c>
    </row>
    <row r="5669" spans="1:1" ht="19.5" thickBot="1" x14ac:dyDescent="0.35">
      <c r="A5669" s="17">
        <v>5657</v>
      </c>
    </row>
    <row r="5670" spans="1:1" ht="19.5" thickBot="1" x14ac:dyDescent="0.35">
      <c r="A5670" s="17">
        <v>5658</v>
      </c>
    </row>
    <row r="5671" spans="1:1" ht="19.5" thickBot="1" x14ac:dyDescent="0.35">
      <c r="A5671" s="17">
        <v>5659</v>
      </c>
    </row>
    <row r="5672" spans="1:1" ht="19.5" thickBot="1" x14ac:dyDescent="0.35">
      <c r="A5672" s="17">
        <v>5660</v>
      </c>
    </row>
    <row r="5673" spans="1:1" ht="19.5" thickBot="1" x14ac:dyDescent="0.35">
      <c r="A5673" s="17">
        <v>5661</v>
      </c>
    </row>
    <row r="5674" spans="1:1" ht="19.5" thickBot="1" x14ac:dyDescent="0.35">
      <c r="A5674" s="17">
        <v>5662</v>
      </c>
    </row>
    <row r="5675" spans="1:1" ht="19.5" thickBot="1" x14ac:dyDescent="0.35">
      <c r="A5675" s="17">
        <v>5663</v>
      </c>
    </row>
    <row r="5676" spans="1:1" ht="19.5" thickBot="1" x14ac:dyDescent="0.35">
      <c r="A5676" s="17">
        <v>5664</v>
      </c>
    </row>
    <row r="5677" spans="1:1" ht="19.5" thickBot="1" x14ac:dyDescent="0.35">
      <c r="A5677" s="17">
        <v>5665</v>
      </c>
    </row>
    <row r="5678" spans="1:1" ht="19.5" thickBot="1" x14ac:dyDescent="0.35">
      <c r="A5678" s="17">
        <v>5666</v>
      </c>
    </row>
    <row r="5679" spans="1:1" ht="19.5" thickBot="1" x14ac:dyDescent="0.35">
      <c r="A5679" s="17">
        <v>5667</v>
      </c>
    </row>
    <row r="5680" spans="1:1" ht="19.5" thickBot="1" x14ac:dyDescent="0.35">
      <c r="A5680" s="17">
        <v>5668</v>
      </c>
    </row>
    <row r="5681" spans="1:1" ht="19.5" thickBot="1" x14ac:dyDescent="0.35">
      <c r="A5681" s="17">
        <v>5669</v>
      </c>
    </row>
    <row r="5682" spans="1:1" ht="19.5" thickBot="1" x14ac:dyDescent="0.35">
      <c r="A5682" s="17">
        <v>5670</v>
      </c>
    </row>
    <row r="5683" spans="1:1" ht="19.5" thickBot="1" x14ac:dyDescent="0.35">
      <c r="A5683" s="17">
        <v>5671</v>
      </c>
    </row>
    <row r="5684" spans="1:1" ht="19.5" thickBot="1" x14ac:dyDescent="0.35">
      <c r="A5684" s="17">
        <v>5672</v>
      </c>
    </row>
    <row r="5685" spans="1:1" ht="19.5" thickBot="1" x14ac:dyDescent="0.35">
      <c r="A5685" s="17">
        <v>5673</v>
      </c>
    </row>
    <row r="5686" spans="1:1" ht="19.5" thickBot="1" x14ac:dyDescent="0.35">
      <c r="A5686" s="17">
        <v>5674</v>
      </c>
    </row>
    <row r="5687" spans="1:1" ht="19.5" thickBot="1" x14ac:dyDescent="0.35">
      <c r="A5687" s="17">
        <v>5675</v>
      </c>
    </row>
    <row r="5688" spans="1:1" ht="19.5" thickBot="1" x14ac:dyDescent="0.35">
      <c r="A5688" s="17">
        <v>5676</v>
      </c>
    </row>
    <row r="5689" spans="1:1" ht="19.5" thickBot="1" x14ac:dyDescent="0.35">
      <c r="A5689" s="17">
        <v>5677</v>
      </c>
    </row>
    <row r="5690" spans="1:1" ht="19.5" thickBot="1" x14ac:dyDescent="0.35">
      <c r="A5690" s="17">
        <v>5678</v>
      </c>
    </row>
    <row r="5691" spans="1:1" ht="19.5" thickBot="1" x14ac:dyDescent="0.35">
      <c r="A5691" s="17">
        <v>5679</v>
      </c>
    </row>
    <row r="5692" spans="1:1" ht="19.5" thickBot="1" x14ac:dyDescent="0.35">
      <c r="A5692" s="17">
        <v>5680</v>
      </c>
    </row>
    <row r="5693" spans="1:1" ht="19.5" thickBot="1" x14ac:dyDescent="0.35">
      <c r="A5693" s="17">
        <v>5681</v>
      </c>
    </row>
    <row r="5694" spans="1:1" ht="19.5" thickBot="1" x14ac:dyDescent="0.35">
      <c r="A5694" s="17">
        <v>5682</v>
      </c>
    </row>
    <row r="5695" spans="1:1" ht="19.5" thickBot="1" x14ac:dyDescent="0.35">
      <c r="A5695" s="17">
        <v>5683</v>
      </c>
    </row>
    <row r="5696" spans="1:1" ht="19.5" thickBot="1" x14ac:dyDescent="0.35">
      <c r="A5696" s="17">
        <v>5684</v>
      </c>
    </row>
    <row r="5697" spans="1:1" ht="19.5" thickBot="1" x14ac:dyDescent="0.35">
      <c r="A5697" s="17">
        <v>5685</v>
      </c>
    </row>
    <row r="5698" spans="1:1" ht="19.5" thickBot="1" x14ac:dyDescent="0.35">
      <c r="A5698" s="17">
        <v>5686</v>
      </c>
    </row>
    <row r="5699" spans="1:1" ht="19.5" thickBot="1" x14ac:dyDescent="0.35">
      <c r="A5699" s="17">
        <v>5687</v>
      </c>
    </row>
    <row r="5700" spans="1:1" ht="19.5" thickBot="1" x14ac:dyDescent="0.35">
      <c r="A5700" s="17">
        <v>5688</v>
      </c>
    </row>
    <row r="5701" spans="1:1" ht="19.5" thickBot="1" x14ac:dyDescent="0.35">
      <c r="A5701" s="17">
        <v>5689</v>
      </c>
    </row>
    <row r="5702" spans="1:1" ht="19.5" thickBot="1" x14ac:dyDescent="0.35">
      <c r="A5702" s="17">
        <v>5690</v>
      </c>
    </row>
    <row r="5703" spans="1:1" ht="19.5" thickBot="1" x14ac:dyDescent="0.35">
      <c r="A5703" s="17">
        <v>5691</v>
      </c>
    </row>
    <row r="5704" spans="1:1" ht="19.5" thickBot="1" x14ac:dyDescent="0.35">
      <c r="A5704" s="17">
        <v>5692</v>
      </c>
    </row>
    <row r="5705" spans="1:1" ht="19.5" thickBot="1" x14ac:dyDescent="0.35">
      <c r="A5705" s="17">
        <v>5693</v>
      </c>
    </row>
    <row r="5706" spans="1:1" ht="19.5" thickBot="1" x14ac:dyDescent="0.35">
      <c r="A5706" s="17">
        <v>5694</v>
      </c>
    </row>
    <row r="5707" spans="1:1" ht="19.5" thickBot="1" x14ac:dyDescent="0.35">
      <c r="A5707" s="17">
        <v>5695</v>
      </c>
    </row>
    <row r="5708" spans="1:1" ht="19.5" thickBot="1" x14ac:dyDescent="0.35">
      <c r="A5708" s="17">
        <v>5696</v>
      </c>
    </row>
    <row r="5709" spans="1:1" ht="19.5" thickBot="1" x14ac:dyDescent="0.35">
      <c r="A5709" s="17">
        <v>5697</v>
      </c>
    </row>
    <row r="5710" spans="1:1" ht="19.5" thickBot="1" x14ac:dyDescent="0.35">
      <c r="A5710" s="17">
        <v>5698</v>
      </c>
    </row>
    <row r="5711" spans="1:1" ht="19.5" thickBot="1" x14ac:dyDescent="0.35">
      <c r="A5711" s="17">
        <v>5699</v>
      </c>
    </row>
    <row r="5712" spans="1:1" ht="19.5" thickBot="1" x14ac:dyDescent="0.35">
      <c r="A5712" s="17">
        <v>5700</v>
      </c>
    </row>
    <row r="5713" spans="1:1" ht="19.5" thickBot="1" x14ac:dyDescent="0.35">
      <c r="A5713" s="17">
        <v>5701</v>
      </c>
    </row>
    <row r="5714" spans="1:1" ht="19.5" thickBot="1" x14ac:dyDescent="0.35">
      <c r="A5714" s="17">
        <v>5702</v>
      </c>
    </row>
    <row r="5715" spans="1:1" ht="19.5" thickBot="1" x14ac:dyDescent="0.35">
      <c r="A5715" s="17">
        <v>5703</v>
      </c>
    </row>
    <row r="5716" spans="1:1" ht="19.5" thickBot="1" x14ac:dyDescent="0.35">
      <c r="A5716" s="17">
        <v>5704</v>
      </c>
    </row>
    <row r="5717" spans="1:1" ht="19.5" thickBot="1" x14ac:dyDescent="0.35">
      <c r="A5717" s="17">
        <v>5705</v>
      </c>
    </row>
    <row r="5718" spans="1:1" ht="19.5" thickBot="1" x14ac:dyDescent="0.35">
      <c r="A5718" s="17">
        <v>5706</v>
      </c>
    </row>
    <row r="5719" spans="1:1" ht="19.5" thickBot="1" x14ac:dyDescent="0.35">
      <c r="A5719" s="17">
        <v>5707</v>
      </c>
    </row>
    <row r="5720" spans="1:1" ht="19.5" thickBot="1" x14ac:dyDescent="0.35">
      <c r="A5720" s="17">
        <v>5708</v>
      </c>
    </row>
    <row r="5721" spans="1:1" ht="19.5" thickBot="1" x14ac:dyDescent="0.35">
      <c r="A5721" s="17">
        <v>5709</v>
      </c>
    </row>
    <row r="5722" spans="1:1" ht="19.5" thickBot="1" x14ac:dyDescent="0.35">
      <c r="A5722" s="17">
        <v>5710</v>
      </c>
    </row>
    <row r="5723" spans="1:1" ht="19.5" thickBot="1" x14ac:dyDescent="0.35">
      <c r="A5723" s="17">
        <v>5711</v>
      </c>
    </row>
    <row r="5724" spans="1:1" ht="19.5" thickBot="1" x14ac:dyDescent="0.35">
      <c r="A5724" s="17">
        <v>5712</v>
      </c>
    </row>
    <row r="5725" spans="1:1" ht="19.5" thickBot="1" x14ac:dyDescent="0.35">
      <c r="A5725" s="17">
        <v>5713</v>
      </c>
    </row>
    <row r="5726" spans="1:1" ht="19.5" thickBot="1" x14ac:dyDescent="0.35">
      <c r="A5726" s="17">
        <v>5714</v>
      </c>
    </row>
    <row r="5727" spans="1:1" ht="19.5" thickBot="1" x14ac:dyDescent="0.35">
      <c r="A5727" s="17">
        <v>5715</v>
      </c>
    </row>
    <row r="5728" spans="1:1" ht="19.5" thickBot="1" x14ac:dyDescent="0.35">
      <c r="A5728" s="17">
        <v>5716</v>
      </c>
    </row>
    <row r="5729" spans="1:1" ht="19.5" thickBot="1" x14ac:dyDescent="0.35">
      <c r="A5729" s="17">
        <v>5717</v>
      </c>
    </row>
    <row r="5730" spans="1:1" ht="19.5" thickBot="1" x14ac:dyDescent="0.35">
      <c r="A5730" s="17">
        <v>5718</v>
      </c>
    </row>
    <row r="5731" spans="1:1" ht="19.5" thickBot="1" x14ac:dyDescent="0.35">
      <c r="A5731" s="17">
        <v>5719</v>
      </c>
    </row>
    <row r="5732" spans="1:1" ht="19.5" thickBot="1" x14ac:dyDescent="0.35">
      <c r="A5732" s="17">
        <v>5720</v>
      </c>
    </row>
    <row r="5733" spans="1:1" ht="19.5" thickBot="1" x14ac:dyDescent="0.35">
      <c r="A5733" s="17">
        <v>5721</v>
      </c>
    </row>
    <row r="5734" spans="1:1" ht="19.5" thickBot="1" x14ac:dyDescent="0.35">
      <c r="A5734" s="17">
        <v>5722</v>
      </c>
    </row>
    <row r="5735" spans="1:1" ht="19.5" thickBot="1" x14ac:dyDescent="0.35">
      <c r="A5735" s="17">
        <v>5723</v>
      </c>
    </row>
    <row r="5736" spans="1:1" ht="19.5" thickBot="1" x14ac:dyDescent="0.35">
      <c r="A5736" s="17">
        <v>5724</v>
      </c>
    </row>
    <row r="5737" spans="1:1" ht="19.5" thickBot="1" x14ac:dyDescent="0.35">
      <c r="A5737" s="17">
        <v>5725</v>
      </c>
    </row>
    <row r="5738" spans="1:1" ht="19.5" thickBot="1" x14ac:dyDescent="0.35">
      <c r="A5738" s="17">
        <v>5726</v>
      </c>
    </row>
    <row r="5739" spans="1:1" ht="19.5" thickBot="1" x14ac:dyDescent="0.35">
      <c r="A5739" s="17">
        <v>5727</v>
      </c>
    </row>
    <row r="5740" spans="1:1" ht="19.5" thickBot="1" x14ac:dyDescent="0.35">
      <c r="A5740" s="17">
        <v>5728</v>
      </c>
    </row>
    <row r="5741" spans="1:1" ht="19.5" thickBot="1" x14ac:dyDescent="0.35">
      <c r="A5741" s="17">
        <v>5729</v>
      </c>
    </row>
    <row r="5742" spans="1:1" ht="19.5" thickBot="1" x14ac:dyDescent="0.35">
      <c r="A5742" s="17">
        <v>5730</v>
      </c>
    </row>
    <row r="5743" spans="1:1" ht="19.5" thickBot="1" x14ac:dyDescent="0.35">
      <c r="A5743" s="17">
        <v>5731</v>
      </c>
    </row>
    <row r="5744" spans="1:1" ht="19.5" thickBot="1" x14ac:dyDescent="0.35">
      <c r="A5744" s="17">
        <v>5732</v>
      </c>
    </row>
    <row r="5745" spans="1:1" ht="19.5" thickBot="1" x14ac:dyDescent="0.35">
      <c r="A5745" s="17">
        <v>5733</v>
      </c>
    </row>
    <row r="5746" spans="1:1" ht="19.5" thickBot="1" x14ac:dyDescent="0.35">
      <c r="A5746" s="17">
        <v>5734</v>
      </c>
    </row>
    <row r="5747" spans="1:1" ht="19.5" thickBot="1" x14ac:dyDescent="0.35">
      <c r="A5747" s="17">
        <v>5735</v>
      </c>
    </row>
    <row r="5748" spans="1:1" ht="19.5" thickBot="1" x14ac:dyDescent="0.35">
      <c r="A5748" s="17">
        <v>5736</v>
      </c>
    </row>
    <row r="5749" spans="1:1" ht="19.5" thickBot="1" x14ac:dyDescent="0.35">
      <c r="A5749" s="17">
        <v>5737</v>
      </c>
    </row>
    <row r="5750" spans="1:1" ht="19.5" thickBot="1" x14ac:dyDescent="0.35">
      <c r="A5750" s="17">
        <v>5738</v>
      </c>
    </row>
    <row r="5751" spans="1:1" ht="19.5" thickBot="1" x14ac:dyDescent="0.35">
      <c r="A5751" s="17">
        <v>5739</v>
      </c>
    </row>
    <row r="5752" spans="1:1" ht="19.5" thickBot="1" x14ac:dyDescent="0.35">
      <c r="A5752" s="17">
        <v>5740</v>
      </c>
    </row>
    <row r="5753" spans="1:1" ht="19.5" thickBot="1" x14ac:dyDescent="0.35">
      <c r="A5753" s="17">
        <v>5741</v>
      </c>
    </row>
    <row r="5754" spans="1:1" ht="19.5" thickBot="1" x14ac:dyDescent="0.35">
      <c r="A5754" s="17">
        <v>5742</v>
      </c>
    </row>
    <row r="5755" spans="1:1" ht="19.5" thickBot="1" x14ac:dyDescent="0.35">
      <c r="A5755" s="17">
        <v>5743</v>
      </c>
    </row>
    <row r="5756" spans="1:1" ht="19.5" thickBot="1" x14ac:dyDescent="0.35">
      <c r="A5756" s="17">
        <v>5744</v>
      </c>
    </row>
    <row r="5757" spans="1:1" ht="19.5" thickBot="1" x14ac:dyDescent="0.35">
      <c r="A5757" s="17">
        <v>5745</v>
      </c>
    </row>
    <row r="5758" spans="1:1" ht="19.5" thickBot="1" x14ac:dyDescent="0.35">
      <c r="A5758" s="17">
        <v>5746</v>
      </c>
    </row>
    <row r="5759" spans="1:1" ht="19.5" thickBot="1" x14ac:dyDescent="0.35">
      <c r="A5759" s="17">
        <v>5747</v>
      </c>
    </row>
    <row r="5760" spans="1:1" ht="19.5" thickBot="1" x14ac:dyDescent="0.35">
      <c r="A5760" s="17">
        <v>5748</v>
      </c>
    </row>
    <row r="5761" spans="1:1" ht="19.5" thickBot="1" x14ac:dyDescent="0.35">
      <c r="A5761" s="17">
        <v>5749</v>
      </c>
    </row>
    <row r="5762" spans="1:1" ht="19.5" thickBot="1" x14ac:dyDescent="0.35">
      <c r="A5762" s="17">
        <v>5750</v>
      </c>
    </row>
    <row r="5763" spans="1:1" ht="19.5" thickBot="1" x14ac:dyDescent="0.35">
      <c r="A5763" s="17">
        <v>5751</v>
      </c>
    </row>
    <row r="5764" spans="1:1" ht="19.5" thickBot="1" x14ac:dyDescent="0.35">
      <c r="A5764" s="17">
        <v>5752</v>
      </c>
    </row>
    <row r="5765" spans="1:1" ht="19.5" thickBot="1" x14ac:dyDescent="0.35">
      <c r="A5765" s="17">
        <v>5753</v>
      </c>
    </row>
    <row r="5766" spans="1:1" ht="19.5" thickBot="1" x14ac:dyDescent="0.35">
      <c r="A5766" s="17">
        <v>5754</v>
      </c>
    </row>
    <row r="5767" spans="1:1" ht="19.5" thickBot="1" x14ac:dyDescent="0.35">
      <c r="A5767" s="17">
        <v>5755</v>
      </c>
    </row>
    <row r="5768" spans="1:1" ht="19.5" thickBot="1" x14ac:dyDescent="0.35">
      <c r="A5768" s="17">
        <v>5756</v>
      </c>
    </row>
    <row r="5769" spans="1:1" ht="19.5" thickBot="1" x14ac:dyDescent="0.35">
      <c r="A5769" s="17">
        <v>5757</v>
      </c>
    </row>
    <row r="5770" spans="1:1" ht="19.5" thickBot="1" x14ac:dyDescent="0.35">
      <c r="A5770" s="17">
        <v>5758</v>
      </c>
    </row>
    <row r="5771" spans="1:1" ht="19.5" thickBot="1" x14ac:dyDescent="0.35">
      <c r="A5771" s="17">
        <v>5759</v>
      </c>
    </row>
    <row r="5772" spans="1:1" ht="19.5" thickBot="1" x14ac:dyDescent="0.35">
      <c r="A5772" s="17">
        <v>5760</v>
      </c>
    </row>
    <row r="5773" spans="1:1" ht="19.5" thickBot="1" x14ac:dyDescent="0.35">
      <c r="A5773" s="17">
        <v>5761</v>
      </c>
    </row>
    <row r="5774" spans="1:1" ht="19.5" thickBot="1" x14ac:dyDescent="0.35">
      <c r="A5774" s="17">
        <v>5762</v>
      </c>
    </row>
    <row r="5775" spans="1:1" ht="19.5" thickBot="1" x14ac:dyDescent="0.35">
      <c r="A5775" s="17">
        <v>5763</v>
      </c>
    </row>
    <row r="5776" spans="1:1" ht="19.5" thickBot="1" x14ac:dyDescent="0.35">
      <c r="A5776" s="17">
        <v>5764</v>
      </c>
    </row>
    <row r="5777" spans="1:1" ht="19.5" thickBot="1" x14ac:dyDescent="0.35">
      <c r="A5777" s="17">
        <v>5765</v>
      </c>
    </row>
    <row r="5778" spans="1:1" ht="19.5" thickBot="1" x14ac:dyDescent="0.35">
      <c r="A5778" s="17">
        <v>5766</v>
      </c>
    </row>
    <row r="5779" spans="1:1" ht="19.5" thickBot="1" x14ac:dyDescent="0.35">
      <c r="A5779" s="17">
        <v>5767</v>
      </c>
    </row>
    <row r="5780" spans="1:1" ht="19.5" thickBot="1" x14ac:dyDescent="0.35">
      <c r="A5780" s="17">
        <v>5768</v>
      </c>
    </row>
    <row r="5781" spans="1:1" ht="19.5" thickBot="1" x14ac:dyDescent="0.35">
      <c r="A5781" s="17">
        <v>5769</v>
      </c>
    </row>
    <row r="5782" spans="1:1" ht="19.5" thickBot="1" x14ac:dyDescent="0.35">
      <c r="A5782" s="17">
        <v>5770</v>
      </c>
    </row>
    <row r="5783" spans="1:1" ht="19.5" thickBot="1" x14ac:dyDescent="0.35">
      <c r="A5783" s="17">
        <v>5771</v>
      </c>
    </row>
    <row r="5784" spans="1:1" ht="19.5" thickBot="1" x14ac:dyDescent="0.35">
      <c r="A5784" s="17">
        <v>5772</v>
      </c>
    </row>
    <row r="5785" spans="1:1" ht="19.5" thickBot="1" x14ac:dyDescent="0.35">
      <c r="A5785" s="17">
        <v>5773</v>
      </c>
    </row>
    <row r="5786" spans="1:1" ht="19.5" thickBot="1" x14ac:dyDescent="0.35">
      <c r="A5786" s="17">
        <v>5774</v>
      </c>
    </row>
    <row r="5787" spans="1:1" ht="19.5" thickBot="1" x14ac:dyDescent="0.35">
      <c r="A5787" s="17">
        <v>5775</v>
      </c>
    </row>
    <row r="5788" spans="1:1" ht="19.5" thickBot="1" x14ac:dyDescent="0.35">
      <c r="A5788" s="17">
        <v>5776</v>
      </c>
    </row>
    <row r="5789" spans="1:1" ht="19.5" thickBot="1" x14ac:dyDescent="0.35">
      <c r="A5789" s="17">
        <v>5777</v>
      </c>
    </row>
    <row r="5790" spans="1:1" ht="19.5" thickBot="1" x14ac:dyDescent="0.35">
      <c r="A5790" s="17">
        <v>5778</v>
      </c>
    </row>
    <row r="5791" spans="1:1" ht="19.5" thickBot="1" x14ac:dyDescent="0.35">
      <c r="A5791" s="17">
        <v>5779</v>
      </c>
    </row>
    <row r="5792" spans="1:1" ht="19.5" thickBot="1" x14ac:dyDescent="0.35">
      <c r="A5792" s="17">
        <v>5780</v>
      </c>
    </row>
    <row r="5793" spans="1:1" ht="19.5" thickBot="1" x14ac:dyDescent="0.35">
      <c r="A5793" s="17">
        <v>5781</v>
      </c>
    </row>
    <row r="5794" spans="1:1" ht="19.5" thickBot="1" x14ac:dyDescent="0.35">
      <c r="A5794" s="17">
        <v>5782</v>
      </c>
    </row>
    <row r="5795" spans="1:1" ht="19.5" thickBot="1" x14ac:dyDescent="0.35">
      <c r="A5795" s="17">
        <v>5783</v>
      </c>
    </row>
    <row r="5796" spans="1:1" ht="19.5" thickBot="1" x14ac:dyDescent="0.35">
      <c r="A5796" s="17">
        <v>5784</v>
      </c>
    </row>
    <row r="5797" spans="1:1" ht="19.5" thickBot="1" x14ac:dyDescent="0.35">
      <c r="A5797" s="17">
        <v>5785</v>
      </c>
    </row>
    <row r="5798" spans="1:1" ht="19.5" thickBot="1" x14ac:dyDescent="0.35">
      <c r="A5798" s="17">
        <v>5786</v>
      </c>
    </row>
    <row r="5799" spans="1:1" ht="19.5" thickBot="1" x14ac:dyDescent="0.35">
      <c r="A5799" s="17">
        <v>5787</v>
      </c>
    </row>
    <row r="5800" spans="1:1" ht="19.5" thickBot="1" x14ac:dyDescent="0.35">
      <c r="A5800" s="17">
        <v>5788</v>
      </c>
    </row>
    <row r="5801" spans="1:1" ht="19.5" thickBot="1" x14ac:dyDescent="0.35">
      <c r="A5801" s="17">
        <v>5789</v>
      </c>
    </row>
    <row r="5802" spans="1:1" ht="19.5" thickBot="1" x14ac:dyDescent="0.35">
      <c r="A5802" s="17">
        <v>5790</v>
      </c>
    </row>
    <row r="5803" spans="1:1" ht="19.5" thickBot="1" x14ac:dyDescent="0.35">
      <c r="A5803" s="17">
        <v>5791</v>
      </c>
    </row>
    <row r="5804" spans="1:1" ht="19.5" thickBot="1" x14ac:dyDescent="0.35">
      <c r="A5804" s="17">
        <v>5792</v>
      </c>
    </row>
    <row r="5805" spans="1:1" ht="19.5" thickBot="1" x14ac:dyDescent="0.35">
      <c r="A5805" s="17">
        <v>5793</v>
      </c>
    </row>
    <row r="5806" spans="1:1" ht="19.5" thickBot="1" x14ac:dyDescent="0.35">
      <c r="A5806" s="17">
        <v>5794</v>
      </c>
    </row>
    <row r="5807" spans="1:1" ht="19.5" thickBot="1" x14ac:dyDescent="0.35">
      <c r="A5807" s="17">
        <v>5795</v>
      </c>
    </row>
    <row r="5808" spans="1:1" ht="19.5" thickBot="1" x14ac:dyDescent="0.35">
      <c r="A5808" s="17">
        <v>5796</v>
      </c>
    </row>
    <row r="5809" spans="1:1" ht="19.5" thickBot="1" x14ac:dyDescent="0.35">
      <c r="A5809" s="17">
        <v>5797</v>
      </c>
    </row>
    <row r="5810" spans="1:1" ht="19.5" thickBot="1" x14ac:dyDescent="0.35">
      <c r="A5810" s="17">
        <v>5798</v>
      </c>
    </row>
    <row r="5811" spans="1:1" ht="19.5" thickBot="1" x14ac:dyDescent="0.35">
      <c r="A5811" s="17">
        <v>5799</v>
      </c>
    </row>
    <row r="5812" spans="1:1" ht="19.5" thickBot="1" x14ac:dyDescent="0.35">
      <c r="A5812" s="17">
        <v>5800</v>
      </c>
    </row>
    <row r="5813" spans="1:1" ht="19.5" thickBot="1" x14ac:dyDescent="0.35">
      <c r="A5813" s="17">
        <v>5801</v>
      </c>
    </row>
    <row r="5814" spans="1:1" ht="19.5" thickBot="1" x14ac:dyDescent="0.35">
      <c r="A5814" s="17">
        <v>5802</v>
      </c>
    </row>
    <row r="5815" spans="1:1" ht="19.5" thickBot="1" x14ac:dyDescent="0.35">
      <c r="A5815" s="17">
        <v>5803</v>
      </c>
    </row>
    <row r="5816" spans="1:1" ht="19.5" thickBot="1" x14ac:dyDescent="0.35">
      <c r="A5816" s="17">
        <v>5804</v>
      </c>
    </row>
    <row r="5817" spans="1:1" ht="19.5" thickBot="1" x14ac:dyDescent="0.35">
      <c r="A5817" s="17">
        <v>5805</v>
      </c>
    </row>
    <row r="5818" spans="1:1" ht="19.5" thickBot="1" x14ac:dyDescent="0.35">
      <c r="A5818" s="17">
        <v>5806</v>
      </c>
    </row>
    <row r="5819" spans="1:1" ht="19.5" thickBot="1" x14ac:dyDescent="0.35">
      <c r="A5819" s="17">
        <v>5807</v>
      </c>
    </row>
    <row r="5820" spans="1:1" ht="19.5" thickBot="1" x14ac:dyDescent="0.35">
      <c r="A5820" s="17">
        <v>5808</v>
      </c>
    </row>
    <row r="5821" spans="1:1" ht="19.5" thickBot="1" x14ac:dyDescent="0.35">
      <c r="A5821" s="17">
        <v>5809</v>
      </c>
    </row>
    <row r="5822" spans="1:1" ht="19.5" thickBot="1" x14ac:dyDescent="0.35">
      <c r="A5822" s="17">
        <v>5810</v>
      </c>
    </row>
    <row r="5823" spans="1:1" ht="19.5" thickBot="1" x14ac:dyDescent="0.35">
      <c r="A5823" s="17">
        <v>5811</v>
      </c>
    </row>
    <row r="5824" spans="1:1" ht="19.5" thickBot="1" x14ac:dyDescent="0.35">
      <c r="A5824" s="17">
        <v>5812</v>
      </c>
    </row>
    <row r="5825" spans="1:1" ht="19.5" thickBot="1" x14ac:dyDescent="0.35">
      <c r="A5825" s="17">
        <v>5813</v>
      </c>
    </row>
    <row r="5826" spans="1:1" ht="19.5" thickBot="1" x14ac:dyDescent="0.35">
      <c r="A5826" s="17">
        <v>5814</v>
      </c>
    </row>
    <row r="5827" spans="1:1" ht="19.5" thickBot="1" x14ac:dyDescent="0.35">
      <c r="A5827" s="17">
        <v>5815</v>
      </c>
    </row>
    <row r="5828" spans="1:1" ht="19.5" thickBot="1" x14ac:dyDescent="0.35">
      <c r="A5828" s="17">
        <v>5816</v>
      </c>
    </row>
    <row r="5829" spans="1:1" ht="19.5" thickBot="1" x14ac:dyDescent="0.35">
      <c r="A5829" s="17">
        <v>5817</v>
      </c>
    </row>
    <row r="5830" spans="1:1" ht="19.5" thickBot="1" x14ac:dyDescent="0.35">
      <c r="A5830" s="17">
        <v>5818</v>
      </c>
    </row>
    <row r="5831" spans="1:1" ht="19.5" thickBot="1" x14ac:dyDescent="0.35">
      <c r="A5831" s="17">
        <v>5819</v>
      </c>
    </row>
    <row r="5832" spans="1:1" ht="19.5" thickBot="1" x14ac:dyDescent="0.35">
      <c r="A5832" s="17">
        <v>5820</v>
      </c>
    </row>
    <row r="5833" spans="1:1" ht="19.5" thickBot="1" x14ac:dyDescent="0.35">
      <c r="A5833" s="17">
        <v>5821</v>
      </c>
    </row>
    <row r="5834" spans="1:1" ht="19.5" thickBot="1" x14ac:dyDescent="0.35">
      <c r="A5834" s="17">
        <v>5822</v>
      </c>
    </row>
    <row r="5835" spans="1:1" ht="19.5" thickBot="1" x14ac:dyDescent="0.35">
      <c r="A5835" s="17">
        <v>5823</v>
      </c>
    </row>
    <row r="5836" spans="1:1" ht="19.5" thickBot="1" x14ac:dyDescent="0.35">
      <c r="A5836" s="17">
        <v>5824</v>
      </c>
    </row>
    <row r="5837" spans="1:1" ht="19.5" thickBot="1" x14ac:dyDescent="0.35">
      <c r="A5837" s="17">
        <v>5825</v>
      </c>
    </row>
    <row r="5838" spans="1:1" ht="19.5" thickBot="1" x14ac:dyDescent="0.35">
      <c r="A5838" s="17">
        <v>5826</v>
      </c>
    </row>
    <row r="5839" spans="1:1" ht="19.5" thickBot="1" x14ac:dyDescent="0.35">
      <c r="A5839" s="17">
        <v>5827</v>
      </c>
    </row>
    <row r="5840" spans="1:1" ht="19.5" thickBot="1" x14ac:dyDescent="0.35">
      <c r="A5840" s="17">
        <v>5828</v>
      </c>
    </row>
    <row r="5841" spans="1:1" ht="19.5" thickBot="1" x14ac:dyDescent="0.35">
      <c r="A5841" s="17">
        <v>5829</v>
      </c>
    </row>
    <row r="5842" spans="1:1" ht="19.5" thickBot="1" x14ac:dyDescent="0.35">
      <c r="A5842" s="17">
        <v>5830</v>
      </c>
    </row>
    <row r="5843" spans="1:1" ht="19.5" thickBot="1" x14ac:dyDescent="0.35">
      <c r="A5843" s="17">
        <v>5831</v>
      </c>
    </row>
    <row r="5844" spans="1:1" ht="19.5" thickBot="1" x14ac:dyDescent="0.35">
      <c r="A5844" s="17">
        <v>5832</v>
      </c>
    </row>
    <row r="5845" spans="1:1" ht="19.5" thickBot="1" x14ac:dyDescent="0.35">
      <c r="A5845" s="17">
        <v>5833</v>
      </c>
    </row>
    <row r="5846" spans="1:1" ht="19.5" thickBot="1" x14ac:dyDescent="0.35">
      <c r="A5846" s="17">
        <v>5834</v>
      </c>
    </row>
    <row r="5847" spans="1:1" ht="19.5" thickBot="1" x14ac:dyDescent="0.35">
      <c r="A5847" s="17">
        <v>5835</v>
      </c>
    </row>
    <row r="5848" spans="1:1" ht="19.5" thickBot="1" x14ac:dyDescent="0.35">
      <c r="A5848" s="17">
        <v>5836</v>
      </c>
    </row>
    <row r="5849" spans="1:1" ht="19.5" thickBot="1" x14ac:dyDescent="0.35">
      <c r="A5849" s="17">
        <v>5837</v>
      </c>
    </row>
    <row r="5850" spans="1:1" ht="19.5" thickBot="1" x14ac:dyDescent="0.35">
      <c r="A5850" s="17">
        <v>5838</v>
      </c>
    </row>
    <row r="5851" spans="1:1" ht="19.5" thickBot="1" x14ac:dyDescent="0.35">
      <c r="A5851" s="17">
        <v>5839</v>
      </c>
    </row>
    <row r="5852" spans="1:1" ht="19.5" thickBot="1" x14ac:dyDescent="0.35">
      <c r="A5852" s="17">
        <v>5840</v>
      </c>
    </row>
    <row r="5853" spans="1:1" ht="19.5" thickBot="1" x14ac:dyDescent="0.35">
      <c r="A5853" s="17">
        <v>5841</v>
      </c>
    </row>
    <row r="5854" spans="1:1" ht="19.5" thickBot="1" x14ac:dyDescent="0.35">
      <c r="A5854" s="17">
        <v>5842</v>
      </c>
    </row>
    <row r="5855" spans="1:1" ht="19.5" thickBot="1" x14ac:dyDescent="0.35">
      <c r="A5855" s="17">
        <v>5843</v>
      </c>
    </row>
    <row r="5856" spans="1:1" ht="19.5" thickBot="1" x14ac:dyDescent="0.35">
      <c r="A5856" s="17">
        <v>5844</v>
      </c>
    </row>
    <row r="5857" spans="1:1" ht="19.5" thickBot="1" x14ac:dyDescent="0.35">
      <c r="A5857" s="17">
        <v>5845</v>
      </c>
    </row>
    <row r="5858" spans="1:1" ht="19.5" thickBot="1" x14ac:dyDescent="0.35">
      <c r="A5858" s="17">
        <v>5846</v>
      </c>
    </row>
    <row r="5859" spans="1:1" ht="19.5" thickBot="1" x14ac:dyDescent="0.35">
      <c r="A5859" s="17">
        <v>5847</v>
      </c>
    </row>
    <row r="5860" spans="1:1" ht="19.5" thickBot="1" x14ac:dyDescent="0.35">
      <c r="A5860" s="17">
        <v>5848</v>
      </c>
    </row>
    <row r="5861" spans="1:1" ht="19.5" thickBot="1" x14ac:dyDescent="0.35">
      <c r="A5861" s="17">
        <v>5849</v>
      </c>
    </row>
    <row r="5862" spans="1:1" ht="19.5" thickBot="1" x14ac:dyDescent="0.35">
      <c r="A5862" s="17">
        <v>5850</v>
      </c>
    </row>
    <row r="5863" spans="1:1" ht="19.5" thickBot="1" x14ac:dyDescent="0.35">
      <c r="A5863" s="17">
        <v>5851</v>
      </c>
    </row>
    <row r="5864" spans="1:1" ht="19.5" thickBot="1" x14ac:dyDescent="0.35">
      <c r="A5864" s="17">
        <v>5852</v>
      </c>
    </row>
    <row r="5865" spans="1:1" ht="19.5" thickBot="1" x14ac:dyDescent="0.35">
      <c r="A5865" s="17">
        <v>5853</v>
      </c>
    </row>
    <row r="5866" spans="1:1" ht="19.5" thickBot="1" x14ac:dyDescent="0.35">
      <c r="A5866" s="17">
        <v>5854</v>
      </c>
    </row>
    <row r="5867" spans="1:1" ht="19.5" thickBot="1" x14ac:dyDescent="0.35">
      <c r="A5867" s="17">
        <v>5855</v>
      </c>
    </row>
    <row r="5868" spans="1:1" ht="19.5" thickBot="1" x14ac:dyDescent="0.35">
      <c r="A5868" s="17">
        <v>5856</v>
      </c>
    </row>
    <row r="5869" spans="1:1" ht="19.5" thickBot="1" x14ac:dyDescent="0.35">
      <c r="A5869" s="17">
        <v>5857</v>
      </c>
    </row>
    <row r="5870" spans="1:1" ht="19.5" thickBot="1" x14ac:dyDescent="0.35">
      <c r="A5870" s="17">
        <v>5858</v>
      </c>
    </row>
    <row r="5871" spans="1:1" ht="19.5" thickBot="1" x14ac:dyDescent="0.35">
      <c r="A5871" s="17">
        <v>5859</v>
      </c>
    </row>
    <row r="5872" spans="1:1" ht="19.5" thickBot="1" x14ac:dyDescent="0.35">
      <c r="A5872" s="17">
        <v>5860</v>
      </c>
    </row>
    <row r="5873" spans="1:1" ht="19.5" thickBot="1" x14ac:dyDescent="0.35">
      <c r="A5873" s="17">
        <v>5861</v>
      </c>
    </row>
    <row r="5874" spans="1:1" ht="19.5" thickBot="1" x14ac:dyDescent="0.35">
      <c r="A5874" s="17">
        <v>5862</v>
      </c>
    </row>
    <row r="5875" spans="1:1" ht="19.5" thickBot="1" x14ac:dyDescent="0.35">
      <c r="A5875" s="17">
        <v>5863</v>
      </c>
    </row>
    <row r="5876" spans="1:1" ht="19.5" thickBot="1" x14ac:dyDescent="0.35">
      <c r="A5876" s="17">
        <v>5864</v>
      </c>
    </row>
    <row r="5877" spans="1:1" ht="19.5" thickBot="1" x14ac:dyDescent="0.35">
      <c r="A5877" s="17">
        <v>5865</v>
      </c>
    </row>
    <row r="5878" spans="1:1" ht="19.5" thickBot="1" x14ac:dyDescent="0.35">
      <c r="A5878" s="17">
        <v>5866</v>
      </c>
    </row>
    <row r="5879" spans="1:1" ht="19.5" thickBot="1" x14ac:dyDescent="0.35">
      <c r="A5879" s="17">
        <v>5867</v>
      </c>
    </row>
    <row r="5880" spans="1:1" ht="19.5" thickBot="1" x14ac:dyDescent="0.35">
      <c r="A5880" s="17">
        <v>5868</v>
      </c>
    </row>
    <row r="5881" spans="1:1" ht="19.5" thickBot="1" x14ac:dyDescent="0.35">
      <c r="A5881" s="17">
        <v>5869</v>
      </c>
    </row>
    <row r="5882" spans="1:1" ht="19.5" thickBot="1" x14ac:dyDescent="0.35">
      <c r="A5882" s="17">
        <v>5870</v>
      </c>
    </row>
    <row r="5883" spans="1:1" ht="19.5" thickBot="1" x14ac:dyDescent="0.35">
      <c r="A5883" s="17">
        <v>5871</v>
      </c>
    </row>
    <row r="5884" spans="1:1" ht="19.5" thickBot="1" x14ac:dyDescent="0.35">
      <c r="A5884" s="17">
        <v>5872</v>
      </c>
    </row>
    <row r="5885" spans="1:1" ht="19.5" thickBot="1" x14ac:dyDescent="0.35">
      <c r="A5885" s="17">
        <v>5873</v>
      </c>
    </row>
    <row r="5886" spans="1:1" ht="19.5" thickBot="1" x14ac:dyDescent="0.35">
      <c r="A5886" s="17">
        <v>5874</v>
      </c>
    </row>
    <row r="5887" spans="1:1" ht="19.5" thickBot="1" x14ac:dyDescent="0.35">
      <c r="A5887" s="17">
        <v>5875</v>
      </c>
    </row>
    <row r="5888" spans="1:1" ht="19.5" thickBot="1" x14ac:dyDescent="0.35">
      <c r="A5888" s="17">
        <v>5876</v>
      </c>
    </row>
    <row r="5889" spans="1:1" ht="19.5" thickBot="1" x14ac:dyDescent="0.35">
      <c r="A5889" s="17">
        <v>5877</v>
      </c>
    </row>
    <row r="5890" spans="1:1" ht="19.5" thickBot="1" x14ac:dyDescent="0.35">
      <c r="A5890" s="17">
        <v>5878</v>
      </c>
    </row>
    <row r="5891" spans="1:1" ht="19.5" thickBot="1" x14ac:dyDescent="0.35">
      <c r="A5891" s="17">
        <v>5879</v>
      </c>
    </row>
    <row r="5892" spans="1:1" ht="19.5" thickBot="1" x14ac:dyDescent="0.35">
      <c r="A5892" s="17">
        <v>5880</v>
      </c>
    </row>
    <row r="5893" spans="1:1" ht="19.5" thickBot="1" x14ac:dyDescent="0.35">
      <c r="A5893" s="17">
        <v>5881</v>
      </c>
    </row>
    <row r="5894" spans="1:1" ht="19.5" thickBot="1" x14ac:dyDescent="0.35">
      <c r="A5894" s="17">
        <v>5882</v>
      </c>
    </row>
    <row r="5895" spans="1:1" ht="19.5" thickBot="1" x14ac:dyDescent="0.35">
      <c r="A5895" s="17">
        <v>5883</v>
      </c>
    </row>
    <row r="5896" spans="1:1" ht="19.5" thickBot="1" x14ac:dyDescent="0.35">
      <c r="A5896" s="17">
        <v>5884</v>
      </c>
    </row>
    <row r="5897" spans="1:1" ht="19.5" thickBot="1" x14ac:dyDescent="0.35">
      <c r="A5897" s="17">
        <v>5885</v>
      </c>
    </row>
    <row r="5898" spans="1:1" ht="19.5" thickBot="1" x14ac:dyDescent="0.35">
      <c r="A5898" s="17">
        <v>5886</v>
      </c>
    </row>
    <row r="5899" spans="1:1" ht="19.5" thickBot="1" x14ac:dyDescent="0.35">
      <c r="A5899" s="17">
        <v>5887</v>
      </c>
    </row>
    <row r="5900" spans="1:1" ht="19.5" thickBot="1" x14ac:dyDescent="0.35">
      <c r="A5900" s="17">
        <v>5888</v>
      </c>
    </row>
    <row r="5901" spans="1:1" ht="19.5" thickBot="1" x14ac:dyDescent="0.35">
      <c r="A5901" s="17">
        <v>5889</v>
      </c>
    </row>
    <row r="5902" spans="1:1" ht="19.5" thickBot="1" x14ac:dyDescent="0.35">
      <c r="A5902" s="17">
        <v>5890</v>
      </c>
    </row>
    <row r="5903" spans="1:1" ht="19.5" thickBot="1" x14ac:dyDescent="0.35">
      <c r="A5903" s="17">
        <v>5891</v>
      </c>
    </row>
    <row r="5904" spans="1:1" ht="19.5" thickBot="1" x14ac:dyDescent="0.35">
      <c r="A5904" s="17">
        <v>5892</v>
      </c>
    </row>
    <row r="5905" spans="1:1" ht="19.5" thickBot="1" x14ac:dyDescent="0.35">
      <c r="A5905" s="17">
        <v>5893</v>
      </c>
    </row>
    <row r="5906" spans="1:1" ht="19.5" thickBot="1" x14ac:dyDescent="0.35">
      <c r="A5906" s="17">
        <v>5894</v>
      </c>
    </row>
    <row r="5907" spans="1:1" ht="19.5" thickBot="1" x14ac:dyDescent="0.35">
      <c r="A5907" s="17">
        <v>5895</v>
      </c>
    </row>
    <row r="5908" spans="1:1" ht="19.5" thickBot="1" x14ac:dyDescent="0.35">
      <c r="A5908" s="17">
        <v>5896</v>
      </c>
    </row>
    <row r="5909" spans="1:1" ht="19.5" thickBot="1" x14ac:dyDescent="0.35">
      <c r="A5909" s="17">
        <v>5897</v>
      </c>
    </row>
    <row r="5910" spans="1:1" ht="19.5" thickBot="1" x14ac:dyDescent="0.35">
      <c r="A5910" s="17">
        <v>5898</v>
      </c>
    </row>
    <row r="5911" spans="1:1" ht="19.5" thickBot="1" x14ac:dyDescent="0.35">
      <c r="A5911" s="17">
        <v>5899</v>
      </c>
    </row>
    <row r="5912" spans="1:1" ht="19.5" thickBot="1" x14ac:dyDescent="0.35">
      <c r="A5912" s="17">
        <v>5900</v>
      </c>
    </row>
    <row r="5913" spans="1:1" ht="19.5" thickBot="1" x14ac:dyDescent="0.35">
      <c r="A5913" s="17">
        <v>5901</v>
      </c>
    </row>
    <row r="5914" spans="1:1" ht="19.5" thickBot="1" x14ac:dyDescent="0.35">
      <c r="A5914" s="17">
        <v>5902</v>
      </c>
    </row>
    <row r="5915" spans="1:1" ht="19.5" thickBot="1" x14ac:dyDescent="0.35">
      <c r="A5915" s="17">
        <v>5903</v>
      </c>
    </row>
    <row r="5916" spans="1:1" ht="19.5" thickBot="1" x14ac:dyDescent="0.35">
      <c r="A5916" s="17">
        <v>5904</v>
      </c>
    </row>
    <row r="5917" spans="1:1" ht="19.5" thickBot="1" x14ac:dyDescent="0.35">
      <c r="A5917" s="17">
        <v>5905</v>
      </c>
    </row>
    <row r="5918" spans="1:1" ht="19.5" thickBot="1" x14ac:dyDescent="0.35">
      <c r="A5918" s="17">
        <v>5906</v>
      </c>
    </row>
    <row r="5919" spans="1:1" ht="19.5" thickBot="1" x14ac:dyDescent="0.35">
      <c r="A5919" s="17">
        <v>5907</v>
      </c>
    </row>
    <row r="5920" spans="1:1" ht="19.5" thickBot="1" x14ac:dyDescent="0.35">
      <c r="A5920" s="17">
        <v>5908</v>
      </c>
    </row>
    <row r="5921" spans="1:1" ht="19.5" thickBot="1" x14ac:dyDescent="0.35">
      <c r="A5921" s="17">
        <v>5909</v>
      </c>
    </row>
    <row r="5922" spans="1:1" ht="19.5" thickBot="1" x14ac:dyDescent="0.35">
      <c r="A5922" s="17">
        <v>5910</v>
      </c>
    </row>
    <row r="5923" spans="1:1" ht="19.5" thickBot="1" x14ac:dyDescent="0.35">
      <c r="A5923" s="17">
        <v>5911</v>
      </c>
    </row>
    <row r="5924" spans="1:1" ht="19.5" thickBot="1" x14ac:dyDescent="0.35">
      <c r="A5924" s="17">
        <v>5912</v>
      </c>
    </row>
    <row r="5925" spans="1:1" ht="19.5" thickBot="1" x14ac:dyDescent="0.35">
      <c r="A5925" s="17">
        <v>5913</v>
      </c>
    </row>
    <row r="5926" spans="1:1" ht="19.5" thickBot="1" x14ac:dyDescent="0.35">
      <c r="A5926" s="17">
        <v>5914</v>
      </c>
    </row>
    <row r="5927" spans="1:1" ht="19.5" thickBot="1" x14ac:dyDescent="0.35">
      <c r="A5927" s="17">
        <v>5915</v>
      </c>
    </row>
    <row r="5928" spans="1:1" ht="19.5" thickBot="1" x14ac:dyDescent="0.35">
      <c r="A5928" s="17">
        <v>5916</v>
      </c>
    </row>
    <row r="5929" spans="1:1" ht="19.5" thickBot="1" x14ac:dyDescent="0.35">
      <c r="A5929" s="17">
        <v>5917</v>
      </c>
    </row>
    <row r="5930" spans="1:1" ht="19.5" thickBot="1" x14ac:dyDescent="0.35">
      <c r="A5930" s="17">
        <v>5918</v>
      </c>
    </row>
    <row r="5931" spans="1:1" ht="19.5" thickBot="1" x14ac:dyDescent="0.35">
      <c r="A5931" s="17">
        <v>5919</v>
      </c>
    </row>
    <row r="5932" spans="1:1" ht="19.5" thickBot="1" x14ac:dyDescent="0.35">
      <c r="A5932" s="17">
        <v>5920</v>
      </c>
    </row>
    <row r="5933" spans="1:1" ht="19.5" thickBot="1" x14ac:dyDescent="0.35">
      <c r="A5933" s="17">
        <v>5921</v>
      </c>
    </row>
    <row r="5934" spans="1:1" ht="19.5" thickBot="1" x14ac:dyDescent="0.35">
      <c r="A5934" s="17">
        <v>5922</v>
      </c>
    </row>
    <row r="5935" spans="1:1" ht="19.5" thickBot="1" x14ac:dyDescent="0.35">
      <c r="A5935" s="17">
        <v>5923</v>
      </c>
    </row>
    <row r="5936" spans="1:1" ht="19.5" thickBot="1" x14ac:dyDescent="0.35">
      <c r="A5936" s="17">
        <v>5924</v>
      </c>
    </row>
    <row r="5937" spans="1:1" ht="19.5" thickBot="1" x14ac:dyDescent="0.35">
      <c r="A5937" s="17">
        <v>5925</v>
      </c>
    </row>
    <row r="5938" spans="1:1" ht="19.5" thickBot="1" x14ac:dyDescent="0.35">
      <c r="A5938" s="17">
        <v>5926</v>
      </c>
    </row>
    <row r="5939" spans="1:1" ht="19.5" thickBot="1" x14ac:dyDescent="0.35">
      <c r="A5939" s="17">
        <v>5927</v>
      </c>
    </row>
    <row r="5940" spans="1:1" ht="19.5" thickBot="1" x14ac:dyDescent="0.35">
      <c r="A5940" s="17">
        <v>5928</v>
      </c>
    </row>
    <row r="5941" spans="1:1" ht="19.5" thickBot="1" x14ac:dyDescent="0.35">
      <c r="A5941" s="17">
        <v>5929</v>
      </c>
    </row>
    <row r="5942" spans="1:1" ht="19.5" thickBot="1" x14ac:dyDescent="0.35">
      <c r="A5942" s="17">
        <v>5930</v>
      </c>
    </row>
    <row r="5943" spans="1:1" ht="19.5" thickBot="1" x14ac:dyDescent="0.35">
      <c r="A5943" s="17">
        <v>5931</v>
      </c>
    </row>
    <row r="5944" spans="1:1" ht="19.5" thickBot="1" x14ac:dyDescent="0.35">
      <c r="A5944" s="17">
        <v>5932</v>
      </c>
    </row>
    <row r="5945" spans="1:1" ht="19.5" thickBot="1" x14ac:dyDescent="0.35">
      <c r="A5945" s="17">
        <v>5933</v>
      </c>
    </row>
    <row r="5946" spans="1:1" ht="19.5" thickBot="1" x14ac:dyDescent="0.35">
      <c r="A5946" s="17">
        <v>5934</v>
      </c>
    </row>
    <row r="5947" spans="1:1" ht="19.5" thickBot="1" x14ac:dyDescent="0.35">
      <c r="A5947" s="17">
        <v>5935</v>
      </c>
    </row>
    <row r="5948" spans="1:1" ht="19.5" thickBot="1" x14ac:dyDescent="0.35">
      <c r="A5948" s="17">
        <v>5936</v>
      </c>
    </row>
    <row r="5949" spans="1:1" ht="19.5" thickBot="1" x14ac:dyDescent="0.35">
      <c r="A5949" s="17">
        <v>5937</v>
      </c>
    </row>
    <row r="5950" spans="1:1" ht="19.5" thickBot="1" x14ac:dyDescent="0.35">
      <c r="A5950" s="17">
        <v>5938</v>
      </c>
    </row>
    <row r="5951" spans="1:1" ht="19.5" thickBot="1" x14ac:dyDescent="0.35">
      <c r="A5951" s="17">
        <v>5939</v>
      </c>
    </row>
    <row r="5952" spans="1:1" ht="19.5" thickBot="1" x14ac:dyDescent="0.35">
      <c r="A5952" s="17">
        <v>5940</v>
      </c>
    </row>
    <row r="5953" spans="1:1" ht="19.5" thickBot="1" x14ac:dyDescent="0.35">
      <c r="A5953" s="17">
        <v>5941</v>
      </c>
    </row>
    <row r="5954" spans="1:1" ht="19.5" thickBot="1" x14ac:dyDescent="0.35">
      <c r="A5954" s="17">
        <v>5942</v>
      </c>
    </row>
    <row r="5955" spans="1:1" ht="19.5" thickBot="1" x14ac:dyDescent="0.35">
      <c r="A5955" s="17">
        <v>5943</v>
      </c>
    </row>
    <row r="5956" spans="1:1" ht="19.5" thickBot="1" x14ac:dyDescent="0.35">
      <c r="A5956" s="17">
        <v>5944</v>
      </c>
    </row>
    <row r="5957" spans="1:1" ht="19.5" thickBot="1" x14ac:dyDescent="0.35">
      <c r="A5957" s="17">
        <v>5945</v>
      </c>
    </row>
    <row r="5958" spans="1:1" ht="19.5" thickBot="1" x14ac:dyDescent="0.35">
      <c r="A5958" s="17">
        <v>5946</v>
      </c>
    </row>
    <row r="5959" spans="1:1" ht="19.5" thickBot="1" x14ac:dyDescent="0.35">
      <c r="A5959" s="17">
        <v>5947</v>
      </c>
    </row>
    <row r="5960" spans="1:1" ht="19.5" thickBot="1" x14ac:dyDescent="0.35">
      <c r="A5960" s="17">
        <v>5948</v>
      </c>
    </row>
    <row r="5961" spans="1:1" ht="19.5" thickBot="1" x14ac:dyDescent="0.35">
      <c r="A5961" s="17">
        <v>5949</v>
      </c>
    </row>
    <row r="5962" spans="1:1" ht="19.5" thickBot="1" x14ac:dyDescent="0.35">
      <c r="A5962" s="17">
        <v>5950</v>
      </c>
    </row>
    <row r="5963" spans="1:1" ht="19.5" thickBot="1" x14ac:dyDescent="0.35">
      <c r="A5963" s="17">
        <v>5951</v>
      </c>
    </row>
    <row r="5964" spans="1:1" ht="19.5" thickBot="1" x14ac:dyDescent="0.35">
      <c r="A5964" s="17">
        <v>5952</v>
      </c>
    </row>
    <row r="5965" spans="1:1" ht="19.5" thickBot="1" x14ac:dyDescent="0.35">
      <c r="A5965" s="17">
        <v>5953</v>
      </c>
    </row>
    <row r="5966" spans="1:1" ht="19.5" thickBot="1" x14ac:dyDescent="0.35">
      <c r="A5966" s="17">
        <v>5954</v>
      </c>
    </row>
    <row r="5967" spans="1:1" ht="19.5" thickBot="1" x14ac:dyDescent="0.35">
      <c r="A5967" s="17">
        <v>5955</v>
      </c>
    </row>
    <row r="5968" spans="1:1" ht="19.5" thickBot="1" x14ac:dyDescent="0.35">
      <c r="A5968" s="17">
        <v>5956</v>
      </c>
    </row>
    <row r="5969" spans="1:1" ht="19.5" thickBot="1" x14ac:dyDescent="0.35">
      <c r="A5969" s="17">
        <v>5957</v>
      </c>
    </row>
    <row r="5970" spans="1:1" ht="19.5" thickBot="1" x14ac:dyDescent="0.35">
      <c r="A5970" s="17">
        <v>5958</v>
      </c>
    </row>
    <row r="5971" spans="1:1" ht="19.5" thickBot="1" x14ac:dyDescent="0.35">
      <c r="A5971" s="17">
        <v>5959</v>
      </c>
    </row>
    <row r="5972" spans="1:1" ht="19.5" thickBot="1" x14ac:dyDescent="0.35">
      <c r="A5972" s="17">
        <v>5960</v>
      </c>
    </row>
    <row r="5973" spans="1:1" ht="19.5" thickBot="1" x14ac:dyDescent="0.35">
      <c r="A5973" s="17">
        <v>5961</v>
      </c>
    </row>
    <row r="5974" spans="1:1" ht="19.5" thickBot="1" x14ac:dyDescent="0.35">
      <c r="A5974" s="17">
        <v>5962</v>
      </c>
    </row>
    <row r="5975" spans="1:1" ht="19.5" thickBot="1" x14ac:dyDescent="0.35">
      <c r="A5975" s="17">
        <v>5963</v>
      </c>
    </row>
    <row r="5976" spans="1:1" ht="19.5" thickBot="1" x14ac:dyDescent="0.35">
      <c r="A5976" s="17">
        <v>5964</v>
      </c>
    </row>
    <row r="5977" spans="1:1" ht="19.5" thickBot="1" x14ac:dyDescent="0.35">
      <c r="A5977" s="17">
        <v>5965</v>
      </c>
    </row>
    <row r="5978" spans="1:1" ht="19.5" thickBot="1" x14ac:dyDescent="0.35">
      <c r="A5978" s="17">
        <v>5966</v>
      </c>
    </row>
    <row r="5979" spans="1:1" ht="19.5" thickBot="1" x14ac:dyDescent="0.35">
      <c r="A5979" s="17">
        <v>5967</v>
      </c>
    </row>
    <row r="5980" spans="1:1" ht="19.5" thickBot="1" x14ac:dyDescent="0.35">
      <c r="A5980" s="17">
        <v>5968</v>
      </c>
    </row>
    <row r="5981" spans="1:1" ht="19.5" thickBot="1" x14ac:dyDescent="0.35">
      <c r="A5981" s="17">
        <v>5969</v>
      </c>
    </row>
    <row r="5982" spans="1:1" ht="19.5" thickBot="1" x14ac:dyDescent="0.35">
      <c r="A5982" s="17">
        <v>5970</v>
      </c>
    </row>
    <row r="5983" spans="1:1" ht="19.5" thickBot="1" x14ac:dyDescent="0.35">
      <c r="A5983" s="17">
        <v>5971</v>
      </c>
    </row>
    <row r="5984" spans="1:1" ht="19.5" thickBot="1" x14ac:dyDescent="0.35">
      <c r="A5984" s="17">
        <v>5972</v>
      </c>
    </row>
    <row r="5985" spans="1:1" ht="19.5" thickBot="1" x14ac:dyDescent="0.35">
      <c r="A5985" s="17">
        <v>5973</v>
      </c>
    </row>
    <row r="5986" spans="1:1" ht="19.5" thickBot="1" x14ac:dyDescent="0.35">
      <c r="A5986" s="17">
        <v>5974</v>
      </c>
    </row>
    <row r="5987" spans="1:1" ht="19.5" thickBot="1" x14ac:dyDescent="0.35">
      <c r="A5987" s="17">
        <v>5975</v>
      </c>
    </row>
    <row r="5988" spans="1:1" ht="19.5" thickBot="1" x14ac:dyDescent="0.35">
      <c r="A5988" s="17">
        <v>5976</v>
      </c>
    </row>
    <row r="5989" spans="1:1" ht="19.5" thickBot="1" x14ac:dyDescent="0.35">
      <c r="A5989" s="17">
        <v>5977</v>
      </c>
    </row>
    <row r="5990" spans="1:1" ht="19.5" thickBot="1" x14ac:dyDescent="0.35">
      <c r="A5990" s="17">
        <v>5978</v>
      </c>
    </row>
    <row r="5991" spans="1:1" ht="19.5" thickBot="1" x14ac:dyDescent="0.35">
      <c r="A5991" s="17">
        <v>5979</v>
      </c>
    </row>
    <row r="5992" spans="1:1" ht="19.5" thickBot="1" x14ac:dyDescent="0.35">
      <c r="A5992" s="17">
        <v>5980</v>
      </c>
    </row>
    <row r="5993" spans="1:1" ht="19.5" thickBot="1" x14ac:dyDescent="0.35">
      <c r="A5993" s="17">
        <v>5981</v>
      </c>
    </row>
    <row r="5994" spans="1:1" ht="19.5" thickBot="1" x14ac:dyDescent="0.35">
      <c r="A5994" s="17">
        <v>5982</v>
      </c>
    </row>
    <row r="5995" spans="1:1" ht="19.5" thickBot="1" x14ac:dyDescent="0.35">
      <c r="A5995" s="17">
        <v>5983</v>
      </c>
    </row>
    <row r="5996" spans="1:1" ht="19.5" thickBot="1" x14ac:dyDescent="0.35">
      <c r="A5996" s="17">
        <v>5984</v>
      </c>
    </row>
    <row r="5997" spans="1:1" ht="19.5" thickBot="1" x14ac:dyDescent="0.35">
      <c r="A5997" s="17">
        <v>5985</v>
      </c>
    </row>
    <row r="5998" spans="1:1" ht="19.5" thickBot="1" x14ac:dyDescent="0.35">
      <c r="A5998" s="17">
        <v>5986</v>
      </c>
    </row>
    <row r="5999" spans="1:1" ht="19.5" thickBot="1" x14ac:dyDescent="0.35">
      <c r="A5999" s="17">
        <v>5987</v>
      </c>
    </row>
    <row r="6000" spans="1:1" ht="19.5" thickBot="1" x14ac:dyDescent="0.35">
      <c r="A6000" s="17">
        <v>5988</v>
      </c>
    </row>
    <row r="6001" spans="1:1" ht="19.5" thickBot="1" x14ac:dyDescent="0.35">
      <c r="A6001" s="17">
        <v>5989</v>
      </c>
    </row>
    <row r="6002" spans="1:1" ht="19.5" thickBot="1" x14ac:dyDescent="0.35">
      <c r="A6002" s="17">
        <v>5990</v>
      </c>
    </row>
    <row r="6003" spans="1:1" ht="19.5" thickBot="1" x14ac:dyDescent="0.35">
      <c r="A6003" s="17">
        <v>5991</v>
      </c>
    </row>
    <row r="6004" spans="1:1" ht="19.5" thickBot="1" x14ac:dyDescent="0.35">
      <c r="A6004" s="17">
        <v>5992</v>
      </c>
    </row>
    <row r="6005" spans="1:1" ht="19.5" thickBot="1" x14ac:dyDescent="0.35">
      <c r="A6005" s="17">
        <v>5993</v>
      </c>
    </row>
  </sheetData>
  <mergeCells count="18">
    <mergeCell ref="B2:C2"/>
    <mergeCell ref="A4:G4"/>
    <mergeCell ref="A2478:A2479"/>
    <mergeCell ref="B2478:B2479"/>
    <mergeCell ref="C2478:C2479"/>
    <mergeCell ref="D2478:D2479"/>
    <mergeCell ref="G2555:G2556"/>
    <mergeCell ref="A2491:A2492"/>
    <mergeCell ref="B2491:B2492"/>
    <mergeCell ref="C2491:C2492"/>
    <mergeCell ref="D2491:D2492"/>
    <mergeCell ref="A2513:A2514"/>
    <mergeCell ref="B2513:B2514"/>
    <mergeCell ref="A2527:A2530"/>
    <mergeCell ref="B2527:B2530"/>
    <mergeCell ref="F2527:F2530"/>
    <mergeCell ref="A2555:A2556"/>
    <mergeCell ref="B2555:B2556"/>
  </mergeCells>
  <hyperlinks>
    <hyperlink ref="B2:C2" location="MENU!A1" display="REGRESAR MENU" xr:uid="{FC694532-CB97-46AF-8C32-2953DA82AF86}"/>
  </hyperlinks>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FBD61-C087-471D-A975-E4426ABEB899}">
  <sheetPr codeName="Hoja9"/>
  <dimension ref="A1:H143"/>
  <sheetViews>
    <sheetView topLeftCell="A2" zoomScale="90" zoomScaleNormal="90" workbookViewId="0">
      <selection activeCell="G143" sqref="A6:G143"/>
    </sheetView>
  </sheetViews>
  <sheetFormatPr baseColWidth="10" defaultRowHeight="15" x14ac:dyDescent="0.25"/>
  <cols>
    <col min="1" max="1" width="5.85546875" style="2" bestFit="1" customWidth="1"/>
    <col min="2" max="2" width="12.5703125" style="93" customWidth="1"/>
    <col min="3" max="3" width="44.140625" customWidth="1"/>
    <col min="4" max="4" width="54.7109375" customWidth="1"/>
    <col min="5" max="5" width="31.7109375" bestFit="1" customWidth="1"/>
    <col min="6" max="6" width="15.425781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2899</v>
      </c>
      <c r="F2" s="87">
        <f>SUM(F6:F5900)</f>
        <v>29616.079999999998</v>
      </c>
      <c r="G2" s="88">
        <f>SUM(G6:G5902)</f>
        <v>885</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x14ac:dyDescent="0.25">
      <c r="A6" s="94">
        <v>1</v>
      </c>
      <c r="B6" s="109">
        <v>42390</v>
      </c>
      <c r="C6" s="89" t="s">
        <v>1385</v>
      </c>
      <c r="D6" s="89" t="s">
        <v>1386</v>
      </c>
      <c r="E6" s="89"/>
      <c r="F6" s="201">
        <v>2510</v>
      </c>
      <c r="G6" s="89"/>
    </row>
    <row r="7" spans="1:8" x14ac:dyDescent="0.25">
      <c r="A7" s="94">
        <f t="shared" ref="A7:A13" si="0">+A6+1</f>
        <v>2</v>
      </c>
      <c r="B7" s="109">
        <v>42397</v>
      </c>
      <c r="C7" s="89" t="s">
        <v>328</v>
      </c>
      <c r="D7" s="89" t="s">
        <v>1387</v>
      </c>
      <c r="E7" s="89"/>
      <c r="F7" s="201">
        <v>2803.8</v>
      </c>
      <c r="G7" s="89"/>
    </row>
    <row r="8" spans="1:8" x14ac:dyDescent="0.25">
      <c r="A8" s="94">
        <f t="shared" si="0"/>
        <v>3</v>
      </c>
      <c r="B8" s="109">
        <v>42401</v>
      </c>
      <c r="C8" s="89" t="s">
        <v>81</v>
      </c>
      <c r="D8" s="89" t="s">
        <v>1389</v>
      </c>
      <c r="E8" s="89" t="s">
        <v>1388</v>
      </c>
      <c r="F8" s="201">
        <v>6</v>
      </c>
      <c r="G8" s="89"/>
    </row>
    <row r="9" spans="1:8" x14ac:dyDescent="0.25">
      <c r="A9" s="94">
        <f t="shared" si="0"/>
        <v>4</v>
      </c>
      <c r="B9" s="109">
        <v>42403</v>
      </c>
      <c r="C9" s="89" t="s">
        <v>1390</v>
      </c>
      <c r="D9" s="89" t="s">
        <v>1391</v>
      </c>
      <c r="E9" s="89"/>
      <c r="F9" s="201">
        <v>13</v>
      </c>
      <c r="G9" s="89"/>
    </row>
    <row r="10" spans="1:8" x14ac:dyDescent="0.25">
      <c r="A10" s="94">
        <f t="shared" si="0"/>
        <v>5</v>
      </c>
      <c r="B10" s="109">
        <v>42404</v>
      </c>
      <c r="C10" s="89" t="s">
        <v>1395</v>
      </c>
      <c r="D10" s="89" t="s">
        <v>290</v>
      </c>
      <c r="E10" s="89" t="s">
        <v>1394</v>
      </c>
      <c r="F10" s="201">
        <v>34</v>
      </c>
      <c r="G10" s="89"/>
    </row>
    <row r="11" spans="1:8" x14ac:dyDescent="0.25">
      <c r="A11" s="94">
        <f t="shared" si="0"/>
        <v>6</v>
      </c>
      <c r="B11" s="109">
        <v>42405</v>
      </c>
      <c r="C11" s="89" t="s">
        <v>279</v>
      </c>
      <c r="D11" s="89" t="s">
        <v>1396</v>
      </c>
      <c r="E11" s="89" t="s">
        <v>606</v>
      </c>
      <c r="F11" s="201">
        <v>30</v>
      </c>
      <c r="G11" s="89"/>
    </row>
    <row r="12" spans="1:8" x14ac:dyDescent="0.25">
      <c r="A12" s="94">
        <f t="shared" si="0"/>
        <v>7</v>
      </c>
      <c r="B12" s="109">
        <v>42716</v>
      </c>
      <c r="C12" s="89" t="s">
        <v>1561</v>
      </c>
      <c r="D12" s="89" t="s">
        <v>1562</v>
      </c>
      <c r="E12" s="89" t="s">
        <v>1560</v>
      </c>
      <c r="F12" s="201">
        <v>21</v>
      </c>
      <c r="G12" s="89"/>
      <c r="H12" s="111"/>
    </row>
    <row r="13" spans="1:8" x14ac:dyDescent="0.25">
      <c r="A13" s="94">
        <f t="shared" si="0"/>
        <v>8</v>
      </c>
      <c r="B13" s="109">
        <v>42415</v>
      </c>
      <c r="C13" s="89" t="s">
        <v>481</v>
      </c>
      <c r="D13" s="89" t="s">
        <v>1399</v>
      </c>
      <c r="E13" s="89" t="s">
        <v>1398</v>
      </c>
      <c r="F13" s="201">
        <v>28</v>
      </c>
      <c r="G13" s="89"/>
      <c r="H13" s="111"/>
    </row>
    <row r="14" spans="1:8" x14ac:dyDescent="0.25">
      <c r="A14" s="94">
        <f>+A13+1</f>
        <v>9</v>
      </c>
      <c r="B14" s="109">
        <v>42426</v>
      </c>
      <c r="C14" s="89" t="s">
        <v>15</v>
      </c>
      <c r="D14" s="89" t="s">
        <v>1406</v>
      </c>
      <c r="E14" s="89"/>
      <c r="F14" s="201">
        <v>2722</v>
      </c>
      <c r="G14" s="89"/>
    </row>
    <row r="15" spans="1:8" x14ac:dyDescent="0.25">
      <c r="A15" s="94">
        <f t="shared" ref="A15:A83" si="1">+A14+1</f>
        <v>10</v>
      </c>
      <c r="B15" s="109">
        <v>42417</v>
      </c>
      <c r="C15" s="89" t="s">
        <v>564</v>
      </c>
      <c r="D15" s="89" t="s">
        <v>1401</v>
      </c>
      <c r="E15" s="89" t="s">
        <v>1400</v>
      </c>
      <c r="F15" s="201">
        <v>31</v>
      </c>
      <c r="G15" s="89"/>
    </row>
    <row r="16" spans="1:8" x14ac:dyDescent="0.25">
      <c r="A16" s="94">
        <f t="shared" si="1"/>
        <v>11</v>
      </c>
      <c r="B16" s="109">
        <v>42429</v>
      </c>
      <c r="C16" s="89" t="s">
        <v>564</v>
      </c>
      <c r="D16" s="89" t="s">
        <v>1410</v>
      </c>
      <c r="E16" s="89" t="s">
        <v>1409</v>
      </c>
      <c r="F16" s="201">
        <v>121</v>
      </c>
      <c r="G16" s="89"/>
    </row>
    <row r="17" spans="1:7" x14ac:dyDescent="0.25">
      <c r="A17" s="94">
        <f t="shared" si="1"/>
        <v>12</v>
      </c>
      <c r="B17" s="109">
        <v>42415</v>
      </c>
      <c r="C17" s="89" t="s">
        <v>279</v>
      </c>
      <c r="D17" s="89" t="s">
        <v>1397</v>
      </c>
      <c r="E17" s="89" t="s">
        <v>606</v>
      </c>
      <c r="F17" s="201">
        <v>12</v>
      </c>
      <c r="G17" s="89"/>
    </row>
    <row r="18" spans="1:7" x14ac:dyDescent="0.25">
      <c r="A18" s="94">
        <f t="shared" si="1"/>
        <v>13</v>
      </c>
      <c r="B18" s="109">
        <v>42418</v>
      </c>
      <c r="C18" s="89" t="s">
        <v>279</v>
      </c>
      <c r="D18" s="89" t="s">
        <v>1403</v>
      </c>
      <c r="E18" s="89" t="s">
        <v>606</v>
      </c>
      <c r="F18" s="201">
        <v>30</v>
      </c>
      <c r="G18" s="89"/>
    </row>
    <row r="19" spans="1:7" x14ac:dyDescent="0.25">
      <c r="A19" s="94">
        <f t="shared" si="1"/>
        <v>14</v>
      </c>
      <c r="B19" s="109">
        <v>42418</v>
      </c>
      <c r="C19" s="89" t="s">
        <v>279</v>
      </c>
      <c r="D19" s="89" t="s">
        <v>1402</v>
      </c>
      <c r="E19" s="89" t="s">
        <v>606</v>
      </c>
      <c r="F19" s="201">
        <v>24</v>
      </c>
      <c r="G19" s="89"/>
    </row>
    <row r="20" spans="1:7" x14ac:dyDescent="0.25">
      <c r="A20" s="94">
        <f t="shared" si="1"/>
        <v>15</v>
      </c>
      <c r="B20" s="109">
        <v>42419</v>
      </c>
      <c r="C20" s="89" t="s">
        <v>279</v>
      </c>
      <c r="D20" s="89" t="s">
        <v>1404</v>
      </c>
      <c r="E20" s="89" t="s">
        <v>606</v>
      </c>
      <c r="F20" s="201">
        <v>6.5</v>
      </c>
      <c r="G20" s="89"/>
    </row>
    <row r="21" spans="1:7" x14ac:dyDescent="0.25">
      <c r="A21" s="94">
        <f t="shared" si="1"/>
        <v>16</v>
      </c>
      <c r="B21" s="109">
        <v>42425</v>
      </c>
      <c r="C21" s="89" t="s">
        <v>279</v>
      </c>
      <c r="D21" s="89" t="s">
        <v>1405</v>
      </c>
      <c r="E21" s="89" t="s">
        <v>606</v>
      </c>
      <c r="F21" s="201">
        <v>14</v>
      </c>
      <c r="G21" s="89"/>
    </row>
    <row r="22" spans="1:7" x14ac:dyDescent="0.25">
      <c r="A22" s="94">
        <f t="shared" si="1"/>
        <v>17</v>
      </c>
      <c r="B22" s="109">
        <v>42426</v>
      </c>
      <c r="C22" s="89" t="s">
        <v>328</v>
      </c>
      <c r="D22" s="89" t="s">
        <v>1408</v>
      </c>
      <c r="E22" s="89" t="s">
        <v>1407</v>
      </c>
      <c r="F22" s="201">
        <v>2550</v>
      </c>
      <c r="G22" s="89"/>
    </row>
    <row r="23" spans="1:7" x14ac:dyDescent="0.25">
      <c r="A23" s="94">
        <f t="shared" si="1"/>
        <v>18</v>
      </c>
      <c r="B23" s="109">
        <v>42431</v>
      </c>
      <c r="C23" s="89" t="s">
        <v>549</v>
      </c>
      <c r="D23" s="89" t="s">
        <v>1412</v>
      </c>
      <c r="E23" s="89" t="s">
        <v>1411</v>
      </c>
      <c r="F23" s="201">
        <v>5</v>
      </c>
      <c r="G23" s="89"/>
    </row>
    <row r="24" spans="1:7" x14ac:dyDescent="0.25">
      <c r="A24" s="94">
        <f t="shared" si="1"/>
        <v>19</v>
      </c>
      <c r="B24" s="109">
        <v>42432</v>
      </c>
      <c r="C24" s="89" t="s">
        <v>279</v>
      </c>
      <c r="D24" s="89" t="s">
        <v>1414</v>
      </c>
      <c r="E24" s="89"/>
      <c r="F24" s="201">
        <v>5</v>
      </c>
      <c r="G24" s="89"/>
    </row>
    <row r="25" spans="1:7" x14ac:dyDescent="0.25">
      <c r="A25" s="94">
        <f t="shared" si="1"/>
        <v>20</v>
      </c>
      <c r="B25" s="109">
        <v>42432</v>
      </c>
      <c r="C25" s="89" t="s">
        <v>279</v>
      </c>
      <c r="D25" s="89" t="s">
        <v>1413</v>
      </c>
      <c r="E25" s="89" t="s">
        <v>606</v>
      </c>
      <c r="F25" s="201">
        <v>17.5</v>
      </c>
      <c r="G25" s="89"/>
    </row>
    <row r="26" spans="1:7" x14ac:dyDescent="0.25">
      <c r="A26" s="94">
        <f t="shared" si="1"/>
        <v>21</v>
      </c>
      <c r="B26" s="109">
        <v>42437</v>
      </c>
      <c r="C26" s="89" t="s">
        <v>549</v>
      </c>
      <c r="D26" s="89" t="s">
        <v>1412</v>
      </c>
      <c r="E26" s="89" t="s">
        <v>1418</v>
      </c>
      <c r="F26" s="201">
        <v>5</v>
      </c>
      <c r="G26" s="89"/>
    </row>
    <row r="27" spans="1:7" x14ac:dyDescent="0.25">
      <c r="A27" s="94">
        <f t="shared" si="1"/>
        <v>22</v>
      </c>
      <c r="B27" s="109">
        <v>42440</v>
      </c>
      <c r="C27" s="89" t="s">
        <v>549</v>
      </c>
      <c r="D27" s="89" t="s">
        <v>1412</v>
      </c>
      <c r="E27" s="89" t="s">
        <v>1419</v>
      </c>
      <c r="F27" s="201">
        <v>5</v>
      </c>
      <c r="G27" s="89"/>
    </row>
    <row r="28" spans="1:7" x14ac:dyDescent="0.25">
      <c r="A28" s="94">
        <f t="shared" si="1"/>
        <v>23</v>
      </c>
      <c r="B28" s="109">
        <v>42445</v>
      </c>
      <c r="C28" s="89" t="s">
        <v>279</v>
      </c>
      <c r="D28" s="89" t="s">
        <v>1421</v>
      </c>
      <c r="E28" s="89" t="s">
        <v>606</v>
      </c>
      <c r="F28" s="201">
        <v>13.5</v>
      </c>
      <c r="G28" s="89"/>
    </row>
    <row r="29" spans="1:7" x14ac:dyDescent="0.25">
      <c r="A29" s="94">
        <f t="shared" si="1"/>
        <v>24</v>
      </c>
      <c r="B29" s="109">
        <v>42446</v>
      </c>
      <c r="C29" s="89" t="s">
        <v>279</v>
      </c>
      <c r="D29" s="89" t="s">
        <v>1422</v>
      </c>
      <c r="E29" s="89" t="s">
        <v>606</v>
      </c>
      <c r="F29" s="201">
        <v>10.199999999999999</v>
      </c>
      <c r="G29" s="89"/>
    </row>
    <row r="30" spans="1:7" x14ac:dyDescent="0.25">
      <c r="A30" s="94">
        <f t="shared" si="1"/>
        <v>25</v>
      </c>
      <c r="B30" s="109">
        <v>42447</v>
      </c>
      <c r="C30" s="89" t="s">
        <v>549</v>
      </c>
      <c r="D30" s="89" t="s">
        <v>1412</v>
      </c>
      <c r="E30" s="89" t="s">
        <v>1426</v>
      </c>
      <c r="F30" s="201">
        <v>5</v>
      </c>
      <c r="G30" s="89"/>
    </row>
    <row r="31" spans="1:7" x14ac:dyDescent="0.25">
      <c r="A31" s="94">
        <f t="shared" si="1"/>
        <v>26</v>
      </c>
      <c r="B31" s="109">
        <v>42447</v>
      </c>
      <c r="C31" s="89" t="s">
        <v>279</v>
      </c>
      <c r="D31" s="89" t="s">
        <v>1425</v>
      </c>
      <c r="E31" s="89" t="s">
        <v>606</v>
      </c>
      <c r="F31" s="201">
        <v>25.5</v>
      </c>
      <c r="G31" s="89"/>
    </row>
    <row r="32" spans="1:7" x14ac:dyDescent="0.25">
      <c r="A32" s="94">
        <f t="shared" si="1"/>
        <v>27</v>
      </c>
      <c r="B32" s="109">
        <v>42451</v>
      </c>
      <c r="C32" s="89" t="s">
        <v>279</v>
      </c>
      <c r="D32" s="89" t="s">
        <v>1430</v>
      </c>
      <c r="E32" s="89" t="s">
        <v>606</v>
      </c>
      <c r="F32" s="201">
        <v>16</v>
      </c>
      <c r="G32" s="89"/>
    </row>
    <row r="33" spans="1:7" x14ac:dyDescent="0.25">
      <c r="A33" s="94">
        <f t="shared" si="1"/>
        <v>28</v>
      </c>
      <c r="B33" s="109">
        <v>42458</v>
      </c>
      <c r="C33" s="89" t="s">
        <v>279</v>
      </c>
      <c r="D33" s="89" t="s">
        <v>1431</v>
      </c>
      <c r="E33" s="89" t="s">
        <v>606</v>
      </c>
      <c r="F33" s="201">
        <v>20</v>
      </c>
      <c r="G33" s="89"/>
    </row>
    <row r="34" spans="1:7" x14ac:dyDescent="0.25">
      <c r="A34" s="94">
        <f t="shared" si="1"/>
        <v>29</v>
      </c>
      <c r="B34" s="109">
        <v>42459</v>
      </c>
      <c r="C34" s="89" t="s">
        <v>279</v>
      </c>
      <c r="D34" s="89" t="s">
        <v>1433</v>
      </c>
      <c r="E34" s="89" t="s">
        <v>606</v>
      </c>
      <c r="F34" s="201">
        <v>16</v>
      </c>
      <c r="G34" s="89"/>
    </row>
    <row r="35" spans="1:7" x14ac:dyDescent="0.25">
      <c r="A35" s="94">
        <f t="shared" si="1"/>
        <v>30</v>
      </c>
      <c r="B35" s="109">
        <v>42436</v>
      </c>
      <c r="C35" s="89" t="s">
        <v>407</v>
      </c>
      <c r="D35" s="89" t="s">
        <v>1416</v>
      </c>
      <c r="E35" s="89" t="s">
        <v>1415</v>
      </c>
      <c r="F35" s="201">
        <v>750</v>
      </c>
      <c r="G35" s="89"/>
    </row>
    <row r="36" spans="1:7" x14ac:dyDescent="0.25">
      <c r="A36" s="94">
        <f t="shared" si="1"/>
        <v>31</v>
      </c>
      <c r="B36" s="109">
        <v>42447</v>
      </c>
      <c r="C36" s="89" t="s">
        <v>11</v>
      </c>
      <c r="D36" s="89" t="s">
        <v>1424</v>
      </c>
      <c r="E36" s="89" t="s">
        <v>1423</v>
      </c>
      <c r="F36" s="201">
        <v>2656</v>
      </c>
      <c r="G36" s="89"/>
    </row>
    <row r="37" spans="1:7" x14ac:dyDescent="0.25">
      <c r="A37" s="94">
        <f t="shared" si="1"/>
        <v>32</v>
      </c>
      <c r="B37" s="109">
        <v>42464</v>
      </c>
      <c r="C37" s="89" t="s">
        <v>1302</v>
      </c>
      <c r="D37" s="89" t="s">
        <v>1435</v>
      </c>
      <c r="E37" s="89" t="s">
        <v>1434</v>
      </c>
      <c r="F37" s="201">
        <v>9.8000000000000007</v>
      </c>
      <c r="G37" s="89"/>
    </row>
    <row r="38" spans="1:7" x14ac:dyDescent="0.25">
      <c r="A38" s="94">
        <f t="shared" si="1"/>
        <v>33</v>
      </c>
      <c r="B38" s="109">
        <v>42465</v>
      </c>
      <c r="C38" s="89" t="s">
        <v>1443</v>
      </c>
      <c r="D38" s="89" t="s">
        <v>1444</v>
      </c>
      <c r="E38" s="89" t="s">
        <v>1442</v>
      </c>
      <c r="F38" s="201">
        <v>498</v>
      </c>
      <c r="G38" s="89"/>
    </row>
    <row r="39" spans="1:7" x14ac:dyDescent="0.25">
      <c r="A39" s="94">
        <f t="shared" si="1"/>
        <v>34</v>
      </c>
      <c r="B39" s="109">
        <v>42480</v>
      </c>
      <c r="C39" s="89" t="s">
        <v>1443</v>
      </c>
      <c r="D39" s="89" t="s">
        <v>1460</v>
      </c>
      <c r="E39" s="89" t="s">
        <v>1459</v>
      </c>
      <c r="F39" s="201">
        <v>55</v>
      </c>
      <c r="G39" s="89"/>
    </row>
    <row r="40" spans="1:7" x14ac:dyDescent="0.25">
      <c r="A40" s="94">
        <f>+A39+1</f>
        <v>35</v>
      </c>
      <c r="B40" s="109">
        <v>42465</v>
      </c>
      <c r="C40" s="89" t="s">
        <v>549</v>
      </c>
      <c r="D40" s="89" t="s">
        <v>1441</v>
      </c>
      <c r="E40" s="89" t="s">
        <v>1440</v>
      </c>
      <c r="F40" s="201">
        <v>5</v>
      </c>
      <c r="G40" s="89"/>
    </row>
    <row r="41" spans="1:7" x14ac:dyDescent="0.25">
      <c r="A41" s="94">
        <f t="shared" si="1"/>
        <v>36</v>
      </c>
      <c r="B41" s="109">
        <v>42465</v>
      </c>
      <c r="C41" s="89" t="s">
        <v>1438</v>
      </c>
      <c r="D41" s="89" t="s">
        <v>1439</v>
      </c>
      <c r="E41" s="89" t="s">
        <v>1437</v>
      </c>
      <c r="F41" s="201">
        <v>5</v>
      </c>
      <c r="G41" s="89"/>
    </row>
    <row r="42" spans="1:7" x14ac:dyDescent="0.25">
      <c r="A42" s="94">
        <f t="shared" si="1"/>
        <v>37</v>
      </c>
      <c r="B42" s="109">
        <v>42465</v>
      </c>
      <c r="C42" s="89" t="s">
        <v>279</v>
      </c>
      <c r="D42" s="89" t="s">
        <v>1436</v>
      </c>
      <c r="E42" s="89" t="s">
        <v>606</v>
      </c>
      <c r="F42" s="201">
        <v>13.5</v>
      </c>
      <c r="G42" s="89"/>
    </row>
    <row r="43" spans="1:7" x14ac:dyDescent="0.25">
      <c r="A43" s="94">
        <f t="shared" si="1"/>
        <v>38</v>
      </c>
      <c r="B43" s="109">
        <v>42467</v>
      </c>
      <c r="C43" s="89" t="s">
        <v>510</v>
      </c>
      <c r="D43" s="89" t="s">
        <v>1447</v>
      </c>
      <c r="E43" s="89" t="s">
        <v>1446</v>
      </c>
      <c r="F43" s="201">
        <v>12</v>
      </c>
      <c r="G43" s="89"/>
    </row>
    <row r="44" spans="1:7" x14ac:dyDescent="0.25">
      <c r="A44" s="94">
        <f t="shared" si="1"/>
        <v>39</v>
      </c>
      <c r="B44" s="109">
        <v>42467</v>
      </c>
      <c r="C44" s="89" t="s">
        <v>279</v>
      </c>
      <c r="D44" s="89" t="s">
        <v>1445</v>
      </c>
      <c r="E44" s="89" t="s">
        <v>606</v>
      </c>
      <c r="F44" s="201">
        <v>15.5</v>
      </c>
      <c r="G44" s="89"/>
    </row>
    <row r="45" spans="1:7" x14ac:dyDescent="0.25">
      <c r="A45" s="94">
        <f t="shared" si="1"/>
        <v>40</v>
      </c>
      <c r="B45" s="109">
        <v>42474</v>
      </c>
      <c r="C45" s="89" t="s">
        <v>481</v>
      </c>
      <c r="D45" s="89" t="s">
        <v>1452</v>
      </c>
      <c r="E45" s="89" t="s">
        <v>1451</v>
      </c>
      <c r="F45" s="201">
        <v>11.9</v>
      </c>
      <c r="G45" s="89"/>
    </row>
    <row r="46" spans="1:7" x14ac:dyDescent="0.25">
      <c r="A46" s="94">
        <f t="shared" si="1"/>
        <v>41</v>
      </c>
      <c r="B46" s="109">
        <v>42474</v>
      </c>
      <c r="C46" s="89" t="s">
        <v>1234</v>
      </c>
      <c r="D46" s="89" t="s">
        <v>1450</v>
      </c>
      <c r="E46" s="89" t="s">
        <v>1449</v>
      </c>
      <c r="F46" s="201">
        <v>5.5</v>
      </c>
      <c r="G46" s="89"/>
    </row>
    <row r="47" spans="1:7" x14ac:dyDescent="0.25">
      <c r="A47" s="94">
        <f t="shared" si="1"/>
        <v>42</v>
      </c>
      <c r="B47" s="109">
        <v>42474</v>
      </c>
      <c r="C47" s="89" t="s">
        <v>279</v>
      </c>
      <c r="D47" s="89" t="s">
        <v>1448</v>
      </c>
      <c r="E47" s="89" t="s">
        <v>606</v>
      </c>
      <c r="F47" s="201">
        <v>21</v>
      </c>
      <c r="G47" s="89"/>
    </row>
    <row r="48" spans="1:7" x14ac:dyDescent="0.25">
      <c r="A48" s="94">
        <f t="shared" si="1"/>
        <v>43</v>
      </c>
      <c r="B48" s="109">
        <v>42475</v>
      </c>
      <c r="C48" s="89" t="s">
        <v>279</v>
      </c>
      <c r="D48" s="89" t="s">
        <v>1453</v>
      </c>
      <c r="E48" s="89" t="s">
        <v>606</v>
      </c>
      <c r="F48" s="201">
        <v>23</v>
      </c>
      <c r="G48" s="89"/>
    </row>
    <row r="49" spans="1:7" x14ac:dyDescent="0.25">
      <c r="A49" s="94">
        <f t="shared" si="1"/>
        <v>44</v>
      </c>
      <c r="B49" s="109">
        <v>42478</v>
      </c>
      <c r="C49" s="89" t="s">
        <v>1455</v>
      </c>
      <c r="D49" s="89" t="s">
        <v>42</v>
      </c>
      <c r="E49" s="89" t="s">
        <v>1454</v>
      </c>
      <c r="F49" s="201">
        <v>4.7</v>
      </c>
      <c r="G49" s="89"/>
    </row>
    <row r="50" spans="1:7" x14ac:dyDescent="0.25">
      <c r="A50" s="94">
        <f t="shared" si="1"/>
        <v>45</v>
      </c>
      <c r="B50" s="109">
        <v>42480</v>
      </c>
      <c r="C50" s="89" t="s">
        <v>1457</v>
      </c>
      <c r="D50" s="89" t="s">
        <v>1458</v>
      </c>
      <c r="E50" s="89" t="s">
        <v>1456</v>
      </c>
      <c r="F50" s="201">
        <v>3.3</v>
      </c>
      <c r="G50" s="89"/>
    </row>
    <row r="51" spans="1:7" x14ac:dyDescent="0.25">
      <c r="A51" s="94">
        <f t="shared" si="1"/>
        <v>46</v>
      </c>
      <c r="B51" s="109">
        <v>42481</v>
      </c>
      <c r="C51" s="89" t="s">
        <v>279</v>
      </c>
      <c r="D51" s="89" t="s">
        <v>1461</v>
      </c>
      <c r="E51" s="89" t="s">
        <v>606</v>
      </c>
      <c r="F51" s="201">
        <v>26</v>
      </c>
      <c r="G51" s="89"/>
    </row>
    <row r="52" spans="1:7" x14ac:dyDescent="0.25">
      <c r="A52" s="94">
        <f t="shared" si="1"/>
        <v>47</v>
      </c>
      <c r="B52" s="109">
        <v>42482</v>
      </c>
      <c r="C52" s="89" t="s">
        <v>279</v>
      </c>
      <c r="D52" s="89" t="s">
        <v>1462</v>
      </c>
      <c r="E52" s="89" t="s">
        <v>606</v>
      </c>
      <c r="F52" s="201">
        <v>16.5</v>
      </c>
      <c r="G52" s="89"/>
    </row>
    <row r="53" spans="1:7" x14ac:dyDescent="0.25">
      <c r="A53" s="94">
        <f t="shared" si="1"/>
        <v>48</v>
      </c>
      <c r="B53" s="109">
        <v>42485</v>
      </c>
      <c r="C53" s="89" t="s">
        <v>100</v>
      </c>
      <c r="D53" s="89" t="s">
        <v>1463</v>
      </c>
      <c r="E53" s="89"/>
      <c r="F53" s="201">
        <v>220</v>
      </c>
      <c r="G53" s="89"/>
    </row>
    <row r="54" spans="1:7" x14ac:dyDescent="0.25">
      <c r="A54" s="94">
        <f t="shared" si="1"/>
        <v>49</v>
      </c>
      <c r="B54" s="109">
        <v>42488</v>
      </c>
      <c r="C54" s="89" t="s">
        <v>1302</v>
      </c>
      <c r="D54" s="89" t="s">
        <v>15</v>
      </c>
      <c r="E54" s="89" t="s">
        <v>1465</v>
      </c>
      <c r="F54" s="201">
        <v>9.6</v>
      </c>
      <c r="G54" s="89"/>
    </row>
    <row r="55" spans="1:7" x14ac:dyDescent="0.25">
      <c r="A55" s="94">
        <f t="shared" si="1"/>
        <v>50</v>
      </c>
      <c r="B55" s="109">
        <v>42488</v>
      </c>
      <c r="C55" s="89" t="s">
        <v>279</v>
      </c>
      <c r="D55" s="89" t="s">
        <v>1464</v>
      </c>
      <c r="E55" s="89" t="s">
        <v>606</v>
      </c>
      <c r="F55" s="201">
        <v>32.5</v>
      </c>
      <c r="G55" s="89"/>
    </row>
    <row r="56" spans="1:7" x14ac:dyDescent="0.25">
      <c r="A56" s="94">
        <f t="shared" si="1"/>
        <v>51</v>
      </c>
      <c r="B56" s="109">
        <v>42489</v>
      </c>
      <c r="C56" s="89" t="s">
        <v>279</v>
      </c>
      <c r="D56" s="89" t="s">
        <v>1466</v>
      </c>
      <c r="E56" s="89" t="s">
        <v>606</v>
      </c>
      <c r="F56" s="201">
        <v>20</v>
      </c>
      <c r="G56" s="89"/>
    </row>
    <row r="57" spans="1:7" x14ac:dyDescent="0.25">
      <c r="A57" s="94">
        <f t="shared" si="1"/>
        <v>52</v>
      </c>
      <c r="B57" s="109">
        <v>42493</v>
      </c>
      <c r="C57" s="89" t="s">
        <v>279</v>
      </c>
      <c r="D57" s="89" t="s">
        <v>1467</v>
      </c>
      <c r="E57" s="89" t="s">
        <v>606</v>
      </c>
      <c r="F57" s="201">
        <v>400</v>
      </c>
      <c r="G57" s="89"/>
    </row>
    <row r="58" spans="1:7" x14ac:dyDescent="0.25">
      <c r="A58" s="94">
        <f t="shared" si="1"/>
        <v>53</v>
      </c>
      <c r="B58" s="109">
        <v>42510</v>
      </c>
      <c r="C58" s="89" t="s">
        <v>279</v>
      </c>
      <c r="D58" s="89" t="s">
        <v>1474</v>
      </c>
      <c r="E58" s="89" t="s">
        <v>606</v>
      </c>
      <c r="F58" s="201">
        <v>18</v>
      </c>
      <c r="G58" s="89"/>
    </row>
    <row r="59" spans="1:7" x14ac:dyDescent="0.25">
      <c r="A59" s="94">
        <f t="shared" si="1"/>
        <v>54</v>
      </c>
      <c r="B59" s="109">
        <v>42517</v>
      </c>
      <c r="C59" s="89" t="s">
        <v>279</v>
      </c>
      <c r="D59" s="89" t="s">
        <v>1466</v>
      </c>
      <c r="E59" s="89" t="s">
        <v>606</v>
      </c>
      <c r="F59" s="201">
        <v>20</v>
      </c>
      <c r="G59" s="89"/>
    </row>
    <row r="60" spans="1:7" x14ac:dyDescent="0.25">
      <c r="A60" s="94">
        <f t="shared" si="1"/>
        <v>55</v>
      </c>
      <c r="B60" s="109">
        <v>42520</v>
      </c>
      <c r="C60" s="89" t="s">
        <v>15</v>
      </c>
      <c r="D60" s="89" t="s">
        <v>1478</v>
      </c>
      <c r="E60" s="89" t="s">
        <v>1477</v>
      </c>
      <c r="F60" s="201"/>
      <c r="G60" s="245">
        <v>885</v>
      </c>
    </row>
    <row r="61" spans="1:7" x14ac:dyDescent="0.25">
      <c r="A61" s="94">
        <f t="shared" si="1"/>
        <v>56</v>
      </c>
      <c r="B61" s="109">
        <v>42503</v>
      </c>
      <c r="C61" s="89" t="s">
        <v>481</v>
      </c>
      <c r="D61" s="89" t="s">
        <v>1469</v>
      </c>
      <c r="E61" s="89" t="s">
        <v>1468</v>
      </c>
      <c r="F61" s="201">
        <v>3</v>
      </c>
      <c r="G61" s="89"/>
    </row>
    <row r="62" spans="1:7" x14ac:dyDescent="0.25">
      <c r="A62" s="94">
        <f t="shared" si="1"/>
        <v>57</v>
      </c>
      <c r="B62" s="109">
        <v>42507</v>
      </c>
      <c r="C62" s="89" t="s">
        <v>1470</v>
      </c>
      <c r="D62" s="89" t="s">
        <v>617</v>
      </c>
      <c r="E62" s="89"/>
      <c r="F62" s="201">
        <v>10</v>
      </c>
      <c r="G62" s="89"/>
    </row>
    <row r="63" spans="1:7" x14ac:dyDescent="0.25">
      <c r="A63" s="94">
        <f t="shared" si="1"/>
        <v>58</v>
      </c>
      <c r="B63" s="109">
        <v>42507</v>
      </c>
      <c r="C63" s="89" t="s">
        <v>1443</v>
      </c>
      <c r="D63" s="89" t="s">
        <v>1472</v>
      </c>
      <c r="E63" s="89" t="s">
        <v>1471</v>
      </c>
      <c r="F63" s="201">
        <v>70</v>
      </c>
      <c r="G63" s="89"/>
    </row>
    <row r="64" spans="1:7" x14ac:dyDescent="0.25">
      <c r="A64" s="94">
        <f t="shared" si="1"/>
        <v>59</v>
      </c>
      <c r="B64" s="109">
        <v>42522</v>
      </c>
      <c r="C64" s="89" t="s">
        <v>279</v>
      </c>
      <c r="D64" s="89" t="s">
        <v>1257</v>
      </c>
      <c r="E64" s="89"/>
      <c r="F64" s="201">
        <v>23.5</v>
      </c>
      <c r="G64" s="89"/>
    </row>
    <row r="65" spans="1:7" x14ac:dyDescent="0.25">
      <c r="A65" s="94">
        <f t="shared" si="1"/>
        <v>60</v>
      </c>
      <c r="B65" s="109">
        <v>42524</v>
      </c>
      <c r="C65" s="89" t="s">
        <v>279</v>
      </c>
      <c r="D65" s="89" t="s">
        <v>1257</v>
      </c>
      <c r="E65" s="89"/>
      <c r="F65" s="201">
        <v>22.5</v>
      </c>
      <c r="G65" s="89"/>
    </row>
    <row r="66" spans="1:7" ht="14.25" customHeight="1" x14ac:dyDescent="0.25">
      <c r="A66" s="94">
        <f t="shared" si="1"/>
        <v>61</v>
      </c>
      <c r="B66" s="109">
        <v>42527</v>
      </c>
      <c r="C66" s="89" t="s">
        <v>1480</v>
      </c>
      <c r="D66" s="89" t="s">
        <v>1481</v>
      </c>
      <c r="E66" s="89" t="s">
        <v>1479</v>
      </c>
      <c r="F66" s="201">
        <v>660</v>
      </c>
      <c r="G66" s="89"/>
    </row>
    <row r="67" spans="1:7" x14ac:dyDescent="0.25">
      <c r="A67" s="94">
        <f t="shared" si="1"/>
        <v>62</v>
      </c>
      <c r="B67" s="109">
        <v>42535</v>
      </c>
      <c r="C67" s="89" t="s">
        <v>279</v>
      </c>
      <c r="D67" s="89" t="s">
        <v>1482</v>
      </c>
      <c r="E67" s="89"/>
      <c r="F67" s="201">
        <v>10</v>
      </c>
      <c r="G67" s="89"/>
    </row>
    <row r="68" spans="1:7" x14ac:dyDescent="0.25">
      <c r="A68" s="94">
        <f t="shared" si="1"/>
        <v>63</v>
      </c>
      <c r="B68" s="109">
        <v>42537</v>
      </c>
      <c r="C68" s="89" t="s">
        <v>279</v>
      </c>
      <c r="D68" s="89" t="s">
        <v>1482</v>
      </c>
      <c r="E68" s="89"/>
      <c r="F68" s="201">
        <v>16.5</v>
      </c>
      <c r="G68" s="89"/>
    </row>
    <row r="69" spans="1:7" x14ac:dyDescent="0.25">
      <c r="A69" s="94">
        <f t="shared" si="1"/>
        <v>64</v>
      </c>
      <c r="B69" s="109">
        <v>42544</v>
      </c>
      <c r="C69" s="89" t="s">
        <v>279</v>
      </c>
      <c r="D69" s="89" t="s">
        <v>1257</v>
      </c>
      <c r="E69" s="89"/>
      <c r="F69" s="201">
        <v>18.5</v>
      </c>
      <c r="G69" s="89"/>
    </row>
    <row r="70" spans="1:7" x14ac:dyDescent="0.25">
      <c r="A70" s="94">
        <f t="shared" si="1"/>
        <v>65</v>
      </c>
      <c r="B70" s="109">
        <v>42557</v>
      </c>
      <c r="C70" s="89" t="s">
        <v>481</v>
      </c>
      <c r="D70" s="89" t="s">
        <v>1491</v>
      </c>
      <c r="E70" s="89" t="s">
        <v>1490</v>
      </c>
      <c r="F70" s="201">
        <v>1.2</v>
      </c>
      <c r="G70" s="89"/>
    </row>
    <row r="71" spans="1:7" x14ac:dyDescent="0.25">
      <c r="A71" s="94">
        <f t="shared" si="1"/>
        <v>66</v>
      </c>
      <c r="B71" s="109">
        <v>42562</v>
      </c>
      <c r="C71" s="89" t="s">
        <v>510</v>
      </c>
      <c r="D71" s="89" t="s">
        <v>123</v>
      </c>
      <c r="E71" s="89" t="s">
        <v>1492</v>
      </c>
      <c r="F71" s="201">
        <v>8</v>
      </c>
      <c r="G71" s="89"/>
    </row>
    <row r="72" spans="1:7" x14ac:dyDescent="0.25">
      <c r="A72" s="94">
        <f t="shared" si="1"/>
        <v>67</v>
      </c>
      <c r="B72" s="109">
        <v>42564</v>
      </c>
      <c r="C72" s="89" t="s">
        <v>279</v>
      </c>
      <c r="D72" s="89" t="s">
        <v>1257</v>
      </c>
      <c r="E72" s="89"/>
      <c r="F72" s="201">
        <v>18</v>
      </c>
      <c r="G72" s="89"/>
    </row>
    <row r="73" spans="1:7" x14ac:dyDescent="0.25">
      <c r="A73" s="94">
        <f t="shared" si="1"/>
        <v>68</v>
      </c>
      <c r="B73" s="109">
        <v>42566</v>
      </c>
      <c r="C73" s="89" t="s">
        <v>279</v>
      </c>
      <c r="D73" s="89" t="s">
        <v>1257</v>
      </c>
      <c r="E73" s="89"/>
      <c r="F73" s="201">
        <v>26.5</v>
      </c>
      <c r="G73" s="89"/>
    </row>
    <row r="74" spans="1:7" x14ac:dyDescent="0.25">
      <c r="A74" s="94">
        <f t="shared" si="1"/>
        <v>69</v>
      </c>
      <c r="B74" s="109">
        <v>42557</v>
      </c>
      <c r="C74" s="89" t="s">
        <v>11</v>
      </c>
      <c r="D74" s="89" t="s">
        <v>588</v>
      </c>
      <c r="E74" s="89" t="s">
        <v>1489</v>
      </c>
      <c r="F74" s="201">
        <v>64</v>
      </c>
      <c r="G74" s="89"/>
    </row>
    <row r="75" spans="1:7" x14ac:dyDescent="0.25">
      <c r="A75" s="94">
        <f t="shared" si="1"/>
        <v>70</v>
      </c>
      <c r="B75" s="109">
        <v>42537</v>
      </c>
      <c r="C75" s="89" t="s">
        <v>1443</v>
      </c>
      <c r="D75" s="89" t="s">
        <v>1484</v>
      </c>
      <c r="E75" s="89" t="s">
        <v>1483</v>
      </c>
      <c r="F75" s="201">
        <v>13</v>
      </c>
      <c r="G75" s="89"/>
    </row>
    <row r="76" spans="1:7" x14ac:dyDescent="0.25">
      <c r="A76" s="94">
        <f t="shared" si="1"/>
        <v>71</v>
      </c>
      <c r="B76" s="109">
        <v>42537</v>
      </c>
      <c r="C76" s="89" t="s">
        <v>1443</v>
      </c>
      <c r="D76" s="89" t="s">
        <v>1486</v>
      </c>
      <c r="E76" s="89" t="s">
        <v>1485</v>
      </c>
      <c r="F76" s="201">
        <v>13</v>
      </c>
      <c r="G76" s="89"/>
    </row>
    <row r="77" spans="1:7" x14ac:dyDescent="0.25">
      <c r="A77" s="94">
        <f t="shared" si="1"/>
        <v>72</v>
      </c>
      <c r="B77" s="109">
        <v>42517</v>
      </c>
      <c r="C77" s="89" t="s">
        <v>1443</v>
      </c>
      <c r="D77" s="89" t="s">
        <v>1476</v>
      </c>
      <c r="E77" s="89" t="s">
        <v>1475</v>
      </c>
      <c r="F77" s="201">
        <v>13</v>
      </c>
      <c r="G77" s="89"/>
    </row>
    <row r="78" spans="1:7" x14ac:dyDescent="0.25">
      <c r="A78" s="94">
        <f t="shared" si="1"/>
        <v>73</v>
      </c>
      <c r="B78" s="109">
        <v>42572</v>
      </c>
      <c r="C78" s="89" t="s">
        <v>1443</v>
      </c>
      <c r="D78" s="89" t="s">
        <v>1497</v>
      </c>
      <c r="E78" s="89" t="s">
        <v>1500</v>
      </c>
      <c r="F78" s="201">
        <v>70</v>
      </c>
      <c r="G78" s="89"/>
    </row>
    <row r="79" spans="1:7" x14ac:dyDescent="0.25">
      <c r="A79" s="94">
        <f t="shared" si="1"/>
        <v>74</v>
      </c>
      <c r="B79" s="109">
        <v>42569</v>
      </c>
      <c r="C79" s="89" t="s">
        <v>1443</v>
      </c>
      <c r="D79" s="89" t="s">
        <v>588</v>
      </c>
      <c r="E79" s="89" t="s">
        <v>1495</v>
      </c>
      <c r="F79" s="201">
        <v>5</v>
      </c>
      <c r="G79" s="89"/>
    </row>
    <row r="80" spans="1:7" x14ac:dyDescent="0.25">
      <c r="A80" s="94">
        <f t="shared" si="1"/>
        <v>75</v>
      </c>
      <c r="B80" s="109">
        <v>42572</v>
      </c>
      <c r="C80" s="89" t="s">
        <v>1443</v>
      </c>
      <c r="D80" s="89" t="s">
        <v>1499</v>
      </c>
      <c r="E80" s="89" t="s">
        <v>1498</v>
      </c>
      <c r="F80" s="201">
        <v>90</v>
      </c>
      <c r="G80" s="89"/>
    </row>
    <row r="81" spans="1:7" x14ac:dyDescent="0.25">
      <c r="A81" s="94">
        <f t="shared" si="1"/>
        <v>76</v>
      </c>
      <c r="B81" s="109">
        <v>42569</v>
      </c>
      <c r="C81" s="89" t="s">
        <v>1443</v>
      </c>
      <c r="D81" s="89" t="s">
        <v>588</v>
      </c>
      <c r="E81" s="89" t="s">
        <v>1494</v>
      </c>
      <c r="F81" s="201">
        <v>5</v>
      </c>
      <c r="G81" s="89"/>
    </row>
    <row r="82" spans="1:7" x14ac:dyDescent="0.25">
      <c r="A82" s="94">
        <f t="shared" si="1"/>
        <v>77</v>
      </c>
      <c r="B82" s="109">
        <v>42572</v>
      </c>
      <c r="C82" s="89" t="s">
        <v>1443</v>
      </c>
      <c r="D82" s="89" t="s">
        <v>1497</v>
      </c>
      <c r="E82" s="89" t="s">
        <v>1496</v>
      </c>
      <c r="F82" s="201">
        <v>225</v>
      </c>
      <c r="G82" s="89"/>
    </row>
    <row r="83" spans="1:7" x14ac:dyDescent="0.25">
      <c r="A83" s="94">
        <f t="shared" si="1"/>
        <v>78</v>
      </c>
      <c r="B83" s="109">
        <v>42569</v>
      </c>
      <c r="C83" s="89" t="s">
        <v>1443</v>
      </c>
      <c r="D83" s="89" t="s">
        <v>588</v>
      </c>
      <c r="E83" s="89" t="s">
        <v>1493</v>
      </c>
      <c r="F83" s="201">
        <v>5</v>
      </c>
      <c r="G83" s="89"/>
    </row>
    <row r="84" spans="1:7" x14ac:dyDescent="0.25">
      <c r="A84" s="94">
        <f t="shared" ref="A84:A143" si="2">+A83+1</f>
        <v>79</v>
      </c>
      <c r="B84" s="109">
        <v>42588</v>
      </c>
      <c r="C84" s="89" t="s">
        <v>1502</v>
      </c>
      <c r="D84" s="89" t="s">
        <v>1503</v>
      </c>
      <c r="E84" s="89" t="s">
        <v>1501</v>
      </c>
      <c r="F84" s="201">
        <v>50</v>
      </c>
      <c r="G84" s="89"/>
    </row>
    <row r="85" spans="1:7" x14ac:dyDescent="0.25">
      <c r="A85" s="94">
        <f t="shared" si="2"/>
        <v>80</v>
      </c>
      <c r="B85" s="109">
        <v>42621</v>
      </c>
      <c r="C85" s="89" t="s">
        <v>279</v>
      </c>
      <c r="D85" s="89" t="s">
        <v>1257</v>
      </c>
      <c r="E85" s="89"/>
      <c r="F85" s="201">
        <v>7.5</v>
      </c>
      <c r="G85" s="89"/>
    </row>
    <row r="86" spans="1:7" x14ac:dyDescent="0.25">
      <c r="A86" s="94">
        <f t="shared" si="2"/>
        <v>81</v>
      </c>
      <c r="B86" s="109">
        <v>42592</v>
      </c>
      <c r="C86" s="89" t="s">
        <v>15</v>
      </c>
      <c r="D86" s="89" t="s">
        <v>1504</v>
      </c>
      <c r="E86" s="89"/>
      <c r="F86" s="201">
        <v>4730.9799999999996</v>
      </c>
      <c r="G86" s="89"/>
    </row>
    <row r="87" spans="1:7" x14ac:dyDescent="0.25">
      <c r="A87" s="94">
        <f t="shared" si="2"/>
        <v>82</v>
      </c>
      <c r="B87" s="109">
        <v>42600</v>
      </c>
      <c r="C87" s="89" t="s">
        <v>1507</v>
      </c>
      <c r="D87" s="89" t="s">
        <v>1508</v>
      </c>
      <c r="E87" s="89" t="s">
        <v>1506</v>
      </c>
      <c r="F87" s="201">
        <v>400</v>
      </c>
      <c r="G87" s="89"/>
    </row>
    <row r="88" spans="1:7" x14ac:dyDescent="0.25">
      <c r="A88" s="94">
        <f t="shared" si="2"/>
        <v>83</v>
      </c>
      <c r="B88" s="109">
        <v>42614</v>
      </c>
      <c r="C88" s="89" t="s">
        <v>407</v>
      </c>
      <c r="D88" s="89" t="s">
        <v>1512</v>
      </c>
      <c r="E88" s="89" t="s">
        <v>1511</v>
      </c>
      <c r="F88" s="201">
        <v>350</v>
      </c>
      <c r="G88" s="89"/>
    </row>
    <row r="89" spans="1:7" x14ac:dyDescent="0.25">
      <c r="A89" s="94">
        <f t="shared" si="2"/>
        <v>84</v>
      </c>
      <c r="B89" s="109">
        <v>42614</v>
      </c>
      <c r="C89" s="89" t="s">
        <v>407</v>
      </c>
      <c r="D89" s="89" t="s">
        <v>1510</v>
      </c>
      <c r="E89" s="89" t="s">
        <v>1509</v>
      </c>
      <c r="F89" s="201">
        <v>700</v>
      </c>
      <c r="G89" s="89"/>
    </row>
    <row r="90" spans="1:7" x14ac:dyDescent="0.25">
      <c r="A90" s="94">
        <f t="shared" si="2"/>
        <v>85</v>
      </c>
      <c r="B90" s="109">
        <v>42619</v>
      </c>
      <c r="C90" s="89" t="s">
        <v>279</v>
      </c>
      <c r="D90" s="89" t="s">
        <v>1257</v>
      </c>
      <c r="E90" s="89"/>
      <c r="F90" s="201">
        <v>25.5</v>
      </c>
      <c r="G90" s="89"/>
    </row>
    <row r="91" spans="1:7" x14ac:dyDescent="0.25">
      <c r="A91" s="94">
        <f t="shared" si="2"/>
        <v>86</v>
      </c>
      <c r="B91" s="109">
        <v>42621</v>
      </c>
      <c r="C91" s="89" t="s">
        <v>279</v>
      </c>
      <c r="D91" s="89" t="s">
        <v>1257</v>
      </c>
      <c r="E91" s="89"/>
      <c r="F91" s="201">
        <v>23</v>
      </c>
      <c r="G91" s="89"/>
    </row>
    <row r="92" spans="1:7" x14ac:dyDescent="0.25">
      <c r="A92" s="94">
        <f t="shared" si="2"/>
        <v>87</v>
      </c>
      <c r="B92" s="109">
        <v>42621</v>
      </c>
      <c r="C92" s="89" t="s">
        <v>1443</v>
      </c>
      <c r="D92" s="89" t="s">
        <v>1514</v>
      </c>
      <c r="E92" s="89"/>
      <c r="F92" s="201">
        <v>31</v>
      </c>
      <c r="G92" s="89"/>
    </row>
    <row r="93" spans="1:7" x14ac:dyDescent="0.25">
      <c r="A93" s="94">
        <f t="shared" si="2"/>
        <v>88</v>
      </c>
      <c r="B93" s="109">
        <v>42613</v>
      </c>
      <c r="C93" s="89" t="s">
        <v>1443</v>
      </c>
      <c r="D93" s="89" t="s">
        <v>1472</v>
      </c>
      <c r="E93" s="89"/>
      <c r="F93" s="201">
        <v>5</v>
      </c>
      <c r="G93" s="89"/>
    </row>
    <row r="94" spans="1:7" x14ac:dyDescent="0.25">
      <c r="A94" s="94">
        <f t="shared" si="2"/>
        <v>89</v>
      </c>
      <c r="B94" s="109">
        <v>42619</v>
      </c>
      <c r="C94" s="89" t="s">
        <v>1443</v>
      </c>
      <c r="D94" s="89" t="s">
        <v>1513</v>
      </c>
      <c r="E94" s="89"/>
      <c r="F94" s="201">
        <v>350</v>
      </c>
      <c r="G94" s="89"/>
    </row>
    <row r="95" spans="1:7" x14ac:dyDescent="0.25">
      <c r="A95" s="94">
        <f t="shared" si="2"/>
        <v>90</v>
      </c>
      <c r="B95" s="109">
        <v>42624</v>
      </c>
      <c r="C95" s="89" t="s">
        <v>1515</v>
      </c>
      <c r="D95" s="89" t="s">
        <v>617</v>
      </c>
      <c r="E95" s="89"/>
      <c r="F95" s="201">
        <v>99</v>
      </c>
      <c r="G95" s="89"/>
    </row>
    <row r="96" spans="1:7" x14ac:dyDescent="0.25">
      <c r="A96" s="94">
        <f t="shared" si="2"/>
        <v>91</v>
      </c>
      <c r="B96" s="109">
        <v>42629</v>
      </c>
      <c r="C96" s="89" t="s">
        <v>11</v>
      </c>
      <c r="D96" s="89" t="s">
        <v>1516</v>
      </c>
      <c r="E96" s="89"/>
      <c r="F96" s="201">
        <v>32</v>
      </c>
      <c r="G96" s="89"/>
    </row>
    <row r="97" spans="1:8" x14ac:dyDescent="0.25">
      <c r="A97" s="94">
        <f t="shared" si="2"/>
        <v>92</v>
      </c>
      <c r="B97" s="109">
        <v>42647</v>
      </c>
      <c r="C97" s="89" t="s">
        <v>1519</v>
      </c>
      <c r="D97" s="89" t="s">
        <v>1520</v>
      </c>
      <c r="E97" s="89"/>
      <c r="F97" s="201">
        <v>38</v>
      </c>
      <c r="G97" s="89"/>
    </row>
    <row r="98" spans="1:8" x14ac:dyDescent="0.25">
      <c r="A98" s="94">
        <f t="shared" si="2"/>
        <v>93</v>
      </c>
      <c r="B98" s="109">
        <v>42557</v>
      </c>
      <c r="C98" s="89" t="s">
        <v>1443</v>
      </c>
      <c r="D98" s="89" t="s">
        <v>1488</v>
      </c>
      <c r="E98" s="89"/>
      <c r="F98" s="201">
        <v>5</v>
      </c>
      <c r="G98" s="89"/>
    </row>
    <row r="99" spans="1:8" x14ac:dyDescent="0.25">
      <c r="A99" s="94">
        <f t="shared" si="2"/>
        <v>94</v>
      </c>
      <c r="B99" s="109">
        <v>42649</v>
      </c>
      <c r="C99" s="89" t="s">
        <v>279</v>
      </c>
      <c r="D99" s="89" t="s">
        <v>1257</v>
      </c>
      <c r="E99" s="89"/>
      <c r="F99" s="201">
        <v>19.5</v>
      </c>
      <c r="G99" s="89"/>
    </row>
    <row r="100" spans="1:8" x14ac:dyDescent="0.25">
      <c r="A100" s="94">
        <f t="shared" si="2"/>
        <v>95</v>
      </c>
      <c r="B100" s="109">
        <v>42649</v>
      </c>
      <c r="C100" s="89" t="s">
        <v>279</v>
      </c>
      <c r="D100" s="89" t="s">
        <v>1523</v>
      </c>
      <c r="E100" s="89"/>
      <c r="F100" s="201">
        <v>40</v>
      </c>
      <c r="G100" s="89"/>
    </row>
    <row r="101" spans="1:8" x14ac:dyDescent="0.25">
      <c r="A101" s="94">
        <f t="shared" si="2"/>
        <v>96</v>
      </c>
      <c r="B101" s="109">
        <v>42647</v>
      </c>
      <c r="C101" s="89" t="s">
        <v>1521</v>
      </c>
      <c r="D101" s="89" t="s">
        <v>1522</v>
      </c>
      <c r="E101" s="89"/>
      <c r="F101" s="137">
        <v>0</v>
      </c>
      <c r="G101" s="202">
        <v>0</v>
      </c>
      <c r="H101" t="s">
        <v>3189</v>
      </c>
    </row>
    <row r="102" spans="1:8" x14ac:dyDescent="0.25">
      <c r="A102" s="94">
        <f t="shared" si="2"/>
        <v>97</v>
      </c>
      <c r="B102" s="109">
        <v>42657</v>
      </c>
      <c r="C102" s="89" t="s">
        <v>510</v>
      </c>
      <c r="D102" s="89" t="s">
        <v>1527</v>
      </c>
      <c r="E102" s="89" t="s">
        <v>1526</v>
      </c>
      <c r="F102" s="201">
        <v>295</v>
      </c>
      <c r="G102" s="89"/>
    </row>
    <row r="103" spans="1:8" x14ac:dyDescent="0.25">
      <c r="A103" s="94">
        <f t="shared" si="2"/>
        <v>98</v>
      </c>
      <c r="B103" s="109">
        <v>42657</v>
      </c>
      <c r="C103" s="89" t="s">
        <v>510</v>
      </c>
      <c r="D103" s="89" t="s">
        <v>1525</v>
      </c>
      <c r="E103" s="89" t="s">
        <v>1524</v>
      </c>
      <c r="F103" s="201">
        <v>90</v>
      </c>
      <c r="G103" s="89"/>
    </row>
    <row r="104" spans="1:8" x14ac:dyDescent="0.25">
      <c r="A104" s="94">
        <f t="shared" si="2"/>
        <v>99</v>
      </c>
      <c r="B104" s="109">
        <v>42660</v>
      </c>
      <c r="C104" s="89" t="s">
        <v>279</v>
      </c>
      <c r="D104" s="89" t="s">
        <v>1257</v>
      </c>
      <c r="E104" s="89"/>
      <c r="F104" s="201">
        <v>30</v>
      </c>
      <c r="G104" s="89"/>
    </row>
    <row r="105" spans="1:8" x14ac:dyDescent="0.25">
      <c r="A105" s="94">
        <f t="shared" si="2"/>
        <v>100</v>
      </c>
      <c r="B105" s="109">
        <v>42663</v>
      </c>
      <c r="C105" s="89" t="s">
        <v>510</v>
      </c>
      <c r="D105" s="89" t="s">
        <v>1529</v>
      </c>
      <c r="E105" s="89" t="s">
        <v>1528</v>
      </c>
      <c r="F105" s="201">
        <v>8</v>
      </c>
      <c r="G105" s="89"/>
    </row>
    <row r="106" spans="1:8" x14ac:dyDescent="0.25">
      <c r="A106" s="94">
        <f t="shared" si="2"/>
        <v>101</v>
      </c>
      <c r="B106" s="109">
        <v>42710</v>
      </c>
      <c r="C106" s="89" t="s">
        <v>15</v>
      </c>
      <c r="D106" s="89" t="s">
        <v>1558</v>
      </c>
      <c r="E106" s="89"/>
      <c r="F106" s="201">
        <v>312</v>
      </c>
      <c r="G106" s="89"/>
    </row>
    <row r="107" spans="1:8" x14ac:dyDescent="0.25">
      <c r="A107" s="94">
        <f t="shared" si="2"/>
        <v>102</v>
      </c>
      <c r="B107" s="109">
        <v>42664</v>
      </c>
      <c r="C107" s="89" t="s">
        <v>1534</v>
      </c>
      <c r="D107" s="89" t="s">
        <v>617</v>
      </c>
      <c r="E107" s="89" t="s">
        <v>1533</v>
      </c>
      <c r="F107" s="201">
        <v>17</v>
      </c>
      <c r="G107" s="89"/>
    </row>
    <row r="108" spans="1:8" x14ac:dyDescent="0.25">
      <c r="A108" s="94">
        <f t="shared" si="2"/>
        <v>103</v>
      </c>
      <c r="B108" s="109">
        <v>42664</v>
      </c>
      <c r="C108" s="89" t="s">
        <v>1531</v>
      </c>
      <c r="D108" s="89" t="s">
        <v>1532</v>
      </c>
      <c r="E108" s="89" t="s">
        <v>1530</v>
      </c>
      <c r="F108" s="201">
        <v>3.5</v>
      </c>
      <c r="G108" s="89"/>
    </row>
    <row r="109" spans="1:8" x14ac:dyDescent="0.25">
      <c r="A109" s="94">
        <f t="shared" si="2"/>
        <v>104</v>
      </c>
      <c r="B109" s="109">
        <v>42664</v>
      </c>
      <c r="C109" s="89" t="s">
        <v>279</v>
      </c>
      <c r="D109" s="89" t="s">
        <v>1257</v>
      </c>
      <c r="E109" s="89"/>
      <c r="F109" s="201">
        <v>19</v>
      </c>
      <c r="G109" s="89"/>
    </row>
    <row r="110" spans="1:8" x14ac:dyDescent="0.25">
      <c r="A110" s="94">
        <f t="shared" si="2"/>
        <v>105</v>
      </c>
      <c r="B110" s="109">
        <v>42674</v>
      </c>
      <c r="C110" s="89" t="s">
        <v>510</v>
      </c>
      <c r="D110" s="89" t="s">
        <v>1536</v>
      </c>
      <c r="E110" s="89" t="s">
        <v>1535</v>
      </c>
      <c r="F110" s="201">
        <v>8</v>
      </c>
      <c r="G110" s="89"/>
    </row>
    <row r="111" spans="1:8" x14ac:dyDescent="0.25">
      <c r="A111" s="94">
        <f t="shared" si="2"/>
        <v>106</v>
      </c>
      <c r="B111" s="109">
        <v>42676</v>
      </c>
      <c r="C111" s="89" t="s">
        <v>279</v>
      </c>
      <c r="D111" s="89" t="s">
        <v>1257</v>
      </c>
      <c r="E111" s="89"/>
      <c r="F111" s="201">
        <v>11.5</v>
      </c>
      <c r="G111" s="89"/>
    </row>
    <row r="112" spans="1:8" x14ac:dyDescent="0.25">
      <c r="A112" s="94">
        <f t="shared" si="2"/>
        <v>107</v>
      </c>
      <c r="B112" s="109">
        <v>42677</v>
      </c>
      <c r="C112" s="89" t="s">
        <v>279</v>
      </c>
      <c r="D112" s="89" t="s">
        <v>1257</v>
      </c>
      <c r="E112" s="89"/>
      <c r="F112" s="201">
        <v>12</v>
      </c>
      <c r="G112" s="89"/>
    </row>
    <row r="113" spans="1:7" x14ac:dyDescent="0.25">
      <c r="A113" s="94">
        <f t="shared" si="2"/>
        <v>108</v>
      </c>
      <c r="B113" s="109">
        <v>42680</v>
      </c>
      <c r="C113" s="89" t="s">
        <v>279</v>
      </c>
      <c r="D113" s="89" t="s">
        <v>1257</v>
      </c>
      <c r="E113" s="89"/>
      <c r="F113" s="201">
        <v>22</v>
      </c>
      <c r="G113" s="89"/>
    </row>
    <row r="114" spans="1:7" x14ac:dyDescent="0.25">
      <c r="A114" s="94">
        <f t="shared" si="2"/>
        <v>109</v>
      </c>
      <c r="B114" s="109">
        <v>42684</v>
      </c>
      <c r="C114" s="89" t="s">
        <v>1443</v>
      </c>
      <c r="D114" s="89" t="s">
        <v>1538</v>
      </c>
      <c r="E114" s="89" t="s">
        <v>1537</v>
      </c>
      <c r="F114" s="201">
        <v>61</v>
      </c>
      <c r="G114" s="89"/>
    </row>
    <row r="115" spans="1:7" x14ac:dyDescent="0.25">
      <c r="A115" s="94">
        <f t="shared" si="2"/>
        <v>110</v>
      </c>
      <c r="B115" s="109">
        <v>42684</v>
      </c>
      <c r="C115" s="89" t="s">
        <v>279</v>
      </c>
      <c r="D115" s="89" t="s">
        <v>1257</v>
      </c>
      <c r="E115" s="89"/>
      <c r="F115" s="201">
        <v>23</v>
      </c>
      <c r="G115" s="89"/>
    </row>
    <row r="116" spans="1:7" x14ac:dyDescent="0.25">
      <c r="A116" s="94">
        <f t="shared" si="2"/>
        <v>111</v>
      </c>
      <c r="B116" s="109">
        <v>42687</v>
      </c>
      <c r="C116" s="89" t="s">
        <v>289</v>
      </c>
      <c r="D116" s="89" t="s">
        <v>1542</v>
      </c>
      <c r="E116" s="89" t="s">
        <v>1541</v>
      </c>
      <c r="F116" s="201">
        <v>229</v>
      </c>
      <c r="G116" s="89"/>
    </row>
    <row r="117" spans="1:7" x14ac:dyDescent="0.25">
      <c r="A117" s="94">
        <f t="shared" si="2"/>
        <v>112</v>
      </c>
      <c r="B117" s="109">
        <v>42689</v>
      </c>
      <c r="C117" s="89" t="s">
        <v>510</v>
      </c>
      <c r="D117" s="89" t="s">
        <v>1544</v>
      </c>
      <c r="E117" s="89" t="s">
        <v>1543</v>
      </c>
      <c r="F117" s="201">
        <v>48</v>
      </c>
      <c r="G117" s="89"/>
    </row>
    <row r="118" spans="1:7" x14ac:dyDescent="0.25">
      <c r="A118" s="94">
        <f t="shared" si="2"/>
        <v>113</v>
      </c>
      <c r="B118" s="109">
        <v>42689</v>
      </c>
      <c r="C118" s="89" t="s">
        <v>279</v>
      </c>
      <c r="D118" s="89" t="s">
        <v>1257</v>
      </c>
      <c r="E118" s="89"/>
      <c r="F118" s="201">
        <v>28</v>
      </c>
      <c r="G118" s="89"/>
    </row>
    <row r="119" spans="1:7" x14ac:dyDescent="0.25">
      <c r="A119" s="94">
        <f t="shared" si="2"/>
        <v>114</v>
      </c>
      <c r="B119" s="109">
        <v>42690</v>
      </c>
      <c r="C119" s="89" t="s">
        <v>1546</v>
      </c>
      <c r="D119" s="89" t="s">
        <v>1547</v>
      </c>
      <c r="E119" s="89" t="s">
        <v>1545</v>
      </c>
      <c r="F119" s="201">
        <v>2</v>
      </c>
      <c r="G119" s="89"/>
    </row>
    <row r="120" spans="1:7" x14ac:dyDescent="0.25">
      <c r="A120" s="94">
        <f t="shared" si="2"/>
        <v>115</v>
      </c>
      <c r="B120" s="109">
        <v>42690</v>
      </c>
      <c r="C120" s="89" t="s">
        <v>279</v>
      </c>
      <c r="D120" s="89" t="s">
        <v>1257</v>
      </c>
      <c r="E120" s="89"/>
      <c r="F120" s="201">
        <v>20</v>
      </c>
      <c r="G120" s="89"/>
    </row>
    <row r="121" spans="1:7" x14ac:dyDescent="0.25">
      <c r="A121" s="94">
        <f t="shared" si="2"/>
        <v>116</v>
      </c>
      <c r="B121" s="109">
        <v>42695</v>
      </c>
      <c r="C121" s="89" t="s">
        <v>279</v>
      </c>
      <c r="D121" s="89" t="s">
        <v>1548</v>
      </c>
      <c r="E121" s="89"/>
      <c r="F121" s="201">
        <v>10</v>
      </c>
      <c r="G121" s="89"/>
    </row>
    <row r="122" spans="1:7" x14ac:dyDescent="0.25">
      <c r="A122" s="94">
        <f t="shared" si="2"/>
        <v>117</v>
      </c>
      <c r="B122" s="109">
        <v>42696</v>
      </c>
      <c r="C122" s="89" t="s">
        <v>1338</v>
      </c>
      <c r="D122" s="89" t="s">
        <v>1553</v>
      </c>
      <c r="E122" s="89" t="s">
        <v>1552</v>
      </c>
      <c r="F122" s="201">
        <v>9.1</v>
      </c>
      <c r="G122" s="89"/>
    </row>
    <row r="123" spans="1:7" x14ac:dyDescent="0.25">
      <c r="A123" s="94">
        <f t="shared" si="2"/>
        <v>118</v>
      </c>
      <c r="B123" s="109">
        <v>42697</v>
      </c>
      <c r="C123" s="89" t="s">
        <v>279</v>
      </c>
      <c r="D123" s="89" t="s">
        <v>1257</v>
      </c>
      <c r="E123" s="89"/>
      <c r="F123" s="201">
        <v>13</v>
      </c>
      <c r="G123" s="89"/>
    </row>
    <row r="124" spans="1:7" x14ac:dyDescent="0.25">
      <c r="A124" s="94">
        <f t="shared" si="2"/>
        <v>119</v>
      </c>
      <c r="B124" s="109">
        <v>42699</v>
      </c>
      <c r="C124" s="89" t="s">
        <v>279</v>
      </c>
      <c r="D124" s="89" t="s">
        <v>1257</v>
      </c>
      <c r="E124" s="89"/>
      <c r="F124" s="201">
        <v>24</v>
      </c>
      <c r="G124" s="89"/>
    </row>
    <row r="125" spans="1:7" x14ac:dyDescent="0.25">
      <c r="A125" s="94">
        <f t="shared" si="2"/>
        <v>120</v>
      </c>
      <c r="B125" s="109">
        <v>42699</v>
      </c>
      <c r="C125" s="89" t="s">
        <v>289</v>
      </c>
      <c r="D125" s="89" t="s">
        <v>1556</v>
      </c>
      <c r="E125" s="89" t="s">
        <v>1555</v>
      </c>
      <c r="F125" s="201">
        <v>212</v>
      </c>
      <c r="G125" s="89"/>
    </row>
    <row r="126" spans="1:7" x14ac:dyDescent="0.25">
      <c r="A126" s="94">
        <f t="shared" si="2"/>
        <v>121</v>
      </c>
      <c r="B126" s="109">
        <v>42699</v>
      </c>
      <c r="C126" s="89" t="s">
        <v>100</v>
      </c>
      <c r="D126" s="89" t="s">
        <v>1554</v>
      </c>
      <c r="E126" s="89"/>
      <c r="F126" s="201">
        <v>19</v>
      </c>
      <c r="G126" s="89"/>
    </row>
    <row r="127" spans="1:7" x14ac:dyDescent="0.25">
      <c r="A127" s="94">
        <f t="shared" si="2"/>
        <v>122</v>
      </c>
      <c r="B127" s="109">
        <v>42702</v>
      </c>
      <c r="C127" s="89" t="s">
        <v>279</v>
      </c>
      <c r="D127" s="89" t="s">
        <v>1557</v>
      </c>
      <c r="E127" s="89"/>
      <c r="F127" s="201">
        <v>6.5</v>
      </c>
      <c r="G127" s="89"/>
    </row>
    <row r="128" spans="1:7" x14ac:dyDescent="0.25">
      <c r="A128" s="94">
        <f t="shared" si="2"/>
        <v>123</v>
      </c>
      <c r="B128" s="109">
        <v>42716</v>
      </c>
      <c r="C128" s="89" t="s">
        <v>279</v>
      </c>
      <c r="D128" s="89" t="s">
        <v>1559</v>
      </c>
      <c r="E128" s="89"/>
      <c r="F128" s="201">
        <v>90</v>
      </c>
      <c r="G128" s="89"/>
    </row>
    <row r="129" spans="1:7" x14ac:dyDescent="0.25">
      <c r="A129" s="94">
        <f t="shared" si="2"/>
        <v>124</v>
      </c>
      <c r="B129" s="109">
        <v>42716</v>
      </c>
      <c r="C129" s="89" t="s">
        <v>279</v>
      </c>
      <c r="D129" s="89" t="s">
        <v>1257</v>
      </c>
      <c r="E129" s="89"/>
      <c r="F129" s="201">
        <v>23</v>
      </c>
      <c r="G129" s="89"/>
    </row>
    <row r="130" spans="1:7" x14ac:dyDescent="0.25">
      <c r="A130" s="94">
        <f t="shared" si="2"/>
        <v>125</v>
      </c>
      <c r="B130" s="109">
        <v>42717</v>
      </c>
      <c r="C130" s="89" t="s">
        <v>279</v>
      </c>
      <c r="D130" s="89" t="s">
        <v>1257</v>
      </c>
      <c r="E130" s="89"/>
      <c r="F130" s="201">
        <v>13</v>
      </c>
      <c r="G130" s="89"/>
    </row>
    <row r="131" spans="1:7" x14ac:dyDescent="0.25">
      <c r="A131" s="94">
        <f t="shared" si="2"/>
        <v>126</v>
      </c>
      <c r="B131" s="109">
        <v>42717</v>
      </c>
      <c r="C131" s="89" t="s">
        <v>1443</v>
      </c>
      <c r="D131" s="89" t="s">
        <v>588</v>
      </c>
      <c r="E131" s="89" t="s">
        <v>1563</v>
      </c>
      <c r="F131" s="201">
        <v>24</v>
      </c>
      <c r="G131" s="89"/>
    </row>
    <row r="132" spans="1:7" x14ac:dyDescent="0.25">
      <c r="A132" s="94">
        <f t="shared" si="2"/>
        <v>127</v>
      </c>
      <c r="B132" s="109">
        <v>42719</v>
      </c>
      <c r="C132" s="89" t="s">
        <v>279</v>
      </c>
      <c r="D132" s="89" t="s">
        <v>1257</v>
      </c>
      <c r="E132" s="89"/>
      <c r="F132" s="201">
        <v>4</v>
      </c>
      <c r="G132" s="89"/>
    </row>
    <row r="133" spans="1:7" x14ac:dyDescent="0.25">
      <c r="A133" s="94">
        <f t="shared" si="2"/>
        <v>128</v>
      </c>
      <c r="B133" s="109">
        <v>42720</v>
      </c>
      <c r="C133" s="89" t="s">
        <v>279</v>
      </c>
      <c r="D133" s="89" t="s">
        <v>1257</v>
      </c>
      <c r="E133" s="89"/>
      <c r="F133" s="201">
        <v>21.5</v>
      </c>
      <c r="G133" s="89"/>
    </row>
    <row r="134" spans="1:7" x14ac:dyDescent="0.25">
      <c r="A134" s="94">
        <f t="shared" si="2"/>
        <v>129</v>
      </c>
      <c r="B134" s="109">
        <v>42725</v>
      </c>
      <c r="C134" s="89" t="s">
        <v>279</v>
      </c>
      <c r="D134" s="89" t="s">
        <v>1257</v>
      </c>
      <c r="E134" s="89"/>
      <c r="F134" s="201">
        <v>9.5</v>
      </c>
      <c r="G134" s="89"/>
    </row>
    <row r="135" spans="1:7" x14ac:dyDescent="0.25">
      <c r="A135" s="94">
        <f t="shared" si="2"/>
        <v>130</v>
      </c>
      <c r="B135" s="109">
        <v>42725</v>
      </c>
      <c r="C135" s="89" t="s">
        <v>279</v>
      </c>
      <c r="D135" s="89" t="s">
        <v>1565</v>
      </c>
      <c r="E135" s="89"/>
      <c r="F135" s="201">
        <v>20</v>
      </c>
      <c r="G135" s="89"/>
    </row>
    <row r="136" spans="1:7" x14ac:dyDescent="0.25">
      <c r="A136" s="94">
        <f t="shared" si="2"/>
        <v>131</v>
      </c>
      <c r="B136" s="109">
        <v>42727</v>
      </c>
      <c r="C136" s="89" t="s">
        <v>279</v>
      </c>
      <c r="D136" s="89" t="s">
        <v>1257</v>
      </c>
      <c r="E136" s="89"/>
      <c r="F136" s="201">
        <v>17</v>
      </c>
      <c r="G136" s="89"/>
    </row>
    <row r="137" spans="1:7" x14ac:dyDescent="0.25">
      <c r="A137" s="94">
        <f t="shared" si="2"/>
        <v>132</v>
      </c>
      <c r="B137" s="109">
        <v>42731</v>
      </c>
      <c r="C137" s="89" t="s">
        <v>481</v>
      </c>
      <c r="D137" s="89" t="s">
        <v>485</v>
      </c>
      <c r="E137" s="89" t="s">
        <v>1566</v>
      </c>
      <c r="F137" s="201">
        <v>9</v>
      </c>
      <c r="G137" s="89"/>
    </row>
    <row r="138" spans="1:7" x14ac:dyDescent="0.25">
      <c r="A138" s="94">
        <f t="shared" si="2"/>
        <v>133</v>
      </c>
      <c r="B138" s="109">
        <v>42731</v>
      </c>
      <c r="C138" s="89" t="s">
        <v>279</v>
      </c>
      <c r="D138" s="89" t="s">
        <v>1257</v>
      </c>
      <c r="E138" s="89"/>
      <c r="F138" s="201">
        <v>16.5</v>
      </c>
      <c r="G138" s="89"/>
    </row>
    <row r="139" spans="1:7" x14ac:dyDescent="0.25">
      <c r="A139" s="94">
        <f t="shared" si="2"/>
        <v>134</v>
      </c>
      <c r="B139" s="109">
        <v>42733</v>
      </c>
      <c r="C139" s="89" t="s">
        <v>1338</v>
      </c>
      <c r="D139" s="89" t="s">
        <v>1569</v>
      </c>
      <c r="E139" s="89" t="s">
        <v>1568</v>
      </c>
      <c r="F139" s="201">
        <v>8</v>
      </c>
      <c r="G139" s="89"/>
    </row>
    <row r="140" spans="1:7" x14ac:dyDescent="0.25">
      <c r="A140" s="94">
        <f t="shared" si="2"/>
        <v>135</v>
      </c>
      <c r="B140" s="109">
        <v>42733</v>
      </c>
      <c r="C140" s="89" t="s">
        <v>279</v>
      </c>
      <c r="D140" s="89" t="s">
        <v>1567</v>
      </c>
      <c r="E140" s="89"/>
      <c r="F140" s="201">
        <v>12</v>
      </c>
      <c r="G140" s="89"/>
    </row>
    <row r="141" spans="1:7" x14ac:dyDescent="0.25">
      <c r="A141" s="94">
        <f t="shared" si="2"/>
        <v>136</v>
      </c>
      <c r="B141" s="109">
        <v>42733</v>
      </c>
      <c r="C141" s="89" t="s">
        <v>279</v>
      </c>
      <c r="D141" s="89" t="s">
        <v>1257</v>
      </c>
      <c r="E141" s="89"/>
      <c r="F141" s="201">
        <v>17</v>
      </c>
      <c r="G141" s="89"/>
    </row>
    <row r="142" spans="1:7" x14ac:dyDescent="0.25">
      <c r="A142" s="94">
        <f t="shared" si="2"/>
        <v>137</v>
      </c>
      <c r="B142" s="109">
        <v>42719</v>
      </c>
      <c r="C142" s="89" t="s">
        <v>11</v>
      </c>
      <c r="D142" s="89" t="s">
        <v>588</v>
      </c>
      <c r="E142" s="89" t="s">
        <v>1564</v>
      </c>
      <c r="F142" s="201">
        <v>64</v>
      </c>
      <c r="G142" s="89"/>
    </row>
    <row r="143" spans="1:7" x14ac:dyDescent="0.25">
      <c r="A143" s="94">
        <f t="shared" si="2"/>
        <v>138</v>
      </c>
      <c r="B143" s="109">
        <v>42647</v>
      </c>
      <c r="C143" s="89" t="s">
        <v>11</v>
      </c>
      <c r="D143" s="89" t="s">
        <v>501</v>
      </c>
      <c r="E143" s="89" t="s">
        <v>1518</v>
      </c>
      <c r="F143" s="201">
        <v>3486</v>
      </c>
      <c r="G143" s="89"/>
    </row>
  </sheetData>
  <mergeCells count="1">
    <mergeCell ref="A4:G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CCEFF-69D1-47D7-AE3B-0CA88C6E8556}">
  <sheetPr codeName="Hoja10"/>
  <dimension ref="A1:O438"/>
  <sheetViews>
    <sheetView zoomScaleNormal="100" workbookViewId="0">
      <selection activeCell="G181" sqref="A6:G181"/>
    </sheetView>
  </sheetViews>
  <sheetFormatPr baseColWidth="10" defaultRowHeight="15" x14ac:dyDescent="0.25"/>
  <cols>
    <col min="1" max="1" width="5.85546875" style="139" bestFit="1" customWidth="1"/>
    <col min="2" max="2" width="16.42578125" style="153" customWidth="1"/>
    <col min="3" max="3" width="30.7109375" style="116" customWidth="1"/>
    <col min="4" max="4" width="49.28515625" style="116" customWidth="1"/>
    <col min="5" max="5" width="31.7109375" style="116" bestFit="1" customWidth="1"/>
    <col min="6" max="6" width="17.5703125" style="116" customWidth="1"/>
    <col min="7" max="7" width="14.42578125" style="116" customWidth="1"/>
    <col min="8" max="8" width="21" style="116" customWidth="1"/>
    <col min="9" max="16384" width="11.42578125" style="116"/>
  </cols>
  <sheetData>
    <row r="1" spans="1:15" x14ac:dyDescent="0.25">
      <c r="A1" s="138"/>
      <c r="B1" s="139"/>
      <c r="C1" s="140"/>
      <c r="D1" s="140"/>
      <c r="E1" s="140"/>
      <c r="F1" s="141"/>
      <c r="G1" s="141"/>
      <c r="H1" s="141"/>
    </row>
    <row r="2" spans="1:15" x14ac:dyDescent="0.25">
      <c r="A2" s="138"/>
      <c r="B2" s="140"/>
      <c r="C2" s="140"/>
      <c r="D2" s="140"/>
      <c r="E2" s="142" t="s">
        <v>2900</v>
      </c>
      <c r="F2" s="143">
        <f>SUM(F6:F5983)</f>
        <v>33257.490000000005</v>
      </c>
      <c r="G2" s="144">
        <f>SUM(G8:G5985)</f>
        <v>0</v>
      </c>
    </row>
    <row r="3" spans="1:15" x14ac:dyDescent="0.25">
      <c r="A3" s="138"/>
      <c r="B3" s="139"/>
      <c r="C3" s="140"/>
      <c r="D3" s="140"/>
      <c r="E3" s="140"/>
      <c r="F3" s="141"/>
      <c r="G3" s="141"/>
    </row>
    <row r="4" spans="1:15" ht="24" customHeight="1" x14ac:dyDescent="0.25">
      <c r="A4" s="272" t="s">
        <v>2</v>
      </c>
      <c r="B4" s="272"/>
      <c r="C4" s="272"/>
      <c r="D4" s="272"/>
      <c r="E4" s="272"/>
      <c r="F4" s="272"/>
      <c r="G4" s="272"/>
    </row>
    <row r="5" spans="1:15" x14ac:dyDescent="0.25">
      <c r="A5" s="145" t="s">
        <v>3</v>
      </c>
      <c r="B5" s="146" t="s">
        <v>4</v>
      </c>
      <c r="C5" s="145" t="s">
        <v>2894</v>
      </c>
      <c r="D5" s="145" t="s">
        <v>7</v>
      </c>
      <c r="E5" s="145" t="s">
        <v>2895</v>
      </c>
      <c r="F5" s="147" t="s">
        <v>8</v>
      </c>
      <c r="G5" s="148" t="s">
        <v>9</v>
      </c>
    </row>
    <row r="6" spans="1:15" x14ac:dyDescent="0.25">
      <c r="A6" s="149">
        <v>1</v>
      </c>
      <c r="B6" s="113">
        <v>42739</v>
      </c>
      <c r="C6" s="150" t="s">
        <v>279</v>
      </c>
      <c r="D6" s="122" t="s">
        <v>1257</v>
      </c>
      <c r="E6" s="151"/>
      <c r="F6" s="199">
        <v>8.5</v>
      </c>
      <c r="G6" s="150"/>
    </row>
    <row r="7" spans="1:15" x14ac:dyDescent="0.25">
      <c r="A7" s="149">
        <f>+A6+1</f>
        <v>2</v>
      </c>
      <c r="B7" s="113">
        <v>42740</v>
      </c>
      <c r="C7" s="150" t="s">
        <v>279</v>
      </c>
      <c r="D7" s="122" t="s">
        <v>1257</v>
      </c>
      <c r="E7" s="151"/>
      <c r="F7" s="199">
        <v>12.5</v>
      </c>
      <c r="G7" s="150"/>
    </row>
    <row r="8" spans="1:15" x14ac:dyDescent="0.25">
      <c r="A8" s="149">
        <f>+A7+1</f>
        <v>3</v>
      </c>
      <c r="B8" s="113">
        <v>42740</v>
      </c>
      <c r="C8" s="150" t="s">
        <v>1443</v>
      </c>
      <c r="D8" s="122" t="s">
        <v>1573</v>
      </c>
      <c r="E8" s="151" t="s">
        <v>1572</v>
      </c>
      <c r="F8" s="199">
        <v>64</v>
      </c>
      <c r="G8" s="150"/>
    </row>
    <row r="9" spans="1:15" x14ac:dyDescent="0.25">
      <c r="A9" s="149">
        <f>+A8+1</f>
        <v>4</v>
      </c>
      <c r="B9" s="113">
        <v>42741</v>
      </c>
      <c r="C9" s="150" t="s">
        <v>279</v>
      </c>
      <c r="D9" s="122" t="s">
        <v>1482</v>
      </c>
      <c r="E9" s="151"/>
      <c r="F9" s="199">
        <v>15</v>
      </c>
      <c r="G9" s="150"/>
      <c r="N9" s="122"/>
    </row>
    <row r="10" spans="1:15" x14ac:dyDescent="0.25">
      <c r="A10" s="149">
        <f t="shared" ref="A10:A68" si="0">+A9+1</f>
        <v>5</v>
      </c>
      <c r="B10" s="113">
        <v>42744</v>
      </c>
      <c r="C10" s="150" t="s">
        <v>279</v>
      </c>
      <c r="D10" s="122" t="s">
        <v>1574</v>
      </c>
      <c r="E10" s="151"/>
      <c r="F10" s="199">
        <v>5</v>
      </c>
      <c r="G10" s="150"/>
      <c r="M10" s="122"/>
      <c r="O10" s="122"/>
    </row>
    <row r="11" spans="1:15" x14ac:dyDescent="0.25">
      <c r="A11" s="149">
        <f t="shared" si="0"/>
        <v>6</v>
      </c>
      <c r="B11" s="113">
        <v>42745</v>
      </c>
      <c r="C11" s="150" t="s">
        <v>11</v>
      </c>
      <c r="D11" s="122" t="s">
        <v>501</v>
      </c>
      <c r="E11" s="151" t="s">
        <v>1575</v>
      </c>
      <c r="F11" s="199">
        <v>33</v>
      </c>
      <c r="G11" s="150"/>
    </row>
    <row r="12" spans="1:15" x14ac:dyDescent="0.25">
      <c r="A12" s="149">
        <f t="shared" si="0"/>
        <v>7</v>
      </c>
      <c r="B12" s="113">
        <v>42745</v>
      </c>
      <c r="C12" s="150" t="s">
        <v>279</v>
      </c>
      <c r="D12" s="122" t="s">
        <v>1257</v>
      </c>
      <c r="E12" s="151"/>
      <c r="F12" s="199">
        <v>14</v>
      </c>
      <c r="G12" s="122"/>
    </row>
    <row r="13" spans="1:15" x14ac:dyDescent="0.25">
      <c r="A13" s="149">
        <f t="shared" si="0"/>
        <v>8</v>
      </c>
      <c r="B13" s="113">
        <v>42747</v>
      </c>
      <c r="C13" s="150" t="s">
        <v>279</v>
      </c>
      <c r="D13" s="122" t="s">
        <v>1257</v>
      </c>
      <c r="E13" s="151"/>
      <c r="F13" s="199">
        <v>14</v>
      </c>
      <c r="G13" s="150"/>
    </row>
    <row r="14" spans="1:15" x14ac:dyDescent="0.25">
      <c r="A14" s="149">
        <f t="shared" si="0"/>
        <v>9</v>
      </c>
      <c r="B14" s="113">
        <v>42751</v>
      </c>
      <c r="C14" s="150" t="s">
        <v>279</v>
      </c>
      <c r="D14" s="122" t="s">
        <v>1257</v>
      </c>
      <c r="E14" s="150"/>
      <c r="F14" s="199">
        <v>9.5</v>
      </c>
      <c r="G14" s="150"/>
    </row>
    <row r="15" spans="1:15" x14ac:dyDescent="0.25">
      <c r="A15" s="149">
        <f t="shared" si="0"/>
        <v>10</v>
      </c>
      <c r="B15" s="113">
        <v>42752</v>
      </c>
      <c r="C15" s="150" t="s">
        <v>279</v>
      </c>
      <c r="D15" s="122" t="s">
        <v>1257</v>
      </c>
      <c r="F15" s="199">
        <v>20</v>
      </c>
      <c r="G15" s="150"/>
    </row>
    <row r="16" spans="1:15" x14ac:dyDescent="0.25">
      <c r="A16" s="149">
        <f t="shared" si="0"/>
        <v>11</v>
      </c>
      <c r="B16" s="113">
        <v>42758</v>
      </c>
      <c r="C16" s="150" t="s">
        <v>279</v>
      </c>
      <c r="D16" s="122" t="s">
        <v>1257</v>
      </c>
      <c r="E16" s="151"/>
      <c r="F16" s="199">
        <v>10</v>
      </c>
      <c r="G16" s="150"/>
    </row>
    <row r="17" spans="1:8" x14ac:dyDescent="0.25">
      <c r="A17" s="149">
        <f t="shared" si="0"/>
        <v>12</v>
      </c>
      <c r="B17" s="113">
        <v>42758</v>
      </c>
      <c r="C17" s="150" t="s">
        <v>1338</v>
      </c>
      <c r="D17" s="122" t="s">
        <v>1579</v>
      </c>
      <c r="E17" s="151" t="s">
        <v>1578</v>
      </c>
      <c r="F17" s="199">
        <v>9</v>
      </c>
      <c r="G17" s="150"/>
    </row>
    <row r="18" spans="1:8" x14ac:dyDescent="0.25">
      <c r="A18" s="149">
        <f t="shared" si="0"/>
        <v>13</v>
      </c>
      <c r="B18" s="113">
        <v>42759</v>
      </c>
      <c r="C18" s="150" t="s">
        <v>1584</v>
      </c>
      <c r="D18" s="122" t="s">
        <v>1585</v>
      </c>
      <c r="E18" s="151"/>
      <c r="F18" s="199">
        <v>184.5</v>
      </c>
      <c r="G18" s="150"/>
    </row>
    <row r="19" spans="1:8" x14ac:dyDescent="0.25">
      <c r="A19" s="149">
        <f t="shared" si="0"/>
        <v>14</v>
      </c>
      <c r="B19" s="113">
        <v>42759</v>
      </c>
      <c r="C19" s="150" t="s">
        <v>279</v>
      </c>
      <c r="D19" s="122" t="s">
        <v>1257</v>
      </c>
      <c r="E19" s="151"/>
      <c r="F19" s="199">
        <v>6.5</v>
      </c>
      <c r="G19" s="150"/>
    </row>
    <row r="20" spans="1:8" x14ac:dyDescent="0.25">
      <c r="A20" s="149">
        <f t="shared" si="0"/>
        <v>15</v>
      </c>
      <c r="B20" s="113">
        <v>42759</v>
      </c>
      <c r="C20" s="150" t="s">
        <v>1443</v>
      </c>
      <c r="D20" s="122" t="s">
        <v>1583</v>
      </c>
      <c r="E20" s="151" t="s">
        <v>1582</v>
      </c>
      <c r="F20" s="199">
        <v>43</v>
      </c>
      <c r="G20" s="150"/>
    </row>
    <row r="21" spans="1:8" s="159" customFormat="1" ht="30" x14ac:dyDescent="0.25">
      <c r="A21" s="155">
        <f t="shared" si="0"/>
        <v>16</v>
      </c>
      <c r="B21" s="113">
        <v>42759</v>
      </c>
      <c r="C21" s="158" t="s">
        <v>1443</v>
      </c>
      <c r="D21" s="156" t="s">
        <v>1581</v>
      </c>
      <c r="E21" s="157" t="s">
        <v>1580</v>
      </c>
      <c r="F21" s="199">
        <v>558</v>
      </c>
      <c r="G21" s="158"/>
    </row>
    <row r="22" spans="1:8" x14ac:dyDescent="0.25">
      <c r="A22" s="149">
        <f t="shared" si="0"/>
        <v>17</v>
      </c>
      <c r="B22" s="113">
        <v>42760</v>
      </c>
      <c r="C22" s="150" t="s">
        <v>279</v>
      </c>
      <c r="D22" s="122" t="s">
        <v>1257</v>
      </c>
      <c r="E22" s="151"/>
      <c r="F22" s="199">
        <v>24.5</v>
      </c>
      <c r="G22" s="150"/>
    </row>
    <row r="23" spans="1:8" x14ac:dyDescent="0.25">
      <c r="A23" s="149">
        <f t="shared" si="0"/>
        <v>18</v>
      </c>
      <c r="B23" s="126">
        <v>42772</v>
      </c>
      <c r="C23" s="150" t="s">
        <v>1589</v>
      </c>
      <c r="D23" s="122" t="s">
        <v>1590</v>
      </c>
      <c r="E23" s="151"/>
      <c r="F23" s="200">
        <v>0</v>
      </c>
      <c r="G23" s="150"/>
      <c r="H23" s="116" t="s">
        <v>3016</v>
      </c>
    </row>
    <row r="24" spans="1:8" x14ac:dyDescent="0.25">
      <c r="A24" s="149">
        <f t="shared" si="0"/>
        <v>19</v>
      </c>
      <c r="B24" s="126">
        <v>42772</v>
      </c>
      <c r="C24" s="150" t="s">
        <v>1587</v>
      </c>
      <c r="D24" s="122" t="s">
        <v>2932</v>
      </c>
      <c r="F24" s="200">
        <v>0</v>
      </c>
      <c r="G24" s="150"/>
      <c r="H24" s="116" t="s">
        <v>3016</v>
      </c>
    </row>
    <row r="25" spans="1:8" x14ac:dyDescent="0.25">
      <c r="A25" s="149">
        <f t="shared" si="0"/>
        <v>20</v>
      </c>
      <c r="B25" s="113">
        <v>42769</v>
      </c>
      <c r="C25" s="150" t="s">
        <v>279</v>
      </c>
      <c r="D25" s="122" t="s">
        <v>1257</v>
      </c>
      <c r="E25" s="151"/>
      <c r="F25" s="199">
        <v>21.5</v>
      </c>
      <c r="G25" s="150"/>
    </row>
    <row r="26" spans="1:8" x14ac:dyDescent="0.25">
      <c r="A26" s="149">
        <f t="shared" si="0"/>
        <v>21</v>
      </c>
      <c r="B26" s="113">
        <v>42772</v>
      </c>
      <c r="C26" s="150" t="s">
        <v>279</v>
      </c>
      <c r="D26" s="122" t="s">
        <v>1257</v>
      </c>
      <c r="E26" s="151"/>
      <c r="F26" s="199">
        <v>15</v>
      </c>
      <c r="G26" s="150"/>
    </row>
    <row r="27" spans="1:8" x14ac:dyDescent="0.25">
      <c r="A27" s="149">
        <f t="shared" si="0"/>
        <v>22</v>
      </c>
      <c r="B27" s="113">
        <v>42773</v>
      </c>
      <c r="C27" s="150" t="s">
        <v>279</v>
      </c>
      <c r="D27" s="122" t="s">
        <v>539</v>
      </c>
      <c r="E27" s="151"/>
      <c r="F27" s="199">
        <v>15</v>
      </c>
      <c r="G27" s="150"/>
    </row>
    <row r="28" spans="1:8" x14ac:dyDescent="0.25">
      <c r="A28" s="149">
        <f t="shared" si="0"/>
        <v>23</v>
      </c>
      <c r="B28" s="113">
        <v>42774</v>
      </c>
      <c r="C28" s="150" t="s">
        <v>279</v>
      </c>
      <c r="D28" s="122" t="s">
        <v>1257</v>
      </c>
      <c r="E28" s="151"/>
      <c r="F28" s="199">
        <v>25.2</v>
      </c>
      <c r="G28" s="150"/>
    </row>
    <row r="29" spans="1:8" s="159" customFormat="1" ht="30" x14ac:dyDescent="0.25">
      <c r="A29" s="155">
        <f t="shared" si="0"/>
        <v>24</v>
      </c>
      <c r="B29" s="113">
        <v>42782</v>
      </c>
      <c r="C29" s="154" t="s">
        <v>1591</v>
      </c>
      <c r="D29" s="156" t="s">
        <v>1592</v>
      </c>
      <c r="E29" s="157"/>
      <c r="F29" s="199">
        <v>186</v>
      </c>
      <c r="G29" s="158"/>
    </row>
    <row r="30" spans="1:8" x14ac:dyDescent="0.25">
      <c r="A30" s="149">
        <f t="shared" si="0"/>
        <v>25</v>
      </c>
      <c r="B30" s="113">
        <v>42783</v>
      </c>
      <c r="C30" s="150" t="s">
        <v>1594</v>
      </c>
      <c r="D30" s="122" t="s">
        <v>1595</v>
      </c>
      <c r="E30" s="151" t="s">
        <v>1593</v>
      </c>
      <c r="F30" s="199">
        <v>221.2</v>
      </c>
      <c r="G30" s="150"/>
    </row>
    <row r="31" spans="1:8" x14ac:dyDescent="0.25">
      <c r="A31" s="149">
        <f t="shared" si="0"/>
        <v>26</v>
      </c>
      <c r="B31" s="113">
        <v>42788</v>
      </c>
      <c r="C31" s="150" t="s">
        <v>279</v>
      </c>
      <c r="D31" s="122" t="s">
        <v>1257</v>
      </c>
      <c r="E31" s="151"/>
      <c r="F31" s="199">
        <v>14.5</v>
      </c>
      <c r="G31" s="150"/>
    </row>
    <row r="32" spans="1:8" x14ac:dyDescent="0.25">
      <c r="A32" s="149">
        <f t="shared" si="0"/>
        <v>27</v>
      </c>
      <c r="B32" s="113">
        <v>42789</v>
      </c>
      <c r="C32" s="150" t="s">
        <v>279</v>
      </c>
      <c r="D32" s="122" t="s">
        <v>539</v>
      </c>
      <c r="E32" s="151"/>
      <c r="F32" s="199">
        <v>19</v>
      </c>
      <c r="G32" s="150"/>
    </row>
    <row r="33" spans="1:7" x14ac:dyDescent="0.25">
      <c r="A33" s="149">
        <f t="shared" si="0"/>
        <v>28</v>
      </c>
      <c r="B33" s="113">
        <v>42789</v>
      </c>
      <c r="C33" s="150" t="s">
        <v>279</v>
      </c>
      <c r="D33" s="122" t="s">
        <v>1602</v>
      </c>
      <c r="E33" s="151"/>
      <c r="F33" s="199">
        <v>47.2</v>
      </c>
      <c r="G33" s="150"/>
    </row>
    <row r="34" spans="1:7" x14ac:dyDescent="0.25">
      <c r="A34" s="149">
        <f t="shared" si="0"/>
        <v>29</v>
      </c>
      <c r="B34" s="113">
        <v>42789</v>
      </c>
      <c r="C34" s="150" t="s">
        <v>1601</v>
      </c>
      <c r="D34" s="122" t="s">
        <v>617</v>
      </c>
      <c r="E34" s="151" t="s">
        <v>1600</v>
      </c>
      <c r="F34" s="199">
        <v>10</v>
      </c>
      <c r="G34" s="150"/>
    </row>
    <row r="35" spans="1:7" x14ac:dyDescent="0.25">
      <c r="A35" s="149">
        <f t="shared" si="0"/>
        <v>30</v>
      </c>
      <c r="B35" s="113">
        <v>42789</v>
      </c>
      <c r="C35" s="150" t="s">
        <v>1598</v>
      </c>
      <c r="D35" s="122" t="s">
        <v>1599</v>
      </c>
      <c r="E35" s="151" t="s">
        <v>1597</v>
      </c>
      <c r="F35" s="199">
        <v>4</v>
      </c>
      <c r="G35" s="150"/>
    </row>
    <row r="36" spans="1:7" s="159" customFormat="1" ht="30" x14ac:dyDescent="0.25">
      <c r="A36" s="155">
        <f t="shared" si="0"/>
        <v>31</v>
      </c>
      <c r="B36" s="113">
        <v>42789</v>
      </c>
      <c r="C36" s="158" t="s">
        <v>1443</v>
      </c>
      <c r="D36" s="156" t="s">
        <v>1596</v>
      </c>
      <c r="E36" s="157"/>
      <c r="F36" s="199">
        <v>264</v>
      </c>
      <c r="G36" s="158"/>
    </row>
    <row r="37" spans="1:7" x14ac:dyDescent="0.25">
      <c r="A37" s="149">
        <f t="shared" si="0"/>
        <v>32</v>
      </c>
      <c r="B37" s="113">
        <v>42793</v>
      </c>
      <c r="C37" s="150" t="s">
        <v>1443</v>
      </c>
      <c r="D37" s="122" t="s">
        <v>1608</v>
      </c>
      <c r="E37" s="151" t="s">
        <v>1607</v>
      </c>
      <c r="F37" s="199">
        <v>43</v>
      </c>
      <c r="G37" s="150"/>
    </row>
    <row r="38" spans="1:7" x14ac:dyDescent="0.25">
      <c r="A38" s="149">
        <f t="shared" si="0"/>
        <v>33</v>
      </c>
      <c r="B38" s="113">
        <v>42793</v>
      </c>
      <c r="C38" s="150" t="s">
        <v>1610</v>
      </c>
      <c r="D38" s="122" t="s">
        <v>617</v>
      </c>
      <c r="E38" s="151" t="s">
        <v>1609</v>
      </c>
      <c r="F38" s="199">
        <v>8</v>
      </c>
      <c r="G38" s="150"/>
    </row>
    <row r="39" spans="1:7" x14ac:dyDescent="0.25">
      <c r="A39" s="149">
        <f t="shared" si="0"/>
        <v>34</v>
      </c>
      <c r="B39" s="113">
        <v>42793</v>
      </c>
      <c r="C39" s="150" t="s">
        <v>1606</v>
      </c>
      <c r="D39" s="122" t="s">
        <v>1458</v>
      </c>
      <c r="E39" s="151" t="s">
        <v>1605</v>
      </c>
      <c r="F39" s="199">
        <v>16.5</v>
      </c>
      <c r="G39" s="150"/>
    </row>
    <row r="40" spans="1:7" x14ac:dyDescent="0.25">
      <c r="A40" s="149">
        <f t="shared" si="0"/>
        <v>35</v>
      </c>
      <c r="B40" s="113">
        <v>42793</v>
      </c>
      <c r="C40" s="150" t="s">
        <v>89</v>
      </c>
      <c r="D40" s="122" t="s">
        <v>737</v>
      </c>
      <c r="E40" s="151" t="s">
        <v>1604</v>
      </c>
      <c r="F40" s="199">
        <v>2.1</v>
      </c>
      <c r="G40" s="150"/>
    </row>
    <row r="41" spans="1:7" x14ac:dyDescent="0.25">
      <c r="A41" s="149">
        <f t="shared" si="0"/>
        <v>36</v>
      </c>
      <c r="B41" s="113">
        <v>42793</v>
      </c>
      <c r="C41" s="150" t="s">
        <v>279</v>
      </c>
      <c r="D41" s="122" t="s">
        <v>1257</v>
      </c>
      <c r="E41" s="151"/>
      <c r="F41" s="199">
        <v>34.5</v>
      </c>
      <c r="G41" s="150"/>
    </row>
    <row r="42" spans="1:7" x14ac:dyDescent="0.25">
      <c r="A42" s="149">
        <f t="shared" si="0"/>
        <v>37</v>
      </c>
      <c r="B42" s="113">
        <v>42794</v>
      </c>
      <c r="C42" s="150" t="s">
        <v>279</v>
      </c>
      <c r="D42" s="122" t="s">
        <v>1257</v>
      </c>
      <c r="E42" s="151"/>
      <c r="F42" s="199">
        <v>11</v>
      </c>
      <c r="G42" s="150"/>
    </row>
    <row r="43" spans="1:7" x14ac:dyDescent="0.25">
      <c r="A43" s="149">
        <f t="shared" si="0"/>
        <v>38</v>
      </c>
      <c r="B43" s="113">
        <v>42793</v>
      </c>
      <c r="C43" s="150" t="s">
        <v>289</v>
      </c>
      <c r="D43" s="122" t="s">
        <v>617</v>
      </c>
      <c r="E43" s="151" t="s">
        <v>1603</v>
      </c>
      <c r="F43" s="199">
        <v>148</v>
      </c>
      <c r="G43" s="150"/>
    </row>
    <row r="44" spans="1:7" x14ac:dyDescent="0.25">
      <c r="A44" s="149">
        <f t="shared" si="0"/>
        <v>39</v>
      </c>
      <c r="B44" s="113">
        <v>42794</v>
      </c>
      <c r="C44" s="150" t="s">
        <v>289</v>
      </c>
      <c r="D44" s="122" t="s">
        <v>617</v>
      </c>
      <c r="E44" s="151" t="s">
        <v>1611</v>
      </c>
      <c r="F44" s="199">
        <v>91</v>
      </c>
      <c r="G44" s="150"/>
    </row>
    <row r="45" spans="1:7" x14ac:dyDescent="0.25">
      <c r="A45" s="149">
        <f t="shared" si="0"/>
        <v>40</v>
      </c>
      <c r="B45" s="113">
        <v>42796</v>
      </c>
      <c r="C45" s="150" t="s">
        <v>289</v>
      </c>
      <c r="D45" s="122" t="s">
        <v>617</v>
      </c>
      <c r="E45" s="151" t="s">
        <v>1612</v>
      </c>
      <c r="F45" s="199">
        <v>227</v>
      </c>
      <c r="G45" s="150"/>
    </row>
    <row r="46" spans="1:7" x14ac:dyDescent="0.25">
      <c r="A46" s="149">
        <f t="shared" si="0"/>
        <v>41</v>
      </c>
      <c r="B46" s="113">
        <v>42797</v>
      </c>
      <c r="C46" s="150" t="s">
        <v>1617</v>
      </c>
      <c r="D46" s="122" t="s">
        <v>15</v>
      </c>
      <c r="E46" s="151"/>
      <c r="F46" s="199">
        <v>60.9</v>
      </c>
      <c r="G46" s="150"/>
    </row>
    <row r="47" spans="1:7" x14ac:dyDescent="0.25">
      <c r="A47" s="149">
        <f t="shared" si="0"/>
        <v>42</v>
      </c>
      <c r="B47" s="113">
        <v>42797</v>
      </c>
      <c r="C47" s="150" t="s">
        <v>1443</v>
      </c>
      <c r="D47" s="122" t="s">
        <v>1616</v>
      </c>
      <c r="E47" s="151" t="s">
        <v>1615</v>
      </c>
      <c r="F47" s="199">
        <v>43</v>
      </c>
      <c r="G47" s="150"/>
    </row>
    <row r="48" spans="1:7" x14ac:dyDescent="0.25">
      <c r="A48" s="149">
        <f t="shared" si="0"/>
        <v>43</v>
      </c>
      <c r="B48" s="113">
        <v>42797</v>
      </c>
      <c r="C48" s="150" t="s">
        <v>1614</v>
      </c>
      <c r="D48" s="122" t="s">
        <v>15</v>
      </c>
      <c r="E48" s="151" t="s">
        <v>1613</v>
      </c>
      <c r="F48" s="199">
        <v>71</v>
      </c>
      <c r="G48" s="150"/>
    </row>
    <row r="49" spans="1:7" x14ac:dyDescent="0.25">
      <c r="A49" s="149">
        <f t="shared" si="0"/>
        <v>44</v>
      </c>
      <c r="B49" s="113">
        <v>42797</v>
      </c>
      <c r="C49" s="150" t="s">
        <v>279</v>
      </c>
      <c r="D49" s="122" t="s">
        <v>1257</v>
      </c>
      <c r="E49" s="151"/>
      <c r="F49" s="199">
        <v>26</v>
      </c>
      <c r="G49" s="150"/>
    </row>
    <row r="50" spans="1:7" x14ac:dyDescent="0.25">
      <c r="A50" s="149">
        <f t="shared" si="0"/>
        <v>45</v>
      </c>
      <c r="B50" s="113">
        <v>42802</v>
      </c>
      <c r="C50" s="150" t="s">
        <v>1621</v>
      </c>
      <c r="D50" s="122" t="s">
        <v>15</v>
      </c>
      <c r="E50" s="151" t="s">
        <v>1620</v>
      </c>
      <c r="F50" s="199">
        <v>8</v>
      </c>
      <c r="G50" s="150"/>
    </row>
    <row r="51" spans="1:7" x14ac:dyDescent="0.25">
      <c r="A51" s="149">
        <f t="shared" si="0"/>
        <v>46</v>
      </c>
      <c r="B51" s="113">
        <v>42802</v>
      </c>
      <c r="C51" s="150" t="s">
        <v>1619</v>
      </c>
      <c r="D51" s="122" t="s">
        <v>15</v>
      </c>
      <c r="E51" s="151" t="s">
        <v>1618</v>
      </c>
      <c r="F51" s="199">
        <v>65</v>
      </c>
      <c r="G51" s="150"/>
    </row>
    <row r="52" spans="1:7" x14ac:dyDescent="0.25">
      <c r="A52" s="149">
        <f t="shared" si="0"/>
        <v>47</v>
      </c>
      <c r="B52" s="113">
        <v>42807</v>
      </c>
      <c r="C52" s="150" t="s">
        <v>279</v>
      </c>
      <c r="D52" s="122" t="s">
        <v>1623</v>
      </c>
      <c r="E52" s="151"/>
      <c r="F52" s="199">
        <v>20</v>
      </c>
      <c r="G52" s="150"/>
    </row>
    <row r="53" spans="1:7" x14ac:dyDescent="0.25">
      <c r="A53" s="149">
        <f t="shared" si="0"/>
        <v>48</v>
      </c>
      <c r="B53" s="113">
        <v>42807</v>
      </c>
      <c r="C53" s="150" t="s">
        <v>279</v>
      </c>
      <c r="D53" s="122" t="s">
        <v>1622</v>
      </c>
      <c r="E53" s="151"/>
      <c r="F53" s="199">
        <v>50</v>
      </c>
      <c r="G53" s="150"/>
    </row>
    <row r="54" spans="1:7" x14ac:dyDescent="0.25">
      <c r="A54" s="149">
        <f t="shared" si="0"/>
        <v>49</v>
      </c>
      <c r="B54" s="113">
        <v>42807</v>
      </c>
      <c r="C54" s="150" t="s">
        <v>279</v>
      </c>
      <c r="D54" s="122" t="s">
        <v>1482</v>
      </c>
      <c r="E54" s="151"/>
      <c r="F54" s="199">
        <v>19</v>
      </c>
      <c r="G54" s="150"/>
    </row>
    <row r="55" spans="1:7" x14ac:dyDescent="0.25">
      <c r="A55" s="149">
        <f t="shared" si="0"/>
        <v>50</v>
      </c>
      <c r="B55" s="113">
        <v>42810</v>
      </c>
      <c r="C55" s="150" t="s">
        <v>279</v>
      </c>
      <c r="D55" s="122" t="s">
        <v>1257</v>
      </c>
      <c r="E55" s="151"/>
      <c r="F55" s="199">
        <v>16.5</v>
      </c>
      <c r="G55" s="150"/>
    </row>
    <row r="56" spans="1:7" x14ac:dyDescent="0.25">
      <c r="A56" s="149">
        <f t="shared" si="0"/>
        <v>51</v>
      </c>
      <c r="B56" s="113">
        <v>42812</v>
      </c>
      <c r="C56" s="150" t="s">
        <v>1625</v>
      </c>
      <c r="D56" s="122" t="s">
        <v>617</v>
      </c>
      <c r="E56" s="151" t="s">
        <v>1624</v>
      </c>
      <c r="F56" s="199">
        <v>81</v>
      </c>
      <c r="G56" s="150"/>
    </row>
    <row r="57" spans="1:7" x14ac:dyDescent="0.25">
      <c r="A57" s="149">
        <f t="shared" si="0"/>
        <v>52</v>
      </c>
      <c r="B57" s="113">
        <v>42815</v>
      </c>
      <c r="C57" s="150" t="s">
        <v>510</v>
      </c>
      <c r="D57" s="122" t="s">
        <v>1627</v>
      </c>
      <c r="E57" s="151" t="s">
        <v>1626</v>
      </c>
      <c r="F57" s="199">
        <v>32</v>
      </c>
      <c r="G57" s="150"/>
    </row>
    <row r="58" spans="1:7" x14ac:dyDescent="0.25">
      <c r="A58" s="149">
        <f t="shared" si="0"/>
        <v>53</v>
      </c>
      <c r="B58" s="113">
        <v>42818</v>
      </c>
      <c r="C58" s="150" t="s">
        <v>279</v>
      </c>
      <c r="D58" s="122" t="s">
        <v>1257</v>
      </c>
      <c r="E58" s="151"/>
      <c r="F58" s="199">
        <v>16.5</v>
      </c>
      <c r="G58" s="150"/>
    </row>
    <row r="59" spans="1:7" x14ac:dyDescent="0.25">
      <c r="A59" s="149">
        <f t="shared" si="0"/>
        <v>54</v>
      </c>
      <c r="B59" s="113">
        <v>42822</v>
      </c>
      <c r="C59" s="150" t="s">
        <v>81</v>
      </c>
      <c r="D59" s="122" t="s">
        <v>1632</v>
      </c>
      <c r="E59" s="151" t="s">
        <v>1631</v>
      </c>
      <c r="F59" s="199">
        <v>13</v>
      </c>
      <c r="G59" s="150"/>
    </row>
    <row r="60" spans="1:7" ht="14.25" customHeight="1" x14ac:dyDescent="0.25">
      <c r="A60" s="149">
        <f t="shared" si="0"/>
        <v>55</v>
      </c>
      <c r="B60" s="113">
        <v>42822</v>
      </c>
      <c r="C60" s="150" t="s">
        <v>1629</v>
      </c>
      <c r="D60" s="122" t="s">
        <v>1630</v>
      </c>
      <c r="E60" s="151" t="s">
        <v>1628</v>
      </c>
      <c r="F60" s="199">
        <v>67</v>
      </c>
      <c r="G60" s="150"/>
    </row>
    <row r="61" spans="1:7" x14ac:dyDescent="0.25">
      <c r="A61" s="149">
        <f t="shared" si="0"/>
        <v>56</v>
      </c>
      <c r="B61" s="113">
        <v>42829</v>
      </c>
      <c r="C61" s="150" t="s">
        <v>1634</v>
      </c>
      <c r="D61" s="122" t="s">
        <v>1635</v>
      </c>
      <c r="E61" s="151" t="s">
        <v>1633</v>
      </c>
      <c r="F61" s="199">
        <v>6</v>
      </c>
      <c r="G61" s="150"/>
    </row>
    <row r="62" spans="1:7" x14ac:dyDescent="0.25">
      <c r="A62" s="149">
        <f t="shared" si="0"/>
        <v>57</v>
      </c>
      <c r="B62" s="113">
        <v>42830</v>
      </c>
      <c r="C62" s="150" t="s">
        <v>1531</v>
      </c>
      <c r="D62" s="122" t="s">
        <v>1637</v>
      </c>
      <c r="E62" s="151" t="s">
        <v>1636</v>
      </c>
      <c r="F62" s="199">
        <v>3</v>
      </c>
      <c r="G62" s="150"/>
    </row>
    <row r="63" spans="1:7" s="159" customFormat="1" ht="30" x14ac:dyDescent="0.25">
      <c r="A63" s="155">
        <f t="shared" si="0"/>
        <v>58</v>
      </c>
      <c r="B63" s="113">
        <v>42832</v>
      </c>
      <c r="C63" s="158" t="s">
        <v>279</v>
      </c>
      <c r="D63" s="156" t="s">
        <v>1638</v>
      </c>
      <c r="E63" s="157"/>
      <c r="F63" s="199">
        <v>20</v>
      </c>
      <c r="G63" s="158"/>
    </row>
    <row r="64" spans="1:7" x14ac:dyDescent="0.25">
      <c r="A64" s="149">
        <f t="shared" si="0"/>
        <v>59</v>
      </c>
      <c r="B64" s="113">
        <v>42832</v>
      </c>
      <c r="C64" s="150" t="s">
        <v>279</v>
      </c>
      <c r="D64" s="122" t="s">
        <v>1482</v>
      </c>
      <c r="E64" s="151"/>
      <c r="F64" s="199">
        <v>15.5</v>
      </c>
      <c r="G64" s="150"/>
    </row>
    <row r="65" spans="1:7" x14ac:dyDescent="0.25">
      <c r="A65" s="149">
        <f t="shared" si="0"/>
        <v>60</v>
      </c>
      <c r="B65" s="113">
        <v>42835</v>
      </c>
      <c r="C65" s="150" t="s">
        <v>1640</v>
      </c>
      <c r="D65" s="122" t="s">
        <v>15</v>
      </c>
      <c r="E65" s="151" t="s">
        <v>1639</v>
      </c>
      <c r="F65" s="199">
        <v>331</v>
      </c>
      <c r="G65" s="150"/>
    </row>
    <row r="66" spans="1:7" x14ac:dyDescent="0.25">
      <c r="A66" s="149">
        <f t="shared" si="0"/>
        <v>61</v>
      </c>
      <c r="B66" s="113">
        <v>42836</v>
      </c>
      <c r="C66" s="150" t="s">
        <v>1640</v>
      </c>
      <c r="D66" s="122" t="s">
        <v>15</v>
      </c>
      <c r="E66" s="151" t="s">
        <v>1641</v>
      </c>
      <c r="F66" s="199">
        <v>79</v>
      </c>
      <c r="G66" s="150"/>
    </row>
    <row r="67" spans="1:7" x14ac:dyDescent="0.25">
      <c r="A67" s="149">
        <f t="shared" si="0"/>
        <v>62</v>
      </c>
      <c r="B67" s="113">
        <v>42842</v>
      </c>
      <c r="C67" s="150" t="s">
        <v>510</v>
      </c>
      <c r="D67" s="122" t="s">
        <v>227</v>
      </c>
      <c r="E67" s="151" t="s">
        <v>1642</v>
      </c>
      <c r="F67" s="199">
        <v>10</v>
      </c>
      <c r="G67" s="150"/>
    </row>
    <row r="68" spans="1:7" s="159" customFormat="1" ht="30" x14ac:dyDescent="0.25">
      <c r="A68" s="155">
        <f t="shared" si="0"/>
        <v>63</v>
      </c>
      <c r="B68" s="113">
        <v>42845</v>
      </c>
      <c r="C68" s="158" t="s">
        <v>100</v>
      </c>
      <c r="D68" s="156" t="s">
        <v>1643</v>
      </c>
      <c r="E68" s="157"/>
      <c r="F68" s="199">
        <v>6</v>
      </c>
      <c r="G68" s="158"/>
    </row>
    <row r="69" spans="1:7" x14ac:dyDescent="0.25">
      <c r="A69" s="149">
        <f t="shared" ref="A69:A170" si="1">+A68+1</f>
        <v>64</v>
      </c>
      <c r="B69" s="113">
        <v>42846</v>
      </c>
      <c r="C69" s="150" t="s">
        <v>100</v>
      </c>
      <c r="D69" s="122" t="s">
        <v>1644</v>
      </c>
      <c r="E69" s="151"/>
      <c r="F69" s="199">
        <v>1675.5</v>
      </c>
      <c r="G69" s="150"/>
    </row>
    <row r="70" spans="1:7" x14ac:dyDescent="0.25">
      <c r="A70" s="149">
        <f t="shared" si="1"/>
        <v>65</v>
      </c>
      <c r="B70" s="113">
        <v>42849</v>
      </c>
      <c r="C70" s="150" t="s">
        <v>279</v>
      </c>
      <c r="D70" s="122" t="s">
        <v>1482</v>
      </c>
      <c r="E70" s="151"/>
      <c r="F70" s="199">
        <v>5</v>
      </c>
      <c r="G70" s="150"/>
    </row>
    <row r="71" spans="1:7" x14ac:dyDescent="0.25">
      <c r="A71" s="149">
        <f t="shared" si="1"/>
        <v>66</v>
      </c>
      <c r="B71" s="113">
        <v>42853</v>
      </c>
      <c r="C71" s="150" t="s">
        <v>100</v>
      </c>
      <c r="D71" s="122" t="s">
        <v>1645</v>
      </c>
      <c r="E71" s="151"/>
      <c r="F71" s="199">
        <v>1066.8</v>
      </c>
      <c r="G71" s="150"/>
    </row>
    <row r="72" spans="1:7" x14ac:dyDescent="0.25">
      <c r="A72" s="149">
        <f t="shared" si="1"/>
        <v>67</v>
      </c>
      <c r="B72" s="126">
        <v>42857</v>
      </c>
      <c r="C72" s="150" t="s">
        <v>1646</v>
      </c>
      <c r="D72" s="122" t="s">
        <v>290</v>
      </c>
      <c r="E72" s="151"/>
      <c r="F72" s="199">
        <v>723.2</v>
      </c>
      <c r="G72" s="150"/>
    </row>
    <row r="73" spans="1:7" s="159" customFormat="1" ht="30" x14ac:dyDescent="0.25">
      <c r="A73" s="155">
        <f t="shared" si="1"/>
        <v>68</v>
      </c>
      <c r="B73" s="113">
        <v>42858</v>
      </c>
      <c r="C73" s="158" t="s">
        <v>279</v>
      </c>
      <c r="D73" s="156" t="s">
        <v>1652</v>
      </c>
      <c r="E73" s="157" t="s">
        <v>1651</v>
      </c>
      <c r="F73" s="199">
        <v>24</v>
      </c>
      <c r="G73" s="158"/>
    </row>
    <row r="74" spans="1:7" x14ac:dyDescent="0.25">
      <c r="A74" s="149">
        <f t="shared" si="1"/>
        <v>69</v>
      </c>
      <c r="B74" s="113">
        <v>42858</v>
      </c>
      <c r="C74" s="150" t="s">
        <v>279</v>
      </c>
      <c r="D74" s="122" t="s">
        <v>1650</v>
      </c>
      <c r="E74" s="151" t="s">
        <v>1649</v>
      </c>
      <c r="F74" s="199">
        <v>0.6</v>
      </c>
      <c r="G74" s="150"/>
    </row>
    <row r="75" spans="1:7" x14ac:dyDescent="0.25">
      <c r="A75" s="149">
        <f t="shared" si="1"/>
        <v>70</v>
      </c>
      <c r="B75" s="113">
        <v>42858</v>
      </c>
      <c r="C75" s="150" t="s">
        <v>279</v>
      </c>
      <c r="D75" s="122" t="s">
        <v>1257</v>
      </c>
      <c r="E75" s="151"/>
      <c r="F75" s="199">
        <v>23.5</v>
      </c>
      <c r="G75" s="150"/>
    </row>
    <row r="76" spans="1:7" x14ac:dyDescent="0.25">
      <c r="A76" s="149">
        <f t="shared" si="1"/>
        <v>71</v>
      </c>
      <c r="B76" s="113">
        <v>42865</v>
      </c>
      <c r="C76" s="150" t="s">
        <v>279</v>
      </c>
      <c r="D76" s="122" t="s">
        <v>1257</v>
      </c>
      <c r="E76" s="151"/>
      <c r="F76" s="199">
        <v>22</v>
      </c>
      <c r="G76" s="150"/>
    </row>
    <row r="77" spans="1:7" x14ac:dyDescent="0.25">
      <c r="A77" s="149">
        <f t="shared" si="1"/>
        <v>72</v>
      </c>
      <c r="B77" s="113">
        <v>42866</v>
      </c>
      <c r="C77" s="150" t="s">
        <v>279</v>
      </c>
      <c r="D77" s="122" t="s">
        <v>1257</v>
      </c>
      <c r="E77" s="151"/>
      <c r="F77" s="199">
        <v>20</v>
      </c>
      <c r="G77" s="150"/>
    </row>
    <row r="78" spans="1:7" x14ac:dyDescent="0.25">
      <c r="A78" s="149">
        <f t="shared" si="1"/>
        <v>73</v>
      </c>
      <c r="B78" s="113">
        <v>42868</v>
      </c>
      <c r="C78" s="150" t="s">
        <v>279</v>
      </c>
      <c r="D78" s="122" t="s">
        <v>1257</v>
      </c>
      <c r="E78" s="151"/>
      <c r="F78" s="199">
        <v>8</v>
      </c>
      <c r="G78" s="150"/>
    </row>
    <row r="79" spans="1:7" x14ac:dyDescent="0.25">
      <c r="A79" s="149">
        <f t="shared" si="1"/>
        <v>74</v>
      </c>
      <c r="B79" s="113">
        <v>42873</v>
      </c>
      <c r="C79" s="150" t="s">
        <v>279</v>
      </c>
      <c r="D79" s="122" t="s">
        <v>1257</v>
      </c>
      <c r="E79" s="151"/>
      <c r="F79" s="199">
        <v>20</v>
      </c>
      <c r="G79" s="150"/>
    </row>
    <row r="80" spans="1:7" x14ac:dyDescent="0.25">
      <c r="A80" s="149">
        <f t="shared" si="1"/>
        <v>75</v>
      </c>
      <c r="B80" s="113">
        <v>42879</v>
      </c>
      <c r="C80" s="150" t="s">
        <v>279</v>
      </c>
      <c r="D80" s="122" t="s">
        <v>1257</v>
      </c>
      <c r="E80" s="151"/>
      <c r="F80" s="199">
        <v>11</v>
      </c>
      <c r="G80" s="150"/>
    </row>
    <row r="81" spans="1:7" x14ac:dyDescent="0.25">
      <c r="A81" s="149">
        <f t="shared" si="1"/>
        <v>76</v>
      </c>
      <c r="B81" s="113">
        <v>42880</v>
      </c>
      <c r="C81" s="150" t="s">
        <v>279</v>
      </c>
      <c r="D81" s="122" t="s">
        <v>1257</v>
      </c>
      <c r="E81" s="151"/>
      <c r="F81" s="199">
        <v>10</v>
      </c>
      <c r="G81" s="150"/>
    </row>
    <row r="82" spans="1:7" x14ac:dyDescent="0.25">
      <c r="A82" s="149">
        <f t="shared" si="1"/>
        <v>77</v>
      </c>
      <c r="B82" s="113">
        <v>42884</v>
      </c>
      <c r="C82" s="150" t="s">
        <v>279</v>
      </c>
      <c r="D82" s="122" t="s">
        <v>1257</v>
      </c>
      <c r="E82" s="151"/>
      <c r="F82" s="199">
        <v>13.5</v>
      </c>
      <c r="G82" s="150"/>
    </row>
    <row r="83" spans="1:7" x14ac:dyDescent="0.25">
      <c r="A83" s="149">
        <f t="shared" si="1"/>
        <v>78</v>
      </c>
      <c r="B83" s="113">
        <v>42885</v>
      </c>
      <c r="C83" s="150" t="s">
        <v>279</v>
      </c>
      <c r="D83" s="122" t="s">
        <v>1257</v>
      </c>
      <c r="E83" s="151"/>
      <c r="F83" s="199">
        <v>12.5</v>
      </c>
      <c r="G83" s="150"/>
    </row>
    <row r="84" spans="1:7" s="159" customFormat="1" ht="45" x14ac:dyDescent="0.25">
      <c r="A84" s="155">
        <f t="shared" si="1"/>
        <v>79</v>
      </c>
      <c r="B84" s="113">
        <v>42886</v>
      </c>
      <c r="C84" s="158" t="s">
        <v>279</v>
      </c>
      <c r="D84" s="156" t="s">
        <v>1655</v>
      </c>
      <c r="E84" s="157"/>
      <c r="F84" s="199">
        <v>20</v>
      </c>
      <c r="G84" s="158"/>
    </row>
    <row r="85" spans="1:7" s="159" customFormat="1" ht="45" x14ac:dyDescent="0.25">
      <c r="A85" s="155">
        <f t="shared" si="1"/>
        <v>80</v>
      </c>
      <c r="B85" s="113">
        <v>42886</v>
      </c>
      <c r="C85" s="158" t="s">
        <v>279</v>
      </c>
      <c r="D85" s="156" t="s">
        <v>1656</v>
      </c>
      <c r="E85" s="157"/>
      <c r="F85" s="199">
        <v>20</v>
      </c>
      <c r="G85" s="158"/>
    </row>
    <row r="86" spans="1:7" x14ac:dyDescent="0.25">
      <c r="A86" s="149">
        <f t="shared" si="1"/>
        <v>81</v>
      </c>
      <c r="B86" s="113">
        <v>42886</v>
      </c>
      <c r="C86" s="150" t="s">
        <v>279</v>
      </c>
      <c r="D86" s="122" t="s">
        <v>1654</v>
      </c>
      <c r="E86" s="151"/>
      <c r="F86" s="199">
        <v>20.5</v>
      </c>
      <c r="G86" s="150"/>
    </row>
    <row r="87" spans="1:7" x14ac:dyDescent="0.25">
      <c r="A87" s="149">
        <f t="shared" si="1"/>
        <v>82</v>
      </c>
      <c r="B87" s="113">
        <v>42887</v>
      </c>
      <c r="C87" s="150" t="s">
        <v>1443</v>
      </c>
      <c r="D87" s="122" t="s">
        <v>588</v>
      </c>
      <c r="E87" s="151" t="s">
        <v>1657</v>
      </c>
      <c r="F87" s="199">
        <v>25</v>
      </c>
      <c r="G87" s="150"/>
    </row>
    <row r="88" spans="1:7" x14ac:dyDescent="0.25">
      <c r="A88" s="149">
        <f t="shared" si="1"/>
        <v>83</v>
      </c>
      <c r="B88" s="126">
        <v>42891</v>
      </c>
      <c r="C88" s="150" t="s">
        <v>15</v>
      </c>
      <c r="D88" s="122" t="s">
        <v>1659</v>
      </c>
      <c r="E88" s="151"/>
      <c r="F88" s="199">
        <v>271</v>
      </c>
      <c r="G88" s="150"/>
    </row>
    <row r="89" spans="1:7" x14ac:dyDescent="0.25">
      <c r="A89" s="149">
        <f t="shared" si="1"/>
        <v>84</v>
      </c>
      <c r="B89" s="126">
        <v>42899</v>
      </c>
      <c r="C89" s="150" t="s">
        <v>15</v>
      </c>
      <c r="D89" s="122" t="s">
        <v>1662</v>
      </c>
      <c r="E89" s="151"/>
      <c r="F89" s="199">
        <v>536</v>
      </c>
      <c r="G89" s="150"/>
    </row>
    <row r="90" spans="1:7" x14ac:dyDescent="0.25">
      <c r="A90" s="149">
        <f t="shared" si="1"/>
        <v>85</v>
      </c>
      <c r="B90" s="126">
        <v>42899</v>
      </c>
      <c r="C90" s="150" t="s">
        <v>15</v>
      </c>
      <c r="D90" s="122" t="s">
        <v>1661</v>
      </c>
      <c r="E90" s="151"/>
      <c r="F90" s="199">
        <v>121</v>
      </c>
      <c r="G90" s="150"/>
    </row>
    <row r="91" spans="1:7" s="159" customFormat="1" ht="30" x14ac:dyDescent="0.25">
      <c r="A91" s="155">
        <f t="shared" si="1"/>
        <v>86</v>
      </c>
      <c r="B91" s="126">
        <v>42899</v>
      </c>
      <c r="C91" s="158" t="s">
        <v>15</v>
      </c>
      <c r="D91" s="156" t="s">
        <v>1660</v>
      </c>
      <c r="E91" s="157"/>
      <c r="F91" s="199">
        <v>572</v>
      </c>
      <c r="G91" s="158"/>
    </row>
    <row r="92" spans="1:7" x14ac:dyDescent="0.25">
      <c r="A92" s="149">
        <f t="shared" si="1"/>
        <v>87</v>
      </c>
      <c r="B92" s="124">
        <v>42888</v>
      </c>
      <c r="C92" s="150" t="s">
        <v>279</v>
      </c>
      <c r="D92" s="122" t="s">
        <v>1257</v>
      </c>
      <c r="E92" s="151"/>
      <c r="F92" s="199">
        <v>17</v>
      </c>
      <c r="G92" s="150"/>
    </row>
    <row r="93" spans="1:7" x14ac:dyDescent="0.25">
      <c r="A93" s="149">
        <f t="shared" si="1"/>
        <v>88</v>
      </c>
      <c r="B93" s="113">
        <v>42888</v>
      </c>
      <c r="C93" s="150" t="s">
        <v>279</v>
      </c>
      <c r="D93" s="122" t="s">
        <v>1658</v>
      </c>
      <c r="E93" s="151"/>
      <c r="F93" s="199">
        <v>12</v>
      </c>
      <c r="G93" s="150"/>
    </row>
    <row r="94" spans="1:7" x14ac:dyDescent="0.25">
      <c r="A94" s="149">
        <f t="shared" si="1"/>
        <v>89</v>
      </c>
      <c r="B94" s="113">
        <v>42888</v>
      </c>
      <c r="C94" s="150" t="s">
        <v>279</v>
      </c>
      <c r="D94" s="122" t="s">
        <v>1658</v>
      </c>
      <c r="E94" s="151"/>
      <c r="F94" s="199">
        <v>7</v>
      </c>
      <c r="G94" s="150"/>
    </row>
    <row r="95" spans="1:7" x14ac:dyDescent="0.25">
      <c r="A95" s="149">
        <f t="shared" si="1"/>
        <v>90</v>
      </c>
      <c r="B95" s="113">
        <v>42895</v>
      </c>
      <c r="C95" s="150" t="s">
        <v>279</v>
      </c>
      <c r="D95" s="122" t="s">
        <v>1257</v>
      </c>
      <c r="E95" s="151"/>
      <c r="F95" s="199">
        <v>8.5</v>
      </c>
      <c r="G95" s="150"/>
    </row>
    <row r="96" spans="1:7" x14ac:dyDescent="0.25">
      <c r="A96" s="149">
        <f t="shared" si="1"/>
        <v>91</v>
      </c>
      <c r="B96" s="113">
        <v>42900</v>
      </c>
      <c r="C96" s="150" t="s">
        <v>279</v>
      </c>
      <c r="D96" s="122" t="s">
        <v>1663</v>
      </c>
      <c r="E96" s="151"/>
      <c r="F96" s="199">
        <v>7.5</v>
      </c>
      <c r="G96" s="150"/>
    </row>
    <row r="97" spans="1:7" x14ac:dyDescent="0.25">
      <c r="A97" s="149">
        <f t="shared" si="1"/>
        <v>92</v>
      </c>
      <c r="B97" s="113">
        <v>42906</v>
      </c>
      <c r="C97" s="150" t="s">
        <v>279</v>
      </c>
      <c r="D97" s="122" t="s">
        <v>1658</v>
      </c>
      <c r="E97" s="151"/>
      <c r="F97" s="199">
        <v>6</v>
      </c>
      <c r="G97" s="150"/>
    </row>
    <row r="98" spans="1:7" x14ac:dyDescent="0.25">
      <c r="A98" s="149">
        <f t="shared" si="1"/>
        <v>93</v>
      </c>
      <c r="B98" s="113">
        <v>42907</v>
      </c>
      <c r="C98" s="150" t="s">
        <v>279</v>
      </c>
      <c r="D98" s="122" t="s">
        <v>1666</v>
      </c>
      <c r="E98" s="151" t="s">
        <v>1665</v>
      </c>
      <c r="F98" s="199">
        <v>3.5</v>
      </c>
      <c r="G98" s="150"/>
    </row>
    <row r="99" spans="1:7" x14ac:dyDescent="0.25">
      <c r="A99" s="149">
        <f t="shared" si="1"/>
        <v>94</v>
      </c>
      <c r="B99" s="113">
        <v>42906</v>
      </c>
      <c r="C99" s="150" t="s">
        <v>279</v>
      </c>
      <c r="D99" s="122" t="s">
        <v>1664</v>
      </c>
      <c r="E99" s="151"/>
      <c r="F99" s="199">
        <v>25</v>
      </c>
      <c r="G99" s="150"/>
    </row>
    <row r="100" spans="1:7" x14ac:dyDescent="0.25">
      <c r="A100" s="149">
        <f t="shared" si="1"/>
        <v>95</v>
      </c>
      <c r="B100" s="113">
        <v>42909</v>
      </c>
      <c r="C100" s="150" t="s">
        <v>279</v>
      </c>
      <c r="D100" s="122" t="s">
        <v>1257</v>
      </c>
      <c r="E100" s="151"/>
      <c r="F100" s="199">
        <v>11.7</v>
      </c>
      <c r="G100" s="150"/>
    </row>
    <row r="101" spans="1:7" s="159" customFormat="1" ht="30" x14ac:dyDescent="0.25">
      <c r="A101" s="155">
        <f t="shared" si="1"/>
        <v>96</v>
      </c>
      <c r="B101" s="113">
        <v>42914</v>
      </c>
      <c r="C101" s="158" t="s">
        <v>279</v>
      </c>
      <c r="D101" s="156" t="s">
        <v>1669</v>
      </c>
      <c r="E101" s="157"/>
      <c r="F101" s="199">
        <v>5</v>
      </c>
      <c r="G101" s="158"/>
    </row>
    <row r="102" spans="1:7" x14ac:dyDescent="0.25">
      <c r="A102" s="149">
        <f t="shared" si="1"/>
        <v>97</v>
      </c>
      <c r="B102" s="113">
        <v>42914</v>
      </c>
      <c r="C102" s="150" t="s">
        <v>279</v>
      </c>
      <c r="D102" s="122" t="s">
        <v>1668</v>
      </c>
      <c r="E102" s="151" t="s">
        <v>1667</v>
      </c>
      <c r="F102" s="199">
        <v>21</v>
      </c>
      <c r="G102" s="150"/>
    </row>
    <row r="103" spans="1:7" x14ac:dyDescent="0.25">
      <c r="A103" s="149">
        <f t="shared" si="1"/>
        <v>98</v>
      </c>
      <c r="B103" s="113">
        <v>42919</v>
      </c>
      <c r="C103" s="150" t="s">
        <v>279</v>
      </c>
      <c r="D103" s="122" t="s">
        <v>1257</v>
      </c>
      <c r="E103" s="151"/>
      <c r="F103" s="199">
        <v>20.399999999999999</v>
      </c>
      <c r="G103" s="150"/>
    </row>
    <row r="104" spans="1:7" x14ac:dyDescent="0.25">
      <c r="A104" s="149">
        <f t="shared" si="1"/>
        <v>99</v>
      </c>
      <c r="B104" s="113">
        <v>42919</v>
      </c>
      <c r="C104" s="150" t="s">
        <v>279</v>
      </c>
      <c r="D104" s="122" t="s">
        <v>1670</v>
      </c>
      <c r="E104" s="151"/>
      <c r="F104" s="199">
        <v>4</v>
      </c>
      <c r="G104" s="150"/>
    </row>
    <row r="105" spans="1:7" x14ac:dyDescent="0.25">
      <c r="A105" s="149">
        <f t="shared" si="1"/>
        <v>100</v>
      </c>
      <c r="B105" s="113">
        <v>42920</v>
      </c>
      <c r="C105" s="150" t="s">
        <v>279</v>
      </c>
      <c r="D105" s="122" t="s">
        <v>1671</v>
      </c>
      <c r="E105" s="151"/>
      <c r="F105" s="199">
        <v>3.5</v>
      </c>
      <c r="G105" s="150"/>
    </row>
    <row r="106" spans="1:7" x14ac:dyDescent="0.25">
      <c r="A106" s="149">
        <f t="shared" si="1"/>
        <v>101</v>
      </c>
      <c r="B106" s="113">
        <v>42922</v>
      </c>
      <c r="C106" s="150" t="s">
        <v>279</v>
      </c>
      <c r="D106" s="122" t="s">
        <v>1673</v>
      </c>
      <c r="E106" s="151" t="s">
        <v>1672</v>
      </c>
      <c r="F106" s="199">
        <v>1.6</v>
      </c>
      <c r="G106" s="150"/>
    </row>
    <row r="107" spans="1:7" x14ac:dyDescent="0.25">
      <c r="A107" s="149">
        <f t="shared" si="1"/>
        <v>102</v>
      </c>
      <c r="B107" s="113">
        <v>42927</v>
      </c>
      <c r="C107" s="150" t="s">
        <v>279</v>
      </c>
      <c r="D107" s="122" t="s">
        <v>1257</v>
      </c>
      <c r="E107" s="151"/>
      <c r="F107" s="199">
        <v>12</v>
      </c>
      <c r="G107" s="150"/>
    </row>
    <row r="108" spans="1:7" x14ac:dyDescent="0.25">
      <c r="A108" s="149">
        <f t="shared" si="1"/>
        <v>103</v>
      </c>
      <c r="B108" s="113">
        <v>42930</v>
      </c>
      <c r="C108" s="150" t="s">
        <v>279</v>
      </c>
      <c r="D108" s="122" t="s">
        <v>1257</v>
      </c>
      <c r="E108" s="151"/>
      <c r="F108" s="199">
        <v>11.5</v>
      </c>
      <c r="G108" s="150"/>
    </row>
    <row r="109" spans="1:7" x14ac:dyDescent="0.25">
      <c r="A109" s="149">
        <f t="shared" si="1"/>
        <v>104</v>
      </c>
      <c r="B109" s="113">
        <v>42934</v>
      </c>
      <c r="C109" s="150" t="s">
        <v>279</v>
      </c>
      <c r="D109" s="122" t="s">
        <v>1257</v>
      </c>
      <c r="E109" s="151"/>
      <c r="F109" s="199">
        <v>12</v>
      </c>
      <c r="G109" s="150"/>
    </row>
    <row r="110" spans="1:7" x14ac:dyDescent="0.25">
      <c r="A110" s="149">
        <f t="shared" si="1"/>
        <v>105</v>
      </c>
      <c r="B110" s="113">
        <v>42934</v>
      </c>
      <c r="C110" s="150" t="s">
        <v>279</v>
      </c>
      <c r="D110" s="122" t="s">
        <v>1674</v>
      </c>
      <c r="E110" s="151"/>
      <c r="F110" s="199">
        <v>3</v>
      </c>
      <c r="G110" s="150"/>
    </row>
    <row r="111" spans="1:7" x14ac:dyDescent="0.25">
      <c r="A111" s="149">
        <f t="shared" si="1"/>
        <v>106</v>
      </c>
      <c r="B111" s="113">
        <v>42937</v>
      </c>
      <c r="C111" s="150" t="s">
        <v>279</v>
      </c>
      <c r="D111" s="122" t="s">
        <v>1257</v>
      </c>
      <c r="E111" s="151"/>
      <c r="F111" s="199">
        <v>15.5</v>
      </c>
      <c r="G111" s="150"/>
    </row>
    <row r="112" spans="1:7" x14ac:dyDescent="0.25">
      <c r="A112" s="149">
        <f t="shared" si="1"/>
        <v>107</v>
      </c>
      <c r="B112" s="113">
        <v>42943</v>
      </c>
      <c r="C112" s="150" t="s">
        <v>279</v>
      </c>
      <c r="D112" s="122" t="s">
        <v>1678</v>
      </c>
      <c r="E112" s="151"/>
      <c r="F112" s="199">
        <v>3.5</v>
      </c>
      <c r="G112" s="150"/>
    </row>
    <row r="113" spans="1:7" x14ac:dyDescent="0.25">
      <c r="A113" s="149">
        <f t="shared" si="1"/>
        <v>108</v>
      </c>
      <c r="B113" s="113">
        <v>42941</v>
      </c>
      <c r="C113" s="150" t="s">
        <v>279</v>
      </c>
      <c r="D113" s="122" t="s">
        <v>1676</v>
      </c>
      <c r="E113" s="151"/>
      <c r="F113" s="199">
        <v>4</v>
      </c>
      <c r="G113" s="150"/>
    </row>
    <row r="114" spans="1:7" x14ac:dyDescent="0.25">
      <c r="A114" s="149">
        <f t="shared" si="1"/>
        <v>109</v>
      </c>
      <c r="B114" s="113">
        <v>42942</v>
      </c>
      <c r="C114" s="150" t="s">
        <v>279</v>
      </c>
      <c r="D114" s="122" t="s">
        <v>1677</v>
      </c>
      <c r="E114" s="151"/>
      <c r="F114" s="199">
        <v>3</v>
      </c>
      <c r="G114" s="150"/>
    </row>
    <row r="115" spans="1:7" x14ac:dyDescent="0.25">
      <c r="A115" s="149">
        <f t="shared" si="1"/>
        <v>110</v>
      </c>
      <c r="B115" s="113">
        <v>42948</v>
      </c>
      <c r="C115" s="150" t="s">
        <v>279</v>
      </c>
      <c r="D115" s="122" t="s">
        <v>1257</v>
      </c>
      <c r="E115" s="151"/>
      <c r="F115" s="199">
        <v>14</v>
      </c>
      <c r="G115" s="150"/>
    </row>
    <row r="116" spans="1:7" x14ac:dyDescent="0.25">
      <c r="A116" s="149">
        <f t="shared" si="1"/>
        <v>111</v>
      </c>
      <c r="B116" s="113">
        <v>42951</v>
      </c>
      <c r="C116" s="150" t="s">
        <v>279</v>
      </c>
      <c r="D116" s="122" t="s">
        <v>1257</v>
      </c>
      <c r="E116" s="151"/>
      <c r="F116" s="199">
        <v>21</v>
      </c>
      <c r="G116" s="150"/>
    </row>
    <row r="117" spans="1:7" x14ac:dyDescent="0.25">
      <c r="A117" s="149">
        <f t="shared" si="1"/>
        <v>112</v>
      </c>
      <c r="B117" s="113">
        <v>42962</v>
      </c>
      <c r="C117" s="150" t="s">
        <v>279</v>
      </c>
      <c r="D117" s="122" t="s">
        <v>1257</v>
      </c>
      <c r="E117" s="151"/>
      <c r="F117" s="199">
        <v>10.199999999999999</v>
      </c>
      <c r="G117" s="150"/>
    </row>
    <row r="118" spans="1:7" x14ac:dyDescent="0.25">
      <c r="A118" s="149">
        <f t="shared" si="1"/>
        <v>113</v>
      </c>
      <c r="B118" s="113">
        <v>42965</v>
      </c>
      <c r="C118" s="150" t="s">
        <v>279</v>
      </c>
      <c r="D118" s="122" t="s">
        <v>539</v>
      </c>
      <c r="E118" s="151"/>
      <c r="F118" s="199">
        <v>14.5</v>
      </c>
      <c r="G118" s="150"/>
    </row>
    <row r="119" spans="1:7" x14ac:dyDescent="0.25">
      <c r="A119" s="149">
        <f t="shared" si="1"/>
        <v>114</v>
      </c>
      <c r="B119" s="113">
        <v>42975</v>
      </c>
      <c r="C119" s="150" t="s">
        <v>279</v>
      </c>
      <c r="D119" s="122" t="s">
        <v>1257</v>
      </c>
      <c r="E119" s="151"/>
      <c r="F119" s="199">
        <v>13.4</v>
      </c>
      <c r="G119" s="150"/>
    </row>
    <row r="120" spans="1:7" x14ac:dyDescent="0.25">
      <c r="A120" s="149">
        <f t="shared" si="1"/>
        <v>115</v>
      </c>
      <c r="B120" s="113">
        <v>42982</v>
      </c>
      <c r="C120" s="150" t="s">
        <v>510</v>
      </c>
      <c r="D120" s="122" t="s">
        <v>1680</v>
      </c>
      <c r="E120" s="151" t="s">
        <v>1679</v>
      </c>
      <c r="F120" s="199">
        <v>10.01</v>
      </c>
      <c r="G120" s="150"/>
    </row>
    <row r="121" spans="1:7" x14ac:dyDescent="0.25">
      <c r="A121" s="149">
        <f t="shared" si="1"/>
        <v>116</v>
      </c>
      <c r="B121" s="113">
        <v>42983</v>
      </c>
      <c r="C121" s="150" t="s">
        <v>279</v>
      </c>
      <c r="D121" s="122" t="s">
        <v>1257</v>
      </c>
      <c r="E121" s="151"/>
      <c r="F121" s="199">
        <v>18.399999999999999</v>
      </c>
      <c r="G121" s="150"/>
    </row>
    <row r="122" spans="1:7" x14ac:dyDescent="0.25">
      <c r="A122" s="149">
        <f t="shared" si="1"/>
        <v>117</v>
      </c>
      <c r="B122" s="113">
        <v>42984</v>
      </c>
      <c r="C122" s="150" t="s">
        <v>1443</v>
      </c>
      <c r="D122" s="122" t="s">
        <v>1681</v>
      </c>
      <c r="E122" s="151"/>
      <c r="F122" s="199">
        <v>153</v>
      </c>
      <c r="G122" s="150"/>
    </row>
    <row r="123" spans="1:7" x14ac:dyDescent="0.25">
      <c r="A123" s="149">
        <f t="shared" si="1"/>
        <v>118</v>
      </c>
      <c r="B123" s="113">
        <v>42986</v>
      </c>
      <c r="C123" s="150" t="s">
        <v>279</v>
      </c>
      <c r="D123" s="122" t="s">
        <v>1257</v>
      </c>
      <c r="E123" s="151"/>
      <c r="F123" s="199">
        <v>20</v>
      </c>
      <c r="G123" s="150"/>
    </row>
    <row r="124" spans="1:7" x14ac:dyDescent="0.25">
      <c r="A124" s="149">
        <f t="shared" si="1"/>
        <v>119</v>
      </c>
      <c r="B124" s="113">
        <v>42986</v>
      </c>
      <c r="C124" s="150" t="s">
        <v>279</v>
      </c>
      <c r="D124" s="122" t="s">
        <v>1674</v>
      </c>
      <c r="E124" s="151"/>
      <c r="F124" s="199">
        <v>3.5</v>
      </c>
      <c r="G124" s="150"/>
    </row>
    <row r="125" spans="1:7" x14ac:dyDescent="0.25">
      <c r="A125" s="149">
        <f t="shared" si="1"/>
        <v>120</v>
      </c>
      <c r="B125" s="113">
        <v>42992</v>
      </c>
      <c r="C125" s="150" t="s">
        <v>481</v>
      </c>
      <c r="D125" s="122" t="s">
        <v>1666</v>
      </c>
      <c r="E125" s="151"/>
      <c r="F125" s="199">
        <v>3</v>
      </c>
      <c r="G125" s="150"/>
    </row>
    <row r="126" spans="1:7" x14ac:dyDescent="0.25">
      <c r="A126" s="149">
        <f t="shared" si="1"/>
        <v>121</v>
      </c>
      <c r="B126" s="113">
        <v>42992</v>
      </c>
      <c r="C126" s="150" t="s">
        <v>279</v>
      </c>
      <c r="D126" s="122" t="s">
        <v>1257</v>
      </c>
      <c r="E126" s="151"/>
      <c r="F126" s="199">
        <v>12.5</v>
      </c>
      <c r="G126" s="150"/>
    </row>
    <row r="127" spans="1:7" x14ac:dyDescent="0.25">
      <c r="A127" s="149">
        <f t="shared" si="1"/>
        <v>122</v>
      </c>
      <c r="B127" s="113">
        <v>42992</v>
      </c>
      <c r="C127" s="150" t="s">
        <v>1684</v>
      </c>
      <c r="D127" s="122" t="s">
        <v>1685</v>
      </c>
      <c r="E127" s="151"/>
      <c r="F127" s="199">
        <v>862</v>
      </c>
      <c r="G127" s="150"/>
    </row>
    <row r="128" spans="1:7" x14ac:dyDescent="0.25">
      <c r="A128" s="149">
        <f t="shared" si="1"/>
        <v>123</v>
      </c>
      <c r="B128" s="113">
        <v>42993</v>
      </c>
      <c r="C128" s="150" t="s">
        <v>279</v>
      </c>
      <c r="D128" s="122" t="s">
        <v>1257</v>
      </c>
      <c r="E128" s="151"/>
      <c r="F128" s="199">
        <v>18.5</v>
      </c>
      <c r="G128" s="150"/>
    </row>
    <row r="129" spans="1:7" x14ac:dyDescent="0.25">
      <c r="A129" s="149">
        <f t="shared" si="1"/>
        <v>124</v>
      </c>
      <c r="B129" s="113">
        <v>42996</v>
      </c>
      <c r="C129" s="150" t="s">
        <v>279</v>
      </c>
      <c r="D129" s="122" t="s">
        <v>1257</v>
      </c>
      <c r="E129" s="151"/>
      <c r="F129" s="199">
        <v>13.5</v>
      </c>
      <c r="G129" s="150"/>
    </row>
    <row r="130" spans="1:7" x14ac:dyDescent="0.25">
      <c r="A130" s="149">
        <f t="shared" si="1"/>
        <v>125</v>
      </c>
      <c r="B130" s="113">
        <v>42998</v>
      </c>
      <c r="C130" s="150" t="s">
        <v>279</v>
      </c>
      <c r="D130" s="122" t="s">
        <v>1257</v>
      </c>
      <c r="E130" s="151"/>
      <c r="F130" s="199">
        <v>21.5</v>
      </c>
      <c r="G130" s="150"/>
    </row>
    <row r="131" spans="1:7" x14ac:dyDescent="0.25">
      <c r="A131" s="149">
        <f t="shared" si="1"/>
        <v>126</v>
      </c>
      <c r="B131" s="113">
        <v>43000</v>
      </c>
      <c r="C131" s="150" t="s">
        <v>279</v>
      </c>
      <c r="D131" s="122" t="s">
        <v>1257</v>
      </c>
      <c r="E131" s="151"/>
      <c r="F131" s="199">
        <v>18.2</v>
      </c>
      <c r="G131" s="150"/>
    </row>
    <row r="132" spans="1:7" x14ac:dyDescent="0.25">
      <c r="A132" s="149">
        <f t="shared" si="1"/>
        <v>127</v>
      </c>
      <c r="B132" s="113">
        <v>43007</v>
      </c>
      <c r="C132" s="150" t="s">
        <v>279</v>
      </c>
      <c r="D132" s="122" t="s">
        <v>1257</v>
      </c>
      <c r="E132" s="151"/>
      <c r="F132" s="199">
        <v>18.5</v>
      </c>
      <c r="G132" s="150"/>
    </row>
    <row r="133" spans="1:7" x14ac:dyDescent="0.25">
      <c r="A133" s="149">
        <f t="shared" si="1"/>
        <v>128</v>
      </c>
      <c r="B133" s="113">
        <v>42990</v>
      </c>
      <c r="C133" s="150" t="s">
        <v>15</v>
      </c>
      <c r="D133" s="122" t="s">
        <v>1683</v>
      </c>
      <c r="E133" s="151"/>
      <c r="F133" s="199">
        <v>280</v>
      </c>
      <c r="G133" s="150"/>
    </row>
    <row r="134" spans="1:7" x14ac:dyDescent="0.25">
      <c r="A134" s="149">
        <f t="shared" si="1"/>
        <v>129</v>
      </c>
      <c r="B134" s="113">
        <v>42984</v>
      </c>
      <c r="C134" s="150" t="s">
        <v>279</v>
      </c>
      <c r="D134" s="122" t="s">
        <v>1682</v>
      </c>
      <c r="E134" s="151"/>
      <c r="F134" s="199">
        <v>170</v>
      </c>
      <c r="G134" s="150"/>
    </row>
    <row r="135" spans="1:7" s="159" customFormat="1" ht="30" x14ac:dyDescent="0.25">
      <c r="A135" s="155">
        <f t="shared" si="1"/>
        <v>130</v>
      </c>
      <c r="B135" s="152">
        <v>43013</v>
      </c>
      <c r="C135" s="158" t="s">
        <v>15</v>
      </c>
      <c r="D135" s="156" t="s">
        <v>1687</v>
      </c>
      <c r="E135" s="157"/>
      <c r="F135" s="199">
        <v>970</v>
      </c>
      <c r="G135" s="158"/>
    </row>
    <row r="136" spans="1:7" s="159" customFormat="1" ht="30" x14ac:dyDescent="0.25">
      <c r="A136" s="155">
        <f t="shared" si="1"/>
        <v>131</v>
      </c>
      <c r="B136" s="126">
        <v>43014</v>
      </c>
      <c r="C136" s="158" t="s">
        <v>279</v>
      </c>
      <c r="D136" s="156" t="s">
        <v>1689</v>
      </c>
      <c r="E136" s="157"/>
      <c r="F136" s="199">
        <v>60</v>
      </c>
      <c r="G136" s="158"/>
    </row>
    <row r="137" spans="1:7" x14ac:dyDescent="0.25">
      <c r="A137" s="149">
        <f t="shared" si="1"/>
        <v>132</v>
      </c>
      <c r="B137" s="126">
        <v>43014</v>
      </c>
      <c r="C137" s="150" t="s">
        <v>279</v>
      </c>
      <c r="D137" s="122" t="s">
        <v>1688</v>
      </c>
      <c r="E137" s="151"/>
      <c r="F137" s="199">
        <v>20</v>
      </c>
      <c r="G137" s="150"/>
    </row>
    <row r="138" spans="1:7" x14ac:dyDescent="0.25">
      <c r="A138" s="149">
        <f t="shared" si="1"/>
        <v>133</v>
      </c>
      <c r="B138" s="113">
        <v>43011</v>
      </c>
      <c r="C138" s="150" t="s">
        <v>279</v>
      </c>
      <c r="D138" s="122" t="s">
        <v>1257</v>
      </c>
      <c r="E138" s="151"/>
      <c r="F138" s="199">
        <v>13</v>
      </c>
      <c r="G138" s="150"/>
    </row>
    <row r="139" spans="1:7" x14ac:dyDescent="0.25">
      <c r="A139" s="149">
        <f t="shared" si="1"/>
        <v>134</v>
      </c>
      <c r="B139" s="113">
        <v>43012</v>
      </c>
      <c r="C139" s="150" t="s">
        <v>279</v>
      </c>
      <c r="D139" s="122" t="s">
        <v>1257</v>
      </c>
      <c r="E139" s="151"/>
      <c r="F139" s="199">
        <v>18</v>
      </c>
      <c r="G139" s="150"/>
    </row>
    <row r="140" spans="1:7" x14ac:dyDescent="0.25">
      <c r="A140" s="149">
        <f t="shared" si="1"/>
        <v>135</v>
      </c>
      <c r="B140" s="113">
        <v>43021</v>
      </c>
      <c r="C140" s="150" t="s">
        <v>279</v>
      </c>
      <c r="D140" s="122" t="s">
        <v>1257</v>
      </c>
      <c r="E140" s="151"/>
      <c r="F140" s="199">
        <v>22</v>
      </c>
      <c r="G140" s="150"/>
    </row>
    <row r="141" spans="1:7" x14ac:dyDescent="0.25">
      <c r="A141" s="149">
        <f t="shared" si="1"/>
        <v>136</v>
      </c>
      <c r="B141" s="113">
        <v>43036</v>
      </c>
      <c r="C141" s="150" t="s">
        <v>279</v>
      </c>
      <c r="D141" s="122" t="s">
        <v>1257</v>
      </c>
      <c r="E141" s="151"/>
      <c r="F141" s="199">
        <v>18.5</v>
      </c>
      <c r="G141" s="150"/>
    </row>
    <row r="142" spans="1:7" x14ac:dyDescent="0.25">
      <c r="A142" s="149">
        <f t="shared" si="1"/>
        <v>137</v>
      </c>
      <c r="B142" s="126">
        <v>43045</v>
      </c>
      <c r="C142" s="150" t="s">
        <v>63</v>
      </c>
      <c r="D142" s="122" t="s">
        <v>1701</v>
      </c>
      <c r="E142" s="151"/>
      <c r="F142" s="199">
        <v>6236.04</v>
      </c>
      <c r="G142" s="150"/>
    </row>
    <row r="143" spans="1:7" s="159" customFormat="1" ht="30" x14ac:dyDescent="0.25">
      <c r="A143" s="155">
        <f t="shared" si="1"/>
        <v>138</v>
      </c>
      <c r="B143" s="126">
        <v>43045</v>
      </c>
      <c r="C143" s="160" t="s">
        <v>1692</v>
      </c>
      <c r="D143" s="156" t="s">
        <v>1693</v>
      </c>
      <c r="E143" s="157"/>
      <c r="F143" s="199">
        <v>493.9</v>
      </c>
      <c r="G143" s="158"/>
    </row>
    <row r="144" spans="1:7" x14ac:dyDescent="0.25">
      <c r="A144" s="149">
        <f t="shared" si="1"/>
        <v>139</v>
      </c>
      <c r="B144" s="126">
        <v>43045</v>
      </c>
      <c r="C144" s="150" t="s">
        <v>63</v>
      </c>
      <c r="D144" s="122" t="s">
        <v>1703</v>
      </c>
      <c r="E144" s="151"/>
      <c r="F144" s="199">
        <v>743.63</v>
      </c>
      <c r="G144" s="150"/>
    </row>
    <row r="145" spans="1:7" x14ac:dyDescent="0.25">
      <c r="A145" s="149">
        <f t="shared" si="1"/>
        <v>140</v>
      </c>
      <c r="B145" s="113">
        <v>43048</v>
      </c>
      <c r="C145" s="150" t="s">
        <v>279</v>
      </c>
      <c r="D145" s="122" t="s">
        <v>1257</v>
      </c>
      <c r="E145" s="151"/>
      <c r="F145" s="199">
        <v>15.5</v>
      </c>
      <c r="G145" s="150"/>
    </row>
    <row r="146" spans="1:7" x14ac:dyDescent="0.25">
      <c r="A146" s="149">
        <f t="shared" si="1"/>
        <v>141</v>
      </c>
      <c r="B146" s="113">
        <v>43052</v>
      </c>
      <c r="C146" s="150" t="s">
        <v>279</v>
      </c>
      <c r="D146" s="122" t="s">
        <v>1257</v>
      </c>
      <c r="E146" s="151"/>
      <c r="F146" s="199">
        <v>5</v>
      </c>
      <c r="G146" s="150"/>
    </row>
    <row r="147" spans="1:7" x14ac:dyDescent="0.25">
      <c r="A147" s="149">
        <f t="shared" si="1"/>
        <v>142</v>
      </c>
      <c r="B147" s="113">
        <v>43053</v>
      </c>
      <c r="C147" s="150" t="s">
        <v>279</v>
      </c>
      <c r="D147" s="122" t="s">
        <v>1257</v>
      </c>
      <c r="E147" s="151"/>
      <c r="F147" s="199">
        <v>9.5</v>
      </c>
      <c r="G147" s="150"/>
    </row>
    <row r="148" spans="1:7" x14ac:dyDescent="0.25">
      <c r="A148" s="149">
        <f t="shared" si="1"/>
        <v>143</v>
      </c>
      <c r="B148" s="113">
        <v>43060</v>
      </c>
      <c r="C148" s="150" t="s">
        <v>279</v>
      </c>
      <c r="D148" s="122" t="s">
        <v>1257</v>
      </c>
      <c r="E148" s="151"/>
      <c r="F148" s="199">
        <v>14.2</v>
      </c>
      <c r="G148" s="150"/>
    </row>
    <row r="149" spans="1:7" x14ac:dyDescent="0.25">
      <c r="A149" s="149">
        <f t="shared" si="1"/>
        <v>144</v>
      </c>
      <c r="B149" s="113">
        <v>43067</v>
      </c>
      <c r="C149" s="150" t="s">
        <v>279</v>
      </c>
      <c r="D149" s="122" t="s">
        <v>1707</v>
      </c>
      <c r="E149" s="151"/>
      <c r="F149" s="199">
        <v>11.5</v>
      </c>
      <c r="G149" s="150"/>
    </row>
    <row r="150" spans="1:7" x14ac:dyDescent="0.25">
      <c r="A150" s="149">
        <f t="shared" si="1"/>
        <v>145</v>
      </c>
      <c r="B150" s="113">
        <v>43067</v>
      </c>
      <c r="C150" s="150" t="s">
        <v>279</v>
      </c>
      <c r="D150" s="122" t="s">
        <v>1674</v>
      </c>
      <c r="E150" s="151"/>
      <c r="F150" s="199">
        <v>5</v>
      </c>
      <c r="G150" s="150"/>
    </row>
    <row r="151" spans="1:7" x14ac:dyDescent="0.25">
      <c r="A151" s="149">
        <f t="shared" si="1"/>
        <v>146</v>
      </c>
      <c r="B151" s="113">
        <v>43069</v>
      </c>
      <c r="C151" s="150" t="s">
        <v>279</v>
      </c>
      <c r="D151" s="122" t="s">
        <v>1257</v>
      </c>
      <c r="E151" s="151"/>
      <c r="F151" s="199">
        <v>13.9</v>
      </c>
      <c r="G151" s="150"/>
    </row>
    <row r="152" spans="1:7" x14ac:dyDescent="0.25">
      <c r="A152" s="149">
        <f t="shared" si="1"/>
        <v>147</v>
      </c>
      <c r="B152" s="113">
        <v>43089</v>
      </c>
      <c r="C152" s="150" t="s">
        <v>1640</v>
      </c>
      <c r="D152" s="122" t="s">
        <v>617</v>
      </c>
      <c r="E152" s="151" t="s">
        <v>1724</v>
      </c>
      <c r="F152" s="199">
        <v>453.5</v>
      </c>
      <c r="G152" s="150"/>
    </row>
    <row r="153" spans="1:7" x14ac:dyDescent="0.25">
      <c r="A153" s="149">
        <f t="shared" si="1"/>
        <v>148</v>
      </c>
      <c r="B153" s="113">
        <v>43081</v>
      </c>
      <c r="C153" s="150" t="s">
        <v>1719</v>
      </c>
      <c r="D153" s="122" t="s">
        <v>617</v>
      </c>
      <c r="E153" s="151" t="s">
        <v>1718</v>
      </c>
      <c r="F153" s="199">
        <v>70</v>
      </c>
      <c r="G153" s="150"/>
    </row>
    <row r="154" spans="1:7" x14ac:dyDescent="0.25">
      <c r="A154" s="149">
        <f t="shared" si="1"/>
        <v>149</v>
      </c>
      <c r="B154" s="113">
        <v>43070</v>
      </c>
      <c r="C154" s="150" t="s">
        <v>1443</v>
      </c>
      <c r="D154" s="122" t="s">
        <v>924</v>
      </c>
      <c r="E154" s="151" t="s">
        <v>1711</v>
      </c>
      <c r="F154" s="199">
        <v>24</v>
      </c>
      <c r="G154" s="150"/>
    </row>
    <row r="155" spans="1:7" x14ac:dyDescent="0.25">
      <c r="A155" s="149">
        <f t="shared" si="1"/>
        <v>150</v>
      </c>
      <c r="B155" s="113">
        <v>43070</v>
      </c>
      <c r="C155" s="150" t="s">
        <v>279</v>
      </c>
      <c r="D155" s="122" t="s">
        <v>1257</v>
      </c>
      <c r="E155" s="151"/>
      <c r="F155" s="199">
        <v>20.5</v>
      </c>
      <c r="G155" s="150"/>
    </row>
    <row r="156" spans="1:7" x14ac:dyDescent="0.25">
      <c r="A156" s="149">
        <f t="shared" si="1"/>
        <v>151</v>
      </c>
      <c r="B156" s="113">
        <v>43070</v>
      </c>
      <c r="C156" s="150" t="s">
        <v>1709</v>
      </c>
      <c r="D156" s="122" t="s">
        <v>1710</v>
      </c>
      <c r="E156" s="151" t="s">
        <v>1708</v>
      </c>
      <c r="F156" s="199">
        <v>2.5</v>
      </c>
      <c r="G156" s="150"/>
    </row>
    <row r="157" spans="1:7" x14ac:dyDescent="0.25">
      <c r="A157" s="149">
        <f t="shared" si="1"/>
        <v>152</v>
      </c>
      <c r="B157" s="113">
        <v>43073</v>
      </c>
      <c r="C157" s="150" t="s">
        <v>279</v>
      </c>
      <c r="D157" s="122" t="s">
        <v>1257</v>
      </c>
      <c r="E157" s="151"/>
      <c r="F157" s="199">
        <v>9.5</v>
      </c>
      <c r="G157" s="150"/>
    </row>
    <row r="158" spans="1:7" x14ac:dyDescent="0.25">
      <c r="A158" s="149">
        <f t="shared" si="1"/>
        <v>153</v>
      </c>
      <c r="B158" s="113">
        <v>43076</v>
      </c>
      <c r="C158" s="150" t="s">
        <v>279</v>
      </c>
      <c r="D158" s="122" t="s">
        <v>1658</v>
      </c>
      <c r="E158" s="151"/>
      <c r="F158" s="199">
        <v>4</v>
      </c>
      <c r="G158" s="150"/>
    </row>
    <row r="159" spans="1:7" x14ac:dyDescent="0.25">
      <c r="A159" s="149">
        <f t="shared" si="1"/>
        <v>154</v>
      </c>
      <c r="B159" s="113">
        <v>43076</v>
      </c>
      <c r="C159" s="150" t="s">
        <v>1443</v>
      </c>
      <c r="D159" s="122" t="s">
        <v>588</v>
      </c>
      <c r="E159" s="151" t="s">
        <v>1715</v>
      </c>
      <c r="F159" s="199">
        <v>73</v>
      </c>
      <c r="G159" s="150"/>
    </row>
    <row r="160" spans="1:7" x14ac:dyDescent="0.25">
      <c r="A160" s="149">
        <f t="shared" si="1"/>
        <v>155</v>
      </c>
      <c r="B160" s="113">
        <v>43076</v>
      </c>
      <c r="C160" s="150" t="s">
        <v>1713</v>
      </c>
      <c r="D160" s="122" t="s">
        <v>1714</v>
      </c>
      <c r="E160" s="151" t="s">
        <v>1712</v>
      </c>
      <c r="F160" s="199">
        <v>12</v>
      </c>
      <c r="G160" s="150"/>
    </row>
    <row r="161" spans="1:7" x14ac:dyDescent="0.25">
      <c r="A161" s="149">
        <f t="shared" si="1"/>
        <v>156</v>
      </c>
      <c r="B161" s="113">
        <v>43080</v>
      </c>
      <c r="C161" s="150" t="s">
        <v>510</v>
      </c>
      <c r="D161" s="122" t="s">
        <v>1717</v>
      </c>
      <c r="E161" s="151" t="s">
        <v>1716</v>
      </c>
      <c r="F161" s="199">
        <v>350</v>
      </c>
      <c r="G161" s="150"/>
    </row>
    <row r="162" spans="1:7" x14ac:dyDescent="0.25">
      <c r="A162" s="149">
        <f t="shared" si="1"/>
        <v>157</v>
      </c>
      <c r="B162" s="113">
        <v>43082</v>
      </c>
      <c r="C162" s="150" t="s">
        <v>279</v>
      </c>
      <c r="D162" s="122" t="s">
        <v>1720</v>
      </c>
      <c r="E162" s="151"/>
      <c r="F162" s="199">
        <v>9</v>
      </c>
      <c r="G162" s="150"/>
    </row>
    <row r="163" spans="1:7" x14ac:dyDescent="0.25">
      <c r="A163" s="149">
        <f t="shared" si="1"/>
        <v>158</v>
      </c>
      <c r="B163" s="113">
        <v>43082</v>
      </c>
      <c r="C163" s="150" t="s">
        <v>279</v>
      </c>
      <c r="D163" s="122" t="s">
        <v>1257</v>
      </c>
      <c r="E163" s="151"/>
      <c r="F163" s="199">
        <v>16</v>
      </c>
      <c r="G163" s="150"/>
    </row>
    <row r="164" spans="1:7" x14ac:dyDescent="0.25">
      <c r="A164" s="149">
        <f t="shared" si="1"/>
        <v>159</v>
      </c>
      <c r="B164" s="113">
        <v>43083</v>
      </c>
      <c r="C164" s="150" t="s">
        <v>279</v>
      </c>
      <c r="D164" s="122" t="s">
        <v>1721</v>
      </c>
      <c r="E164" s="151"/>
      <c r="F164" s="199">
        <v>5</v>
      </c>
      <c r="G164" s="150"/>
    </row>
    <row r="165" spans="1:7" x14ac:dyDescent="0.25">
      <c r="A165" s="149">
        <f t="shared" si="1"/>
        <v>160</v>
      </c>
      <c r="B165" s="113">
        <v>43088</v>
      </c>
      <c r="C165" s="150" t="s">
        <v>279</v>
      </c>
      <c r="D165" s="122" t="s">
        <v>1723</v>
      </c>
      <c r="E165" s="151"/>
      <c r="F165" s="199">
        <v>7750</v>
      </c>
      <c r="G165" s="150"/>
    </row>
    <row r="166" spans="1:7" s="159" customFormat="1" ht="30" x14ac:dyDescent="0.25">
      <c r="A166" s="155">
        <f t="shared" si="1"/>
        <v>161</v>
      </c>
      <c r="B166" s="126">
        <v>43045</v>
      </c>
      <c r="C166" s="160" t="s">
        <v>1694</v>
      </c>
      <c r="D166" s="115" t="s">
        <v>1695</v>
      </c>
      <c r="E166" s="157"/>
      <c r="F166" s="199">
        <v>494.38</v>
      </c>
      <c r="G166" s="158"/>
    </row>
    <row r="167" spans="1:7" x14ac:dyDescent="0.25">
      <c r="A167" s="149">
        <f t="shared" si="1"/>
        <v>162</v>
      </c>
      <c r="B167" s="113">
        <v>43088</v>
      </c>
      <c r="C167" s="150" t="s">
        <v>279</v>
      </c>
      <c r="D167" s="122" t="s">
        <v>1722</v>
      </c>
      <c r="E167" s="151"/>
      <c r="F167" s="199">
        <v>25</v>
      </c>
      <c r="G167" s="150"/>
    </row>
    <row r="168" spans="1:7" x14ac:dyDescent="0.25">
      <c r="A168" s="149">
        <f t="shared" si="1"/>
        <v>163</v>
      </c>
      <c r="B168" s="113">
        <v>43090</v>
      </c>
      <c r="C168" s="150" t="s">
        <v>691</v>
      </c>
      <c r="D168" s="122" t="s">
        <v>1725</v>
      </c>
      <c r="E168" s="151"/>
      <c r="F168" s="199">
        <v>1402.3</v>
      </c>
      <c r="G168" s="150"/>
    </row>
    <row r="169" spans="1:7" x14ac:dyDescent="0.25">
      <c r="A169" s="149">
        <f t="shared" si="1"/>
        <v>164</v>
      </c>
      <c r="B169" s="113">
        <v>43090</v>
      </c>
      <c r="C169" s="150" t="s">
        <v>279</v>
      </c>
      <c r="D169" s="122" t="s">
        <v>1257</v>
      </c>
      <c r="E169" s="151"/>
      <c r="F169" s="199">
        <v>14</v>
      </c>
      <c r="G169" s="150"/>
    </row>
    <row r="170" spans="1:7" x14ac:dyDescent="0.25">
      <c r="A170" s="149">
        <f t="shared" si="1"/>
        <v>165</v>
      </c>
      <c r="B170" s="113">
        <v>43091</v>
      </c>
      <c r="C170" s="150" t="s">
        <v>279</v>
      </c>
      <c r="D170" s="122" t="s">
        <v>1257</v>
      </c>
      <c r="E170" s="151"/>
      <c r="F170" s="199">
        <v>15</v>
      </c>
      <c r="G170" s="150"/>
    </row>
    <row r="171" spans="1:7" x14ac:dyDescent="0.25">
      <c r="A171" s="149">
        <f t="shared" ref="A171:A174" si="2">+A170+1</f>
        <v>166</v>
      </c>
      <c r="B171" s="113">
        <v>43096</v>
      </c>
      <c r="C171" s="150" t="s">
        <v>279</v>
      </c>
      <c r="D171" s="122" t="s">
        <v>1257</v>
      </c>
      <c r="E171" s="151"/>
      <c r="F171" s="199">
        <v>12.5</v>
      </c>
      <c r="G171" s="150"/>
    </row>
    <row r="172" spans="1:7" x14ac:dyDescent="0.25">
      <c r="A172" s="149">
        <f t="shared" si="2"/>
        <v>167</v>
      </c>
      <c r="B172" s="113">
        <v>43063</v>
      </c>
      <c r="C172" s="150" t="s">
        <v>1443</v>
      </c>
      <c r="D172" s="122" t="s">
        <v>1705</v>
      </c>
      <c r="E172" s="151" t="s">
        <v>3019</v>
      </c>
      <c r="F172" s="199">
        <v>558</v>
      </c>
      <c r="G172" s="150"/>
    </row>
    <row r="173" spans="1:7" x14ac:dyDescent="0.25">
      <c r="A173" s="149">
        <f t="shared" si="2"/>
        <v>168</v>
      </c>
      <c r="B173" s="113">
        <v>43063</v>
      </c>
      <c r="C173" s="150" t="s">
        <v>1443</v>
      </c>
      <c r="D173" s="122" t="s">
        <v>1706</v>
      </c>
      <c r="E173" s="151"/>
      <c r="F173" s="199">
        <v>4</v>
      </c>
      <c r="G173" s="150"/>
    </row>
    <row r="174" spans="1:7" x14ac:dyDescent="0.25">
      <c r="A174" s="149">
        <f t="shared" si="2"/>
        <v>169</v>
      </c>
      <c r="B174" s="113">
        <v>42755</v>
      </c>
      <c r="C174" s="150" t="s">
        <v>1443</v>
      </c>
      <c r="D174" s="122" t="s">
        <v>3017</v>
      </c>
      <c r="E174" s="122"/>
      <c r="F174" s="200">
        <v>0</v>
      </c>
      <c r="G174" s="122"/>
    </row>
    <row r="175" spans="1:7" x14ac:dyDescent="0.25">
      <c r="A175" s="120">
        <f t="shared" ref="A175:A215" si="3">+A174+1</f>
        <v>170</v>
      </c>
      <c r="B175" s="113">
        <v>42746</v>
      </c>
      <c r="C175" s="150" t="s">
        <v>279</v>
      </c>
      <c r="D175" s="122" t="s">
        <v>3018</v>
      </c>
      <c r="E175" s="122"/>
      <c r="F175" s="199">
        <v>10</v>
      </c>
      <c r="G175" s="122"/>
    </row>
    <row r="176" spans="1:7" x14ac:dyDescent="0.25">
      <c r="A176" s="120">
        <f t="shared" si="3"/>
        <v>171</v>
      </c>
      <c r="B176" s="113">
        <v>42759</v>
      </c>
      <c r="C176" s="150" t="s">
        <v>1443</v>
      </c>
      <c r="D176" s="122" t="s">
        <v>1706</v>
      </c>
      <c r="E176" s="151" t="s">
        <v>3019</v>
      </c>
      <c r="F176" s="199">
        <v>558</v>
      </c>
      <c r="G176" s="122"/>
    </row>
    <row r="177" spans="1:7" x14ac:dyDescent="0.25">
      <c r="A177" s="120">
        <f t="shared" si="3"/>
        <v>172</v>
      </c>
      <c r="B177" s="250">
        <v>42886</v>
      </c>
      <c r="C177" s="122" t="s">
        <v>3244</v>
      </c>
      <c r="D177" s="122" t="s">
        <v>3245</v>
      </c>
      <c r="E177" s="122"/>
      <c r="F177" s="199">
        <v>1080</v>
      </c>
      <c r="G177" s="122"/>
    </row>
    <row r="178" spans="1:7" x14ac:dyDescent="0.25">
      <c r="A178" s="120">
        <f t="shared" si="3"/>
        <v>173</v>
      </c>
      <c r="B178" s="121">
        <v>45414</v>
      </c>
      <c r="C178" s="122" t="s">
        <v>3251</v>
      </c>
      <c r="D178" s="122" t="s">
        <v>3252</v>
      </c>
      <c r="E178" s="122"/>
      <c r="F178" s="199">
        <v>472.63</v>
      </c>
      <c r="G178" s="122"/>
    </row>
    <row r="179" spans="1:7" x14ac:dyDescent="0.25">
      <c r="A179" s="120">
        <f t="shared" si="3"/>
        <v>174</v>
      </c>
      <c r="B179" s="121">
        <v>43045</v>
      </c>
      <c r="C179" s="122" t="s">
        <v>3118</v>
      </c>
      <c r="D179" s="122" t="s">
        <v>3252</v>
      </c>
      <c r="E179" s="122"/>
      <c r="F179" s="199">
        <v>143.02000000000001</v>
      </c>
      <c r="G179" s="122"/>
    </row>
    <row r="180" spans="1:7" x14ac:dyDescent="0.25">
      <c r="A180" s="120">
        <f t="shared" si="3"/>
        <v>175</v>
      </c>
      <c r="B180" s="121">
        <v>43045</v>
      </c>
      <c r="C180" s="122" t="s">
        <v>3255</v>
      </c>
      <c r="D180" s="122" t="s">
        <v>3252</v>
      </c>
      <c r="E180" s="122"/>
      <c r="F180" s="199">
        <v>289.58999999999997</v>
      </c>
      <c r="G180" s="122"/>
    </row>
    <row r="181" spans="1:7" x14ac:dyDescent="0.25">
      <c r="A181" s="120">
        <f t="shared" si="3"/>
        <v>176</v>
      </c>
      <c r="B181" s="121">
        <v>43045</v>
      </c>
      <c r="C181" s="122" t="s">
        <v>3256</v>
      </c>
      <c r="D181" s="122" t="s">
        <v>3252</v>
      </c>
      <c r="E181" s="122"/>
      <c r="F181" s="199">
        <v>61.29</v>
      </c>
      <c r="G181" s="122"/>
    </row>
    <row r="182" spans="1:7" x14ac:dyDescent="0.25">
      <c r="A182" s="120">
        <f t="shared" si="3"/>
        <v>177</v>
      </c>
      <c r="B182" s="121"/>
      <c r="C182" s="122"/>
      <c r="D182" s="122"/>
      <c r="E182" s="122"/>
      <c r="F182" s="122"/>
      <c r="G182" s="122"/>
    </row>
    <row r="183" spans="1:7" x14ac:dyDescent="0.25">
      <c r="A183" s="120">
        <f t="shared" si="3"/>
        <v>178</v>
      </c>
      <c r="B183" s="121"/>
      <c r="C183" s="122"/>
      <c r="D183" s="122"/>
      <c r="E183" s="122"/>
      <c r="F183" s="122"/>
      <c r="G183" s="122"/>
    </row>
    <row r="184" spans="1:7" x14ac:dyDescent="0.25">
      <c r="A184" s="120">
        <f t="shared" si="3"/>
        <v>179</v>
      </c>
      <c r="B184" s="121"/>
      <c r="C184" s="122"/>
      <c r="D184" s="122"/>
      <c r="E184" s="122"/>
      <c r="F184" s="122"/>
      <c r="G184" s="122"/>
    </row>
    <row r="185" spans="1:7" x14ac:dyDescent="0.25">
      <c r="A185" s="120">
        <f t="shared" si="3"/>
        <v>180</v>
      </c>
      <c r="B185" s="121"/>
      <c r="C185" s="122"/>
      <c r="D185" s="122"/>
      <c r="E185" s="122"/>
      <c r="F185" s="122"/>
      <c r="G185" s="122"/>
    </row>
    <row r="186" spans="1:7" x14ac:dyDescent="0.25">
      <c r="A186" s="120">
        <f t="shared" si="3"/>
        <v>181</v>
      </c>
      <c r="B186" s="121"/>
      <c r="C186" s="122"/>
      <c r="D186" s="122"/>
      <c r="E186" s="122"/>
      <c r="F186" s="122"/>
      <c r="G186" s="122"/>
    </row>
    <row r="187" spans="1:7" x14ac:dyDescent="0.25">
      <c r="A187" s="120">
        <f t="shared" si="3"/>
        <v>182</v>
      </c>
      <c r="B187" s="121"/>
      <c r="C187" s="122"/>
      <c r="D187" s="122"/>
      <c r="E187" s="122"/>
      <c r="F187" s="122"/>
      <c r="G187" s="122"/>
    </row>
    <row r="188" spans="1:7" x14ac:dyDescent="0.25">
      <c r="A188" s="120">
        <f t="shared" si="3"/>
        <v>183</v>
      </c>
      <c r="B188" s="121"/>
      <c r="C188" s="122"/>
      <c r="D188" s="122"/>
      <c r="E188" s="122"/>
      <c r="F188" s="122"/>
      <c r="G188" s="122"/>
    </row>
    <row r="189" spans="1:7" x14ac:dyDescent="0.25">
      <c r="A189" s="120">
        <f t="shared" si="3"/>
        <v>184</v>
      </c>
      <c r="B189" s="121"/>
      <c r="C189" s="122"/>
      <c r="D189" s="122"/>
      <c r="E189" s="122"/>
      <c r="F189" s="122"/>
      <c r="G189" s="122"/>
    </row>
    <row r="190" spans="1:7" x14ac:dyDescent="0.25">
      <c r="A190" s="120">
        <f t="shared" si="3"/>
        <v>185</v>
      </c>
      <c r="B190" s="121"/>
      <c r="C190" s="122"/>
      <c r="D190" s="122"/>
      <c r="E190" s="122"/>
      <c r="F190" s="122"/>
      <c r="G190" s="122"/>
    </row>
    <row r="191" spans="1:7" x14ac:dyDescent="0.25">
      <c r="A191" s="120">
        <f t="shared" si="3"/>
        <v>186</v>
      </c>
      <c r="B191" s="121"/>
      <c r="C191" s="122"/>
      <c r="D191" s="122"/>
      <c r="E191" s="122"/>
      <c r="F191" s="122"/>
      <c r="G191" s="122"/>
    </row>
    <row r="192" spans="1:7" x14ac:dyDescent="0.25">
      <c r="A192" s="120">
        <f t="shared" si="3"/>
        <v>187</v>
      </c>
      <c r="B192" s="121"/>
      <c r="C192" s="122"/>
      <c r="D192" s="122"/>
      <c r="E192" s="122"/>
      <c r="F192" s="122"/>
      <c r="G192" s="122"/>
    </row>
    <row r="193" spans="1:7" x14ac:dyDescent="0.25">
      <c r="A193" s="120">
        <f t="shared" si="3"/>
        <v>188</v>
      </c>
      <c r="B193" s="121"/>
      <c r="C193" s="122"/>
      <c r="D193" s="122"/>
      <c r="E193" s="122"/>
      <c r="F193" s="122"/>
      <c r="G193" s="122"/>
    </row>
    <row r="194" spans="1:7" x14ac:dyDescent="0.25">
      <c r="A194" s="120">
        <f t="shared" si="3"/>
        <v>189</v>
      </c>
      <c r="B194" s="121"/>
      <c r="C194" s="122"/>
      <c r="D194" s="122"/>
      <c r="E194" s="122"/>
      <c r="F194" s="122"/>
      <c r="G194" s="122"/>
    </row>
    <row r="195" spans="1:7" x14ac:dyDescent="0.25">
      <c r="A195" s="120">
        <f t="shared" si="3"/>
        <v>190</v>
      </c>
      <c r="B195" s="121"/>
      <c r="C195" s="122"/>
      <c r="D195" s="122"/>
      <c r="E195" s="122"/>
      <c r="F195" s="122"/>
      <c r="G195" s="122"/>
    </row>
    <row r="196" spans="1:7" x14ac:dyDescent="0.25">
      <c r="A196" s="120">
        <f t="shared" si="3"/>
        <v>191</v>
      </c>
      <c r="B196" s="121"/>
      <c r="C196" s="122"/>
      <c r="D196" s="122"/>
      <c r="E196" s="122"/>
      <c r="F196" s="122"/>
      <c r="G196" s="122"/>
    </row>
    <row r="197" spans="1:7" x14ac:dyDescent="0.25">
      <c r="A197" s="120">
        <f t="shared" si="3"/>
        <v>192</v>
      </c>
      <c r="B197" s="121"/>
      <c r="C197" s="122"/>
      <c r="D197" s="122"/>
      <c r="E197" s="122"/>
      <c r="F197" s="122"/>
      <c r="G197" s="122"/>
    </row>
    <row r="198" spans="1:7" x14ac:dyDescent="0.25">
      <c r="A198" s="120">
        <f t="shared" si="3"/>
        <v>193</v>
      </c>
      <c r="B198" s="121"/>
      <c r="C198" s="122"/>
      <c r="D198" s="122"/>
      <c r="E198" s="122"/>
      <c r="F198" s="122"/>
      <c r="G198" s="122"/>
    </row>
    <row r="199" spans="1:7" x14ac:dyDescent="0.25">
      <c r="A199" s="120">
        <f t="shared" si="3"/>
        <v>194</v>
      </c>
      <c r="B199" s="121"/>
      <c r="C199" s="122"/>
      <c r="D199" s="122"/>
      <c r="E199" s="122"/>
      <c r="F199" s="122"/>
      <c r="G199" s="122"/>
    </row>
    <row r="200" spans="1:7" x14ac:dyDescent="0.25">
      <c r="A200" s="120">
        <f t="shared" si="3"/>
        <v>195</v>
      </c>
      <c r="B200" s="121"/>
      <c r="C200" s="122"/>
      <c r="D200" s="122"/>
      <c r="E200" s="122"/>
      <c r="F200" s="122"/>
      <c r="G200" s="122"/>
    </row>
    <row r="201" spans="1:7" x14ac:dyDescent="0.25">
      <c r="A201" s="120">
        <f t="shared" si="3"/>
        <v>196</v>
      </c>
      <c r="B201" s="121"/>
      <c r="C201" s="122"/>
      <c r="D201" s="122"/>
      <c r="E201" s="122"/>
      <c r="F201" s="122"/>
      <c r="G201" s="122"/>
    </row>
    <row r="202" spans="1:7" x14ac:dyDescent="0.25">
      <c r="A202" s="120">
        <f t="shared" si="3"/>
        <v>197</v>
      </c>
      <c r="B202" s="121"/>
      <c r="C202" s="122"/>
      <c r="D202" s="122"/>
      <c r="E202" s="122"/>
      <c r="F202" s="122"/>
      <c r="G202" s="122"/>
    </row>
    <row r="203" spans="1:7" x14ac:dyDescent="0.25">
      <c r="A203" s="120">
        <f t="shared" si="3"/>
        <v>198</v>
      </c>
      <c r="B203" s="121"/>
      <c r="C203" s="122"/>
      <c r="D203" s="122"/>
      <c r="E203" s="122"/>
      <c r="F203" s="122"/>
      <c r="G203" s="122"/>
    </row>
    <row r="204" spans="1:7" x14ac:dyDescent="0.25">
      <c r="A204" s="120">
        <f t="shared" si="3"/>
        <v>199</v>
      </c>
      <c r="B204" s="121"/>
      <c r="C204" s="122"/>
      <c r="D204" s="122"/>
      <c r="E204" s="122"/>
      <c r="F204" s="122"/>
      <c r="G204" s="122"/>
    </row>
    <row r="205" spans="1:7" x14ac:dyDescent="0.25">
      <c r="A205" s="120">
        <f t="shared" si="3"/>
        <v>200</v>
      </c>
      <c r="B205" s="121"/>
      <c r="C205" s="122"/>
      <c r="D205" s="122"/>
      <c r="E205" s="122"/>
      <c r="F205" s="122"/>
      <c r="G205" s="122"/>
    </row>
    <row r="206" spans="1:7" x14ac:dyDescent="0.25">
      <c r="A206" s="120">
        <f t="shared" si="3"/>
        <v>201</v>
      </c>
      <c r="B206" s="121"/>
      <c r="C206" s="122"/>
      <c r="D206" s="122"/>
      <c r="E206" s="122"/>
      <c r="F206" s="122"/>
      <c r="G206" s="122"/>
    </row>
    <row r="207" spans="1:7" x14ac:dyDescent="0.25">
      <c r="A207" s="120">
        <f t="shared" si="3"/>
        <v>202</v>
      </c>
      <c r="B207" s="121"/>
      <c r="C207" s="122"/>
      <c r="D207" s="122"/>
      <c r="E207" s="122"/>
      <c r="F207" s="122"/>
      <c r="G207" s="122"/>
    </row>
    <row r="208" spans="1:7" x14ac:dyDescent="0.25">
      <c r="A208" s="120">
        <f t="shared" si="3"/>
        <v>203</v>
      </c>
      <c r="B208" s="121"/>
      <c r="C208" s="122"/>
      <c r="D208" s="122"/>
      <c r="E208" s="122"/>
      <c r="F208" s="122"/>
      <c r="G208" s="122"/>
    </row>
    <row r="209" spans="1:7" x14ac:dyDescent="0.25">
      <c r="A209" s="120">
        <f t="shared" si="3"/>
        <v>204</v>
      </c>
      <c r="B209" s="121"/>
      <c r="C209" s="122"/>
      <c r="D209" s="122"/>
      <c r="E209" s="122"/>
      <c r="F209" s="122"/>
      <c r="G209" s="122"/>
    </row>
    <row r="210" spans="1:7" x14ac:dyDescent="0.25">
      <c r="A210" s="120">
        <f t="shared" si="3"/>
        <v>205</v>
      </c>
      <c r="B210" s="121"/>
      <c r="C210" s="122"/>
      <c r="D210" s="122"/>
      <c r="E210" s="122"/>
      <c r="F210" s="122"/>
      <c r="G210" s="122"/>
    </row>
    <row r="211" spans="1:7" x14ac:dyDescent="0.25">
      <c r="A211" s="120">
        <f t="shared" si="3"/>
        <v>206</v>
      </c>
      <c r="B211" s="121"/>
      <c r="C211" s="122"/>
      <c r="D211" s="122"/>
      <c r="E211" s="122"/>
      <c r="F211" s="122"/>
      <c r="G211" s="122"/>
    </row>
    <row r="212" spans="1:7" x14ac:dyDescent="0.25">
      <c r="A212" s="120">
        <f t="shared" si="3"/>
        <v>207</v>
      </c>
      <c r="B212" s="121"/>
      <c r="C212" s="122"/>
      <c r="D212" s="122"/>
      <c r="E212" s="122"/>
      <c r="F212" s="122"/>
      <c r="G212" s="122"/>
    </row>
    <row r="213" spans="1:7" x14ac:dyDescent="0.25">
      <c r="A213" s="120">
        <f t="shared" si="3"/>
        <v>208</v>
      </c>
      <c r="B213" s="121"/>
      <c r="C213" s="122"/>
      <c r="D213" s="122"/>
      <c r="E213" s="122"/>
      <c r="F213" s="122"/>
      <c r="G213" s="122"/>
    </row>
    <row r="214" spans="1:7" x14ac:dyDescent="0.25">
      <c r="A214" s="120">
        <f t="shared" si="3"/>
        <v>209</v>
      </c>
      <c r="B214" s="121"/>
      <c r="C214" s="122"/>
      <c r="D214" s="122"/>
      <c r="E214" s="122"/>
      <c r="F214" s="122"/>
      <c r="G214" s="122"/>
    </row>
    <row r="215" spans="1:7" x14ac:dyDescent="0.25">
      <c r="A215" s="120">
        <f t="shared" si="3"/>
        <v>210</v>
      </c>
      <c r="B215" s="121"/>
      <c r="C215" s="122"/>
      <c r="D215" s="122"/>
      <c r="E215" s="122"/>
      <c r="F215" s="122"/>
      <c r="G215" s="122"/>
    </row>
    <row r="216" spans="1:7" x14ac:dyDescent="0.25">
      <c r="A216" s="120">
        <f t="shared" ref="A216:A226" si="4">+A215+1</f>
        <v>211</v>
      </c>
      <c r="B216" s="121"/>
      <c r="C216" s="122"/>
      <c r="D216" s="122"/>
      <c r="E216" s="122"/>
      <c r="F216" s="122"/>
      <c r="G216" s="122"/>
    </row>
    <row r="217" spans="1:7" x14ac:dyDescent="0.25">
      <c r="A217" s="120">
        <f t="shared" si="4"/>
        <v>212</v>
      </c>
      <c r="B217" s="121"/>
      <c r="C217" s="122"/>
      <c r="D217" s="122"/>
      <c r="E217" s="122"/>
      <c r="F217" s="122"/>
      <c r="G217" s="122"/>
    </row>
    <row r="218" spans="1:7" x14ac:dyDescent="0.25">
      <c r="A218" s="120">
        <f t="shared" si="4"/>
        <v>213</v>
      </c>
      <c r="B218" s="121"/>
      <c r="C218" s="122"/>
      <c r="D218" s="122"/>
      <c r="E218" s="122"/>
      <c r="F218" s="122"/>
      <c r="G218" s="122"/>
    </row>
    <row r="219" spans="1:7" x14ac:dyDescent="0.25">
      <c r="A219" s="120">
        <f t="shared" si="4"/>
        <v>214</v>
      </c>
      <c r="B219" s="121"/>
      <c r="C219" s="122"/>
      <c r="D219" s="122"/>
      <c r="E219" s="122"/>
      <c r="F219" s="122"/>
      <c r="G219" s="122"/>
    </row>
    <row r="220" spans="1:7" x14ac:dyDescent="0.25">
      <c r="A220" s="120">
        <f t="shared" si="4"/>
        <v>215</v>
      </c>
      <c r="B220" s="121"/>
      <c r="C220" s="122"/>
      <c r="D220" s="122"/>
      <c r="E220" s="122"/>
      <c r="F220" s="122"/>
      <c r="G220" s="122"/>
    </row>
    <row r="221" spans="1:7" x14ac:dyDescent="0.25">
      <c r="A221" s="120">
        <f t="shared" si="4"/>
        <v>216</v>
      </c>
      <c r="B221" s="121"/>
      <c r="C221" s="122"/>
      <c r="D221" s="122"/>
      <c r="E221" s="122"/>
      <c r="F221" s="122"/>
      <c r="G221" s="122"/>
    </row>
    <row r="222" spans="1:7" x14ac:dyDescent="0.25">
      <c r="A222" s="120">
        <f t="shared" si="4"/>
        <v>217</v>
      </c>
      <c r="B222" s="121"/>
      <c r="C222" s="122"/>
      <c r="D222" s="122"/>
      <c r="E222" s="122"/>
      <c r="F222" s="122"/>
      <c r="G222" s="122"/>
    </row>
    <row r="223" spans="1:7" x14ac:dyDescent="0.25">
      <c r="A223" s="120">
        <f t="shared" si="4"/>
        <v>218</v>
      </c>
      <c r="B223" s="121"/>
      <c r="C223" s="122"/>
      <c r="D223" s="122"/>
      <c r="E223" s="122"/>
      <c r="F223" s="122"/>
      <c r="G223" s="122"/>
    </row>
    <row r="224" spans="1:7" x14ac:dyDescent="0.25">
      <c r="A224" s="120">
        <f t="shared" si="4"/>
        <v>219</v>
      </c>
      <c r="B224" s="121"/>
      <c r="C224" s="122"/>
      <c r="D224" s="122"/>
      <c r="E224" s="122"/>
      <c r="F224" s="122"/>
      <c r="G224" s="122"/>
    </row>
    <row r="225" spans="1:7" x14ac:dyDescent="0.25">
      <c r="A225" s="120">
        <f t="shared" si="4"/>
        <v>220</v>
      </c>
      <c r="B225" s="121"/>
      <c r="C225" s="122"/>
      <c r="D225" s="122"/>
      <c r="E225" s="122"/>
      <c r="F225" s="122"/>
      <c r="G225" s="122"/>
    </row>
    <row r="226" spans="1:7" x14ac:dyDescent="0.25">
      <c r="A226" s="120">
        <f t="shared" si="4"/>
        <v>221</v>
      </c>
      <c r="B226" s="121"/>
      <c r="C226" s="122"/>
      <c r="D226" s="122"/>
      <c r="E226" s="122"/>
      <c r="F226" s="122"/>
      <c r="G226" s="122"/>
    </row>
    <row r="227" spans="1:7" x14ac:dyDescent="0.25">
      <c r="A227" s="120"/>
      <c r="B227" s="121"/>
      <c r="C227" s="122"/>
      <c r="D227" s="122"/>
      <c r="E227" s="122"/>
      <c r="F227" s="122"/>
      <c r="G227" s="122"/>
    </row>
    <row r="228" spans="1:7" x14ac:dyDescent="0.25">
      <c r="A228" s="120"/>
      <c r="B228" s="121"/>
      <c r="C228" s="122"/>
      <c r="D228" s="122"/>
      <c r="E228" s="122"/>
      <c r="F228" s="122"/>
      <c r="G228" s="122"/>
    </row>
    <row r="229" spans="1:7" x14ac:dyDescent="0.25">
      <c r="A229" s="120"/>
      <c r="B229" s="121"/>
      <c r="C229" s="122"/>
      <c r="D229" s="122"/>
      <c r="E229" s="122"/>
      <c r="F229" s="122"/>
      <c r="G229" s="122"/>
    </row>
    <row r="230" spans="1:7" x14ac:dyDescent="0.25">
      <c r="A230" s="120"/>
      <c r="B230" s="121"/>
      <c r="C230" s="122"/>
      <c r="D230" s="122"/>
      <c r="E230" s="122"/>
      <c r="F230" s="122"/>
      <c r="G230" s="122"/>
    </row>
    <row r="231" spans="1:7" x14ac:dyDescent="0.25">
      <c r="A231" s="120"/>
      <c r="B231" s="121"/>
      <c r="C231" s="122"/>
      <c r="D231" s="122"/>
      <c r="E231" s="122"/>
      <c r="F231" s="122"/>
      <c r="G231" s="122"/>
    </row>
    <row r="232" spans="1:7" x14ac:dyDescent="0.25">
      <c r="A232" s="120"/>
      <c r="B232" s="121"/>
      <c r="C232" s="122"/>
      <c r="D232" s="122"/>
      <c r="E232" s="122"/>
      <c r="F232" s="122"/>
      <c r="G232" s="122"/>
    </row>
    <row r="233" spans="1:7" x14ac:dyDescent="0.25">
      <c r="A233" s="120"/>
      <c r="B233" s="121"/>
      <c r="C233" s="122"/>
      <c r="D233" s="122"/>
      <c r="E233" s="122"/>
      <c r="F233" s="122"/>
      <c r="G233" s="122"/>
    </row>
    <row r="234" spans="1:7" x14ac:dyDescent="0.25">
      <c r="A234" s="120"/>
      <c r="B234" s="121"/>
      <c r="C234" s="122"/>
      <c r="D234" s="122"/>
      <c r="E234" s="122"/>
      <c r="F234" s="122"/>
      <c r="G234" s="122"/>
    </row>
    <row r="235" spans="1:7" x14ac:dyDescent="0.25">
      <c r="A235" s="120"/>
      <c r="B235" s="121"/>
      <c r="C235" s="122"/>
      <c r="D235" s="122"/>
      <c r="E235" s="122"/>
      <c r="F235" s="122"/>
      <c r="G235" s="122"/>
    </row>
    <row r="236" spans="1:7" x14ac:dyDescent="0.25">
      <c r="A236" s="120"/>
      <c r="B236" s="121"/>
      <c r="C236" s="122"/>
      <c r="D236" s="122"/>
      <c r="E236" s="122"/>
      <c r="F236" s="122"/>
      <c r="G236" s="122"/>
    </row>
    <row r="237" spans="1:7" x14ac:dyDescent="0.25">
      <c r="A237" s="120"/>
      <c r="B237" s="121"/>
      <c r="C237" s="122"/>
      <c r="D237" s="122"/>
      <c r="E237" s="122"/>
      <c r="F237" s="122"/>
      <c r="G237" s="122"/>
    </row>
    <row r="238" spans="1:7" x14ac:dyDescent="0.25">
      <c r="A238" s="120"/>
      <c r="B238" s="121"/>
      <c r="C238" s="122"/>
      <c r="D238" s="122"/>
      <c r="E238" s="122"/>
      <c r="F238" s="122"/>
      <c r="G238" s="122"/>
    </row>
    <row r="239" spans="1:7" x14ac:dyDescent="0.25">
      <c r="A239" s="120"/>
      <c r="B239" s="121"/>
      <c r="C239" s="122"/>
      <c r="D239" s="122"/>
      <c r="E239" s="122"/>
      <c r="F239" s="122"/>
      <c r="G239" s="122"/>
    </row>
    <row r="240" spans="1:7" x14ac:dyDescent="0.25">
      <c r="A240" s="120"/>
      <c r="B240" s="121"/>
      <c r="C240" s="122"/>
      <c r="D240" s="122"/>
      <c r="E240" s="122"/>
      <c r="F240" s="122"/>
      <c r="G240" s="122"/>
    </row>
    <row r="241" spans="1:7" x14ac:dyDescent="0.25">
      <c r="A241" s="120"/>
      <c r="B241" s="121"/>
      <c r="C241" s="122"/>
      <c r="D241" s="122"/>
      <c r="E241" s="122"/>
      <c r="F241" s="122"/>
      <c r="G241" s="122"/>
    </row>
    <row r="242" spans="1:7" x14ac:dyDescent="0.25">
      <c r="A242" s="120"/>
      <c r="B242" s="121"/>
      <c r="C242" s="122"/>
      <c r="D242" s="122"/>
      <c r="E242" s="122"/>
      <c r="F242" s="122"/>
      <c r="G242" s="122"/>
    </row>
    <row r="243" spans="1:7" x14ac:dyDescent="0.25">
      <c r="A243" s="120"/>
      <c r="B243" s="121"/>
      <c r="C243" s="122"/>
      <c r="D243" s="122"/>
      <c r="E243" s="122"/>
      <c r="F243" s="122"/>
      <c r="G243" s="122"/>
    </row>
    <row r="244" spans="1:7" x14ac:dyDescent="0.25">
      <c r="A244" s="120"/>
      <c r="B244" s="121"/>
      <c r="C244" s="122"/>
      <c r="D244" s="122"/>
      <c r="E244" s="122"/>
      <c r="F244" s="122"/>
      <c r="G244" s="122"/>
    </row>
    <row r="245" spans="1:7" x14ac:dyDescent="0.25">
      <c r="A245" s="120"/>
      <c r="B245" s="121"/>
      <c r="C245" s="122"/>
      <c r="D245" s="122"/>
      <c r="E245" s="122"/>
      <c r="F245" s="122"/>
      <c r="G245" s="122"/>
    </row>
    <row r="246" spans="1:7" x14ac:dyDescent="0.25">
      <c r="A246" s="120"/>
      <c r="B246" s="121"/>
      <c r="C246" s="122"/>
      <c r="D246" s="122"/>
      <c r="E246" s="122"/>
      <c r="F246" s="122"/>
      <c r="G246" s="122"/>
    </row>
    <row r="247" spans="1:7" x14ac:dyDescent="0.25">
      <c r="A247" s="120"/>
      <c r="B247" s="121"/>
      <c r="C247" s="122"/>
      <c r="D247" s="122"/>
      <c r="E247" s="122"/>
      <c r="F247" s="122"/>
      <c r="G247" s="122"/>
    </row>
    <row r="248" spans="1:7" x14ac:dyDescent="0.25">
      <c r="A248" s="120"/>
      <c r="B248" s="121"/>
      <c r="C248" s="122"/>
      <c r="D248" s="122"/>
      <c r="E248" s="122"/>
      <c r="F248" s="122"/>
      <c r="G248" s="122"/>
    </row>
    <row r="249" spans="1:7" x14ac:dyDescent="0.25">
      <c r="A249" s="120"/>
      <c r="B249" s="121"/>
      <c r="C249" s="122"/>
      <c r="D249" s="122"/>
      <c r="E249" s="122"/>
      <c r="F249" s="122"/>
      <c r="G249" s="122"/>
    </row>
    <row r="250" spans="1:7" x14ac:dyDescent="0.25">
      <c r="A250" s="120"/>
      <c r="B250" s="121"/>
      <c r="C250" s="122"/>
      <c r="D250" s="122"/>
      <c r="E250" s="122"/>
      <c r="F250" s="122"/>
      <c r="G250" s="122"/>
    </row>
    <row r="251" spans="1:7" x14ac:dyDescent="0.25">
      <c r="A251" s="120"/>
      <c r="B251" s="121"/>
      <c r="C251" s="122"/>
      <c r="D251" s="122"/>
      <c r="E251" s="122"/>
      <c r="F251" s="122"/>
      <c r="G251" s="122"/>
    </row>
    <row r="252" spans="1:7" x14ac:dyDescent="0.25">
      <c r="A252" s="120"/>
      <c r="B252" s="121"/>
      <c r="C252" s="122"/>
      <c r="D252" s="122"/>
      <c r="E252" s="122"/>
      <c r="F252" s="122"/>
      <c r="G252" s="122"/>
    </row>
    <row r="253" spans="1:7" x14ac:dyDescent="0.25">
      <c r="A253" s="120"/>
      <c r="B253" s="121"/>
      <c r="C253" s="122"/>
      <c r="D253" s="122"/>
      <c r="E253" s="122"/>
      <c r="F253" s="122"/>
      <c r="G253" s="122"/>
    </row>
    <row r="254" spans="1:7" x14ac:dyDescent="0.25">
      <c r="A254" s="120"/>
      <c r="B254" s="121"/>
      <c r="C254" s="122"/>
      <c r="D254" s="122"/>
      <c r="E254" s="122"/>
      <c r="F254" s="122"/>
      <c r="G254" s="122"/>
    </row>
    <row r="255" spans="1:7" x14ac:dyDescent="0.25">
      <c r="A255" s="120"/>
      <c r="B255" s="121"/>
      <c r="C255" s="122"/>
      <c r="D255" s="122"/>
      <c r="E255" s="122"/>
      <c r="F255" s="122"/>
      <c r="G255" s="122"/>
    </row>
    <row r="256" spans="1:7" x14ac:dyDescent="0.25">
      <c r="A256" s="120"/>
      <c r="B256" s="121"/>
      <c r="C256" s="122"/>
      <c r="D256" s="122"/>
      <c r="E256" s="122"/>
      <c r="F256" s="122"/>
      <c r="G256" s="122"/>
    </row>
    <row r="257" spans="1:7" x14ac:dyDescent="0.25">
      <c r="A257" s="120"/>
      <c r="B257" s="121"/>
      <c r="C257" s="122"/>
      <c r="D257" s="122"/>
      <c r="E257" s="122"/>
      <c r="F257" s="122"/>
      <c r="G257" s="122"/>
    </row>
    <row r="258" spans="1:7" x14ac:dyDescent="0.25">
      <c r="A258" s="120"/>
      <c r="B258" s="121"/>
      <c r="C258" s="122"/>
      <c r="D258" s="122"/>
      <c r="E258" s="122"/>
      <c r="F258" s="122"/>
      <c r="G258" s="122"/>
    </row>
    <row r="259" spans="1:7" x14ac:dyDescent="0.25">
      <c r="A259" s="120"/>
      <c r="B259" s="121"/>
      <c r="C259" s="122"/>
      <c r="D259" s="122"/>
      <c r="E259" s="122"/>
      <c r="F259" s="122"/>
      <c r="G259" s="122"/>
    </row>
    <row r="260" spans="1:7" x14ac:dyDescent="0.25">
      <c r="A260" s="120"/>
      <c r="B260" s="121"/>
      <c r="C260" s="122"/>
      <c r="D260" s="122"/>
      <c r="E260" s="122"/>
      <c r="F260" s="122"/>
      <c r="G260" s="122"/>
    </row>
    <row r="261" spans="1:7" x14ac:dyDescent="0.25">
      <c r="A261" s="120"/>
      <c r="B261" s="121"/>
      <c r="C261" s="122"/>
      <c r="D261" s="122"/>
      <c r="E261" s="122"/>
      <c r="F261" s="122"/>
      <c r="G261" s="122"/>
    </row>
    <row r="262" spans="1:7" x14ac:dyDescent="0.25">
      <c r="A262" s="120"/>
      <c r="B262" s="121"/>
      <c r="C262" s="122"/>
      <c r="D262" s="122"/>
      <c r="E262" s="122"/>
      <c r="F262" s="122"/>
      <c r="G262" s="122"/>
    </row>
    <row r="263" spans="1:7" x14ac:dyDescent="0.25">
      <c r="A263" s="120"/>
      <c r="B263" s="121"/>
      <c r="C263" s="122"/>
      <c r="D263" s="122"/>
      <c r="E263" s="122"/>
      <c r="F263" s="122"/>
      <c r="G263" s="122"/>
    </row>
    <row r="264" spans="1:7" x14ac:dyDescent="0.25">
      <c r="A264" s="120"/>
      <c r="B264" s="121"/>
      <c r="C264" s="122"/>
      <c r="D264" s="122"/>
      <c r="E264" s="122"/>
      <c r="F264" s="122"/>
      <c r="G264" s="122"/>
    </row>
    <row r="265" spans="1:7" x14ac:dyDescent="0.25">
      <c r="A265" s="120"/>
      <c r="B265" s="121"/>
      <c r="C265" s="122"/>
      <c r="D265" s="122"/>
      <c r="E265" s="122"/>
      <c r="F265" s="122"/>
      <c r="G265" s="122"/>
    </row>
    <row r="266" spans="1:7" x14ac:dyDescent="0.25">
      <c r="A266" s="120"/>
      <c r="B266" s="121"/>
      <c r="C266" s="122"/>
      <c r="D266" s="122"/>
      <c r="E266" s="122"/>
      <c r="F266" s="122"/>
      <c r="G266" s="122"/>
    </row>
    <row r="267" spans="1:7" x14ac:dyDescent="0.25">
      <c r="A267" s="120"/>
      <c r="B267" s="121"/>
      <c r="C267" s="122"/>
      <c r="D267" s="122"/>
      <c r="E267" s="122"/>
      <c r="F267" s="122"/>
      <c r="G267" s="122"/>
    </row>
    <row r="268" spans="1:7" x14ac:dyDescent="0.25">
      <c r="A268" s="120"/>
      <c r="B268" s="121"/>
      <c r="C268" s="122"/>
      <c r="D268" s="122"/>
      <c r="E268" s="122"/>
      <c r="F268" s="122"/>
      <c r="G268" s="122"/>
    </row>
    <row r="269" spans="1:7" x14ac:dyDescent="0.25">
      <c r="A269" s="120"/>
      <c r="B269" s="121"/>
      <c r="C269" s="122"/>
      <c r="D269" s="122"/>
      <c r="E269" s="122"/>
      <c r="F269" s="122"/>
      <c r="G269" s="122"/>
    </row>
    <row r="270" spans="1:7" x14ac:dyDescent="0.25">
      <c r="A270" s="120"/>
      <c r="B270" s="121"/>
      <c r="C270" s="122"/>
      <c r="D270" s="122"/>
      <c r="E270" s="122"/>
      <c r="F270" s="122"/>
      <c r="G270" s="122"/>
    </row>
    <row r="271" spans="1:7" x14ac:dyDescent="0.25">
      <c r="A271" s="120"/>
      <c r="B271" s="121"/>
      <c r="C271" s="122"/>
      <c r="D271" s="122"/>
      <c r="E271" s="122"/>
      <c r="F271" s="122"/>
      <c r="G271" s="122"/>
    </row>
    <row r="272" spans="1:7" x14ac:dyDescent="0.25">
      <c r="A272" s="120"/>
      <c r="B272" s="121"/>
      <c r="C272" s="122"/>
      <c r="D272" s="122"/>
      <c r="E272" s="122"/>
      <c r="F272" s="122"/>
      <c r="G272" s="122"/>
    </row>
    <row r="273" spans="1:7" x14ac:dyDescent="0.25">
      <c r="A273" s="120"/>
      <c r="B273" s="121"/>
      <c r="C273" s="122"/>
      <c r="D273" s="122"/>
      <c r="E273" s="122"/>
      <c r="F273" s="122"/>
      <c r="G273" s="122"/>
    </row>
    <row r="274" spans="1:7" x14ac:dyDescent="0.25">
      <c r="A274" s="120"/>
      <c r="B274" s="121"/>
      <c r="C274" s="122"/>
      <c r="D274" s="122"/>
      <c r="E274" s="122"/>
      <c r="F274" s="122"/>
      <c r="G274" s="122"/>
    </row>
    <row r="275" spans="1:7" x14ac:dyDescent="0.25">
      <c r="A275" s="120"/>
      <c r="B275" s="121"/>
      <c r="C275" s="122"/>
      <c r="D275" s="122"/>
      <c r="E275" s="122"/>
      <c r="F275" s="122"/>
      <c r="G275" s="122"/>
    </row>
    <row r="276" spans="1:7" x14ac:dyDescent="0.25">
      <c r="A276" s="120"/>
      <c r="B276" s="121"/>
      <c r="C276" s="122"/>
      <c r="D276" s="122"/>
      <c r="E276" s="122"/>
      <c r="F276" s="122"/>
      <c r="G276" s="122"/>
    </row>
    <row r="277" spans="1:7" x14ac:dyDescent="0.25">
      <c r="A277" s="120"/>
      <c r="B277" s="121"/>
      <c r="C277" s="122"/>
      <c r="D277" s="122"/>
      <c r="E277" s="122"/>
      <c r="F277" s="122"/>
      <c r="G277" s="122"/>
    </row>
    <row r="278" spans="1:7" x14ac:dyDescent="0.25">
      <c r="A278" s="120"/>
      <c r="B278" s="121"/>
      <c r="C278" s="122"/>
      <c r="D278" s="122"/>
      <c r="E278" s="122"/>
      <c r="F278" s="122"/>
      <c r="G278" s="122"/>
    </row>
    <row r="279" spans="1:7" x14ac:dyDescent="0.25">
      <c r="A279" s="120"/>
      <c r="B279" s="121"/>
      <c r="C279" s="122"/>
      <c r="D279" s="122"/>
      <c r="E279" s="122"/>
      <c r="F279" s="122"/>
      <c r="G279" s="122"/>
    </row>
    <row r="280" spans="1:7" x14ac:dyDescent="0.25">
      <c r="A280" s="120"/>
      <c r="B280" s="121"/>
      <c r="C280" s="122"/>
      <c r="D280" s="122"/>
      <c r="E280" s="122"/>
      <c r="F280" s="122"/>
      <c r="G280" s="122"/>
    </row>
    <row r="281" spans="1:7" x14ac:dyDescent="0.25">
      <c r="A281" s="120"/>
      <c r="B281" s="121"/>
      <c r="C281" s="122"/>
      <c r="D281" s="122"/>
      <c r="E281" s="122"/>
      <c r="F281" s="122"/>
      <c r="G281" s="122"/>
    </row>
    <row r="282" spans="1:7" x14ac:dyDescent="0.25">
      <c r="A282" s="120"/>
      <c r="B282" s="121"/>
      <c r="C282" s="122"/>
      <c r="D282" s="122"/>
      <c r="E282" s="122"/>
      <c r="F282" s="122"/>
      <c r="G282" s="122"/>
    </row>
    <row r="283" spans="1:7" x14ac:dyDescent="0.25">
      <c r="A283" s="120"/>
      <c r="B283" s="121"/>
      <c r="C283" s="122"/>
      <c r="D283" s="122"/>
      <c r="E283" s="122"/>
      <c r="F283" s="122"/>
      <c r="G283" s="122"/>
    </row>
    <row r="284" spans="1:7" x14ac:dyDescent="0.25">
      <c r="A284" s="120"/>
      <c r="B284" s="121"/>
      <c r="C284" s="122"/>
      <c r="D284" s="122"/>
      <c r="E284" s="122"/>
      <c r="F284" s="122"/>
      <c r="G284" s="122"/>
    </row>
    <row r="285" spans="1:7" x14ac:dyDescent="0.25">
      <c r="A285" s="120"/>
      <c r="B285" s="121"/>
      <c r="C285" s="122"/>
      <c r="D285" s="122"/>
      <c r="E285" s="122"/>
      <c r="F285" s="122"/>
      <c r="G285" s="122"/>
    </row>
    <row r="286" spans="1:7" x14ac:dyDescent="0.25">
      <c r="A286" s="120"/>
      <c r="B286" s="121"/>
      <c r="C286" s="122"/>
      <c r="D286" s="122"/>
      <c r="E286" s="122"/>
      <c r="F286" s="122"/>
      <c r="G286" s="122"/>
    </row>
    <row r="287" spans="1:7" x14ac:dyDescent="0.25">
      <c r="A287" s="120"/>
      <c r="B287" s="121"/>
      <c r="C287" s="122"/>
      <c r="D287" s="122"/>
      <c r="E287" s="122"/>
      <c r="F287" s="122"/>
      <c r="G287" s="122"/>
    </row>
    <row r="288" spans="1:7" x14ac:dyDescent="0.25">
      <c r="A288" s="120"/>
      <c r="B288" s="121"/>
      <c r="C288" s="122"/>
      <c r="D288" s="122"/>
      <c r="E288" s="122"/>
      <c r="F288" s="122"/>
      <c r="G288" s="122"/>
    </row>
    <row r="289" spans="1:7" x14ac:dyDescent="0.25">
      <c r="A289" s="120"/>
      <c r="B289" s="121"/>
      <c r="C289" s="122"/>
      <c r="D289" s="122"/>
      <c r="E289" s="122"/>
      <c r="F289" s="122"/>
      <c r="G289" s="122"/>
    </row>
    <row r="290" spans="1:7" x14ac:dyDescent="0.25">
      <c r="A290" s="120"/>
      <c r="B290" s="121"/>
      <c r="C290" s="122"/>
      <c r="D290" s="122"/>
      <c r="E290" s="122"/>
      <c r="F290" s="122"/>
      <c r="G290" s="122"/>
    </row>
    <row r="291" spans="1:7" x14ac:dyDescent="0.25">
      <c r="A291" s="120"/>
      <c r="B291" s="121"/>
      <c r="C291" s="122"/>
      <c r="D291" s="122"/>
      <c r="E291" s="122"/>
      <c r="F291" s="122"/>
      <c r="G291" s="122"/>
    </row>
    <row r="292" spans="1:7" x14ac:dyDescent="0.25">
      <c r="A292" s="120"/>
      <c r="B292" s="121"/>
      <c r="C292" s="122"/>
      <c r="D292" s="122"/>
      <c r="E292" s="122"/>
      <c r="F292" s="122"/>
      <c r="G292" s="122"/>
    </row>
    <row r="293" spans="1:7" x14ac:dyDescent="0.25">
      <c r="A293" s="120"/>
      <c r="B293" s="121"/>
      <c r="C293" s="122"/>
      <c r="D293" s="122"/>
      <c r="E293" s="122"/>
      <c r="F293" s="122"/>
      <c r="G293" s="122"/>
    </row>
    <row r="294" spans="1:7" x14ac:dyDescent="0.25">
      <c r="A294" s="120"/>
      <c r="B294" s="121"/>
      <c r="C294" s="122"/>
      <c r="D294" s="122"/>
      <c r="E294" s="122"/>
      <c r="F294" s="122"/>
      <c r="G294" s="122"/>
    </row>
    <row r="295" spans="1:7" x14ac:dyDescent="0.25">
      <c r="A295" s="120"/>
      <c r="B295" s="121"/>
      <c r="C295" s="122"/>
      <c r="D295" s="122"/>
      <c r="E295" s="122"/>
      <c r="F295" s="122"/>
      <c r="G295" s="122"/>
    </row>
    <row r="296" spans="1:7" x14ac:dyDescent="0.25">
      <c r="A296" s="120"/>
      <c r="B296" s="121"/>
      <c r="C296" s="122"/>
      <c r="D296" s="122"/>
      <c r="E296" s="122"/>
      <c r="F296" s="122"/>
      <c r="G296" s="122"/>
    </row>
    <row r="297" spans="1:7" x14ac:dyDescent="0.25">
      <c r="A297" s="120"/>
      <c r="B297" s="121"/>
      <c r="C297" s="122"/>
      <c r="D297" s="122"/>
      <c r="E297" s="122"/>
      <c r="F297" s="122"/>
      <c r="G297" s="122"/>
    </row>
    <row r="298" spans="1:7" x14ac:dyDescent="0.25">
      <c r="A298" s="120"/>
      <c r="B298" s="121"/>
      <c r="C298" s="122"/>
      <c r="D298" s="122"/>
      <c r="E298" s="122"/>
      <c r="F298" s="122"/>
      <c r="G298" s="122"/>
    </row>
    <row r="299" spans="1:7" x14ac:dyDescent="0.25">
      <c r="A299" s="120"/>
      <c r="B299" s="121"/>
      <c r="C299" s="122"/>
      <c r="D299" s="122"/>
      <c r="E299" s="122"/>
      <c r="F299" s="122"/>
      <c r="G299" s="122"/>
    </row>
    <row r="300" spans="1:7" x14ac:dyDescent="0.25">
      <c r="A300" s="120"/>
      <c r="B300" s="121"/>
      <c r="C300" s="122"/>
      <c r="D300" s="122"/>
      <c r="E300" s="122"/>
      <c r="F300" s="122"/>
      <c r="G300" s="122"/>
    </row>
    <row r="301" spans="1:7" x14ac:dyDescent="0.25">
      <c r="A301" s="120"/>
      <c r="B301" s="121"/>
      <c r="C301" s="122"/>
      <c r="D301" s="122"/>
      <c r="E301" s="122"/>
      <c r="F301" s="122"/>
      <c r="G301" s="122"/>
    </row>
    <row r="302" spans="1:7" x14ac:dyDescent="0.25">
      <c r="A302" s="120"/>
      <c r="B302" s="121"/>
      <c r="C302" s="122"/>
      <c r="D302" s="122"/>
      <c r="E302" s="122"/>
      <c r="F302" s="122"/>
      <c r="G302" s="122"/>
    </row>
    <row r="303" spans="1:7" x14ac:dyDescent="0.25">
      <c r="A303" s="120"/>
      <c r="B303" s="121"/>
      <c r="C303" s="122"/>
      <c r="D303" s="122"/>
      <c r="E303" s="122"/>
      <c r="F303" s="122"/>
      <c r="G303" s="122"/>
    </row>
    <row r="304" spans="1:7" x14ac:dyDescent="0.25">
      <c r="A304" s="120"/>
      <c r="B304" s="121"/>
      <c r="C304" s="122"/>
      <c r="D304" s="122"/>
      <c r="E304" s="122"/>
      <c r="F304" s="122"/>
      <c r="G304" s="122"/>
    </row>
    <row r="305" spans="1:7" x14ac:dyDescent="0.25">
      <c r="A305" s="120"/>
      <c r="B305" s="121"/>
      <c r="C305" s="122"/>
      <c r="D305" s="122"/>
      <c r="E305" s="122"/>
      <c r="F305" s="122"/>
      <c r="G305" s="122"/>
    </row>
    <row r="306" spans="1:7" x14ac:dyDescent="0.25">
      <c r="A306" s="120"/>
      <c r="B306" s="121"/>
      <c r="C306" s="122"/>
      <c r="D306" s="122"/>
      <c r="E306" s="122"/>
      <c r="F306" s="122"/>
      <c r="G306" s="122"/>
    </row>
    <row r="307" spans="1:7" x14ac:dyDescent="0.25">
      <c r="A307" s="120"/>
      <c r="B307" s="121"/>
      <c r="C307" s="122"/>
      <c r="D307" s="122"/>
      <c r="E307" s="122"/>
      <c r="F307" s="122"/>
      <c r="G307" s="122"/>
    </row>
    <row r="308" spans="1:7" x14ac:dyDescent="0.25">
      <c r="A308" s="120"/>
      <c r="B308" s="121"/>
      <c r="C308" s="122"/>
      <c r="D308" s="122"/>
      <c r="E308" s="122"/>
      <c r="F308" s="122"/>
      <c r="G308" s="122"/>
    </row>
    <row r="309" spans="1:7" x14ac:dyDescent="0.25">
      <c r="A309" s="120"/>
      <c r="B309" s="121"/>
      <c r="C309" s="122"/>
      <c r="D309" s="122"/>
      <c r="E309" s="122"/>
      <c r="F309" s="122"/>
      <c r="G309" s="122"/>
    </row>
    <row r="310" spans="1:7" x14ac:dyDescent="0.25">
      <c r="A310" s="120"/>
      <c r="B310" s="121"/>
      <c r="C310" s="122"/>
      <c r="D310" s="122"/>
      <c r="E310" s="122"/>
      <c r="F310" s="122"/>
      <c r="G310" s="122"/>
    </row>
    <row r="311" spans="1:7" x14ac:dyDescent="0.25">
      <c r="A311" s="120"/>
      <c r="B311" s="121"/>
      <c r="C311" s="122"/>
      <c r="D311" s="122"/>
      <c r="E311" s="122"/>
      <c r="F311" s="122"/>
      <c r="G311" s="122"/>
    </row>
    <row r="312" spans="1:7" x14ac:dyDescent="0.25">
      <c r="A312" s="120"/>
      <c r="B312" s="121"/>
      <c r="C312" s="122"/>
      <c r="D312" s="122"/>
      <c r="E312" s="122"/>
      <c r="F312" s="122"/>
      <c r="G312" s="122"/>
    </row>
    <row r="313" spans="1:7" x14ac:dyDescent="0.25">
      <c r="A313" s="120"/>
      <c r="B313" s="121"/>
      <c r="C313" s="122"/>
      <c r="D313" s="122"/>
      <c r="E313" s="122"/>
      <c r="F313" s="122"/>
      <c r="G313" s="122"/>
    </row>
    <row r="314" spans="1:7" x14ac:dyDescent="0.25">
      <c r="A314" s="120"/>
      <c r="B314" s="121"/>
      <c r="C314" s="122"/>
      <c r="D314" s="122"/>
      <c r="E314" s="122"/>
      <c r="F314" s="122"/>
      <c r="G314" s="122"/>
    </row>
    <row r="315" spans="1:7" x14ac:dyDescent="0.25">
      <c r="A315" s="120"/>
      <c r="B315" s="121"/>
      <c r="C315" s="122"/>
      <c r="D315" s="122"/>
      <c r="E315" s="122"/>
      <c r="F315" s="122"/>
      <c r="G315" s="122"/>
    </row>
    <row r="316" spans="1:7" x14ac:dyDescent="0.25">
      <c r="A316" s="120"/>
      <c r="B316" s="121"/>
      <c r="C316" s="122"/>
      <c r="D316" s="122"/>
      <c r="E316" s="122"/>
      <c r="F316" s="122"/>
      <c r="G316" s="122"/>
    </row>
    <row r="317" spans="1:7" x14ac:dyDescent="0.25">
      <c r="A317" s="120"/>
      <c r="B317" s="121"/>
      <c r="C317" s="122"/>
      <c r="D317" s="122"/>
      <c r="E317" s="122"/>
      <c r="F317" s="122"/>
      <c r="G317" s="122"/>
    </row>
    <row r="318" spans="1:7" x14ac:dyDescent="0.25">
      <c r="A318" s="120"/>
      <c r="B318" s="121"/>
      <c r="C318" s="122"/>
      <c r="D318" s="122"/>
      <c r="E318" s="122"/>
      <c r="F318" s="122"/>
      <c r="G318" s="122"/>
    </row>
    <row r="319" spans="1:7" x14ac:dyDescent="0.25">
      <c r="A319" s="120"/>
      <c r="B319" s="121"/>
      <c r="C319" s="122"/>
      <c r="D319" s="122"/>
      <c r="E319" s="122"/>
      <c r="F319" s="122"/>
      <c r="G319" s="122"/>
    </row>
    <row r="320" spans="1:7" x14ac:dyDescent="0.25">
      <c r="A320" s="120"/>
      <c r="B320" s="121"/>
      <c r="C320" s="122"/>
      <c r="D320" s="122"/>
      <c r="E320" s="122"/>
      <c r="F320" s="122"/>
      <c r="G320" s="122"/>
    </row>
    <row r="321" spans="1:7" x14ac:dyDescent="0.25">
      <c r="A321" s="120"/>
      <c r="B321" s="121"/>
      <c r="C321" s="122"/>
      <c r="D321" s="122"/>
      <c r="E321" s="122"/>
      <c r="F321" s="122"/>
      <c r="G321" s="122"/>
    </row>
    <row r="322" spans="1:7" x14ac:dyDescent="0.25">
      <c r="A322" s="120"/>
      <c r="B322" s="121"/>
      <c r="C322" s="122"/>
      <c r="D322" s="122"/>
      <c r="E322" s="122"/>
      <c r="F322" s="122"/>
      <c r="G322" s="122"/>
    </row>
    <row r="323" spans="1:7" x14ac:dyDescent="0.25">
      <c r="A323" s="120"/>
      <c r="B323" s="121"/>
      <c r="C323" s="122"/>
      <c r="D323" s="122"/>
      <c r="E323" s="122"/>
      <c r="F323" s="122"/>
      <c r="G323" s="122"/>
    </row>
    <row r="324" spans="1:7" x14ac:dyDescent="0.25">
      <c r="A324" s="120"/>
      <c r="B324" s="121"/>
      <c r="C324" s="122"/>
      <c r="D324" s="122"/>
      <c r="E324" s="122"/>
      <c r="F324" s="122"/>
      <c r="G324" s="122"/>
    </row>
    <row r="325" spans="1:7" x14ac:dyDescent="0.25">
      <c r="A325" s="120"/>
      <c r="B325" s="121"/>
      <c r="C325" s="122"/>
      <c r="D325" s="122"/>
      <c r="E325" s="122"/>
      <c r="F325" s="122"/>
      <c r="G325" s="122"/>
    </row>
    <row r="326" spans="1:7" x14ac:dyDescent="0.25">
      <c r="A326" s="120"/>
      <c r="B326" s="121"/>
      <c r="C326" s="122"/>
      <c r="D326" s="122"/>
      <c r="E326" s="122"/>
      <c r="F326" s="122"/>
      <c r="G326" s="122"/>
    </row>
    <row r="327" spans="1:7" x14ac:dyDescent="0.25">
      <c r="A327" s="120"/>
      <c r="B327" s="121"/>
      <c r="C327" s="122"/>
      <c r="D327" s="122"/>
      <c r="E327" s="122"/>
      <c r="F327" s="122"/>
      <c r="G327" s="122"/>
    </row>
    <row r="328" spans="1:7" x14ac:dyDescent="0.25">
      <c r="A328" s="120"/>
      <c r="B328" s="121"/>
      <c r="C328" s="122"/>
      <c r="D328" s="122"/>
      <c r="E328" s="122"/>
      <c r="F328" s="122"/>
      <c r="G328" s="122"/>
    </row>
    <row r="329" spans="1:7" x14ac:dyDescent="0.25">
      <c r="A329" s="120"/>
      <c r="B329" s="121"/>
      <c r="C329" s="122"/>
      <c r="D329" s="122"/>
      <c r="E329" s="122"/>
      <c r="F329" s="122"/>
      <c r="G329" s="122"/>
    </row>
    <row r="330" spans="1:7" x14ac:dyDescent="0.25">
      <c r="A330" s="120"/>
      <c r="B330" s="121"/>
      <c r="C330" s="122"/>
      <c r="D330" s="122"/>
      <c r="E330" s="122"/>
      <c r="F330" s="122"/>
      <c r="G330" s="122"/>
    </row>
    <row r="331" spans="1:7" x14ac:dyDescent="0.25">
      <c r="A331" s="120"/>
      <c r="B331" s="121"/>
      <c r="C331" s="122"/>
      <c r="D331" s="122"/>
      <c r="E331" s="122"/>
      <c r="F331" s="122"/>
      <c r="G331" s="122"/>
    </row>
    <row r="332" spans="1:7" x14ac:dyDescent="0.25">
      <c r="A332" s="120"/>
      <c r="B332" s="121"/>
      <c r="C332" s="122"/>
      <c r="D332" s="122"/>
      <c r="E332" s="122"/>
      <c r="F332" s="122"/>
      <c r="G332" s="122"/>
    </row>
    <row r="333" spans="1:7" x14ac:dyDescent="0.25">
      <c r="A333" s="120"/>
      <c r="B333" s="121"/>
      <c r="C333" s="122"/>
      <c r="D333" s="122"/>
      <c r="E333" s="122"/>
      <c r="F333" s="122"/>
      <c r="G333" s="122"/>
    </row>
    <row r="334" spans="1:7" x14ac:dyDescent="0.25">
      <c r="A334" s="120"/>
      <c r="B334" s="121"/>
      <c r="C334" s="122"/>
      <c r="D334" s="122"/>
      <c r="E334" s="122"/>
      <c r="F334" s="122"/>
      <c r="G334" s="122"/>
    </row>
    <row r="335" spans="1:7" x14ac:dyDescent="0.25">
      <c r="A335" s="120"/>
      <c r="B335" s="121"/>
      <c r="C335" s="122"/>
      <c r="D335" s="122"/>
      <c r="E335" s="122"/>
      <c r="F335" s="122"/>
      <c r="G335" s="122"/>
    </row>
    <row r="336" spans="1:7" x14ac:dyDescent="0.25">
      <c r="A336" s="120"/>
      <c r="B336" s="121"/>
      <c r="C336" s="122"/>
      <c r="D336" s="122"/>
      <c r="E336" s="122"/>
      <c r="F336" s="122"/>
      <c r="G336" s="122"/>
    </row>
    <row r="337" spans="1:7" x14ac:dyDescent="0.25">
      <c r="A337" s="120"/>
      <c r="B337" s="121"/>
      <c r="C337" s="122"/>
      <c r="D337" s="122"/>
      <c r="E337" s="122"/>
      <c r="F337" s="122"/>
      <c r="G337" s="122"/>
    </row>
    <row r="338" spans="1:7" x14ac:dyDescent="0.25">
      <c r="A338" s="120"/>
      <c r="B338" s="121"/>
      <c r="C338" s="122"/>
      <c r="D338" s="122"/>
      <c r="E338" s="122"/>
      <c r="F338" s="122"/>
      <c r="G338" s="122"/>
    </row>
    <row r="339" spans="1:7" x14ac:dyDescent="0.25">
      <c r="A339" s="120"/>
      <c r="B339" s="121"/>
      <c r="C339" s="122"/>
      <c r="D339" s="122"/>
      <c r="E339" s="122"/>
      <c r="F339" s="122"/>
      <c r="G339" s="122"/>
    </row>
    <row r="340" spans="1:7" x14ac:dyDescent="0.25">
      <c r="A340" s="120"/>
      <c r="B340" s="121"/>
      <c r="C340" s="122"/>
      <c r="D340" s="122"/>
      <c r="E340" s="122"/>
      <c r="F340" s="122"/>
      <c r="G340" s="122"/>
    </row>
    <row r="341" spans="1:7" x14ac:dyDescent="0.25">
      <c r="A341" s="120"/>
      <c r="B341" s="121"/>
      <c r="C341" s="122"/>
      <c r="D341" s="122"/>
      <c r="E341" s="122"/>
      <c r="F341" s="122"/>
      <c r="G341" s="122"/>
    </row>
    <row r="342" spans="1:7" x14ac:dyDescent="0.25">
      <c r="A342" s="120"/>
      <c r="B342" s="121"/>
      <c r="C342" s="122"/>
      <c r="D342" s="122"/>
      <c r="E342" s="122"/>
      <c r="F342" s="122"/>
      <c r="G342" s="122"/>
    </row>
    <row r="343" spans="1:7" x14ac:dyDescent="0.25">
      <c r="A343" s="120"/>
      <c r="B343" s="121"/>
      <c r="C343" s="122"/>
      <c r="D343" s="122"/>
      <c r="E343" s="122"/>
      <c r="F343" s="122"/>
      <c r="G343" s="122"/>
    </row>
    <row r="344" spans="1:7" x14ac:dyDescent="0.25">
      <c r="A344" s="120"/>
      <c r="B344" s="121"/>
      <c r="C344" s="122"/>
      <c r="D344" s="122"/>
      <c r="E344" s="122"/>
      <c r="F344" s="122"/>
      <c r="G344" s="122"/>
    </row>
    <row r="345" spans="1:7" x14ac:dyDescent="0.25">
      <c r="A345" s="120"/>
      <c r="B345" s="121"/>
      <c r="C345" s="122"/>
      <c r="D345" s="122"/>
      <c r="E345" s="122"/>
      <c r="F345" s="122"/>
      <c r="G345" s="122"/>
    </row>
    <row r="346" spans="1:7" x14ac:dyDescent="0.25">
      <c r="A346" s="120"/>
      <c r="B346" s="121"/>
      <c r="C346" s="122"/>
      <c r="D346" s="122"/>
      <c r="E346" s="122"/>
      <c r="F346" s="122"/>
      <c r="G346" s="122"/>
    </row>
    <row r="347" spans="1:7" x14ac:dyDescent="0.25">
      <c r="A347" s="120"/>
      <c r="B347" s="121"/>
      <c r="C347" s="122"/>
      <c r="D347" s="122"/>
      <c r="E347" s="122"/>
      <c r="F347" s="122"/>
      <c r="G347" s="122"/>
    </row>
    <row r="348" spans="1:7" x14ac:dyDescent="0.25">
      <c r="A348" s="120"/>
      <c r="B348" s="121"/>
      <c r="C348" s="122"/>
      <c r="D348" s="122"/>
      <c r="E348" s="122"/>
      <c r="F348" s="122"/>
      <c r="G348" s="122"/>
    </row>
    <row r="349" spans="1:7" x14ac:dyDescent="0.25">
      <c r="A349" s="120"/>
      <c r="B349" s="121"/>
      <c r="C349" s="122"/>
      <c r="D349" s="122"/>
      <c r="E349" s="122"/>
      <c r="F349" s="122"/>
      <c r="G349" s="122"/>
    </row>
    <row r="350" spans="1:7" x14ac:dyDescent="0.25">
      <c r="A350" s="120"/>
      <c r="B350" s="121"/>
      <c r="C350" s="122"/>
      <c r="D350" s="122"/>
      <c r="E350" s="122"/>
      <c r="F350" s="122"/>
      <c r="G350" s="122"/>
    </row>
    <row r="351" spans="1:7" x14ac:dyDescent="0.25">
      <c r="A351" s="120"/>
      <c r="B351" s="121"/>
      <c r="C351" s="122"/>
      <c r="D351" s="122"/>
      <c r="E351" s="122"/>
      <c r="F351" s="122"/>
      <c r="G351" s="122"/>
    </row>
    <row r="352" spans="1:7" x14ac:dyDescent="0.25">
      <c r="A352" s="120"/>
      <c r="B352" s="121"/>
      <c r="C352" s="122"/>
      <c r="D352" s="122"/>
      <c r="E352" s="122"/>
      <c r="F352" s="122"/>
      <c r="G352" s="122"/>
    </row>
    <row r="353" spans="1:7" x14ac:dyDescent="0.25">
      <c r="A353" s="120"/>
      <c r="B353" s="121"/>
      <c r="C353" s="122"/>
      <c r="D353" s="122"/>
      <c r="E353" s="122"/>
      <c r="F353" s="122"/>
      <c r="G353" s="122"/>
    </row>
    <row r="354" spans="1:7" x14ac:dyDescent="0.25">
      <c r="A354" s="120"/>
      <c r="B354" s="121"/>
      <c r="C354" s="122"/>
      <c r="D354" s="122"/>
      <c r="E354" s="122"/>
      <c r="F354" s="122"/>
      <c r="G354" s="122"/>
    </row>
    <row r="355" spans="1:7" x14ac:dyDescent="0.25">
      <c r="A355" s="120"/>
      <c r="B355" s="121"/>
      <c r="C355" s="122"/>
      <c r="D355" s="122"/>
      <c r="E355" s="122"/>
      <c r="F355" s="122"/>
      <c r="G355" s="122"/>
    </row>
    <row r="356" spans="1:7" x14ac:dyDescent="0.25">
      <c r="A356" s="120"/>
      <c r="B356" s="121"/>
      <c r="C356" s="122"/>
      <c r="D356" s="122"/>
      <c r="E356" s="122"/>
      <c r="F356" s="122"/>
      <c r="G356" s="122"/>
    </row>
    <row r="357" spans="1:7" x14ac:dyDescent="0.25">
      <c r="A357" s="120"/>
      <c r="B357" s="121"/>
      <c r="C357" s="122"/>
      <c r="D357" s="122"/>
      <c r="E357" s="122"/>
      <c r="F357" s="122"/>
      <c r="G357" s="122"/>
    </row>
    <row r="358" spans="1:7" x14ac:dyDescent="0.25">
      <c r="A358" s="120"/>
      <c r="B358" s="121"/>
      <c r="C358" s="122"/>
      <c r="D358" s="122"/>
      <c r="E358" s="122"/>
      <c r="F358" s="122"/>
      <c r="G358" s="122"/>
    </row>
    <row r="359" spans="1:7" x14ac:dyDescent="0.25">
      <c r="A359" s="120"/>
      <c r="B359" s="121"/>
      <c r="C359" s="122"/>
      <c r="D359" s="122"/>
      <c r="E359" s="122"/>
      <c r="F359" s="122"/>
      <c r="G359" s="122"/>
    </row>
    <row r="360" spans="1:7" x14ac:dyDescent="0.25">
      <c r="A360" s="120"/>
      <c r="B360" s="121"/>
      <c r="C360" s="122"/>
      <c r="D360" s="122"/>
      <c r="E360" s="122"/>
      <c r="F360" s="122"/>
      <c r="G360" s="122"/>
    </row>
    <row r="361" spans="1:7" x14ac:dyDescent="0.25">
      <c r="A361" s="120"/>
      <c r="B361" s="121"/>
      <c r="C361" s="122"/>
      <c r="D361" s="122"/>
      <c r="E361" s="122"/>
      <c r="F361" s="122"/>
      <c r="G361" s="122"/>
    </row>
    <row r="362" spans="1:7" x14ac:dyDescent="0.25">
      <c r="A362" s="120"/>
      <c r="B362" s="121"/>
      <c r="C362" s="122"/>
      <c r="D362" s="122"/>
      <c r="E362" s="122"/>
      <c r="F362" s="122"/>
      <c r="G362" s="122"/>
    </row>
    <row r="363" spans="1:7" x14ac:dyDescent="0.25">
      <c r="A363" s="120"/>
      <c r="B363" s="121"/>
      <c r="C363" s="122"/>
      <c r="D363" s="122"/>
      <c r="E363" s="122"/>
      <c r="F363" s="122"/>
      <c r="G363" s="122"/>
    </row>
    <row r="364" spans="1:7" x14ac:dyDescent="0.25">
      <c r="A364" s="120"/>
      <c r="B364" s="121"/>
      <c r="C364" s="122"/>
      <c r="D364" s="122"/>
      <c r="E364" s="122"/>
      <c r="F364" s="122"/>
      <c r="G364" s="122"/>
    </row>
    <row r="365" spans="1:7" x14ac:dyDescent="0.25">
      <c r="A365" s="120"/>
      <c r="B365" s="121"/>
      <c r="C365" s="122"/>
      <c r="D365" s="122"/>
      <c r="E365" s="122"/>
      <c r="F365" s="122"/>
      <c r="G365" s="122"/>
    </row>
    <row r="366" spans="1:7" x14ac:dyDescent="0.25">
      <c r="A366" s="120"/>
      <c r="B366" s="121"/>
      <c r="C366" s="122"/>
      <c r="D366" s="122"/>
      <c r="E366" s="122"/>
      <c r="F366" s="122"/>
      <c r="G366" s="122"/>
    </row>
    <row r="367" spans="1:7" x14ac:dyDescent="0.25">
      <c r="A367" s="120"/>
      <c r="B367" s="121"/>
      <c r="C367" s="122"/>
      <c r="D367" s="122"/>
      <c r="E367" s="122"/>
      <c r="F367" s="122"/>
      <c r="G367" s="122"/>
    </row>
    <row r="368" spans="1:7" x14ac:dyDescent="0.25">
      <c r="A368" s="120"/>
      <c r="B368" s="121"/>
      <c r="C368" s="122"/>
      <c r="D368" s="122"/>
      <c r="E368" s="122"/>
      <c r="F368" s="122"/>
      <c r="G368" s="122"/>
    </row>
    <row r="369" spans="1:7" x14ac:dyDescent="0.25">
      <c r="A369" s="120"/>
      <c r="B369" s="121"/>
      <c r="C369" s="122"/>
      <c r="D369" s="122"/>
      <c r="E369" s="122"/>
      <c r="F369" s="122"/>
      <c r="G369" s="122"/>
    </row>
    <row r="370" spans="1:7" x14ac:dyDescent="0.25">
      <c r="A370" s="120"/>
      <c r="B370" s="121"/>
      <c r="C370" s="122"/>
      <c r="D370" s="122"/>
      <c r="E370" s="122"/>
      <c r="F370" s="122"/>
      <c r="G370" s="122"/>
    </row>
    <row r="371" spans="1:7" x14ac:dyDescent="0.25">
      <c r="A371" s="120"/>
      <c r="B371" s="121"/>
      <c r="C371" s="122"/>
      <c r="D371" s="122"/>
      <c r="E371" s="122"/>
      <c r="F371" s="122"/>
      <c r="G371" s="122"/>
    </row>
    <row r="372" spans="1:7" x14ac:dyDescent="0.25">
      <c r="A372" s="120"/>
      <c r="B372" s="121"/>
      <c r="C372" s="122"/>
      <c r="D372" s="122"/>
      <c r="E372" s="122"/>
      <c r="F372" s="122"/>
      <c r="G372" s="122"/>
    </row>
    <row r="373" spans="1:7" x14ac:dyDescent="0.25">
      <c r="A373" s="120"/>
      <c r="B373" s="121"/>
      <c r="C373" s="122"/>
      <c r="D373" s="122"/>
      <c r="E373" s="122"/>
      <c r="F373" s="122"/>
      <c r="G373" s="122"/>
    </row>
    <row r="374" spans="1:7" x14ac:dyDescent="0.25">
      <c r="A374" s="120"/>
      <c r="B374" s="121"/>
      <c r="C374" s="122"/>
      <c r="D374" s="122"/>
      <c r="E374" s="122"/>
      <c r="F374" s="122"/>
      <c r="G374" s="122"/>
    </row>
    <row r="375" spans="1:7" x14ac:dyDescent="0.25">
      <c r="A375" s="120"/>
      <c r="B375" s="121"/>
      <c r="C375" s="122"/>
      <c r="D375" s="122"/>
      <c r="E375" s="122"/>
      <c r="F375" s="122"/>
      <c r="G375" s="122"/>
    </row>
    <row r="376" spans="1:7" x14ac:dyDescent="0.25">
      <c r="A376" s="120"/>
      <c r="B376" s="121"/>
      <c r="C376" s="122"/>
      <c r="D376" s="122"/>
      <c r="E376" s="122"/>
      <c r="F376" s="122"/>
      <c r="G376" s="122"/>
    </row>
    <row r="377" spans="1:7" x14ac:dyDescent="0.25">
      <c r="A377" s="120"/>
      <c r="B377" s="121"/>
      <c r="C377" s="122"/>
      <c r="D377" s="122"/>
      <c r="E377" s="122"/>
      <c r="F377" s="122"/>
      <c r="G377" s="122"/>
    </row>
    <row r="378" spans="1:7" x14ac:dyDescent="0.25">
      <c r="A378" s="120"/>
      <c r="B378" s="121"/>
      <c r="C378" s="122"/>
      <c r="D378" s="122"/>
      <c r="E378" s="122"/>
      <c r="F378" s="122"/>
      <c r="G378" s="122"/>
    </row>
    <row r="379" spans="1:7" x14ac:dyDescent="0.25">
      <c r="A379" s="120"/>
      <c r="B379" s="121"/>
      <c r="C379" s="122"/>
      <c r="D379" s="122"/>
      <c r="E379" s="122"/>
      <c r="F379" s="122"/>
      <c r="G379" s="122"/>
    </row>
    <row r="380" spans="1:7" x14ac:dyDescent="0.25">
      <c r="A380" s="120"/>
      <c r="B380" s="121"/>
      <c r="C380" s="122"/>
      <c r="D380" s="122"/>
      <c r="E380" s="122"/>
      <c r="F380" s="122"/>
      <c r="G380" s="122"/>
    </row>
    <row r="381" spans="1:7" x14ac:dyDescent="0.25">
      <c r="A381" s="120"/>
      <c r="B381" s="121"/>
      <c r="C381" s="122"/>
      <c r="D381" s="122"/>
      <c r="E381" s="122"/>
      <c r="F381" s="122"/>
      <c r="G381" s="122"/>
    </row>
    <row r="382" spans="1:7" x14ac:dyDescent="0.25">
      <c r="A382" s="120"/>
      <c r="B382" s="121"/>
      <c r="C382" s="122"/>
      <c r="D382" s="122"/>
      <c r="E382" s="122"/>
      <c r="F382" s="122"/>
      <c r="G382" s="122"/>
    </row>
    <row r="383" spans="1:7" x14ac:dyDescent="0.25">
      <c r="A383" s="120"/>
      <c r="B383" s="121"/>
      <c r="C383" s="122"/>
      <c r="D383" s="122"/>
      <c r="E383" s="122"/>
      <c r="F383" s="122"/>
      <c r="G383" s="122"/>
    </row>
    <row r="384" spans="1:7" x14ac:dyDescent="0.25">
      <c r="A384" s="120"/>
      <c r="B384" s="121"/>
      <c r="C384" s="122"/>
      <c r="D384" s="122"/>
      <c r="E384" s="122"/>
      <c r="F384" s="122"/>
      <c r="G384" s="122"/>
    </row>
    <row r="385" spans="1:7" x14ac:dyDescent="0.25">
      <c r="A385" s="120"/>
      <c r="B385" s="121"/>
      <c r="C385" s="122"/>
      <c r="D385" s="122"/>
      <c r="E385" s="122"/>
      <c r="F385" s="122"/>
      <c r="G385" s="122"/>
    </row>
    <row r="386" spans="1:7" x14ac:dyDescent="0.25">
      <c r="A386" s="120"/>
      <c r="B386" s="121"/>
      <c r="C386" s="122"/>
      <c r="D386" s="122"/>
      <c r="E386" s="122"/>
      <c r="F386" s="122"/>
      <c r="G386" s="122"/>
    </row>
    <row r="387" spans="1:7" x14ac:dyDescent="0.25">
      <c r="A387" s="120"/>
      <c r="B387" s="121"/>
      <c r="C387" s="122"/>
      <c r="D387" s="122"/>
      <c r="E387" s="122"/>
      <c r="F387" s="122"/>
      <c r="G387" s="122"/>
    </row>
    <row r="388" spans="1:7" x14ac:dyDescent="0.25">
      <c r="A388" s="120"/>
      <c r="B388" s="121"/>
      <c r="C388" s="122"/>
      <c r="D388" s="122"/>
      <c r="E388" s="122"/>
      <c r="F388" s="122"/>
      <c r="G388" s="122"/>
    </row>
    <row r="389" spans="1:7" x14ac:dyDescent="0.25">
      <c r="A389" s="120"/>
      <c r="B389" s="121"/>
      <c r="C389" s="122"/>
      <c r="D389" s="122"/>
      <c r="E389" s="122"/>
      <c r="F389" s="122"/>
      <c r="G389" s="122"/>
    </row>
    <row r="390" spans="1:7" x14ac:dyDescent="0.25">
      <c r="A390" s="120"/>
      <c r="B390" s="121"/>
      <c r="C390" s="122"/>
      <c r="D390" s="122"/>
      <c r="E390" s="122"/>
      <c r="F390" s="122"/>
      <c r="G390" s="122"/>
    </row>
    <row r="391" spans="1:7" x14ac:dyDescent="0.25">
      <c r="A391" s="120"/>
      <c r="B391" s="121"/>
      <c r="C391" s="122"/>
      <c r="D391" s="122"/>
      <c r="E391" s="122"/>
      <c r="F391" s="122"/>
      <c r="G391" s="122"/>
    </row>
    <row r="392" spans="1:7" x14ac:dyDescent="0.25">
      <c r="A392" s="120"/>
      <c r="B392" s="121"/>
      <c r="C392" s="122"/>
      <c r="D392" s="122"/>
      <c r="E392" s="122"/>
      <c r="F392" s="122"/>
      <c r="G392" s="122"/>
    </row>
    <row r="393" spans="1:7" x14ac:dyDescent="0.25">
      <c r="A393" s="120"/>
      <c r="B393" s="121"/>
      <c r="C393" s="122"/>
      <c r="D393" s="122"/>
      <c r="E393" s="122"/>
      <c r="F393" s="122"/>
      <c r="G393" s="122"/>
    </row>
    <row r="394" spans="1:7" x14ac:dyDescent="0.25">
      <c r="A394" s="120"/>
      <c r="B394" s="121"/>
      <c r="C394" s="122"/>
      <c r="D394" s="122"/>
      <c r="E394" s="122"/>
      <c r="F394" s="122"/>
      <c r="G394" s="122"/>
    </row>
    <row r="395" spans="1:7" x14ac:dyDescent="0.25">
      <c r="A395" s="120"/>
      <c r="B395" s="121"/>
      <c r="C395" s="122"/>
      <c r="D395" s="122"/>
      <c r="E395" s="122"/>
      <c r="F395" s="122"/>
      <c r="G395" s="122"/>
    </row>
    <row r="396" spans="1:7" x14ac:dyDescent="0.25">
      <c r="A396" s="120"/>
      <c r="B396" s="121"/>
      <c r="C396" s="122"/>
      <c r="D396" s="122"/>
      <c r="E396" s="122"/>
      <c r="F396" s="122"/>
      <c r="G396" s="122"/>
    </row>
    <row r="397" spans="1:7" x14ac:dyDescent="0.25">
      <c r="A397" s="120"/>
      <c r="B397" s="121"/>
      <c r="C397" s="122"/>
      <c r="D397" s="122"/>
      <c r="E397" s="122"/>
      <c r="F397" s="122"/>
      <c r="G397" s="122"/>
    </row>
    <row r="398" spans="1:7" x14ac:dyDescent="0.25">
      <c r="A398" s="120"/>
      <c r="B398" s="121"/>
      <c r="C398" s="122"/>
      <c r="D398" s="122"/>
      <c r="E398" s="122"/>
      <c r="F398" s="122"/>
      <c r="G398" s="122"/>
    </row>
    <row r="399" spans="1:7" x14ac:dyDescent="0.25">
      <c r="A399" s="120"/>
      <c r="B399" s="121"/>
      <c r="C399" s="122"/>
      <c r="D399" s="122"/>
      <c r="E399" s="122"/>
      <c r="F399" s="122"/>
      <c r="G399" s="122"/>
    </row>
    <row r="400" spans="1:7" x14ac:dyDescent="0.25">
      <c r="A400" s="120"/>
      <c r="B400" s="121"/>
      <c r="C400" s="122"/>
      <c r="D400" s="122"/>
      <c r="E400" s="122"/>
      <c r="F400" s="122"/>
      <c r="G400" s="122"/>
    </row>
    <row r="401" spans="1:7" x14ac:dyDescent="0.25">
      <c r="A401" s="120"/>
      <c r="B401" s="121"/>
      <c r="C401" s="122"/>
      <c r="D401" s="122"/>
      <c r="E401" s="122"/>
      <c r="F401" s="122"/>
      <c r="G401" s="122"/>
    </row>
    <row r="402" spans="1:7" x14ac:dyDescent="0.25">
      <c r="A402" s="120"/>
      <c r="B402" s="121"/>
      <c r="C402" s="122"/>
      <c r="D402" s="122"/>
      <c r="E402" s="122"/>
      <c r="F402" s="122"/>
      <c r="G402" s="122"/>
    </row>
    <row r="403" spans="1:7" x14ac:dyDescent="0.25">
      <c r="A403" s="120"/>
      <c r="B403" s="121"/>
      <c r="C403" s="122"/>
      <c r="D403" s="122"/>
      <c r="E403" s="122"/>
      <c r="F403" s="122"/>
      <c r="G403" s="122"/>
    </row>
    <row r="404" spans="1:7" x14ac:dyDescent="0.25">
      <c r="A404" s="120"/>
      <c r="B404" s="121"/>
      <c r="C404" s="122"/>
      <c r="D404" s="122"/>
      <c r="E404" s="122"/>
      <c r="F404" s="122"/>
      <c r="G404" s="122"/>
    </row>
    <row r="405" spans="1:7" x14ac:dyDescent="0.25">
      <c r="A405" s="120"/>
      <c r="B405" s="121"/>
      <c r="C405" s="122"/>
      <c r="D405" s="122"/>
      <c r="E405" s="122"/>
      <c r="F405" s="122"/>
      <c r="G405" s="122"/>
    </row>
    <row r="406" spans="1:7" x14ac:dyDescent="0.25">
      <c r="A406" s="120"/>
      <c r="B406" s="121"/>
      <c r="C406" s="122"/>
      <c r="D406" s="122"/>
      <c r="E406" s="122"/>
      <c r="F406" s="122"/>
      <c r="G406" s="122"/>
    </row>
    <row r="407" spans="1:7" x14ac:dyDescent="0.25">
      <c r="A407" s="120"/>
      <c r="B407" s="121"/>
      <c r="C407" s="122"/>
      <c r="D407" s="122"/>
      <c r="E407" s="122"/>
      <c r="F407" s="122"/>
      <c r="G407" s="122"/>
    </row>
    <row r="408" spans="1:7" x14ac:dyDescent="0.25">
      <c r="A408" s="120"/>
      <c r="B408" s="121"/>
      <c r="C408" s="122"/>
      <c r="D408" s="122"/>
      <c r="E408" s="122"/>
      <c r="F408" s="122"/>
      <c r="G408" s="122"/>
    </row>
    <row r="409" spans="1:7" x14ac:dyDescent="0.25">
      <c r="A409" s="120"/>
      <c r="B409" s="121"/>
      <c r="C409" s="122"/>
      <c r="D409" s="122"/>
      <c r="E409" s="122"/>
      <c r="F409" s="122"/>
      <c r="G409" s="122"/>
    </row>
    <row r="410" spans="1:7" x14ac:dyDescent="0.25">
      <c r="A410" s="120"/>
      <c r="B410" s="121"/>
      <c r="C410" s="122"/>
      <c r="D410" s="122"/>
      <c r="E410" s="122"/>
      <c r="F410" s="122"/>
      <c r="G410" s="122"/>
    </row>
    <row r="411" spans="1:7" x14ac:dyDescent="0.25">
      <c r="A411" s="120"/>
      <c r="B411" s="121"/>
      <c r="C411" s="122"/>
      <c r="D411" s="122"/>
      <c r="E411" s="122"/>
      <c r="F411" s="122"/>
      <c r="G411" s="122"/>
    </row>
    <row r="412" spans="1:7" x14ac:dyDescent="0.25">
      <c r="A412" s="120"/>
      <c r="B412" s="121"/>
      <c r="C412" s="122"/>
      <c r="D412" s="122"/>
      <c r="E412" s="122"/>
      <c r="F412" s="122"/>
      <c r="G412" s="122"/>
    </row>
    <row r="413" spans="1:7" x14ac:dyDescent="0.25">
      <c r="A413" s="120"/>
      <c r="B413" s="121"/>
      <c r="C413" s="122"/>
      <c r="D413" s="122"/>
      <c r="E413" s="122"/>
      <c r="F413" s="122"/>
      <c r="G413" s="122"/>
    </row>
    <row r="414" spans="1:7" x14ac:dyDescent="0.25">
      <c r="A414" s="120"/>
      <c r="B414" s="121"/>
      <c r="C414" s="122"/>
      <c r="D414" s="122"/>
      <c r="E414" s="122"/>
      <c r="F414" s="122"/>
      <c r="G414" s="122"/>
    </row>
    <row r="415" spans="1:7" x14ac:dyDescent="0.25">
      <c r="A415" s="120"/>
      <c r="B415" s="121"/>
      <c r="C415" s="122"/>
      <c r="D415" s="122"/>
      <c r="E415" s="122"/>
      <c r="F415" s="122"/>
      <c r="G415" s="122"/>
    </row>
    <row r="416" spans="1:7" x14ac:dyDescent="0.25">
      <c r="A416" s="120"/>
      <c r="B416" s="121"/>
      <c r="C416" s="122"/>
      <c r="D416" s="122"/>
      <c r="E416" s="122"/>
      <c r="F416" s="122"/>
      <c r="G416" s="122"/>
    </row>
    <row r="417" spans="1:7" x14ac:dyDescent="0.25">
      <c r="A417" s="120"/>
      <c r="B417" s="121"/>
      <c r="C417" s="122"/>
      <c r="D417" s="122"/>
      <c r="E417" s="122"/>
      <c r="F417" s="122"/>
      <c r="G417" s="122"/>
    </row>
    <row r="418" spans="1:7" x14ac:dyDescent="0.25">
      <c r="A418" s="120"/>
      <c r="B418" s="121"/>
      <c r="C418" s="122"/>
      <c r="D418" s="122"/>
      <c r="E418" s="122"/>
      <c r="F418" s="122"/>
      <c r="G418" s="122"/>
    </row>
    <row r="419" spans="1:7" x14ac:dyDescent="0.25">
      <c r="A419" s="120"/>
      <c r="B419" s="121"/>
      <c r="C419" s="122"/>
      <c r="D419" s="122"/>
      <c r="E419" s="122"/>
      <c r="F419" s="122"/>
      <c r="G419" s="122"/>
    </row>
    <row r="420" spans="1:7" x14ac:dyDescent="0.25">
      <c r="A420" s="120"/>
      <c r="B420" s="121"/>
      <c r="C420" s="122"/>
      <c r="D420" s="122"/>
      <c r="E420" s="122"/>
      <c r="F420" s="122"/>
      <c r="G420" s="122"/>
    </row>
    <row r="421" spans="1:7" x14ac:dyDescent="0.25">
      <c r="A421" s="120"/>
      <c r="B421" s="121"/>
      <c r="C421" s="122"/>
      <c r="D421" s="122"/>
      <c r="E421" s="122"/>
      <c r="F421" s="122"/>
      <c r="G421" s="122"/>
    </row>
    <row r="422" spans="1:7" x14ac:dyDescent="0.25">
      <c r="A422" s="120"/>
      <c r="B422" s="121"/>
      <c r="C422" s="122"/>
      <c r="D422" s="122"/>
      <c r="E422" s="122"/>
      <c r="F422" s="122"/>
      <c r="G422" s="122"/>
    </row>
    <row r="423" spans="1:7" x14ac:dyDescent="0.25">
      <c r="A423" s="120"/>
      <c r="B423" s="121"/>
      <c r="C423" s="122"/>
      <c r="D423" s="122"/>
      <c r="E423" s="122"/>
      <c r="F423" s="122"/>
      <c r="G423" s="122"/>
    </row>
    <row r="424" spans="1:7" x14ac:dyDescent="0.25">
      <c r="A424" s="120"/>
      <c r="B424" s="121"/>
      <c r="C424" s="122"/>
      <c r="D424" s="122"/>
      <c r="E424" s="122"/>
      <c r="F424" s="122"/>
      <c r="G424" s="122"/>
    </row>
    <row r="425" spans="1:7" x14ac:dyDescent="0.25">
      <c r="A425" s="120"/>
      <c r="B425" s="121"/>
      <c r="C425" s="122"/>
      <c r="D425" s="122"/>
      <c r="E425" s="122"/>
      <c r="F425" s="122"/>
      <c r="G425" s="122"/>
    </row>
    <row r="426" spans="1:7" x14ac:dyDescent="0.25">
      <c r="A426" s="120"/>
      <c r="B426" s="121"/>
      <c r="C426" s="122"/>
      <c r="D426" s="122"/>
      <c r="E426" s="122"/>
      <c r="F426" s="122"/>
      <c r="G426" s="122"/>
    </row>
    <row r="427" spans="1:7" x14ac:dyDescent="0.25">
      <c r="A427" s="120"/>
      <c r="B427" s="121"/>
      <c r="C427" s="122"/>
      <c r="D427" s="122"/>
      <c r="E427" s="122"/>
      <c r="F427" s="122"/>
      <c r="G427" s="122"/>
    </row>
    <row r="428" spans="1:7" x14ac:dyDescent="0.25">
      <c r="A428" s="120"/>
      <c r="B428" s="121"/>
      <c r="C428" s="122"/>
      <c r="D428" s="122"/>
      <c r="E428" s="122"/>
      <c r="F428" s="122"/>
      <c r="G428" s="122"/>
    </row>
    <row r="429" spans="1:7" x14ac:dyDescent="0.25">
      <c r="A429" s="120"/>
      <c r="B429" s="121"/>
      <c r="C429" s="122"/>
      <c r="D429" s="122"/>
      <c r="E429" s="122"/>
      <c r="F429" s="122"/>
      <c r="G429" s="122"/>
    </row>
    <row r="430" spans="1:7" x14ac:dyDescent="0.25">
      <c r="A430" s="120"/>
      <c r="B430" s="121"/>
      <c r="C430" s="122"/>
      <c r="D430" s="122"/>
      <c r="E430" s="122"/>
      <c r="F430" s="122"/>
      <c r="G430" s="122"/>
    </row>
    <row r="431" spans="1:7" x14ac:dyDescent="0.25">
      <c r="A431" s="120"/>
      <c r="B431" s="121"/>
      <c r="C431" s="122"/>
      <c r="D431" s="122"/>
      <c r="E431" s="122"/>
      <c r="F431" s="122"/>
      <c r="G431" s="122"/>
    </row>
    <row r="432" spans="1:7" x14ac:dyDescent="0.25">
      <c r="A432" s="120"/>
      <c r="B432" s="121"/>
      <c r="C432" s="122"/>
      <c r="D432" s="122"/>
      <c r="E432" s="122"/>
      <c r="F432" s="122"/>
      <c r="G432" s="122"/>
    </row>
    <row r="433" spans="1:7" x14ac:dyDescent="0.25">
      <c r="A433" s="120"/>
      <c r="B433" s="121"/>
      <c r="C433" s="122"/>
      <c r="D433" s="122"/>
      <c r="E433" s="122"/>
      <c r="F433" s="122"/>
      <c r="G433" s="122"/>
    </row>
    <row r="434" spans="1:7" x14ac:dyDescent="0.25">
      <c r="A434" s="120"/>
      <c r="B434" s="121"/>
      <c r="C434" s="122"/>
      <c r="D434" s="122"/>
      <c r="E434" s="122"/>
      <c r="F434" s="122"/>
      <c r="G434" s="122"/>
    </row>
    <row r="435" spans="1:7" x14ac:dyDescent="0.25">
      <c r="A435" s="120"/>
      <c r="B435" s="121"/>
      <c r="C435" s="122"/>
      <c r="D435" s="122"/>
      <c r="E435" s="122"/>
      <c r="F435" s="122"/>
      <c r="G435" s="122"/>
    </row>
    <row r="436" spans="1:7" x14ac:dyDescent="0.25">
      <c r="A436" s="120"/>
      <c r="B436" s="121"/>
      <c r="C436" s="122"/>
      <c r="D436" s="122"/>
      <c r="E436" s="122"/>
      <c r="F436" s="122"/>
      <c r="G436" s="122"/>
    </row>
    <row r="437" spans="1:7" x14ac:dyDescent="0.25">
      <c r="A437" s="120"/>
      <c r="B437" s="121"/>
      <c r="C437" s="122"/>
      <c r="D437" s="122"/>
      <c r="E437" s="122"/>
      <c r="F437" s="122"/>
      <c r="G437" s="122"/>
    </row>
    <row r="438" spans="1:7" x14ac:dyDescent="0.25">
      <c r="A438" s="120"/>
      <c r="B438" s="121"/>
      <c r="C438" s="122"/>
      <c r="D438" s="122"/>
      <c r="E438" s="122"/>
      <c r="F438" s="122"/>
      <c r="G438" s="122"/>
    </row>
  </sheetData>
  <mergeCells count="1">
    <mergeCell ref="A4:G4"/>
  </mergeCells>
  <phoneticPr fontId="1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63FD-2BA2-4127-8091-614708908CAF}">
  <sheetPr codeName="Hoja11"/>
  <dimension ref="A1:H487"/>
  <sheetViews>
    <sheetView zoomScaleNormal="100" workbookViewId="0">
      <selection activeCell="G81" sqref="A6:G81"/>
    </sheetView>
  </sheetViews>
  <sheetFormatPr baseColWidth="10" defaultRowHeight="15" x14ac:dyDescent="0.25"/>
  <cols>
    <col min="1" max="1" width="5.85546875" style="2" bestFit="1" customWidth="1"/>
    <col min="2" max="2" width="12.5703125" style="93" customWidth="1"/>
    <col min="3" max="3" width="18.7109375" customWidth="1"/>
    <col min="4" max="4" width="22.710937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2901</v>
      </c>
      <c r="F2" s="87">
        <f>SUM(F6:F6032)</f>
        <v>45366.989999999991</v>
      </c>
      <c r="G2" s="88">
        <f>SUM(G6:G6034)</f>
        <v>15000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s="175" customFormat="1" ht="45" x14ac:dyDescent="0.25">
      <c r="A6" s="171">
        <v>1</v>
      </c>
      <c r="B6" s="172">
        <v>43104</v>
      </c>
      <c r="C6" s="174" t="s">
        <v>1443</v>
      </c>
      <c r="D6" s="174" t="s">
        <v>1726</v>
      </c>
      <c r="E6" s="174"/>
      <c r="F6" s="198">
        <v>70</v>
      </c>
      <c r="G6" s="225"/>
    </row>
    <row r="7" spans="1:8" s="175" customFormat="1" ht="30" x14ac:dyDescent="0.25">
      <c r="A7" s="171">
        <f>+A6+1</f>
        <v>2</v>
      </c>
      <c r="B7" s="172">
        <v>43104</v>
      </c>
      <c r="C7" s="174" t="s">
        <v>1443</v>
      </c>
      <c r="D7" s="174" t="s">
        <v>1727</v>
      </c>
      <c r="E7" s="174"/>
      <c r="F7" s="198">
        <v>49</v>
      </c>
      <c r="G7" s="225"/>
    </row>
    <row r="8" spans="1:8" s="175" customFormat="1" ht="30" x14ac:dyDescent="0.25">
      <c r="A8" s="171">
        <f>+A7+1</f>
        <v>3</v>
      </c>
      <c r="B8" s="172">
        <v>43104</v>
      </c>
      <c r="C8" s="174" t="s">
        <v>1443</v>
      </c>
      <c r="D8" s="174" t="s">
        <v>3135</v>
      </c>
      <c r="E8" s="174"/>
      <c r="F8" s="198">
        <v>19</v>
      </c>
      <c r="G8" s="225"/>
    </row>
    <row r="9" spans="1:8" s="175" customFormat="1" ht="30" x14ac:dyDescent="0.25">
      <c r="A9" s="171">
        <v>4</v>
      </c>
      <c r="B9" s="172">
        <v>43105</v>
      </c>
      <c r="C9" s="174" t="s">
        <v>1729</v>
      </c>
      <c r="D9" s="174" t="s">
        <v>3136</v>
      </c>
      <c r="E9" s="174"/>
      <c r="F9" s="198">
        <v>5848.87</v>
      </c>
      <c r="G9" s="225"/>
    </row>
    <row r="10" spans="1:8" s="175" customFormat="1" ht="30" x14ac:dyDescent="0.25">
      <c r="A10" s="171">
        <v>5</v>
      </c>
      <c r="B10" s="172">
        <v>43105</v>
      </c>
      <c r="C10" s="174" t="s">
        <v>1729</v>
      </c>
      <c r="D10" s="174" t="s">
        <v>3137</v>
      </c>
      <c r="E10" s="174"/>
      <c r="F10" s="198">
        <v>16243.13</v>
      </c>
      <c r="G10" s="225"/>
    </row>
    <row r="11" spans="1:8" s="175" customFormat="1" ht="30" x14ac:dyDescent="0.25">
      <c r="A11" s="171">
        <v>6</v>
      </c>
      <c r="B11" s="172">
        <v>43105</v>
      </c>
      <c r="C11" s="174" t="s">
        <v>660</v>
      </c>
      <c r="D11" s="174" t="s">
        <v>1257</v>
      </c>
      <c r="E11" s="174"/>
      <c r="F11" s="198">
        <v>11</v>
      </c>
      <c r="G11" s="225"/>
    </row>
    <row r="12" spans="1:8" s="175" customFormat="1" ht="30" x14ac:dyDescent="0.25">
      <c r="A12" s="171">
        <v>7</v>
      </c>
      <c r="B12" s="172">
        <v>43112</v>
      </c>
      <c r="C12" s="174" t="s">
        <v>660</v>
      </c>
      <c r="D12" s="174" t="s">
        <v>1257</v>
      </c>
      <c r="E12" s="174"/>
      <c r="F12" s="198">
        <v>21.5</v>
      </c>
      <c r="G12" s="225"/>
    </row>
    <row r="13" spans="1:8" s="175" customFormat="1" ht="45" x14ac:dyDescent="0.25">
      <c r="A13" s="171">
        <v>8</v>
      </c>
      <c r="B13" s="172">
        <v>43116</v>
      </c>
      <c r="C13" s="174" t="s">
        <v>660</v>
      </c>
      <c r="D13" s="174" t="s">
        <v>1731</v>
      </c>
      <c r="E13" s="174"/>
      <c r="F13" s="198">
        <v>50</v>
      </c>
      <c r="G13" s="225"/>
    </row>
    <row r="14" spans="1:8" s="175" customFormat="1" ht="30" x14ac:dyDescent="0.25">
      <c r="A14" s="171">
        <v>9</v>
      </c>
      <c r="B14" s="172">
        <v>43116</v>
      </c>
      <c r="C14" s="174" t="s">
        <v>660</v>
      </c>
      <c r="D14" s="174" t="s">
        <v>1257</v>
      </c>
      <c r="E14" s="174"/>
      <c r="F14" s="198">
        <v>12.5</v>
      </c>
      <c r="G14" s="225"/>
    </row>
    <row r="15" spans="1:8" s="175" customFormat="1" ht="30" x14ac:dyDescent="0.25">
      <c r="A15" s="171">
        <v>10</v>
      </c>
      <c r="B15" s="172">
        <v>43119</v>
      </c>
      <c r="C15" s="174" t="s">
        <v>660</v>
      </c>
      <c r="D15" s="174" t="s">
        <v>1257</v>
      </c>
      <c r="E15" s="174"/>
      <c r="F15" s="198">
        <v>15</v>
      </c>
      <c r="G15" s="225"/>
    </row>
    <row r="16" spans="1:8" s="175" customFormat="1" ht="30" x14ac:dyDescent="0.25">
      <c r="A16" s="171">
        <v>11</v>
      </c>
      <c r="B16" s="172">
        <v>43129</v>
      </c>
      <c r="C16" s="174" t="s">
        <v>660</v>
      </c>
      <c r="D16" s="174" t="s">
        <v>1257</v>
      </c>
      <c r="E16" s="174"/>
      <c r="F16" s="198">
        <v>13</v>
      </c>
      <c r="G16" s="225"/>
    </row>
    <row r="17" spans="1:7" s="175" customFormat="1" ht="14.25" customHeight="1" x14ac:dyDescent="0.25">
      <c r="A17" s="171">
        <v>12</v>
      </c>
      <c r="B17" s="172">
        <v>43140</v>
      </c>
      <c r="C17" s="174" t="s">
        <v>660</v>
      </c>
      <c r="D17" s="174" t="s">
        <v>1732</v>
      </c>
      <c r="E17" s="174"/>
      <c r="F17" s="198">
        <v>5</v>
      </c>
      <c r="G17" s="225"/>
    </row>
    <row r="18" spans="1:7" s="175" customFormat="1" ht="30" x14ac:dyDescent="0.25">
      <c r="A18" s="171">
        <v>13</v>
      </c>
      <c r="B18" s="176">
        <v>43141</v>
      </c>
      <c r="C18" s="174" t="s">
        <v>1735</v>
      </c>
      <c r="D18" s="174" t="s">
        <v>510</v>
      </c>
      <c r="E18" s="174" t="s">
        <v>1734</v>
      </c>
      <c r="F18" s="198">
        <v>70.040000000000006</v>
      </c>
      <c r="G18" s="225"/>
    </row>
    <row r="19" spans="1:7" s="175" customFormat="1" ht="45" x14ac:dyDescent="0.25">
      <c r="A19" s="171">
        <v>14</v>
      </c>
      <c r="B19" s="172">
        <v>43144</v>
      </c>
      <c r="C19" s="174" t="s">
        <v>100</v>
      </c>
      <c r="D19" s="174" t="s">
        <v>1738</v>
      </c>
      <c r="E19" s="174"/>
      <c r="F19" s="198">
        <v>160</v>
      </c>
      <c r="G19" s="225"/>
    </row>
    <row r="20" spans="1:7" s="175" customFormat="1" ht="30" x14ac:dyDescent="0.25">
      <c r="A20" s="171">
        <v>15</v>
      </c>
      <c r="B20" s="172">
        <v>43145</v>
      </c>
      <c r="C20" s="174" t="s">
        <v>660</v>
      </c>
      <c r="D20" s="174" t="s">
        <v>1257</v>
      </c>
      <c r="E20" s="174"/>
      <c r="F20" s="198">
        <v>16.5</v>
      </c>
      <c r="G20" s="225"/>
    </row>
    <row r="21" spans="1:7" s="175" customFormat="1" ht="30" x14ac:dyDescent="0.25">
      <c r="A21" s="171">
        <v>16</v>
      </c>
      <c r="B21" s="172">
        <v>43151</v>
      </c>
      <c r="C21" s="174" t="s">
        <v>660</v>
      </c>
      <c r="D21" s="174" t="s">
        <v>1257</v>
      </c>
      <c r="E21" s="174"/>
      <c r="F21" s="198">
        <v>10.5</v>
      </c>
      <c r="G21" s="225"/>
    </row>
    <row r="22" spans="1:7" s="175" customFormat="1" ht="30" x14ac:dyDescent="0.25">
      <c r="A22" s="171">
        <v>17</v>
      </c>
      <c r="B22" s="172">
        <v>43153</v>
      </c>
      <c r="C22" s="174" t="s">
        <v>660</v>
      </c>
      <c r="D22" s="174" t="s">
        <v>1257</v>
      </c>
      <c r="E22" s="174"/>
      <c r="F22" s="198">
        <v>5</v>
      </c>
      <c r="G22" s="225"/>
    </row>
    <row r="23" spans="1:7" s="175" customFormat="1" ht="30" x14ac:dyDescent="0.25">
      <c r="A23" s="171">
        <v>18</v>
      </c>
      <c r="B23" s="172">
        <v>43157</v>
      </c>
      <c r="C23" s="174" t="s">
        <v>1443</v>
      </c>
      <c r="D23" s="174" t="s">
        <v>588</v>
      </c>
      <c r="E23" s="174" t="s">
        <v>1739</v>
      </c>
      <c r="F23" s="198">
        <v>25</v>
      </c>
      <c r="G23" s="225"/>
    </row>
    <row r="24" spans="1:7" s="175" customFormat="1" ht="45" x14ac:dyDescent="0.25">
      <c r="A24" s="171">
        <v>19</v>
      </c>
      <c r="B24" s="172">
        <v>43157</v>
      </c>
      <c r="C24" s="174" t="s">
        <v>1443</v>
      </c>
      <c r="D24" s="174" t="s">
        <v>1741</v>
      </c>
      <c r="E24" s="174" t="s">
        <v>1740</v>
      </c>
      <c r="F24" s="198">
        <v>73</v>
      </c>
      <c r="G24" s="225"/>
    </row>
    <row r="25" spans="1:7" s="175" customFormat="1" ht="30" x14ac:dyDescent="0.25">
      <c r="A25" s="171">
        <v>20</v>
      </c>
      <c r="B25" s="172">
        <v>43157</v>
      </c>
      <c r="C25" s="174" t="s">
        <v>100</v>
      </c>
      <c r="D25" s="174" t="s">
        <v>1742</v>
      </c>
      <c r="E25" s="174"/>
      <c r="F25" s="198">
        <v>634.79999999999995</v>
      </c>
      <c r="G25" s="225"/>
    </row>
    <row r="26" spans="1:7" s="175" customFormat="1" ht="30" x14ac:dyDescent="0.25">
      <c r="A26" s="171">
        <v>21</v>
      </c>
      <c r="B26" s="172">
        <v>43157</v>
      </c>
      <c r="C26" s="174" t="s">
        <v>100</v>
      </c>
      <c r="D26" s="174" t="s">
        <v>1742</v>
      </c>
      <c r="E26" s="174"/>
      <c r="F26" s="198">
        <v>300</v>
      </c>
      <c r="G26" s="225"/>
    </row>
    <row r="27" spans="1:7" s="175" customFormat="1" ht="30" x14ac:dyDescent="0.25">
      <c r="A27" s="171">
        <v>22</v>
      </c>
      <c r="B27" s="172">
        <v>43152</v>
      </c>
      <c r="C27" s="174" t="s">
        <v>100</v>
      </c>
      <c r="D27" s="174" t="s">
        <v>1742</v>
      </c>
      <c r="E27" s="174"/>
      <c r="F27" s="198">
        <v>300</v>
      </c>
      <c r="G27" s="225"/>
    </row>
    <row r="28" spans="1:7" s="175" customFormat="1" ht="30" x14ac:dyDescent="0.25">
      <c r="A28" s="171">
        <v>23</v>
      </c>
      <c r="B28" s="172">
        <v>43157</v>
      </c>
      <c r="C28" s="174" t="s">
        <v>660</v>
      </c>
      <c r="D28" s="174" t="s">
        <v>1257</v>
      </c>
      <c r="E28" s="174"/>
      <c r="F28" s="198">
        <v>9.5</v>
      </c>
      <c r="G28" s="225"/>
    </row>
    <row r="29" spans="1:7" s="175" customFormat="1" ht="60" x14ac:dyDescent="0.25">
      <c r="A29" s="171">
        <v>24</v>
      </c>
      <c r="B29" s="172">
        <v>43157</v>
      </c>
      <c r="C29" s="174" t="s">
        <v>1443</v>
      </c>
      <c r="D29" s="174" t="s">
        <v>1743</v>
      </c>
      <c r="E29" s="174"/>
      <c r="F29" s="198">
        <v>98</v>
      </c>
      <c r="G29" s="225"/>
    </row>
    <row r="30" spans="1:7" s="175" customFormat="1" ht="30" x14ac:dyDescent="0.25">
      <c r="A30" s="171">
        <v>25</v>
      </c>
      <c r="B30" s="172">
        <v>43158</v>
      </c>
      <c r="C30" s="174" t="s">
        <v>660</v>
      </c>
      <c r="D30" s="174" t="s">
        <v>1257</v>
      </c>
      <c r="E30" s="174"/>
      <c r="F30" s="198">
        <v>20.5</v>
      </c>
      <c r="G30" s="225"/>
    </row>
    <row r="31" spans="1:7" s="175" customFormat="1" ht="45" x14ac:dyDescent="0.25">
      <c r="A31" s="171">
        <v>26</v>
      </c>
      <c r="B31" s="172">
        <v>43159</v>
      </c>
      <c r="C31" s="174" t="s">
        <v>100</v>
      </c>
      <c r="D31" s="174" t="s">
        <v>1748</v>
      </c>
      <c r="E31" s="174"/>
      <c r="F31" s="198"/>
      <c r="G31" s="225">
        <v>15000</v>
      </c>
    </row>
    <row r="32" spans="1:7" s="175" customFormat="1" ht="60" x14ac:dyDescent="0.25">
      <c r="A32" s="171">
        <f>+A31+1</f>
        <v>27</v>
      </c>
      <c r="B32" s="172">
        <v>43161</v>
      </c>
      <c r="C32" s="174" t="s">
        <v>100</v>
      </c>
      <c r="D32" s="174" t="s">
        <v>1749</v>
      </c>
      <c r="E32" s="174"/>
      <c r="F32" s="198">
        <v>130</v>
      </c>
      <c r="G32" s="225"/>
    </row>
    <row r="33" spans="1:7" s="175" customFormat="1" ht="30" x14ac:dyDescent="0.25">
      <c r="A33" s="171">
        <v>28</v>
      </c>
      <c r="B33" s="172">
        <v>43174</v>
      </c>
      <c r="C33" s="174" t="s">
        <v>660</v>
      </c>
      <c r="D33" s="174" t="s">
        <v>1257</v>
      </c>
      <c r="E33" s="174"/>
      <c r="F33" s="198">
        <v>7.5</v>
      </c>
      <c r="G33" s="225"/>
    </row>
    <row r="34" spans="1:7" s="175" customFormat="1" ht="75" x14ac:dyDescent="0.25">
      <c r="A34" s="171">
        <v>29</v>
      </c>
      <c r="B34" s="172">
        <v>43182</v>
      </c>
      <c r="C34" s="174" t="s">
        <v>549</v>
      </c>
      <c r="D34" s="174" t="s">
        <v>1753</v>
      </c>
      <c r="E34" s="174" t="s">
        <v>1752</v>
      </c>
      <c r="F34" s="198">
        <v>5</v>
      </c>
      <c r="G34" s="225"/>
    </row>
    <row r="35" spans="1:7" s="175" customFormat="1" ht="45" x14ac:dyDescent="0.25">
      <c r="A35" s="171">
        <v>30</v>
      </c>
      <c r="B35" s="172">
        <v>43182</v>
      </c>
      <c r="C35" s="174" t="s">
        <v>15</v>
      </c>
      <c r="D35" s="174" t="s">
        <v>1751</v>
      </c>
      <c r="E35" s="174"/>
      <c r="F35" s="198">
        <v>2230.9</v>
      </c>
      <c r="G35" s="225"/>
    </row>
    <row r="36" spans="1:7" s="175" customFormat="1" ht="45" x14ac:dyDescent="0.25">
      <c r="A36" s="171">
        <v>31</v>
      </c>
      <c r="B36" s="172">
        <v>43185</v>
      </c>
      <c r="C36" s="174" t="s">
        <v>660</v>
      </c>
      <c r="D36" s="174" t="s">
        <v>1756</v>
      </c>
      <c r="E36" s="174"/>
      <c r="F36" s="198">
        <v>5</v>
      </c>
      <c r="G36" s="225"/>
    </row>
    <row r="37" spans="1:7" s="175" customFormat="1" ht="30" x14ac:dyDescent="0.25">
      <c r="A37" s="171">
        <v>32</v>
      </c>
      <c r="B37" s="172">
        <v>43195</v>
      </c>
      <c r="C37" s="174" t="s">
        <v>660</v>
      </c>
      <c r="D37" s="174" t="s">
        <v>1760</v>
      </c>
      <c r="E37" s="174"/>
      <c r="F37" s="198">
        <v>12.5</v>
      </c>
      <c r="G37" s="225"/>
    </row>
    <row r="38" spans="1:7" s="175" customFormat="1" ht="30" x14ac:dyDescent="0.25">
      <c r="A38" s="171">
        <v>33</v>
      </c>
      <c r="B38" s="172">
        <v>43210</v>
      </c>
      <c r="C38" s="174" t="s">
        <v>660</v>
      </c>
      <c r="D38" s="174" t="s">
        <v>1257</v>
      </c>
      <c r="E38" s="174"/>
      <c r="F38" s="198">
        <v>16.5</v>
      </c>
      <c r="G38" s="225"/>
    </row>
    <row r="39" spans="1:7" s="175" customFormat="1" ht="30" x14ac:dyDescent="0.25">
      <c r="A39" s="171">
        <v>34</v>
      </c>
      <c r="B39" s="172">
        <v>43213</v>
      </c>
      <c r="C39" s="174" t="s">
        <v>660</v>
      </c>
      <c r="D39" s="174" t="s">
        <v>1257</v>
      </c>
      <c r="E39" s="174"/>
      <c r="F39" s="198">
        <v>18</v>
      </c>
      <c r="G39" s="225"/>
    </row>
    <row r="40" spans="1:7" s="175" customFormat="1" ht="30" x14ac:dyDescent="0.25">
      <c r="A40" s="171">
        <v>35</v>
      </c>
      <c r="B40" s="172">
        <v>43213</v>
      </c>
      <c r="C40" s="174" t="s">
        <v>100</v>
      </c>
      <c r="D40" s="174" t="s">
        <v>1761</v>
      </c>
      <c r="E40" s="174"/>
      <c r="F40" s="198">
        <v>5.5</v>
      </c>
      <c r="G40" s="225"/>
    </row>
    <row r="41" spans="1:7" s="175" customFormat="1" ht="30" x14ac:dyDescent="0.25">
      <c r="A41" s="171">
        <v>36</v>
      </c>
      <c r="B41" s="176">
        <v>43214</v>
      </c>
      <c r="C41" s="174" t="s">
        <v>15</v>
      </c>
      <c r="D41" s="174" t="s">
        <v>1760</v>
      </c>
      <c r="E41" s="174"/>
      <c r="F41" s="198">
        <v>15.5</v>
      </c>
      <c r="G41" s="225"/>
    </row>
    <row r="42" spans="1:7" s="175" customFormat="1" ht="30" x14ac:dyDescent="0.25">
      <c r="A42" s="171">
        <v>37</v>
      </c>
      <c r="B42" s="172">
        <v>43215</v>
      </c>
      <c r="C42" s="174" t="s">
        <v>15</v>
      </c>
      <c r="D42" s="174" t="s">
        <v>1763</v>
      </c>
      <c r="E42" s="174"/>
      <c r="F42" s="198">
        <v>5</v>
      </c>
      <c r="G42" s="225"/>
    </row>
    <row r="43" spans="1:7" s="175" customFormat="1" ht="30" x14ac:dyDescent="0.25">
      <c r="A43" s="171">
        <v>38</v>
      </c>
      <c r="B43" s="176">
        <v>43217</v>
      </c>
      <c r="C43" s="174" t="s">
        <v>15</v>
      </c>
      <c r="D43" s="174" t="s">
        <v>1766</v>
      </c>
      <c r="E43" s="174"/>
      <c r="F43" s="198">
        <v>5.9</v>
      </c>
      <c r="G43" s="225"/>
    </row>
    <row r="44" spans="1:7" s="175" customFormat="1" ht="30" x14ac:dyDescent="0.25">
      <c r="A44" s="171">
        <v>39</v>
      </c>
      <c r="B44" s="172">
        <v>43220</v>
      </c>
      <c r="C44" s="174" t="s">
        <v>660</v>
      </c>
      <c r="D44" s="174" t="s">
        <v>1257</v>
      </c>
      <c r="E44" s="174"/>
      <c r="F44" s="198">
        <v>27.7</v>
      </c>
      <c r="G44" s="225"/>
    </row>
    <row r="45" spans="1:7" s="175" customFormat="1" ht="15.75" customHeight="1" x14ac:dyDescent="0.25">
      <c r="A45" s="171">
        <v>40</v>
      </c>
      <c r="B45" s="172">
        <v>43241</v>
      </c>
      <c r="C45" s="174" t="s">
        <v>660</v>
      </c>
      <c r="D45" s="174" t="s">
        <v>1629</v>
      </c>
      <c r="E45" s="174" t="s">
        <v>1780</v>
      </c>
      <c r="F45" s="198">
        <v>255</v>
      </c>
      <c r="G45" s="225"/>
    </row>
    <row r="46" spans="1:7" s="175" customFormat="1" ht="30" x14ac:dyDescent="0.25">
      <c r="A46" s="171">
        <v>41</v>
      </c>
      <c r="B46" s="172">
        <v>43244</v>
      </c>
      <c r="C46" s="174" t="s">
        <v>660</v>
      </c>
      <c r="D46" s="174" t="s">
        <v>1788</v>
      </c>
      <c r="E46" s="174" t="s">
        <v>1787</v>
      </c>
      <c r="F46" s="198">
        <v>245</v>
      </c>
      <c r="G46" s="225"/>
    </row>
    <row r="47" spans="1:7" s="175" customFormat="1" ht="30" x14ac:dyDescent="0.25">
      <c r="A47" s="171">
        <v>42</v>
      </c>
      <c r="B47" s="172">
        <v>43244</v>
      </c>
      <c r="C47" s="174" t="s">
        <v>660</v>
      </c>
      <c r="D47" s="174" t="s">
        <v>15</v>
      </c>
      <c r="E47" s="174"/>
      <c r="F47" s="198">
        <v>263.10000000000002</v>
      </c>
      <c r="G47" s="225"/>
    </row>
    <row r="48" spans="1:7" s="175" customFormat="1" ht="75" x14ac:dyDescent="0.25">
      <c r="A48" s="171">
        <v>43</v>
      </c>
      <c r="B48" s="172">
        <v>43248</v>
      </c>
      <c r="C48" s="174" t="s">
        <v>660</v>
      </c>
      <c r="D48" s="174" t="s">
        <v>3138</v>
      </c>
      <c r="E48" s="174"/>
      <c r="F48" s="198">
        <v>67</v>
      </c>
      <c r="G48" s="225"/>
    </row>
    <row r="49" spans="1:7" s="175" customFormat="1" ht="30" x14ac:dyDescent="0.25">
      <c r="A49" s="171">
        <v>44</v>
      </c>
      <c r="B49" s="176">
        <v>43250</v>
      </c>
      <c r="C49" s="174" t="s">
        <v>660</v>
      </c>
      <c r="D49" s="174" t="s">
        <v>247</v>
      </c>
      <c r="E49" s="174" t="s">
        <v>1813</v>
      </c>
      <c r="F49" s="198">
        <v>97</v>
      </c>
      <c r="G49" s="225"/>
    </row>
    <row r="50" spans="1:7" s="175" customFormat="1" ht="30" x14ac:dyDescent="0.25">
      <c r="A50" s="171">
        <v>45</v>
      </c>
      <c r="B50" s="172">
        <v>43249</v>
      </c>
      <c r="C50" s="174" t="s">
        <v>660</v>
      </c>
      <c r="D50" s="174" t="s">
        <v>15</v>
      </c>
      <c r="E50" s="174"/>
      <c r="F50" s="198">
        <v>500</v>
      </c>
      <c r="G50" s="225"/>
    </row>
    <row r="51" spans="1:7" s="175" customFormat="1" ht="30" x14ac:dyDescent="0.25">
      <c r="A51" s="171">
        <v>46</v>
      </c>
      <c r="B51" s="178">
        <v>43251</v>
      </c>
      <c r="C51" s="174" t="s">
        <v>660</v>
      </c>
      <c r="D51" s="174" t="s">
        <v>1817</v>
      </c>
      <c r="E51" s="174" t="s">
        <v>1816</v>
      </c>
      <c r="F51" s="198">
        <v>54</v>
      </c>
      <c r="G51" s="225"/>
    </row>
    <row r="52" spans="1:7" s="175" customFormat="1" ht="30" x14ac:dyDescent="0.25">
      <c r="A52" s="171">
        <v>47</v>
      </c>
      <c r="B52" s="178">
        <v>43282</v>
      </c>
      <c r="C52" s="174" t="s">
        <v>660</v>
      </c>
      <c r="D52" s="174" t="s">
        <v>1834</v>
      </c>
      <c r="E52" s="174" t="s">
        <v>1758</v>
      </c>
      <c r="F52" s="198">
        <f>250+250+300</f>
        <v>800</v>
      </c>
      <c r="G52" s="225"/>
    </row>
    <row r="53" spans="1:7" s="175" customFormat="1" ht="30" x14ac:dyDescent="0.25">
      <c r="A53" s="171">
        <v>48</v>
      </c>
      <c r="B53" s="176">
        <v>43220</v>
      </c>
      <c r="C53" s="174" t="s">
        <v>660</v>
      </c>
      <c r="D53" s="174" t="s">
        <v>1770</v>
      </c>
      <c r="E53" s="174" t="s">
        <v>1769</v>
      </c>
      <c r="F53" s="198">
        <v>6</v>
      </c>
      <c r="G53" s="225"/>
    </row>
    <row r="54" spans="1:7" s="175" customFormat="1" ht="75" x14ac:dyDescent="0.25">
      <c r="A54" s="171">
        <v>49</v>
      </c>
      <c r="B54" s="178">
        <v>43264</v>
      </c>
      <c r="C54" s="174" t="s">
        <v>660</v>
      </c>
      <c r="D54" s="174" t="s">
        <v>1810</v>
      </c>
      <c r="E54" s="174" t="s">
        <v>1758</v>
      </c>
      <c r="F54" s="198">
        <v>1200</v>
      </c>
      <c r="G54" s="225"/>
    </row>
    <row r="55" spans="1:7" s="175" customFormat="1" ht="75" x14ac:dyDescent="0.25">
      <c r="A55" s="171">
        <v>50</v>
      </c>
      <c r="B55" s="178">
        <v>43277</v>
      </c>
      <c r="C55" s="174" t="s">
        <v>660</v>
      </c>
      <c r="D55" s="174" t="s">
        <v>1846</v>
      </c>
      <c r="E55" s="174" t="s">
        <v>1758</v>
      </c>
      <c r="F55" s="198">
        <v>350</v>
      </c>
      <c r="G55" s="225"/>
    </row>
    <row r="56" spans="1:7" s="175" customFormat="1" ht="75" x14ac:dyDescent="0.25">
      <c r="A56" s="171">
        <v>51</v>
      </c>
      <c r="B56" s="178">
        <v>43258</v>
      </c>
      <c r="C56" s="174" t="s">
        <v>660</v>
      </c>
      <c r="D56" s="174" t="s">
        <v>1810</v>
      </c>
      <c r="E56" s="174" t="s">
        <v>1758</v>
      </c>
      <c r="F56" s="198">
        <f>800+1100+780+250+400+200</f>
        <v>3530</v>
      </c>
      <c r="G56" s="225"/>
    </row>
    <row r="57" spans="1:7" s="175" customFormat="1" ht="30" x14ac:dyDescent="0.25">
      <c r="A57" s="171">
        <v>52</v>
      </c>
      <c r="B57" s="178">
        <v>43263</v>
      </c>
      <c r="C57" s="174" t="s">
        <v>660</v>
      </c>
      <c r="D57" s="174" t="s">
        <v>1837</v>
      </c>
      <c r="E57" s="174" t="s">
        <v>1758</v>
      </c>
      <c r="F57" s="198">
        <v>600</v>
      </c>
      <c r="G57" s="225"/>
    </row>
    <row r="58" spans="1:7" s="175" customFormat="1" ht="30" x14ac:dyDescent="0.25">
      <c r="A58" s="171">
        <v>53</v>
      </c>
      <c r="B58" s="172">
        <v>43105</v>
      </c>
      <c r="C58" s="174" t="s">
        <v>660</v>
      </c>
      <c r="D58" s="223" t="s">
        <v>3139</v>
      </c>
      <c r="E58" s="224" t="s">
        <v>2885</v>
      </c>
      <c r="F58" s="198">
        <v>400</v>
      </c>
      <c r="G58" s="226"/>
    </row>
    <row r="59" spans="1:7" s="175" customFormat="1" ht="45" x14ac:dyDescent="0.25">
      <c r="A59" s="171">
        <v>54</v>
      </c>
      <c r="B59" s="176">
        <v>43249</v>
      </c>
      <c r="C59" s="174" t="s">
        <v>660</v>
      </c>
      <c r="D59" s="174" t="s">
        <v>1812</v>
      </c>
      <c r="E59" s="174" t="s">
        <v>1811</v>
      </c>
      <c r="F59" s="198">
        <v>500</v>
      </c>
      <c r="G59" s="225"/>
    </row>
    <row r="60" spans="1:7" s="175" customFormat="1" ht="30" x14ac:dyDescent="0.25">
      <c r="A60" s="171">
        <f>+A59+1</f>
        <v>55</v>
      </c>
      <c r="B60" s="178">
        <v>43249</v>
      </c>
      <c r="C60" s="174" t="s">
        <v>660</v>
      </c>
      <c r="D60" s="174" t="s">
        <v>1809</v>
      </c>
      <c r="E60" s="174" t="s">
        <v>1870</v>
      </c>
      <c r="F60" s="198">
        <v>850</v>
      </c>
      <c r="G60" s="225"/>
    </row>
    <row r="61" spans="1:7" s="175" customFormat="1" ht="30" x14ac:dyDescent="0.25">
      <c r="A61" s="171">
        <v>56</v>
      </c>
      <c r="B61" s="176">
        <v>43248</v>
      </c>
      <c r="C61" s="174" t="s">
        <v>660</v>
      </c>
      <c r="D61" s="174" t="s">
        <v>1802</v>
      </c>
      <c r="E61" s="174" t="s">
        <v>1801</v>
      </c>
      <c r="F61" s="198">
        <v>3000</v>
      </c>
      <c r="G61" s="225"/>
    </row>
    <row r="62" spans="1:7" s="175" customFormat="1" ht="75" x14ac:dyDescent="0.25">
      <c r="A62" s="171">
        <v>57</v>
      </c>
      <c r="B62" s="178">
        <v>43249</v>
      </c>
      <c r="C62" s="174" t="s">
        <v>660</v>
      </c>
      <c r="D62" s="174" t="s">
        <v>1810</v>
      </c>
      <c r="E62" s="174" t="s">
        <v>1758</v>
      </c>
      <c r="F62" s="198">
        <v>1100</v>
      </c>
      <c r="G62" s="225"/>
    </row>
    <row r="63" spans="1:7" s="175" customFormat="1" ht="45" x14ac:dyDescent="0.25">
      <c r="A63" s="171">
        <v>58</v>
      </c>
      <c r="B63" s="176">
        <v>43248</v>
      </c>
      <c r="C63" s="174" t="s">
        <v>660</v>
      </c>
      <c r="D63" s="174" t="s">
        <v>1806</v>
      </c>
      <c r="E63" s="174" t="s">
        <v>3153</v>
      </c>
      <c r="F63" s="198"/>
      <c r="G63" s="225"/>
    </row>
    <row r="64" spans="1:7" s="175" customFormat="1" ht="45" x14ac:dyDescent="0.25">
      <c r="A64" s="171">
        <v>59</v>
      </c>
      <c r="B64" s="172">
        <v>43258</v>
      </c>
      <c r="C64" s="174" t="s">
        <v>660</v>
      </c>
      <c r="D64" s="174" t="s">
        <v>1827</v>
      </c>
      <c r="E64" s="174"/>
      <c r="F64" s="198">
        <v>1416</v>
      </c>
      <c r="G64" s="225"/>
    </row>
    <row r="65" spans="1:7" s="175" customFormat="1" ht="30" x14ac:dyDescent="0.25">
      <c r="A65" s="171">
        <v>60</v>
      </c>
      <c r="B65" s="172">
        <v>43264</v>
      </c>
      <c r="C65" s="174" t="s">
        <v>616</v>
      </c>
      <c r="D65" s="174" t="s">
        <v>15</v>
      </c>
      <c r="E65" s="174" t="s">
        <v>1839</v>
      </c>
      <c r="F65" s="198">
        <v>144</v>
      </c>
      <c r="G65" s="225"/>
    </row>
    <row r="66" spans="1:7" s="175" customFormat="1" ht="30" x14ac:dyDescent="0.25">
      <c r="A66" s="171">
        <v>61</v>
      </c>
      <c r="B66" s="178">
        <v>43263</v>
      </c>
      <c r="C66" s="174" t="s">
        <v>660</v>
      </c>
      <c r="D66" s="174" t="s">
        <v>1682</v>
      </c>
      <c r="E66" s="174" t="s">
        <v>1838</v>
      </c>
      <c r="F66" s="198">
        <v>133.1</v>
      </c>
      <c r="G66" s="225"/>
    </row>
    <row r="67" spans="1:7" s="175" customFormat="1" ht="30" x14ac:dyDescent="0.25">
      <c r="A67" s="171">
        <v>62</v>
      </c>
      <c r="B67" s="172">
        <v>43285</v>
      </c>
      <c r="C67" s="174" t="s">
        <v>660</v>
      </c>
      <c r="D67" s="174" t="s">
        <v>15</v>
      </c>
      <c r="E67" s="174" t="s">
        <v>1847</v>
      </c>
      <c r="F67" s="198">
        <v>122.3</v>
      </c>
      <c r="G67" s="225"/>
    </row>
    <row r="68" spans="1:7" s="175" customFormat="1" ht="30" x14ac:dyDescent="0.25">
      <c r="A68" s="171">
        <v>63</v>
      </c>
      <c r="B68" s="172">
        <v>43290</v>
      </c>
      <c r="C68" s="174" t="s">
        <v>15</v>
      </c>
      <c r="D68" s="174" t="s">
        <v>1302</v>
      </c>
      <c r="E68" s="174" t="s">
        <v>1848</v>
      </c>
      <c r="F68" s="198">
        <v>11.7</v>
      </c>
      <c r="G68" s="225"/>
    </row>
    <row r="69" spans="1:7" s="175" customFormat="1" ht="45" x14ac:dyDescent="0.25">
      <c r="A69" s="171">
        <v>64</v>
      </c>
      <c r="B69" s="176">
        <v>43292</v>
      </c>
      <c r="C69" s="174" t="s">
        <v>15</v>
      </c>
      <c r="D69" s="174" t="s">
        <v>1853</v>
      </c>
      <c r="E69" s="174" t="s">
        <v>1852</v>
      </c>
      <c r="F69" s="198">
        <v>10</v>
      </c>
      <c r="G69" s="225"/>
    </row>
    <row r="70" spans="1:7" s="175" customFormat="1" ht="45" x14ac:dyDescent="0.25">
      <c r="A70" s="171">
        <v>65</v>
      </c>
      <c r="B70" s="176">
        <v>43292</v>
      </c>
      <c r="C70" s="174" t="s">
        <v>15</v>
      </c>
      <c r="D70" s="174" t="s">
        <v>1855</v>
      </c>
      <c r="E70" s="174" t="s">
        <v>1854</v>
      </c>
      <c r="F70" s="198">
        <v>3.1</v>
      </c>
      <c r="G70" s="225"/>
    </row>
    <row r="71" spans="1:7" s="175" customFormat="1" ht="75" x14ac:dyDescent="0.25">
      <c r="A71" s="171">
        <v>66</v>
      </c>
      <c r="B71" s="176">
        <v>43297</v>
      </c>
      <c r="C71" s="173" t="s">
        <v>3140</v>
      </c>
      <c r="D71" s="173" t="s">
        <v>1857</v>
      </c>
      <c r="E71" s="182"/>
      <c r="F71" s="198">
        <v>1019.77</v>
      </c>
      <c r="G71" s="226"/>
    </row>
    <row r="72" spans="1:7" s="175" customFormat="1" x14ac:dyDescent="0.25">
      <c r="A72" s="171">
        <v>67</v>
      </c>
      <c r="B72" s="172">
        <v>43386</v>
      </c>
      <c r="C72" s="174" t="s">
        <v>100</v>
      </c>
      <c r="D72" s="174" t="s">
        <v>1877</v>
      </c>
      <c r="E72" s="174"/>
      <c r="F72" s="198">
        <v>720</v>
      </c>
      <c r="G72" s="225"/>
    </row>
    <row r="73" spans="1:7" s="175" customFormat="1" ht="60" x14ac:dyDescent="0.25">
      <c r="A73" s="171">
        <v>68</v>
      </c>
      <c r="B73" s="176">
        <v>43386</v>
      </c>
      <c r="C73" s="174" t="s">
        <v>660</v>
      </c>
      <c r="D73" s="174" t="s">
        <v>1879</v>
      </c>
      <c r="E73" s="174" t="s">
        <v>1878</v>
      </c>
      <c r="F73" s="198">
        <v>219</v>
      </c>
      <c r="G73" s="225"/>
    </row>
    <row r="74" spans="1:7" s="175" customFormat="1" ht="45" x14ac:dyDescent="0.25">
      <c r="A74" s="171">
        <v>69</v>
      </c>
      <c r="B74" s="176">
        <v>43386</v>
      </c>
      <c r="C74" s="174" t="s">
        <v>660</v>
      </c>
      <c r="D74" s="174" t="s">
        <v>1881</v>
      </c>
      <c r="E74" s="174" t="s">
        <v>1880</v>
      </c>
      <c r="F74" s="198">
        <v>98.7</v>
      </c>
      <c r="G74" s="225"/>
    </row>
    <row r="75" spans="1:7" s="175" customFormat="1" ht="30" x14ac:dyDescent="0.25">
      <c r="A75" s="171">
        <v>70</v>
      </c>
      <c r="B75" s="172">
        <v>43396</v>
      </c>
      <c r="C75" s="174" t="s">
        <v>660</v>
      </c>
      <c r="D75" s="174" t="s">
        <v>1884</v>
      </c>
      <c r="E75" s="174" t="s">
        <v>1883</v>
      </c>
      <c r="F75" s="198">
        <v>49.4</v>
      </c>
      <c r="G75" s="225"/>
    </row>
    <row r="76" spans="1:7" s="175" customFormat="1" x14ac:dyDescent="0.25">
      <c r="A76" s="171">
        <v>71</v>
      </c>
      <c r="B76" s="172">
        <v>43346</v>
      </c>
      <c r="C76" s="174" t="s">
        <v>1778</v>
      </c>
      <c r="D76" s="174" t="s">
        <v>3141</v>
      </c>
      <c r="E76" s="174"/>
      <c r="F76" s="198">
        <v>21.45</v>
      </c>
      <c r="G76" s="225"/>
    </row>
    <row r="77" spans="1:7" s="175" customFormat="1" ht="45" x14ac:dyDescent="0.25">
      <c r="A77" s="171">
        <v>72</v>
      </c>
      <c r="B77" s="172">
        <v>43452</v>
      </c>
      <c r="C77" s="174" t="s">
        <v>1729</v>
      </c>
      <c r="D77" s="174" t="s">
        <v>3142</v>
      </c>
      <c r="E77" s="174"/>
      <c r="F77" s="198">
        <v>120</v>
      </c>
      <c r="G77" s="225"/>
    </row>
    <row r="78" spans="1:7" s="175" customFormat="1" ht="45" x14ac:dyDescent="0.25">
      <c r="A78" s="171">
        <v>73</v>
      </c>
      <c r="B78" s="172">
        <v>43105</v>
      </c>
      <c r="C78" s="174" t="s">
        <v>15</v>
      </c>
      <c r="D78" s="174" t="s">
        <v>3154</v>
      </c>
      <c r="E78" s="174"/>
      <c r="F78" s="198">
        <v>400</v>
      </c>
      <c r="G78" s="225"/>
    </row>
    <row r="79" spans="1:7" s="66" customFormat="1" ht="30" x14ac:dyDescent="0.25">
      <c r="A79" s="131">
        <f t="shared" ref="A79:A136" si="0">+A78+1</f>
        <v>74</v>
      </c>
      <c r="B79" s="132">
        <v>43402</v>
      </c>
      <c r="C79" s="133" t="s">
        <v>3255</v>
      </c>
      <c r="D79" s="156" t="s">
        <v>3252</v>
      </c>
      <c r="E79" s="133" t="s">
        <v>3257</v>
      </c>
      <c r="F79" s="198">
        <v>292.63</v>
      </c>
      <c r="G79" s="225"/>
    </row>
    <row r="80" spans="1:7" s="66" customFormat="1" ht="30" x14ac:dyDescent="0.25">
      <c r="A80" s="131">
        <f t="shared" si="0"/>
        <v>75</v>
      </c>
      <c r="B80" s="132">
        <v>43402</v>
      </c>
      <c r="C80" s="133" t="s">
        <v>3256</v>
      </c>
      <c r="D80" s="156" t="s">
        <v>3253</v>
      </c>
      <c r="E80" s="133" t="s">
        <v>3257</v>
      </c>
      <c r="F80" s="198">
        <v>58.12</v>
      </c>
      <c r="G80" s="225"/>
    </row>
    <row r="81" spans="1:7" s="66" customFormat="1" ht="30" x14ac:dyDescent="0.25">
      <c r="A81" s="131">
        <f t="shared" si="0"/>
        <v>76</v>
      </c>
      <c r="B81" s="132">
        <v>43402</v>
      </c>
      <c r="C81" s="133" t="s">
        <v>3118</v>
      </c>
      <c r="D81" s="156" t="s">
        <v>3254</v>
      </c>
      <c r="E81" s="133" t="s">
        <v>3257</v>
      </c>
      <c r="F81" s="198">
        <v>144.78</v>
      </c>
      <c r="G81" s="225"/>
    </row>
    <row r="82" spans="1:7" x14ac:dyDescent="0.25">
      <c r="A82" s="94">
        <f t="shared" si="0"/>
        <v>77</v>
      </c>
      <c r="B82" s="92"/>
      <c r="C82" s="89"/>
      <c r="D82" s="89"/>
      <c r="E82" s="89"/>
      <c r="F82" s="89"/>
      <c r="G82" s="89"/>
    </row>
    <row r="83" spans="1:7" x14ac:dyDescent="0.25">
      <c r="A83" s="94">
        <f t="shared" si="0"/>
        <v>78</v>
      </c>
      <c r="B83" s="92"/>
      <c r="C83" s="89"/>
      <c r="D83" s="89"/>
      <c r="E83" s="89"/>
      <c r="F83" s="89"/>
      <c r="G83" s="89"/>
    </row>
    <row r="84" spans="1:7" x14ac:dyDescent="0.25">
      <c r="A84" s="94">
        <f t="shared" si="0"/>
        <v>79</v>
      </c>
      <c r="B84" s="92"/>
      <c r="C84" s="89"/>
      <c r="D84" s="89"/>
      <c r="E84" s="89"/>
      <c r="F84" s="89"/>
      <c r="G84" s="89"/>
    </row>
    <row r="85" spans="1:7" x14ac:dyDescent="0.25">
      <c r="A85" s="94">
        <f t="shared" si="0"/>
        <v>80</v>
      </c>
      <c r="B85" s="92"/>
      <c r="C85" s="89"/>
      <c r="D85" s="89"/>
      <c r="E85" s="89"/>
      <c r="F85" s="89"/>
      <c r="G85" s="89"/>
    </row>
    <row r="86" spans="1:7" x14ac:dyDescent="0.25">
      <c r="A86" s="94">
        <f t="shared" si="0"/>
        <v>81</v>
      </c>
      <c r="B86" s="92"/>
      <c r="C86" s="89"/>
      <c r="D86" s="89"/>
      <c r="E86" s="89"/>
      <c r="F86" s="89"/>
      <c r="G86" s="89"/>
    </row>
    <row r="87" spans="1:7" x14ac:dyDescent="0.25">
      <c r="A87" s="94">
        <f t="shared" si="0"/>
        <v>82</v>
      </c>
      <c r="B87" s="92"/>
      <c r="C87" s="89"/>
      <c r="D87" s="89"/>
      <c r="E87" s="89"/>
      <c r="F87" s="89"/>
      <c r="G87" s="89"/>
    </row>
    <row r="88" spans="1:7" x14ac:dyDescent="0.25">
      <c r="A88" s="94">
        <f t="shared" si="0"/>
        <v>83</v>
      </c>
      <c r="B88" s="92"/>
      <c r="C88" s="89"/>
      <c r="D88" s="89"/>
      <c r="E88" s="89"/>
      <c r="F88" s="89"/>
      <c r="G88" s="89"/>
    </row>
    <row r="89" spans="1:7" x14ac:dyDescent="0.25">
      <c r="A89" s="94">
        <f t="shared" si="0"/>
        <v>84</v>
      </c>
      <c r="B89" s="92"/>
      <c r="C89" s="89"/>
      <c r="D89" s="89"/>
      <c r="E89" s="89"/>
      <c r="F89" s="89"/>
      <c r="G89" s="89"/>
    </row>
    <row r="90" spans="1:7" x14ac:dyDescent="0.25">
      <c r="A90" s="94">
        <f t="shared" si="0"/>
        <v>85</v>
      </c>
      <c r="B90" s="92"/>
      <c r="C90" s="89"/>
      <c r="D90" s="89"/>
      <c r="E90" s="89"/>
      <c r="F90" s="89"/>
      <c r="G90" s="89"/>
    </row>
    <row r="91" spans="1:7" x14ac:dyDescent="0.25">
      <c r="A91" s="94">
        <f t="shared" si="0"/>
        <v>86</v>
      </c>
      <c r="B91" s="92"/>
      <c r="C91" s="89"/>
      <c r="D91" s="89"/>
      <c r="E91" s="89"/>
      <c r="F91" s="89"/>
      <c r="G91" s="89"/>
    </row>
    <row r="92" spans="1:7" x14ac:dyDescent="0.25">
      <c r="A92" s="94">
        <f t="shared" si="0"/>
        <v>87</v>
      </c>
      <c r="B92" s="92"/>
      <c r="C92" s="89"/>
      <c r="D92" s="89"/>
      <c r="E92" s="89"/>
      <c r="F92" s="89"/>
      <c r="G92" s="89"/>
    </row>
    <row r="93" spans="1:7" x14ac:dyDescent="0.25">
      <c r="A93" s="94">
        <f t="shared" si="0"/>
        <v>88</v>
      </c>
      <c r="B93" s="92"/>
      <c r="C93" s="89"/>
      <c r="D93" s="89"/>
      <c r="E93" s="89"/>
      <c r="F93" s="89"/>
      <c r="G93" s="89"/>
    </row>
    <row r="94" spans="1:7" x14ac:dyDescent="0.25">
      <c r="A94" s="94">
        <f t="shared" si="0"/>
        <v>89</v>
      </c>
      <c r="B94" s="92"/>
      <c r="C94" s="89"/>
      <c r="D94" s="89"/>
      <c r="E94" s="89"/>
      <c r="F94" s="89"/>
      <c r="G94" s="89"/>
    </row>
    <row r="95" spans="1:7" x14ac:dyDescent="0.25">
      <c r="A95" s="94">
        <f t="shared" si="0"/>
        <v>90</v>
      </c>
      <c r="B95" s="92"/>
      <c r="C95" s="89"/>
      <c r="D95" s="89"/>
      <c r="E95" s="89"/>
      <c r="F95" s="89"/>
      <c r="G95" s="89"/>
    </row>
    <row r="96" spans="1:7" x14ac:dyDescent="0.25">
      <c r="A96" s="94">
        <f t="shared" si="0"/>
        <v>91</v>
      </c>
      <c r="B96" s="92"/>
      <c r="C96" s="89"/>
      <c r="D96" s="89"/>
      <c r="E96" s="89"/>
      <c r="F96" s="89"/>
      <c r="G96" s="89"/>
    </row>
    <row r="97" spans="1:7" x14ac:dyDescent="0.25">
      <c r="A97" s="94">
        <f t="shared" si="0"/>
        <v>92</v>
      </c>
      <c r="B97" s="92"/>
      <c r="C97" s="89"/>
      <c r="D97" s="89"/>
      <c r="E97" s="89"/>
      <c r="F97" s="89"/>
      <c r="G97" s="89"/>
    </row>
    <row r="98" spans="1:7" x14ac:dyDescent="0.25">
      <c r="A98" s="94">
        <f t="shared" si="0"/>
        <v>93</v>
      </c>
      <c r="B98" s="92"/>
      <c r="C98" s="89"/>
      <c r="D98" s="89"/>
      <c r="E98" s="89"/>
      <c r="F98" s="89"/>
      <c r="G98" s="89"/>
    </row>
    <row r="99" spans="1:7" x14ac:dyDescent="0.25">
      <c r="A99" s="94">
        <f t="shared" si="0"/>
        <v>94</v>
      </c>
      <c r="B99" s="92"/>
      <c r="C99" s="89"/>
      <c r="D99" s="89"/>
      <c r="E99" s="89"/>
      <c r="F99" s="89"/>
      <c r="G99" s="89"/>
    </row>
    <row r="100" spans="1:7" x14ac:dyDescent="0.25">
      <c r="A100" s="94">
        <f t="shared" si="0"/>
        <v>95</v>
      </c>
      <c r="B100" s="92"/>
      <c r="C100" s="89"/>
      <c r="D100" s="89"/>
      <c r="E100" s="89"/>
      <c r="F100" s="89"/>
      <c r="G100" s="89"/>
    </row>
    <row r="101" spans="1:7" x14ac:dyDescent="0.25">
      <c r="A101" s="94">
        <f t="shared" si="0"/>
        <v>96</v>
      </c>
      <c r="B101" s="92"/>
      <c r="C101" s="89"/>
      <c r="D101" s="89"/>
      <c r="E101" s="89"/>
      <c r="F101" s="89"/>
      <c r="G101" s="89"/>
    </row>
    <row r="102" spans="1:7" x14ac:dyDescent="0.25">
      <c r="A102" s="94">
        <f t="shared" si="0"/>
        <v>97</v>
      </c>
      <c r="B102" s="92"/>
      <c r="C102" s="89"/>
      <c r="D102" s="89"/>
      <c r="E102" s="89"/>
      <c r="F102" s="89"/>
      <c r="G102" s="89"/>
    </row>
    <row r="103" spans="1:7" x14ac:dyDescent="0.25">
      <c r="A103" s="94">
        <f t="shared" si="0"/>
        <v>98</v>
      </c>
      <c r="B103" s="92"/>
      <c r="C103" s="89"/>
      <c r="D103" s="89"/>
      <c r="E103" s="89"/>
      <c r="F103" s="89"/>
      <c r="G103" s="89"/>
    </row>
    <row r="104" spans="1:7" x14ac:dyDescent="0.25">
      <c r="A104" s="94">
        <f t="shared" si="0"/>
        <v>99</v>
      </c>
      <c r="B104" s="92"/>
      <c r="C104" s="89"/>
      <c r="D104" s="89"/>
      <c r="E104" s="89"/>
      <c r="F104" s="89"/>
      <c r="G104" s="89"/>
    </row>
    <row r="105" spans="1:7" x14ac:dyDescent="0.25">
      <c r="A105" s="94">
        <f t="shared" si="0"/>
        <v>100</v>
      </c>
      <c r="B105" s="92"/>
      <c r="C105" s="89"/>
      <c r="D105" s="89"/>
      <c r="E105" s="89"/>
      <c r="F105" s="89"/>
      <c r="G105" s="89"/>
    </row>
    <row r="106" spans="1:7" x14ac:dyDescent="0.25">
      <c r="A106" s="94">
        <f t="shared" si="0"/>
        <v>101</v>
      </c>
      <c r="B106" s="92"/>
      <c r="C106" s="89"/>
      <c r="D106" s="89"/>
      <c r="E106" s="89"/>
      <c r="F106" s="89"/>
      <c r="G106" s="89"/>
    </row>
    <row r="107" spans="1:7" x14ac:dyDescent="0.25">
      <c r="A107" s="94">
        <f t="shared" si="0"/>
        <v>102</v>
      </c>
      <c r="B107" s="92"/>
      <c r="C107" s="89"/>
      <c r="D107" s="89"/>
      <c r="E107" s="89"/>
      <c r="F107" s="89"/>
      <c r="G107" s="89"/>
    </row>
    <row r="108" spans="1:7" x14ac:dyDescent="0.25">
      <c r="A108" s="94">
        <f t="shared" si="0"/>
        <v>103</v>
      </c>
      <c r="B108" s="92"/>
      <c r="C108" s="89"/>
      <c r="D108" s="89"/>
      <c r="E108" s="89"/>
      <c r="F108" s="89"/>
      <c r="G108" s="89"/>
    </row>
    <row r="109" spans="1:7" x14ac:dyDescent="0.25">
      <c r="A109" s="94">
        <f t="shared" si="0"/>
        <v>104</v>
      </c>
      <c r="B109" s="92"/>
      <c r="C109" s="89"/>
      <c r="D109" s="89"/>
      <c r="E109" s="89"/>
      <c r="F109" s="89"/>
      <c r="G109" s="89"/>
    </row>
    <row r="110" spans="1:7" x14ac:dyDescent="0.25">
      <c r="A110" s="94">
        <f t="shared" si="0"/>
        <v>105</v>
      </c>
      <c r="B110" s="92"/>
      <c r="C110" s="89"/>
      <c r="D110" s="89"/>
      <c r="E110" s="89"/>
      <c r="F110" s="89"/>
      <c r="G110" s="89"/>
    </row>
    <row r="111" spans="1:7" x14ac:dyDescent="0.25">
      <c r="A111" s="94">
        <f t="shared" si="0"/>
        <v>106</v>
      </c>
      <c r="B111" s="92"/>
      <c r="C111" s="89"/>
      <c r="D111" s="89"/>
      <c r="E111" s="89"/>
      <c r="F111" s="89"/>
      <c r="G111" s="89"/>
    </row>
    <row r="112" spans="1:7" x14ac:dyDescent="0.25">
      <c r="A112" s="94">
        <f t="shared" si="0"/>
        <v>107</v>
      </c>
      <c r="B112" s="92"/>
      <c r="C112" s="89"/>
      <c r="D112" s="89"/>
      <c r="E112" s="89"/>
      <c r="F112" s="89"/>
      <c r="G112" s="89"/>
    </row>
    <row r="113" spans="1:7" x14ac:dyDescent="0.25">
      <c r="A113" s="94">
        <f t="shared" si="0"/>
        <v>108</v>
      </c>
      <c r="B113" s="92"/>
      <c r="C113" s="89"/>
      <c r="D113" s="89"/>
      <c r="E113" s="89"/>
      <c r="F113" s="89"/>
      <c r="G113" s="89"/>
    </row>
    <row r="114" spans="1:7" x14ac:dyDescent="0.25">
      <c r="A114" s="94">
        <f t="shared" si="0"/>
        <v>109</v>
      </c>
      <c r="B114" s="92"/>
      <c r="C114" s="89"/>
      <c r="D114" s="89"/>
      <c r="E114" s="89"/>
      <c r="F114" s="89"/>
      <c r="G114" s="89"/>
    </row>
    <row r="115" spans="1:7" x14ac:dyDescent="0.25">
      <c r="A115" s="94">
        <f t="shared" si="0"/>
        <v>110</v>
      </c>
      <c r="B115" s="92"/>
      <c r="C115" s="89"/>
      <c r="D115" s="89"/>
      <c r="E115" s="89"/>
      <c r="F115" s="89"/>
      <c r="G115" s="89"/>
    </row>
    <row r="116" spans="1:7" x14ac:dyDescent="0.25">
      <c r="A116" s="94">
        <f t="shared" si="0"/>
        <v>111</v>
      </c>
      <c r="B116" s="92"/>
      <c r="C116" s="89"/>
      <c r="D116" s="89"/>
      <c r="E116" s="89"/>
      <c r="F116" s="89"/>
      <c r="G116" s="89"/>
    </row>
    <row r="117" spans="1:7" x14ac:dyDescent="0.25">
      <c r="A117" s="94">
        <f t="shared" si="0"/>
        <v>112</v>
      </c>
      <c r="B117" s="92"/>
      <c r="C117" s="89"/>
      <c r="D117" s="89"/>
      <c r="E117" s="89"/>
      <c r="F117" s="89"/>
      <c r="G117" s="89"/>
    </row>
    <row r="118" spans="1:7" x14ac:dyDescent="0.25">
      <c r="A118" s="94">
        <f t="shared" si="0"/>
        <v>113</v>
      </c>
      <c r="B118" s="92"/>
      <c r="C118" s="89"/>
      <c r="D118" s="89"/>
      <c r="E118" s="89"/>
      <c r="F118" s="89"/>
      <c r="G118" s="89"/>
    </row>
    <row r="119" spans="1:7" x14ac:dyDescent="0.25">
      <c r="A119" s="94">
        <f t="shared" si="0"/>
        <v>114</v>
      </c>
      <c r="B119" s="92"/>
      <c r="C119" s="89"/>
      <c r="D119" s="89"/>
      <c r="E119" s="89"/>
      <c r="F119" s="89"/>
      <c r="G119" s="89"/>
    </row>
    <row r="120" spans="1:7" x14ac:dyDescent="0.25">
      <c r="A120" s="94">
        <f t="shared" si="0"/>
        <v>115</v>
      </c>
      <c r="B120" s="92"/>
      <c r="C120" s="89"/>
      <c r="D120" s="89"/>
      <c r="E120" s="89"/>
      <c r="F120" s="89"/>
      <c r="G120" s="89"/>
    </row>
    <row r="121" spans="1:7" x14ac:dyDescent="0.25">
      <c r="A121" s="94">
        <f t="shared" si="0"/>
        <v>116</v>
      </c>
      <c r="B121" s="92"/>
      <c r="C121" s="89"/>
      <c r="D121" s="89"/>
      <c r="E121" s="89"/>
      <c r="F121" s="89"/>
      <c r="G121" s="89"/>
    </row>
    <row r="122" spans="1:7" x14ac:dyDescent="0.25">
      <c r="A122" s="94">
        <f t="shared" si="0"/>
        <v>117</v>
      </c>
      <c r="B122" s="92"/>
      <c r="C122" s="89"/>
      <c r="D122" s="89"/>
      <c r="E122" s="89"/>
      <c r="F122" s="89"/>
      <c r="G122" s="89"/>
    </row>
    <row r="123" spans="1:7" x14ac:dyDescent="0.25">
      <c r="A123" s="94">
        <f t="shared" si="0"/>
        <v>118</v>
      </c>
      <c r="B123" s="92"/>
      <c r="C123" s="89"/>
      <c r="D123" s="89"/>
      <c r="E123" s="89"/>
      <c r="F123" s="89"/>
      <c r="G123" s="89"/>
    </row>
    <row r="124" spans="1:7" x14ac:dyDescent="0.25">
      <c r="A124" s="94">
        <f t="shared" si="0"/>
        <v>119</v>
      </c>
      <c r="B124" s="92"/>
      <c r="C124" s="89"/>
      <c r="D124" s="89"/>
      <c r="E124" s="89"/>
      <c r="F124" s="89"/>
      <c r="G124" s="89"/>
    </row>
    <row r="125" spans="1:7" x14ac:dyDescent="0.25">
      <c r="A125" s="94">
        <f t="shared" si="0"/>
        <v>120</v>
      </c>
      <c r="B125" s="92"/>
      <c r="C125" s="89"/>
      <c r="D125" s="89"/>
      <c r="E125" s="89"/>
      <c r="F125" s="89"/>
      <c r="G125" s="89"/>
    </row>
    <row r="126" spans="1:7" x14ac:dyDescent="0.25">
      <c r="A126" s="94">
        <f t="shared" si="0"/>
        <v>121</v>
      </c>
      <c r="B126" s="92"/>
      <c r="C126" s="89"/>
      <c r="D126" s="89"/>
      <c r="E126" s="89"/>
      <c r="F126" s="89"/>
      <c r="G126" s="89"/>
    </row>
    <row r="127" spans="1:7" x14ac:dyDescent="0.25">
      <c r="A127" s="94">
        <f t="shared" si="0"/>
        <v>122</v>
      </c>
      <c r="B127" s="92"/>
      <c r="C127" s="89"/>
      <c r="D127" s="89"/>
      <c r="E127" s="89"/>
      <c r="F127" s="89"/>
      <c r="G127" s="89"/>
    </row>
    <row r="128" spans="1:7" x14ac:dyDescent="0.25">
      <c r="A128" s="94">
        <f t="shared" si="0"/>
        <v>123</v>
      </c>
      <c r="B128" s="92"/>
      <c r="C128" s="89"/>
      <c r="D128" s="89"/>
      <c r="E128" s="89"/>
      <c r="F128" s="89"/>
      <c r="G128" s="89"/>
    </row>
    <row r="129" spans="1:7" x14ac:dyDescent="0.25">
      <c r="A129" s="94">
        <f t="shared" si="0"/>
        <v>124</v>
      </c>
      <c r="B129" s="92"/>
      <c r="C129" s="89"/>
      <c r="D129" s="89"/>
      <c r="E129" s="89"/>
      <c r="F129" s="89"/>
      <c r="G129" s="89"/>
    </row>
    <row r="130" spans="1:7" x14ac:dyDescent="0.25">
      <c r="A130" s="94">
        <f t="shared" si="0"/>
        <v>125</v>
      </c>
      <c r="B130" s="92"/>
      <c r="C130" s="89"/>
      <c r="D130" s="89"/>
      <c r="E130" s="89"/>
      <c r="F130" s="89"/>
      <c r="G130" s="89"/>
    </row>
    <row r="131" spans="1:7" x14ac:dyDescent="0.25">
      <c r="A131" s="94">
        <f t="shared" si="0"/>
        <v>126</v>
      </c>
      <c r="B131" s="92"/>
      <c r="C131" s="89"/>
      <c r="D131" s="89"/>
      <c r="E131" s="89"/>
      <c r="F131" s="89"/>
      <c r="G131" s="89"/>
    </row>
    <row r="132" spans="1:7" x14ac:dyDescent="0.25">
      <c r="A132" s="94">
        <f t="shared" si="0"/>
        <v>127</v>
      </c>
      <c r="B132" s="92"/>
      <c r="C132" s="89"/>
      <c r="D132" s="89"/>
      <c r="E132" s="89"/>
      <c r="F132" s="89"/>
      <c r="G132" s="89"/>
    </row>
    <row r="133" spans="1:7" x14ac:dyDescent="0.25">
      <c r="A133" s="94">
        <f t="shared" si="0"/>
        <v>128</v>
      </c>
      <c r="B133" s="92"/>
      <c r="C133" s="89"/>
      <c r="D133" s="89"/>
      <c r="E133" s="89"/>
      <c r="F133" s="89"/>
      <c r="G133" s="89"/>
    </row>
    <row r="134" spans="1:7" x14ac:dyDescent="0.25">
      <c r="A134" s="94">
        <f t="shared" si="0"/>
        <v>129</v>
      </c>
      <c r="B134" s="92"/>
      <c r="C134" s="89"/>
      <c r="D134" s="89"/>
      <c r="E134" s="89"/>
      <c r="F134" s="89"/>
      <c r="G134" s="89"/>
    </row>
    <row r="135" spans="1:7" x14ac:dyDescent="0.25">
      <c r="A135" s="94">
        <f t="shared" si="0"/>
        <v>130</v>
      </c>
      <c r="B135" s="92"/>
      <c r="C135" s="89"/>
      <c r="D135" s="89"/>
      <c r="E135" s="89"/>
      <c r="F135" s="89"/>
      <c r="G135" s="89"/>
    </row>
    <row r="136" spans="1:7" x14ac:dyDescent="0.25">
      <c r="A136" s="94">
        <f t="shared" si="0"/>
        <v>131</v>
      </c>
      <c r="B136" s="92"/>
      <c r="C136" s="89"/>
      <c r="D136" s="89"/>
      <c r="E136" s="89"/>
      <c r="F136" s="89"/>
      <c r="G136" s="89"/>
    </row>
    <row r="137" spans="1:7" x14ac:dyDescent="0.25">
      <c r="A137" s="94">
        <f t="shared" ref="A137:A200" si="1">+A136+1</f>
        <v>132</v>
      </c>
      <c r="B137" s="92"/>
      <c r="C137" s="89"/>
      <c r="D137" s="89"/>
      <c r="E137" s="89"/>
      <c r="F137" s="89"/>
      <c r="G137" s="89"/>
    </row>
    <row r="138" spans="1:7" x14ac:dyDescent="0.25">
      <c r="A138" s="94">
        <f t="shared" si="1"/>
        <v>133</v>
      </c>
      <c r="B138" s="92"/>
      <c r="C138" s="89"/>
      <c r="D138" s="89"/>
      <c r="E138" s="89"/>
      <c r="F138" s="89"/>
      <c r="G138" s="89"/>
    </row>
    <row r="139" spans="1:7" x14ac:dyDescent="0.25">
      <c r="A139" s="94">
        <f t="shared" si="1"/>
        <v>134</v>
      </c>
      <c r="B139" s="92"/>
      <c r="C139" s="89"/>
      <c r="D139" s="89"/>
      <c r="E139" s="89"/>
      <c r="F139" s="89"/>
      <c r="G139" s="89"/>
    </row>
    <row r="140" spans="1:7" x14ac:dyDescent="0.25">
      <c r="A140" s="94">
        <f t="shared" si="1"/>
        <v>135</v>
      </c>
      <c r="B140" s="92"/>
      <c r="C140" s="89"/>
      <c r="D140" s="89"/>
      <c r="E140" s="89"/>
      <c r="F140" s="89"/>
      <c r="G140" s="89"/>
    </row>
    <row r="141" spans="1:7" x14ac:dyDescent="0.25">
      <c r="A141" s="94">
        <f t="shared" si="1"/>
        <v>136</v>
      </c>
      <c r="B141" s="92"/>
      <c r="C141" s="89"/>
      <c r="D141" s="89"/>
      <c r="E141" s="89"/>
      <c r="F141" s="89"/>
      <c r="G141" s="89"/>
    </row>
    <row r="142" spans="1:7" x14ac:dyDescent="0.25">
      <c r="A142" s="94">
        <f t="shared" si="1"/>
        <v>137</v>
      </c>
      <c r="B142" s="92"/>
      <c r="C142" s="89"/>
      <c r="D142" s="89"/>
      <c r="E142" s="89"/>
      <c r="F142" s="89"/>
      <c r="G142" s="89"/>
    </row>
    <row r="143" spans="1:7" x14ac:dyDescent="0.25">
      <c r="A143" s="94">
        <f t="shared" si="1"/>
        <v>138</v>
      </c>
      <c r="B143" s="92"/>
      <c r="C143" s="89"/>
      <c r="D143" s="89"/>
      <c r="E143" s="89"/>
      <c r="F143" s="89"/>
      <c r="G143" s="89"/>
    </row>
    <row r="144" spans="1:7" x14ac:dyDescent="0.25">
      <c r="A144" s="94">
        <f t="shared" si="1"/>
        <v>139</v>
      </c>
      <c r="B144" s="92"/>
      <c r="C144" s="89"/>
      <c r="D144" s="89"/>
      <c r="E144" s="89"/>
      <c r="F144" s="89"/>
      <c r="G144" s="89"/>
    </row>
    <row r="145" spans="1:7" x14ac:dyDescent="0.25">
      <c r="A145" s="94">
        <f t="shared" si="1"/>
        <v>140</v>
      </c>
      <c r="B145" s="92"/>
      <c r="C145" s="89"/>
      <c r="D145" s="89"/>
      <c r="E145" s="89"/>
      <c r="F145" s="89"/>
      <c r="G145" s="89"/>
    </row>
    <row r="146" spans="1:7" x14ac:dyDescent="0.25">
      <c r="A146" s="94">
        <f t="shared" si="1"/>
        <v>141</v>
      </c>
      <c r="B146" s="92"/>
      <c r="C146" s="89"/>
      <c r="D146" s="89"/>
      <c r="E146" s="89"/>
      <c r="F146" s="89"/>
      <c r="G146" s="89"/>
    </row>
    <row r="147" spans="1:7" x14ac:dyDescent="0.25">
      <c r="A147" s="94">
        <f t="shared" si="1"/>
        <v>142</v>
      </c>
      <c r="B147" s="92"/>
      <c r="C147" s="89"/>
      <c r="D147" s="89"/>
      <c r="E147" s="89"/>
      <c r="F147" s="89"/>
      <c r="G147" s="89"/>
    </row>
    <row r="148" spans="1:7" x14ac:dyDescent="0.25">
      <c r="A148" s="94">
        <f t="shared" si="1"/>
        <v>143</v>
      </c>
      <c r="B148" s="92"/>
      <c r="C148" s="89"/>
      <c r="D148" s="89"/>
      <c r="E148" s="89"/>
      <c r="F148" s="89"/>
      <c r="G148" s="89"/>
    </row>
    <row r="149" spans="1:7" x14ac:dyDescent="0.25">
      <c r="A149" s="94">
        <f t="shared" si="1"/>
        <v>144</v>
      </c>
      <c r="B149" s="92"/>
      <c r="C149" s="89"/>
      <c r="D149" s="89"/>
      <c r="E149" s="89"/>
      <c r="F149" s="89"/>
      <c r="G149" s="89"/>
    </row>
    <row r="150" spans="1:7" x14ac:dyDescent="0.25">
      <c r="A150" s="94">
        <f t="shared" si="1"/>
        <v>145</v>
      </c>
      <c r="B150" s="92"/>
      <c r="C150" s="89"/>
      <c r="D150" s="89"/>
      <c r="E150" s="89"/>
      <c r="F150" s="89"/>
      <c r="G150" s="89"/>
    </row>
    <row r="151" spans="1:7" x14ac:dyDescent="0.25">
      <c r="A151" s="94">
        <f t="shared" si="1"/>
        <v>146</v>
      </c>
      <c r="B151" s="92"/>
      <c r="C151" s="89"/>
      <c r="D151" s="89"/>
      <c r="E151" s="89"/>
      <c r="F151" s="89"/>
      <c r="G151" s="89"/>
    </row>
    <row r="152" spans="1:7" x14ac:dyDescent="0.25">
      <c r="A152" s="94">
        <f t="shared" si="1"/>
        <v>147</v>
      </c>
      <c r="B152" s="92"/>
      <c r="C152" s="89"/>
      <c r="D152" s="89"/>
      <c r="E152" s="89"/>
      <c r="F152" s="89"/>
      <c r="G152" s="89"/>
    </row>
    <row r="153" spans="1:7" x14ac:dyDescent="0.25">
      <c r="A153" s="94">
        <f t="shared" si="1"/>
        <v>148</v>
      </c>
      <c r="B153" s="92"/>
      <c r="C153" s="89"/>
      <c r="D153" s="89"/>
      <c r="E153" s="89"/>
      <c r="F153" s="89"/>
      <c r="G153" s="89"/>
    </row>
    <row r="154" spans="1:7" x14ac:dyDescent="0.25">
      <c r="A154" s="94">
        <f t="shared" si="1"/>
        <v>149</v>
      </c>
      <c r="B154" s="92"/>
      <c r="C154" s="89"/>
      <c r="D154" s="89"/>
      <c r="E154" s="89"/>
      <c r="F154" s="89"/>
      <c r="G154" s="89"/>
    </row>
    <row r="155" spans="1:7" x14ac:dyDescent="0.25">
      <c r="A155" s="94">
        <f t="shared" si="1"/>
        <v>150</v>
      </c>
      <c r="B155" s="92"/>
      <c r="C155" s="89"/>
      <c r="D155" s="89"/>
      <c r="E155" s="89"/>
      <c r="F155" s="89"/>
      <c r="G155" s="89"/>
    </row>
    <row r="156" spans="1:7" x14ac:dyDescent="0.25">
      <c r="A156" s="94">
        <f t="shared" si="1"/>
        <v>151</v>
      </c>
      <c r="B156" s="92"/>
      <c r="C156" s="89"/>
      <c r="D156" s="89"/>
      <c r="E156" s="89"/>
      <c r="F156" s="89"/>
      <c r="G156" s="89"/>
    </row>
    <row r="157" spans="1:7" x14ac:dyDescent="0.25">
      <c r="A157" s="94">
        <f t="shared" si="1"/>
        <v>152</v>
      </c>
      <c r="B157" s="92"/>
      <c r="C157" s="89"/>
      <c r="D157" s="89"/>
      <c r="E157" s="89"/>
      <c r="F157" s="89"/>
      <c r="G157" s="89"/>
    </row>
    <row r="158" spans="1:7" x14ac:dyDescent="0.25">
      <c r="A158" s="94">
        <f t="shared" si="1"/>
        <v>153</v>
      </c>
      <c r="B158" s="92"/>
      <c r="C158" s="89"/>
      <c r="D158" s="89"/>
      <c r="E158" s="89"/>
      <c r="F158" s="89"/>
      <c r="G158" s="89"/>
    </row>
    <row r="159" spans="1:7" x14ac:dyDescent="0.25">
      <c r="A159" s="94">
        <f t="shared" si="1"/>
        <v>154</v>
      </c>
      <c r="B159" s="92"/>
      <c r="C159" s="89"/>
      <c r="D159" s="89"/>
      <c r="E159" s="89"/>
      <c r="F159" s="89"/>
      <c r="G159" s="89"/>
    </row>
    <row r="160" spans="1:7" x14ac:dyDescent="0.25">
      <c r="A160" s="94">
        <f t="shared" si="1"/>
        <v>155</v>
      </c>
      <c r="B160" s="92"/>
      <c r="C160" s="89"/>
      <c r="D160" s="89"/>
      <c r="E160" s="89"/>
      <c r="F160" s="89"/>
      <c r="G160" s="89"/>
    </row>
    <row r="161" spans="1:7" x14ac:dyDescent="0.25">
      <c r="A161" s="94">
        <f t="shared" si="1"/>
        <v>156</v>
      </c>
      <c r="B161" s="92"/>
      <c r="C161" s="89"/>
      <c r="D161" s="89"/>
      <c r="E161" s="89"/>
      <c r="F161" s="89"/>
      <c r="G161" s="89"/>
    </row>
    <row r="162" spans="1:7" x14ac:dyDescent="0.25">
      <c r="A162" s="94">
        <f t="shared" si="1"/>
        <v>157</v>
      </c>
      <c r="B162" s="92"/>
      <c r="C162" s="89"/>
      <c r="D162" s="89"/>
      <c r="E162" s="89"/>
      <c r="F162" s="89"/>
      <c r="G162" s="89"/>
    </row>
    <row r="163" spans="1:7" x14ac:dyDescent="0.25">
      <c r="A163" s="94">
        <f t="shared" si="1"/>
        <v>158</v>
      </c>
      <c r="B163" s="92"/>
      <c r="C163" s="89"/>
      <c r="D163" s="89"/>
      <c r="E163" s="89"/>
      <c r="F163" s="89"/>
      <c r="G163" s="89"/>
    </row>
    <row r="164" spans="1:7" x14ac:dyDescent="0.25">
      <c r="A164" s="94">
        <f t="shared" si="1"/>
        <v>159</v>
      </c>
      <c r="B164" s="92"/>
      <c r="C164" s="89"/>
      <c r="D164" s="89"/>
      <c r="E164" s="89"/>
      <c r="F164" s="89"/>
      <c r="G164" s="89"/>
    </row>
    <row r="165" spans="1:7" x14ac:dyDescent="0.25">
      <c r="A165" s="94">
        <f t="shared" si="1"/>
        <v>160</v>
      </c>
      <c r="B165" s="92"/>
      <c r="C165" s="89"/>
      <c r="D165" s="89"/>
      <c r="E165" s="89"/>
      <c r="F165" s="89"/>
      <c r="G165" s="89"/>
    </row>
    <row r="166" spans="1:7" x14ac:dyDescent="0.25">
      <c r="A166" s="94">
        <f t="shared" si="1"/>
        <v>161</v>
      </c>
      <c r="B166" s="92"/>
      <c r="C166" s="89"/>
      <c r="D166" s="89"/>
      <c r="E166" s="89"/>
      <c r="F166" s="89"/>
      <c r="G166" s="89"/>
    </row>
    <row r="167" spans="1:7" x14ac:dyDescent="0.25">
      <c r="A167" s="94">
        <f t="shared" si="1"/>
        <v>162</v>
      </c>
      <c r="B167" s="92"/>
      <c r="C167" s="89"/>
      <c r="D167" s="89"/>
      <c r="E167" s="89"/>
      <c r="F167" s="89"/>
      <c r="G167" s="89"/>
    </row>
    <row r="168" spans="1:7" x14ac:dyDescent="0.25">
      <c r="A168" s="94">
        <f t="shared" si="1"/>
        <v>163</v>
      </c>
      <c r="B168" s="92"/>
      <c r="C168" s="89"/>
      <c r="D168" s="89"/>
      <c r="E168" s="89"/>
      <c r="F168" s="89"/>
      <c r="G168" s="89"/>
    </row>
    <row r="169" spans="1:7" x14ac:dyDescent="0.25">
      <c r="A169" s="94">
        <f t="shared" si="1"/>
        <v>164</v>
      </c>
      <c r="B169" s="92"/>
      <c r="C169" s="89"/>
      <c r="D169" s="89"/>
      <c r="E169" s="89"/>
      <c r="F169" s="89"/>
      <c r="G169" s="89"/>
    </row>
    <row r="170" spans="1:7" x14ac:dyDescent="0.25">
      <c r="A170" s="94">
        <f t="shared" si="1"/>
        <v>165</v>
      </c>
      <c r="B170" s="92"/>
      <c r="C170" s="89"/>
      <c r="D170" s="89"/>
      <c r="E170" s="89"/>
      <c r="F170" s="89"/>
      <c r="G170" s="89"/>
    </row>
    <row r="171" spans="1:7" x14ac:dyDescent="0.25">
      <c r="A171" s="94">
        <f t="shared" si="1"/>
        <v>166</v>
      </c>
      <c r="B171" s="92"/>
      <c r="C171" s="89"/>
      <c r="D171" s="89"/>
      <c r="E171" s="89"/>
      <c r="F171" s="89"/>
      <c r="G171" s="89"/>
    </row>
    <row r="172" spans="1:7" x14ac:dyDescent="0.25">
      <c r="A172" s="94">
        <f t="shared" si="1"/>
        <v>167</v>
      </c>
      <c r="B172" s="92"/>
      <c r="C172" s="89"/>
      <c r="D172" s="89"/>
      <c r="E172" s="89"/>
      <c r="F172" s="89"/>
      <c r="G172" s="89"/>
    </row>
    <row r="173" spans="1:7" x14ac:dyDescent="0.25">
      <c r="A173" s="94">
        <f t="shared" si="1"/>
        <v>168</v>
      </c>
      <c r="B173" s="92"/>
      <c r="C173" s="89"/>
      <c r="D173" s="89"/>
      <c r="E173" s="89"/>
      <c r="F173" s="89"/>
      <c r="G173" s="89"/>
    </row>
    <row r="174" spans="1:7" x14ac:dyDescent="0.25">
      <c r="A174" s="94">
        <f t="shared" si="1"/>
        <v>169</v>
      </c>
      <c r="B174" s="92"/>
      <c r="C174" s="89"/>
      <c r="D174" s="89"/>
      <c r="E174" s="89"/>
      <c r="F174" s="89"/>
      <c r="G174" s="89"/>
    </row>
    <row r="175" spans="1:7" x14ac:dyDescent="0.25">
      <c r="A175" s="94">
        <f t="shared" si="1"/>
        <v>170</v>
      </c>
      <c r="B175" s="92"/>
      <c r="C175" s="89"/>
      <c r="D175" s="89"/>
      <c r="E175" s="89"/>
      <c r="F175" s="89"/>
      <c r="G175" s="89"/>
    </row>
    <row r="176" spans="1:7" x14ac:dyDescent="0.25">
      <c r="A176" s="94">
        <f t="shared" si="1"/>
        <v>171</v>
      </c>
      <c r="B176" s="92"/>
      <c r="C176" s="89"/>
      <c r="D176" s="89"/>
      <c r="E176" s="89"/>
      <c r="F176" s="89"/>
      <c r="G176" s="89"/>
    </row>
    <row r="177" spans="1:7" x14ac:dyDescent="0.25">
      <c r="A177" s="94">
        <f t="shared" si="1"/>
        <v>172</v>
      </c>
      <c r="B177" s="92"/>
      <c r="C177" s="89"/>
      <c r="D177" s="89"/>
      <c r="E177" s="89"/>
      <c r="F177" s="89"/>
      <c r="G177" s="89"/>
    </row>
    <row r="178" spans="1:7" x14ac:dyDescent="0.25">
      <c r="A178" s="94">
        <f t="shared" si="1"/>
        <v>173</v>
      </c>
      <c r="B178" s="92"/>
      <c r="C178" s="89"/>
      <c r="D178" s="89"/>
      <c r="E178" s="89"/>
      <c r="F178" s="89"/>
      <c r="G178" s="89"/>
    </row>
    <row r="179" spans="1:7" x14ac:dyDescent="0.25">
      <c r="A179" s="94">
        <f t="shared" si="1"/>
        <v>174</v>
      </c>
      <c r="B179" s="92"/>
      <c r="C179" s="89"/>
      <c r="D179" s="89"/>
      <c r="E179" s="89"/>
      <c r="F179" s="89"/>
      <c r="G179" s="89"/>
    </row>
    <row r="180" spans="1:7" x14ac:dyDescent="0.25">
      <c r="A180" s="94">
        <f t="shared" si="1"/>
        <v>175</v>
      </c>
      <c r="B180" s="92"/>
      <c r="C180" s="89"/>
      <c r="D180" s="89"/>
      <c r="E180" s="89"/>
      <c r="F180" s="89"/>
      <c r="G180" s="89"/>
    </row>
    <row r="181" spans="1:7" x14ac:dyDescent="0.25">
      <c r="A181" s="94">
        <f t="shared" si="1"/>
        <v>176</v>
      </c>
      <c r="B181" s="92"/>
      <c r="C181" s="89"/>
      <c r="D181" s="89"/>
      <c r="E181" s="89"/>
      <c r="F181" s="89"/>
      <c r="G181" s="89"/>
    </row>
    <row r="182" spans="1:7" x14ac:dyDescent="0.25">
      <c r="A182" s="94">
        <f t="shared" si="1"/>
        <v>177</v>
      </c>
      <c r="B182" s="92"/>
      <c r="C182" s="89"/>
      <c r="D182" s="89"/>
      <c r="E182" s="89"/>
      <c r="F182" s="89"/>
      <c r="G182" s="89"/>
    </row>
    <row r="183" spans="1:7" x14ac:dyDescent="0.25">
      <c r="A183" s="94">
        <f t="shared" si="1"/>
        <v>178</v>
      </c>
      <c r="B183" s="92"/>
      <c r="C183" s="89"/>
      <c r="D183" s="89"/>
      <c r="E183" s="89"/>
      <c r="F183" s="89"/>
      <c r="G183" s="89"/>
    </row>
    <row r="184" spans="1:7" x14ac:dyDescent="0.25">
      <c r="A184" s="94">
        <f t="shared" si="1"/>
        <v>179</v>
      </c>
      <c r="B184" s="92"/>
      <c r="C184" s="89"/>
      <c r="D184" s="89"/>
      <c r="E184" s="89"/>
      <c r="F184" s="89"/>
      <c r="G184" s="89"/>
    </row>
    <row r="185" spans="1:7" x14ac:dyDescent="0.25">
      <c r="A185" s="94">
        <f t="shared" si="1"/>
        <v>180</v>
      </c>
      <c r="B185" s="92"/>
      <c r="C185" s="89"/>
      <c r="D185" s="89"/>
      <c r="E185" s="89"/>
      <c r="F185" s="89"/>
      <c r="G185" s="89"/>
    </row>
    <row r="186" spans="1:7" x14ac:dyDescent="0.25">
      <c r="A186" s="94">
        <f t="shared" si="1"/>
        <v>181</v>
      </c>
      <c r="B186" s="92"/>
      <c r="C186" s="89"/>
      <c r="D186" s="89"/>
      <c r="E186" s="89"/>
      <c r="F186" s="89"/>
      <c r="G186" s="89"/>
    </row>
    <row r="187" spans="1:7" x14ac:dyDescent="0.25">
      <c r="A187" s="94">
        <f t="shared" si="1"/>
        <v>182</v>
      </c>
      <c r="B187" s="92"/>
      <c r="C187" s="89"/>
      <c r="D187" s="89"/>
      <c r="E187" s="89"/>
      <c r="F187" s="89"/>
      <c r="G187" s="89"/>
    </row>
    <row r="188" spans="1:7" x14ac:dyDescent="0.25">
      <c r="A188" s="94">
        <f t="shared" si="1"/>
        <v>183</v>
      </c>
      <c r="B188" s="92"/>
      <c r="C188" s="89"/>
      <c r="D188" s="89"/>
      <c r="E188" s="89"/>
      <c r="F188" s="89"/>
      <c r="G188" s="89"/>
    </row>
    <row r="189" spans="1:7" x14ac:dyDescent="0.25">
      <c r="A189" s="94">
        <f t="shared" si="1"/>
        <v>184</v>
      </c>
      <c r="B189" s="92"/>
      <c r="C189" s="89"/>
      <c r="D189" s="89"/>
      <c r="E189" s="89"/>
      <c r="F189" s="89"/>
      <c r="G189" s="89"/>
    </row>
    <row r="190" spans="1:7" x14ac:dyDescent="0.25">
      <c r="A190" s="94">
        <f t="shared" si="1"/>
        <v>185</v>
      </c>
      <c r="B190" s="92"/>
      <c r="C190" s="89"/>
      <c r="D190" s="89"/>
      <c r="E190" s="89"/>
      <c r="F190" s="89"/>
      <c r="G190" s="89"/>
    </row>
    <row r="191" spans="1:7" x14ac:dyDescent="0.25">
      <c r="A191" s="94">
        <f t="shared" si="1"/>
        <v>186</v>
      </c>
      <c r="B191" s="92"/>
      <c r="C191" s="89"/>
      <c r="D191" s="89"/>
      <c r="E191" s="89"/>
      <c r="F191" s="89"/>
      <c r="G191" s="89"/>
    </row>
    <row r="192" spans="1:7" x14ac:dyDescent="0.25">
      <c r="A192" s="94">
        <f t="shared" si="1"/>
        <v>187</v>
      </c>
      <c r="B192" s="92"/>
      <c r="C192" s="89"/>
      <c r="D192" s="89"/>
      <c r="E192" s="89"/>
      <c r="F192" s="89"/>
      <c r="G192" s="89"/>
    </row>
    <row r="193" spans="1:7" x14ac:dyDescent="0.25">
      <c r="A193" s="94">
        <f t="shared" si="1"/>
        <v>188</v>
      </c>
      <c r="B193" s="92"/>
      <c r="C193" s="89"/>
      <c r="D193" s="89"/>
      <c r="E193" s="89"/>
      <c r="F193" s="89"/>
      <c r="G193" s="89"/>
    </row>
    <row r="194" spans="1:7" x14ac:dyDescent="0.25">
      <c r="A194" s="94">
        <f t="shared" si="1"/>
        <v>189</v>
      </c>
      <c r="B194" s="92"/>
      <c r="C194" s="89"/>
      <c r="D194" s="89"/>
      <c r="E194" s="89"/>
      <c r="F194" s="89"/>
      <c r="G194" s="89"/>
    </row>
    <row r="195" spans="1:7" x14ac:dyDescent="0.25">
      <c r="A195" s="94">
        <f t="shared" si="1"/>
        <v>190</v>
      </c>
      <c r="B195" s="92"/>
      <c r="C195" s="89"/>
      <c r="D195" s="89"/>
      <c r="E195" s="89"/>
      <c r="F195" s="89"/>
      <c r="G195" s="89"/>
    </row>
    <row r="196" spans="1:7" x14ac:dyDescent="0.25">
      <c r="A196" s="94">
        <f t="shared" si="1"/>
        <v>191</v>
      </c>
      <c r="B196" s="92"/>
      <c r="C196" s="89"/>
      <c r="D196" s="89"/>
      <c r="E196" s="89"/>
      <c r="F196" s="89"/>
      <c r="G196" s="89"/>
    </row>
    <row r="197" spans="1:7" x14ac:dyDescent="0.25">
      <c r="A197" s="94">
        <f t="shared" si="1"/>
        <v>192</v>
      </c>
      <c r="B197" s="92"/>
      <c r="C197" s="89"/>
      <c r="D197" s="89"/>
      <c r="E197" s="89"/>
      <c r="F197" s="89"/>
      <c r="G197" s="89"/>
    </row>
    <row r="198" spans="1:7" x14ac:dyDescent="0.25">
      <c r="A198" s="94">
        <f t="shared" si="1"/>
        <v>193</v>
      </c>
      <c r="B198" s="92"/>
      <c r="C198" s="89"/>
      <c r="D198" s="89"/>
      <c r="E198" s="89"/>
      <c r="F198" s="89"/>
      <c r="G198" s="89"/>
    </row>
    <row r="199" spans="1:7" x14ac:dyDescent="0.25">
      <c r="A199" s="94">
        <f t="shared" si="1"/>
        <v>194</v>
      </c>
      <c r="B199" s="92"/>
      <c r="C199" s="89"/>
      <c r="D199" s="89"/>
      <c r="E199" s="89"/>
      <c r="F199" s="89"/>
      <c r="G199" s="89"/>
    </row>
    <row r="200" spans="1:7" x14ac:dyDescent="0.25">
      <c r="A200" s="94">
        <f t="shared" si="1"/>
        <v>195</v>
      </c>
      <c r="B200" s="92"/>
      <c r="C200" s="89"/>
      <c r="D200" s="89"/>
      <c r="E200" s="89"/>
      <c r="F200" s="89"/>
      <c r="G200" s="89"/>
    </row>
    <row r="201" spans="1:7" x14ac:dyDescent="0.25">
      <c r="A201" s="94">
        <f t="shared" ref="A201:A264" si="2">+A200+1</f>
        <v>196</v>
      </c>
      <c r="B201" s="92"/>
      <c r="C201" s="89"/>
      <c r="D201" s="89"/>
      <c r="E201" s="89"/>
      <c r="F201" s="89"/>
      <c r="G201" s="89"/>
    </row>
    <row r="202" spans="1:7" x14ac:dyDescent="0.25">
      <c r="A202" s="94">
        <f t="shared" si="2"/>
        <v>197</v>
      </c>
      <c r="B202" s="92"/>
      <c r="C202" s="89"/>
      <c r="D202" s="89"/>
      <c r="E202" s="89"/>
      <c r="F202" s="89"/>
      <c r="G202" s="89"/>
    </row>
    <row r="203" spans="1:7" x14ac:dyDescent="0.25">
      <c r="A203" s="94">
        <f t="shared" si="2"/>
        <v>198</v>
      </c>
      <c r="B203" s="92"/>
      <c r="C203" s="89"/>
      <c r="D203" s="89"/>
      <c r="E203" s="89"/>
      <c r="F203" s="89"/>
      <c r="G203" s="89"/>
    </row>
    <row r="204" spans="1:7" x14ac:dyDescent="0.25">
      <c r="A204" s="94">
        <f t="shared" si="2"/>
        <v>199</v>
      </c>
      <c r="B204" s="92"/>
      <c r="C204" s="89"/>
      <c r="D204" s="89"/>
      <c r="E204" s="89"/>
      <c r="F204" s="89"/>
      <c r="G204" s="89"/>
    </row>
    <row r="205" spans="1:7" x14ac:dyDescent="0.25">
      <c r="A205" s="94">
        <f t="shared" si="2"/>
        <v>200</v>
      </c>
      <c r="B205" s="92"/>
      <c r="C205" s="89"/>
      <c r="D205" s="89"/>
      <c r="E205" s="89"/>
      <c r="F205" s="89"/>
      <c r="G205" s="89"/>
    </row>
    <row r="206" spans="1:7" x14ac:dyDescent="0.25">
      <c r="A206" s="94">
        <f t="shared" si="2"/>
        <v>201</v>
      </c>
      <c r="B206" s="92"/>
      <c r="C206" s="89"/>
      <c r="D206" s="89"/>
      <c r="E206" s="89"/>
      <c r="F206" s="89"/>
      <c r="G206" s="89"/>
    </row>
    <row r="207" spans="1:7" x14ac:dyDescent="0.25">
      <c r="A207" s="94">
        <f t="shared" si="2"/>
        <v>202</v>
      </c>
      <c r="B207" s="92"/>
      <c r="C207" s="89"/>
      <c r="D207" s="89"/>
      <c r="E207" s="89"/>
      <c r="F207" s="89"/>
      <c r="G207" s="89"/>
    </row>
    <row r="208" spans="1:7" x14ac:dyDescent="0.25">
      <c r="A208" s="94">
        <f t="shared" si="2"/>
        <v>203</v>
      </c>
      <c r="B208" s="92"/>
      <c r="C208" s="89"/>
      <c r="D208" s="89"/>
      <c r="E208" s="89"/>
      <c r="F208" s="89"/>
      <c r="G208" s="89"/>
    </row>
    <row r="209" spans="1:7" x14ac:dyDescent="0.25">
      <c r="A209" s="94">
        <f t="shared" si="2"/>
        <v>204</v>
      </c>
      <c r="B209" s="92"/>
      <c r="C209" s="89"/>
      <c r="D209" s="89"/>
      <c r="E209" s="89"/>
      <c r="F209" s="89"/>
      <c r="G209" s="89"/>
    </row>
    <row r="210" spans="1:7" x14ac:dyDescent="0.25">
      <c r="A210" s="94">
        <f t="shared" si="2"/>
        <v>205</v>
      </c>
      <c r="B210" s="92"/>
      <c r="C210" s="89"/>
      <c r="D210" s="89"/>
      <c r="E210" s="89"/>
      <c r="F210" s="89"/>
      <c r="G210" s="89"/>
    </row>
    <row r="211" spans="1:7" x14ac:dyDescent="0.25">
      <c r="A211" s="94">
        <f t="shared" si="2"/>
        <v>206</v>
      </c>
      <c r="B211" s="92"/>
      <c r="C211" s="89"/>
      <c r="D211" s="89"/>
      <c r="E211" s="89"/>
      <c r="F211" s="89"/>
      <c r="G211" s="89"/>
    </row>
    <row r="212" spans="1:7" x14ac:dyDescent="0.25">
      <c r="A212" s="94">
        <f t="shared" si="2"/>
        <v>207</v>
      </c>
      <c r="B212" s="92"/>
      <c r="C212" s="89"/>
      <c r="D212" s="89"/>
      <c r="E212" s="89"/>
      <c r="F212" s="89"/>
      <c r="G212" s="89"/>
    </row>
    <row r="213" spans="1:7" x14ac:dyDescent="0.25">
      <c r="A213" s="94">
        <f t="shared" si="2"/>
        <v>208</v>
      </c>
      <c r="B213" s="92"/>
      <c r="C213" s="89"/>
      <c r="D213" s="89"/>
      <c r="E213" s="89"/>
      <c r="F213" s="89"/>
      <c r="G213" s="89"/>
    </row>
    <row r="214" spans="1:7" x14ac:dyDescent="0.25">
      <c r="A214" s="94">
        <f t="shared" si="2"/>
        <v>209</v>
      </c>
      <c r="B214" s="92"/>
      <c r="C214" s="89"/>
      <c r="D214" s="89"/>
      <c r="E214" s="89"/>
      <c r="F214" s="89"/>
      <c r="G214" s="89"/>
    </row>
    <row r="215" spans="1:7" x14ac:dyDescent="0.25">
      <c r="A215" s="94">
        <f t="shared" si="2"/>
        <v>210</v>
      </c>
      <c r="B215" s="92"/>
      <c r="C215" s="89"/>
      <c r="D215" s="89"/>
      <c r="E215" s="89"/>
      <c r="F215" s="89"/>
      <c r="G215" s="89"/>
    </row>
    <row r="216" spans="1:7" x14ac:dyDescent="0.25">
      <c r="A216" s="94">
        <f t="shared" si="2"/>
        <v>211</v>
      </c>
      <c r="B216" s="92"/>
      <c r="C216" s="89"/>
      <c r="D216" s="89"/>
      <c r="E216" s="89"/>
      <c r="F216" s="89"/>
      <c r="G216" s="89"/>
    </row>
    <row r="217" spans="1:7" x14ac:dyDescent="0.25">
      <c r="A217" s="94">
        <f t="shared" si="2"/>
        <v>212</v>
      </c>
      <c r="B217" s="92"/>
      <c r="C217" s="89"/>
      <c r="D217" s="89"/>
      <c r="E217" s="89"/>
      <c r="F217" s="89"/>
      <c r="G217" s="89"/>
    </row>
    <row r="218" spans="1:7" x14ac:dyDescent="0.25">
      <c r="A218" s="94">
        <f t="shared" si="2"/>
        <v>213</v>
      </c>
      <c r="B218" s="92"/>
      <c r="C218" s="89"/>
      <c r="D218" s="89"/>
      <c r="E218" s="89"/>
      <c r="F218" s="89"/>
      <c r="G218" s="89"/>
    </row>
    <row r="219" spans="1:7" x14ac:dyDescent="0.25">
      <c r="A219" s="94">
        <f t="shared" si="2"/>
        <v>214</v>
      </c>
      <c r="B219" s="92"/>
      <c r="C219" s="89"/>
      <c r="D219" s="89"/>
      <c r="E219" s="89"/>
      <c r="F219" s="89"/>
      <c r="G219" s="89"/>
    </row>
    <row r="220" spans="1:7" x14ac:dyDescent="0.25">
      <c r="A220" s="94">
        <f t="shared" si="2"/>
        <v>215</v>
      </c>
      <c r="B220" s="92"/>
      <c r="C220" s="89"/>
      <c r="D220" s="89"/>
      <c r="E220" s="89"/>
      <c r="F220" s="89"/>
      <c r="G220" s="89"/>
    </row>
    <row r="221" spans="1:7" x14ac:dyDescent="0.25">
      <c r="A221" s="94">
        <f t="shared" si="2"/>
        <v>216</v>
      </c>
      <c r="B221" s="92"/>
      <c r="C221" s="89"/>
      <c r="D221" s="89"/>
      <c r="E221" s="89"/>
      <c r="F221" s="89"/>
      <c r="G221" s="89"/>
    </row>
    <row r="222" spans="1:7" x14ac:dyDescent="0.25">
      <c r="A222" s="94">
        <f t="shared" si="2"/>
        <v>217</v>
      </c>
      <c r="B222" s="92"/>
      <c r="C222" s="89"/>
      <c r="D222" s="89"/>
      <c r="E222" s="89"/>
      <c r="F222" s="89"/>
      <c r="G222" s="89"/>
    </row>
    <row r="223" spans="1:7" x14ac:dyDescent="0.25">
      <c r="A223" s="94">
        <f t="shared" si="2"/>
        <v>218</v>
      </c>
      <c r="B223" s="92"/>
      <c r="C223" s="89"/>
      <c r="D223" s="89"/>
      <c r="E223" s="89"/>
      <c r="F223" s="89"/>
      <c r="G223" s="89"/>
    </row>
    <row r="224" spans="1:7" x14ac:dyDescent="0.25">
      <c r="A224" s="94">
        <f t="shared" si="2"/>
        <v>219</v>
      </c>
      <c r="B224" s="92"/>
      <c r="C224" s="89"/>
      <c r="D224" s="89"/>
      <c r="E224" s="89"/>
      <c r="F224" s="89"/>
      <c r="G224" s="89"/>
    </row>
    <row r="225" spans="1:7" x14ac:dyDescent="0.25">
      <c r="A225" s="94">
        <f t="shared" si="2"/>
        <v>220</v>
      </c>
      <c r="B225" s="92"/>
      <c r="C225" s="89"/>
      <c r="D225" s="89"/>
      <c r="E225" s="89"/>
      <c r="F225" s="89"/>
      <c r="G225" s="89"/>
    </row>
    <row r="226" spans="1:7" x14ac:dyDescent="0.25">
      <c r="A226" s="94">
        <f t="shared" si="2"/>
        <v>221</v>
      </c>
      <c r="B226" s="92"/>
      <c r="C226" s="89"/>
      <c r="D226" s="89"/>
      <c r="E226" s="89"/>
      <c r="F226" s="89"/>
      <c r="G226" s="89"/>
    </row>
    <row r="227" spans="1:7" x14ac:dyDescent="0.25">
      <c r="A227" s="94">
        <f t="shared" si="2"/>
        <v>222</v>
      </c>
      <c r="B227" s="92"/>
      <c r="C227" s="89"/>
      <c r="D227" s="89"/>
      <c r="E227" s="89"/>
      <c r="F227" s="89"/>
      <c r="G227" s="89"/>
    </row>
    <row r="228" spans="1:7" x14ac:dyDescent="0.25">
      <c r="A228" s="94">
        <f t="shared" si="2"/>
        <v>223</v>
      </c>
      <c r="B228" s="92"/>
      <c r="C228" s="89"/>
      <c r="D228" s="89"/>
      <c r="E228" s="89"/>
      <c r="F228" s="89"/>
      <c r="G228" s="89"/>
    </row>
    <row r="229" spans="1:7" x14ac:dyDescent="0.25">
      <c r="A229" s="94">
        <f t="shared" si="2"/>
        <v>224</v>
      </c>
      <c r="B229" s="92"/>
      <c r="C229" s="89"/>
      <c r="D229" s="89"/>
      <c r="E229" s="89"/>
      <c r="F229" s="89"/>
      <c r="G229" s="89"/>
    </row>
    <row r="230" spans="1:7" x14ac:dyDescent="0.25">
      <c r="A230" s="94">
        <f t="shared" si="2"/>
        <v>225</v>
      </c>
      <c r="B230" s="92"/>
      <c r="C230" s="89"/>
      <c r="D230" s="89"/>
      <c r="E230" s="89"/>
      <c r="F230" s="89"/>
      <c r="G230" s="89"/>
    </row>
    <row r="231" spans="1:7" x14ac:dyDescent="0.25">
      <c r="A231" s="94">
        <f t="shared" si="2"/>
        <v>226</v>
      </c>
      <c r="B231" s="92"/>
      <c r="C231" s="89"/>
      <c r="D231" s="89"/>
      <c r="E231" s="89"/>
      <c r="F231" s="89"/>
      <c r="G231" s="89"/>
    </row>
    <row r="232" spans="1:7" x14ac:dyDescent="0.25">
      <c r="A232" s="94">
        <f t="shared" si="2"/>
        <v>227</v>
      </c>
      <c r="B232" s="92"/>
      <c r="C232" s="89"/>
      <c r="D232" s="89"/>
      <c r="E232" s="89"/>
      <c r="F232" s="89"/>
      <c r="G232" s="89"/>
    </row>
    <row r="233" spans="1:7" x14ac:dyDescent="0.25">
      <c r="A233" s="94">
        <f t="shared" si="2"/>
        <v>228</v>
      </c>
      <c r="B233" s="92"/>
      <c r="C233" s="89"/>
      <c r="D233" s="89"/>
      <c r="E233" s="89"/>
      <c r="F233" s="89"/>
      <c r="G233" s="89"/>
    </row>
    <row r="234" spans="1:7" x14ac:dyDescent="0.25">
      <c r="A234" s="94">
        <f t="shared" si="2"/>
        <v>229</v>
      </c>
      <c r="B234" s="92"/>
      <c r="C234" s="89"/>
      <c r="D234" s="89"/>
      <c r="E234" s="89"/>
      <c r="F234" s="89"/>
      <c r="G234" s="89"/>
    </row>
    <row r="235" spans="1:7" x14ac:dyDescent="0.25">
      <c r="A235" s="94">
        <f t="shared" si="2"/>
        <v>230</v>
      </c>
      <c r="B235" s="92"/>
      <c r="C235" s="89"/>
      <c r="D235" s="89"/>
      <c r="E235" s="89"/>
      <c r="F235" s="89"/>
      <c r="G235" s="89"/>
    </row>
    <row r="236" spans="1:7" x14ac:dyDescent="0.25">
      <c r="A236" s="94">
        <f t="shared" si="2"/>
        <v>231</v>
      </c>
      <c r="B236" s="92"/>
      <c r="C236" s="89"/>
      <c r="D236" s="89"/>
      <c r="E236" s="89"/>
      <c r="F236" s="89"/>
      <c r="G236" s="89"/>
    </row>
    <row r="237" spans="1:7" x14ac:dyDescent="0.25">
      <c r="A237" s="94">
        <f t="shared" si="2"/>
        <v>232</v>
      </c>
      <c r="B237" s="92"/>
      <c r="C237" s="89"/>
      <c r="D237" s="89"/>
      <c r="E237" s="89"/>
      <c r="F237" s="89"/>
      <c r="G237" s="89"/>
    </row>
    <row r="238" spans="1:7" x14ac:dyDescent="0.25">
      <c r="A238" s="94">
        <f t="shared" si="2"/>
        <v>233</v>
      </c>
      <c r="B238" s="92"/>
      <c r="C238" s="89"/>
      <c r="D238" s="89"/>
      <c r="E238" s="89"/>
      <c r="F238" s="89"/>
      <c r="G238" s="89"/>
    </row>
    <row r="239" spans="1:7" x14ac:dyDescent="0.25">
      <c r="A239" s="94">
        <f t="shared" si="2"/>
        <v>234</v>
      </c>
      <c r="B239" s="92"/>
      <c r="C239" s="89"/>
      <c r="D239" s="89"/>
      <c r="E239" s="89"/>
      <c r="F239" s="89"/>
      <c r="G239" s="89"/>
    </row>
    <row r="240" spans="1:7" x14ac:dyDescent="0.25">
      <c r="A240" s="94">
        <f t="shared" si="2"/>
        <v>235</v>
      </c>
      <c r="B240" s="92"/>
      <c r="C240" s="89"/>
      <c r="D240" s="89"/>
      <c r="E240" s="89"/>
      <c r="F240" s="89"/>
      <c r="G240" s="89"/>
    </row>
    <row r="241" spans="1:7" x14ac:dyDescent="0.25">
      <c r="A241" s="94">
        <f t="shared" si="2"/>
        <v>236</v>
      </c>
      <c r="B241" s="92"/>
      <c r="C241" s="89"/>
      <c r="D241" s="89"/>
      <c r="E241" s="89"/>
      <c r="F241" s="89"/>
      <c r="G241" s="89"/>
    </row>
    <row r="242" spans="1:7" x14ac:dyDescent="0.25">
      <c r="A242" s="94">
        <f t="shared" si="2"/>
        <v>237</v>
      </c>
      <c r="B242" s="92"/>
      <c r="C242" s="89"/>
      <c r="D242" s="89"/>
      <c r="E242" s="89"/>
      <c r="F242" s="89"/>
      <c r="G242" s="89"/>
    </row>
    <row r="243" spans="1:7" x14ac:dyDescent="0.25">
      <c r="A243" s="94">
        <f t="shared" si="2"/>
        <v>238</v>
      </c>
      <c r="B243" s="92"/>
      <c r="C243" s="89"/>
      <c r="D243" s="89"/>
      <c r="E243" s="89"/>
      <c r="F243" s="89"/>
      <c r="G243" s="89"/>
    </row>
    <row r="244" spans="1:7" x14ac:dyDescent="0.25">
      <c r="A244" s="94">
        <f t="shared" si="2"/>
        <v>239</v>
      </c>
      <c r="B244" s="92"/>
      <c r="C244" s="89"/>
      <c r="D244" s="89"/>
      <c r="E244" s="89"/>
      <c r="F244" s="89"/>
      <c r="G244" s="89"/>
    </row>
    <row r="245" spans="1:7" x14ac:dyDescent="0.25">
      <c r="A245" s="94">
        <f t="shared" si="2"/>
        <v>240</v>
      </c>
      <c r="B245" s="92"/>
      <c r="C245" s="89"/>
      <c r="D245" s="89"/>
      <c r="E245" s="89"/>
      <c r="F245" s="89"/>
      <c r="G245" s="89"/>
    </row>
    <row r="246" spans="1:7" x14ac:dyDescent="0.25">
      <c r="A246" s="94">
        <f t="shared" si="2"/>
        <v>241</v>
      </c>
      <c r="B246" s="92"/>
      <c r="C246" s="89"/>
      <c r="D246" s="89"/>
      <c r="E246" s="89"/>
      <c r="F246" s="89"/>
      <c r="G246" s="89"/>
    </row>
    <row r="247" spans="1:7" x14ac:dyDescent="0.25">
      <c r="A247" s="94">
        <f t="shared" si="2"/>
        <v>242</v>
      </c>
      <c r="B247" s="92"/>
      <c r="C247" s="89"/>
      <c r="D247" s="89"/>
      <c r="E247" s="89"/>
      <c r="F247" s="89"/>
      <c r="G247" s="89"/>
    </row>
    <row r="248" spans="1:7" x14ac:dyDescent="0.25">
      <c r="A248" s="94">
        <f t="shared" si="2"/>
        <v>243</v>
      </c>
      <c r="B248" s="92"/>
      <c r="C248" s="89"/>
      <c r="D248" s="89"/>
      <c r="E248" s="89"/>
      <c r="F248" s="89"/>
      <c r="G248" s="89"/>
    </row>
    <row r="249" spans="1:7" x14ac:dyDescent="0.25">
      <c r="A249" s="94">
        <f t="shared" si="2"/>
        <v>244</v>
      </c>
      <c r="B249" s="92"/>
      <c r="C249" s="89"/>
      <c r="D249" s="89"/>
      <c r="E249" s="89"/>
      <c r="F249" s="89"/>
      <c r="G249" s="89"/>
    </row>
    <row r="250" spans="1:7" x14ac:dyDescent="0.25">
      <c r="A250" s="94">
        <f t="shared" si="2"/>
        <v>245</v>
      </c>
      <c r="B250" s="92"/>
      <c r="C250" s="89"/>
      <c r="D250" s="89"/>
      <c r="E250" s="89"/>
      <c r="F250" s="89"/>
      <c r="G250" s="89"/>
    </row>
    <row r="251" spans="1:7" x14ac:dyDescent="0.25">
      <c r="A251" s="94">
        <f t="shared" si="2"/>
        <v>246</v>
      </c>
      <c r="B251" s="92"/>
      <c r="C251" s="89"/>
      <c r="D251" s="89"/>
      <c r="E251" s="89"/>
      <c r="F251" s="89"/>
      <c r="G251" s="89"/>
    </row>
    <row r="252" spans="1:7" x14ac:dyDescent="0.25">
      <c r="A252" s="94">
        <f t="shared" si="2"/>
        <v>247</v>
      </c>
      <c r="B252" s="92"/>
      <c r="C252" s="89"/>
      <c r="D252" s="89"/>
      <c r="E252" s="89"/>
      <c r="F252" s="89"/>
      <c r="G252" s="89"/>
    </row>
    <row r="253" spans="1:7" x14ac:dyDescent="0.25">
      <c r="A253" s="94">
        <f t="shared" si="2"/>
        <v>248</v>
      </c>
      <c r="B253" s="92"/>
      <c r="C253" s="89"/>
      <c r="D253" s="89"/>
      <c r="E253" s="89"/>
      <c r="F253" s="89"/>
      <c r="G253" s="89"/>
    </row>
    <row r="254" spans="1:7" x14ac:dyDescent="0.25">
      <c r="A254" s="94">
        <f t="shared" si="2"/>
        <v>249</v>
      </c>
      <c r="B254" s="92"/>
      <c r="C254" s="89"/>
      <c r="D254" s="89"/>
      <c r="E254" s="89"/>
      <c r="F254" s="89"/>
      <c r="G254" s="89"/>
    </row>
    <row r="255" spans="1:7" x14ac:dyDescent="0.25">
      <c r="A255" s="94">
        <f t="shared" si="2"/>
        <v>250</v>
      </c>
      <c r="B255" s="92"/>
      <c r="C255" s="89"/>
      <c r="D255" s="89"/>
      <c r="E255" s="89"/>
      <c r="F255" s="89"/>
      <c r="G255" s="89"/>
    </row>
    <row r="256" spans="1:7" x14ac:dyDescent="0.25">
      <c r="A256" s="94">
        <f t="shared" si="2"/>
        <v>251</v>
      </c>
      <c r="B256" s="92"/>
      <c r="C256" s="89"/>
      <c r="D256" s="89"/>
      <c r="E256" s="89"/>
      <c r="F256" s="89"/>
      <c r="G256" s="89"/>
    </row>
    <row r="257" spans="1:7" x14ac:dyDescent="0.25">
      <c r="A257" s="94">
        <f t="shared" si="2"/>
        <v>252</v>
      </c>
      <c r="B257" s="92"/>
      <c r="C257" s="89"/>
      <c r="D257" s="89"/>
      <c r="E257" s="89"/>
      <c r="F257" s="89"/>
      <c r="G257" s="89"/>
    </row>
    <row r="258" spans="1:7" x14ac:dyDescent="0.25">
      <c r="A258" s="94">
        <f t="shared" si="2"/>
        <v>253</v>
      </c>
      <c r="B258" s="92"/>
      <c r="C258" s="89"/>
      <c r="D258" s="89"/>
      <c r="E258" s="89"/>
      <c r="F258" s="89"/>
      <c r="G258" s="89"/>
    </row>
    <row r="259" spans="1:7" x14ac:dyDescent="0.25">
      <c r="A259" s="94">
        <f t="shared" si="2"/>
        <v>254</v>
      </c>
      <c r="B259" s="92"/>
      <c r="C259" s="89"/>
      <c r="D259" s="89"/>
      <c r="E259" s="89"/>
      <c r="F259" s="89"/>
      <c r="G259" s="89"/>
    </row>
    <row r="260" spans="1:7" x14ac:dyDescent="0.25">
      <c r="A260" s="94">
        <f t="shared" si="2"/>
        <v>255</v>
      </c>
      <c r="B260" s="92"/>
      <c r="C260" s="89"/>
      <c r="D260" s="89"/>
      <c r="E260" s="89"/>
      <c r="F260" s="89"/>
      <c r="G260" s="89"/>
    </row>
    <row r="261" spans="1:7" x14ac:dyDescent="0.25">
      <c r="A261" s="94">
        <f t="shared" si="2"/>
        <v>256</v>
      </c>
      <c r="B261" s="92"/>
      <c r="C261" s="89"/>
      <c r="D261" s="89"/>
      <c r="E261" s="89"/>
      <c r="F261" s="89"/>
      <c r="G261" s="89"/>
    </row>
    <row r="262" spans="1:7" x14ac:dyDescent="0.25">
      <c r="A262" s="94">
        <f t="shared" si="2"/>
        <v>257</v>
      </c>
      <c r="B262" s="92"/>
      <c r="C262" s="89"/>
      <c r="D262" s="89"/>
      <c r="E262" s="89"/>
      <c r="F262" s="89"/>
      <c r="G262" s="89"/>
    </row>
    <row r="263" spans="1:7" x14ac:dyDescent="0.25">
      <c r="A263" s="94">
        <f t="shared" si="2"/>
        <v>258</v>
      </c>
      <c r="B263" s="92"/>
      <c r="C263" s="89"/>
      <c r="D263" s="89"/>
      <c r="E263" s="89"/>
      <c r="F263" s="89"/>
      <c r="G263" s="89"/>
    </row>
    <row r="264" spans="1:7" x14ac:dyDescent="0.25">
      <c r="A264" s="94">
        <f t="shared" si="2"/>
        <v>259</v>
      </c>
      <c r="B264" s="92"/>
      <c r="C264" s="89"/>
      <c r="D264" s="89"/>
      <c r="E264" s="89"/>
      <c r="F264" s="89"/>
      <c r="G264" s="89"/>
    </row>
    <row r="265" spans="1:7" x14ac:dyDescent="0.25">
      <c r="A265" s="94">
        <f t="shared" ref="A265:A275" si="3">+A264+1</f>
        <v>260</v>
      </c>
      <c r="B265" s="92"/>
      <c r="C265" s="89"/>
      <c r="D265" s="89"/>
      <c r="E265" s="89"/>
      <c r="F265" s="89"/>
      <c r="G265" s="89"/>
    </row>
    <row r="266" spans="1:7" x14ac:dyDescent="0.25">
      <c r="A266" s="94">
        <f t="shared" si="3"/>
        <v>261</v>
      </c>
      <c r="B266" s="92"/>
      <c r="C266" s="89"/>
      <c r="D266" s="89"/>
      <c r="E266" s="89"/>
      <c r="F266" s="89"/>
      <c r="G266" s="89"/>
    </row>
    <row r="267" spans="1:7" x14ac:dyDescent="0.25">
      <c r="A267" s="94">
        <f t="shared" si="3"/>
        <v>262</v>
      </c>
      <c r="B267" s="92"/>
      <c r="C267" s="89"/>
      <c r="D267" s="89"/>
      <c r="E267" s="89"/>
      <c r="F267" s="89"/>
      <c r="G267" s="89"/>
    </row>
    <row r="268" spans="1:7" x14ac:dyDescent="0.25">
      <c r="A268" s="94">
        <f t="shared" si="3"/>
        <v>263</v>
      </c>
      <c r="B268" s="92"/>
      <c r="C268" s="89"/>
      <c r="D268" s="89"/>
      <c r="E268" s="89"/>
      <c r="F268" s="89"/>
      <c r="G268" s="89"/>
    </row>
    <row r="269" spans="1:7" x14ac:dyDescent="0.25">
      <c r="A269" s="94">
        <f t="shared" si="3"/>
        <v>264</v>
      </c>
      <c r="B269" s="92"/>
      <c r="C269" s="89"/>
      <c r="D269" s="89"/>
      <c r="E269" s="89"/>
      <c r="F269" s="89"/>
      <c r="G269" s="89"/>
    </row>
    <row r="270" spans="1:7" x14ac:dyDescent="0.25">
      <c r="A270" s="94">
        <f t="shared" si="3"/>
        <v>265</v>
      </c>
      <c r="B270" s="92"/>
      <c r="C270" s="89"/>
      <c r="D270" s="89"/>
      <c r="E270" s="89"/>
      <c r="F270" s="89"/>
      <c r="G270" s="89"/>
    </row>
    <row r="271" spans="1:7" x14ac:dyDescent="0.25">
      <c r="A271" s="94">
        <f t="shared" si="3"/>
        <v>266</v>
      </c>
      <c r="B271" s="92"/>
      <c r="C271" s="89"/>
      <c r="D271" s="89"/>
      <c r="E271" s="89"/>
      <c r="F271" s="89"/>
      <c r="G271" s="89"/>
    </row>
    <row r="272" spans="1:7" x14ac:dyDescent="0.25">
      <c r="A272" s="94">
        <f t="shared" si="3"/>
        <v>267</v>
      </c>
      <c r="B272" s="92"/>
      <c r="C272" s="89"/>
      <c r="D272" s="89"/>
      <c r="E272" s="89"/>
      <c r="F272" s="89"/>
      <c r="G272" s="89"/>
    </row>
    <row r="273" spans="1:7" x14ac:dyDescent="0.25">
      <c r="A273" s="94">
        <f t="shared" si="3"/>
        <v>268</v>
      </c>
      <c r="B273" s="92"/>
      <c r="C273" s="89"/>
      <c r="D273" s="89"/>
      <c r="E273" s="89"/>
      <c r="F273" s="89"/>
      <c r="G273" s="89"/>
    </row>
    <row r="274" spans="1:7" x14ac:dyDescent="0.25">
      <c r="A274" s="94">
        <f t="shared" si="3"/>
        <v>269</v>
      </c>
      <c r="B274" s="92"/>
      <c r="C274" s="89"/>
      <c r="D274" s="89"/>
      <c r="E274" s="89"/>
      <c r="F274" s="89"/>
      <c r="G274" s="89"/>
    </row>
    <row r="275" spans="1:7" x14ac:dyDescent="0.25">
      <c r="A275" s="94">
        <f t="shared" si="3"/>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honeticPr fontId="1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1383C-E45A-4852-B6E0-F14742D3E221}">
  <sheetPr codeName="Hoja12"/>
  <dimension ref="A1:H487"/>
  <sheetViews>
    <sheetView topLeftCell="A59" zoomScaleNormal="100" workbookViewId="0">
      <selection activeCell="F75" sqref="F75"/>
    </sheetView>
  </sheetViews>
  <sheetFormatPr baseColWidth="10" defaultRowHeight="15" x14ac:dyDescent="0.25"/>
  <cols>
    <col min="1" max="1" width="5.85546875" style="2" bestFit="1" customWidth="1"/>
    <col min="2" max="2" width="12.5703125" style="93" customWidth="1"/>
    <col min="3" max="3" width="18.7109375" customWidth="1"/>
    <col min="4" max="4" width="42.42578125" bestFit="1"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2902</v>
      </c>
      <c r="F2" s="87">
        <f>SUM(F6:F6032)</f>
        <v>7473.0000000000009</v>
      </c>
      <c r="G2" s="88">
        <f>SUM(G6:G6034)</f>
        <v>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s="175" customFormat="1" ht="42" customHeight="1" x14ac:dyDescent="0.25">
      <c r="A6" s="171">
        <v>1</v>
      </c>
      <c r="B6" s="176">
        <v>43467</v>
      </c>
      <c r="C6" s="174" t="s">
        <v>660</v>
      </c>
      <c r="D6" s="174" t="s">
        <v>1891</v>
      </c>
      <c r="E6" s="227"/>
      <c r="F6" s="230">
        <v>60</v>
      </c>
      <c r="G6" s="231"/>
    </row>
    <row r="7" spans="1:8" s="175" customFormat="1" ht="73.5" customHeight="1" x14ac:dyDescent="0.25">
      <c r="A7" s="171">
        <v>2</v>
      </c>
      <c r="B7" s="176">
        <v>43475</v>
      </c>
      <c r="C7" s="174" t="s">
        <v>660</v>
      </c>
      <c r="D7" s="174" t="s">
        <v>1895</v>
      </c>
      <c r="E7" s="227"/>
      <c r="F7" s="230">
        <v>16.5</v>
      </c>
      <c r="G7" s="231"/>
    </row>
    <row r="8" spans="1:8" s="175" customFormat="1" ht="41.25" customHeight="1" x14ac:dyDescent="0.25">
      <c r="A8" s="171">
        <v>3</v>
      </c>
      <c r="B8" s="176">
        <v>43476</v>
      </c>
      <c r="C8" s="174" t="s">
        <v>660</v>
      </c>
      <c r="D8" s="174" t="s">
        <v>1896</v>
      </c>
      <c r="E8" s="227"/>
      <c r="F8" s="230">
        <v>13</v>
      </c>
      <c r="G8" s="231"/>
    </row>
    <row r="9" spans="1:8" s="175" customFormat="1" ht="74.25" customHeight="1" x14ac:dyDescent="0.25">
      <c r="A9" s="171">
        <v>4</v>
      </c>
      <c r="B9" s="176">
        <v>43493</v>
      </c>
      <c r="C9" s="174" t="s">
        <v>660</v>
      </c>
      <c r="D9" s="174" t="s">
        <v>1897</v>
      </c>
      <c r="E9" s="227"/>
      <c r="F9" s="230">
        <v>13.5</v>
      </c>
      <c r="G9" s="231"/>
    </row>
    <row r="10" spans="1:8" s="175" customFormat="1" ht="45" x14ac:dyDescent="0.25">
      <c r="A10" s="171">
        <v>5</v>
      </c>
      <c r="B10" s="176">
        <v>43494</v>
      </c>
      <c r="C10" s="174" t="s">
        <v>660</v>
      </c>
      <c r="D10" s="174" t="s">
        <v>1898</v>
      </c>
      <c r="E10" s="227"/>
      <c r="F10" s="230">
        <v>8.5</v>
      </c>
      <c r="G10" s="231"/>
    </row>
    <row r="11" spans="1:8" s="175" customFormat="1" ht="45" x14ac:dyDescent="0.25">
      <c r="A11" s="171">
        <v>6</v>
      </c>
      <c r="B11" s="176">
        <v>43495</v>
      </c>
      <c r="C11" s="174" t="s">
        <v>660</v>
      </c>
      <c r="D11" s="174" t="s">
        <v>1899</v>
      </c>
      <c r="E11" s="227"/>
      <c r="F11" s="230">
        <v>18.5</v>
      </c>
      <c r="G11" s="231"/>
    </row>
    <row r="12" spans="1:8" s="175" customFormat="1" ht="30" x14ac:dyDescent="0.25">
      <c r="A12" s="171">
        <v>7</v>
      </c>
      <c r="B12" s="176">
        <v>43501</v>
      </c>
      <c r="C12" s="174" t="s">
        <v>1901</v>
      </c>
      <c r="D12" s="174" t="s">
        <v>3143</v>
      </c>
      <c r="E12" s="227"/>
      <c r="F12" s="230">
        <v>96.78</v>
      </c>
      <c r="G12" s="231"/>
    </row>
    <row r="13" spans="1:8" s="175" customFormat="1" ht="52.5" customHeight="1" x14ac:dyDescent="0.25">
      <c r="A13" s="171">
        <v>8</v>
      </c>
      <c r="B13" s="176">
        <v>43501</v>
      </c>
      <c r="C13" s="174" t="s">
        <v>660</v>
      </c>
      <c r="D13" s="174" t="s">
        <v>1900</v>
      </c>
      <c r="E13" s="227"/>
      <c r="F13" s="230">
        <v>16</v>
      </c>
      <c r="G13" s="231"/>
    </row>
    <row r="14" spans="1:8" s="175" customFormat="1" ht="65.25" customHeight="1" x14ac:dyDescent="0.25">
      <c r="A14" s="171">
        <v>9</v>
      </c>
      <c r="B14" s="176">
        <v>43502</v>
      </c>
      <c r="C14" s="174" t="s">
        <v>660</v>
      </c>
      <c r="D14" s="174" t="s">
        <v>1903</v>
      </c>
      <c r="E14" s="227"/>
      <c r="F14" s="230">
        <v>21.5</v>
      </c>
      <c r="G14" s="231"/>
    </row>
    <row r="15" spans="1:8" s="175" customFormat="1" ht="57.75" customHeight="1" x14ac:dyDescent="0.25">
      <c r="A15" s="171">
        <v>10</v>
      </c>
      <c r="B15" s="176">
        <v>43503</v>
      </c>
      <c r="C15" s="174" t="s">
        <v>660</v>
      </c>
      <c r="D15" s="174" t="s">
        <v>1904</v>
      </c>
      <c r="E15" s="227"/>
      <c r="F15" s="230">
        <v>10</v>
      </c>
      <c r="G15" s="231"/>
    </row>
    <row r="16" spans="1:8" s="175" customFormat="1" ht="54.75" customHeight="1" x14ac:dyDescent="0.25">
      <c r="A16" s="171">
        <v>11</v>
      </c>
      <c r="B16" s="176">
        <v>43504</v>
      </c>
      <c r="C16" s="174" t="s">
        <v>660</v>
      </c>
      <c r="D16" s="174" t="s">
        <v>1905</v>
      </c>
      <c r="E16" s="227"/>
      <c r="F16" s="230">
        <v>13</v>
      </c>
      <c r="G16" s="231"/>
    </row>
    <row r="17" spans="1:7" s="175" customFormat="1" ht="54.75" customHeight="1" x14ac:dyDescent="0.25">
      <c r="A17" s="171">
        <v>12</v>
      </c>
      <c r="B17" s="176">
        <v>43509</v>
      </c>
      <c r="C17" s="174" t="s">
        <v>660</v>
      </c>
      <c r="D17" s="174" t="s">
        <v>1908</v>
      </c>
      <c r="E17" s="227"/>
      <c r="F17" s="230">
        <v>13</v>
      </c>
      <c r="G17" s="231"/>
    </row>
    <row r="18" spans="1:7" s="175" customFormat="1" ht="45" x14ac:dyDescent="0.25">
      <c r="A18" s="171">
        <v>13</v>
      </c>
      <c r="B18" s="176">
        <v>43510</v>
      </c>
      <c r="C18" s="174" t="s">
        <v>660</v>
      </c>
      <c r="D18" s="174" t="s">
        <v>1909</v>
      </c>
      <c r="E18" s="227"/>
      <c r="F18" s="230">
        <v>5.4</v>
      </c>
      <c r="G18" s="231"/>
    </row>
    <row r="19" spans="1:7" s="175" customFormat="1" ht="30" x14ac:dyDescent="0.25">
      <c r="A19" s="171">
        <v>14</v>
      </c>
      <c r="B19" s="172">
        <v>43522</v>
      </c>
      <c r="C19" s="174" t="s">
        <v>100</v>
      </c>
      <c r="D19" s="174" t="s">
        <v>1911</v>
      </c>
      <c r="E19" s="227"/>
      <c r="F19" s="230">
        <v>212.5</v>
      </c>
      <c r="G19" s="231"/>
    </row>
    <row r="20" spans="1:7" s="175" customFormat="1" ht="30" x14ac:dyDescent="0.25">
      <c r="A20" s="171">
        <v>15</v>
      </c>
      <c r="B20" s="176">
        <v>43523</v>
      </c>
      <c r="C20" s="174" t="s">
        <v>1912</v>
      </c>
      <c r="D20" s="174" t="s">
        <v>1916</v>
      </c>
      <c r="E20" s="227"/>
      <c r="F20" s="230">
        <v>500</v>
      </c>
      <c r="G20" s="231"/>
    </row>
    <row r="21" spans="1:7" s="175" customFormat="1" ht="60" x14ac:dyDescent="0.25">
      <c r="A21" s="171">
        <v>16</v>
      </c>
      <c r="B21" s="176">
        <v>43523</v>
      </c>
      <c r="C21" s="174" t="s">
        <v>660</v>
      </c>
      <c r="D21" s="174" t="s">
        <v>1915</v>
      </c>
      <c r="E21" s="227"/>
      <c r="F21" s="230">
        <v>16</v>
      </c>
      <c r="G21" s="231"/>
    </row>
    <row r="22" spans="1:7" s="175" customFormat="1" ht="60" x14ac:dyDescent="0.25">
      <c r="A22" s="171">
        <v>17</v>
      </c>
      <c r="B22" s="176">
        <v>43524</v>
      </c>
      <c r="C22" s="174" t="s">
        <v>660</v>
      </c>
      <c r="D22" s="174" t="s">
        <v>1917</v>
      </c>
      <c r="E22" s="227"/>
      <c r="F22" s="230">
        <v>19.5</v>
      </c>
      <c r="G22" s="231"/>
    </row>
    <row r="23" spans="1:7" s="175" customFormat="1" ht="45" x14ac:dyDescent="0.25">
      <c r="A23" s="171">
        <v>18</v>
      </c>
      <c r="B23" s="176">
        <v>43528</v>
      </c>
      <c r="C23" s="174" t="s">
        <v>660</v>
      </c>
      <c r="D23" s="174" t="s">
        <v>1919</v>
      </c>
      <c r="E23" s="227"/>
      <c r="F23" s="230">
        <f>25+19+10+5+5+20+20+42+4.3+4.3+4.3+4.3</f>
        <v>163.20000000000005</v>
      </c>
      <c r="G23" s="231"/>
    </row>
    <row r="24" spans="1:7" s="175" customFormat="1" ht="30" x14ac:dyDescent="0.25">
      <c r="A24" s="171">
        <v>19</v>
      </c>
      <c r="B24" s="176">
        <v>43529</v>
      </c>
      <c r="C24" s="174" t="s">
        <v>15</v>
      </c>
      <c r="D24" s="174" t="s">
        <v>1920</v>
      </c>
      <c r="E24" s="227"/>
      <c r="F24" s="230">
        <v>2159</v>
      </c>
      <c r="G24" s="231"/>
    </row>
    <row r="25" spans="1:7" s="175" customFormat="1" ht="30" x14ac:dyDescent="0.25">
      <c r="A25" s="171">
        <v>20</v>
      </c>
      <c r="B25" s="176">
        <v>43560</v>
      </c>
      <c r="C25" s="174" t="s">
        <v>660</v>
      </c>
      <c r="D25" s="174" t="s">
        <v>1922</v>
      </c>
      <c r="E25" s="227"/>
      <c r="F25" s="230">
        <v>7.5</v>
      </c>
      <c r="G25" s="231"/>
    </row>
    <row r="26" spans="1:7" s="175" customFormat="1" ht="45" x14ac:dyDescent="0.25">
      <c r="A26" s="171">
        <v>21</v>
      </c>
      <c r="B26" s="176">
        <v>43591</v>
      </c>
      <c r="C26" s="174" t="s">
        <v>660</v>
      </c>
      <c r="D26" s="174" t="s">
        <v>1923</v>
      </c>
      <c r="E26" s="227"/>
      <c r="F26" s="230">
        <v>14</v>
      </c>
      <c r="G26" s="231"/>
    </row>
    <row r="27" spans="1:7" s="175" customFormat="1" ht="45" x14ac:dyDescent="0.25">
      <c r="A27" s="171">
        <v>22</v>
      </c>
      <c r="B27" s="176">
        <v>43592</v>
      </c>
      <c r="C27" s="174" t="s">
        <v>660</v>
      </c>
      <c r="D27" s="174" t="s">
        <v>1924</v>
      </c>
      <c r="E27" s="227"/>
      <c r="F27" s="230">
        <v>17.5</v>
      </c>
      <c r="G27" s="231"/>
    </row>
    <row r="28" spans="1:7" s="175" customFormat="1" ht="60" x14ac:dyDescent="0.25">
      <c r="A28" s="171">
        <v>23</v>
      </c>
      <c r="B28" s="176">
        <v>43602</v>
      </c>
      <c r="C28" s="174" t="s">
        <v>660</v>
      </c>
      <c r="D28" s="174" t="s">
        <v>1926</v>
      </c>
      <c r="E28" s="227"/>
      <c r="F28" s="230">
        <v>18</v>
      </c>
      <c r="G28" s="231"/>
    </row>
    <row r="29" spans="1:7" s="175" customFormat="1" ht="45" x14ac:dyDescent="0.25">
      <c r="A29" s="171">
        <v>24</v>
      </c>
      <c r="B29" s="176">
        <v>43619</v>
      </c>
      <c r="C29" s="174" t="s">
        <v>660</v>
      </c>
      <c r="D29" s="174" t="s">
        <v>1927</v>
      </c>
      <c r="E29" s="227"/>
      <c r="F29" s="230">
        <v>13</v>
      </c>
      <c r="G29" s="231"/>
    </row>
    <row r="30" spans="1:7" s="175" customFormat="1" ht="30" x14ac:dyDescent="0.25">
      <c r="A30" s="171">
        <v>25</v>
      </c>
      <c r="B30" s="176">
        <v>43626</v>
      </c>
      <c r="C30" s="174" t="s">
        <v>660</v>
      </c>
      <c r="D30" s="174" t="s">
        <v>1928</v>
      </c>
      <c r="E30" s="227"/>
      <c r="F30" s="230">
        <v>5</v>
      </c>
      <c r="G30" s="231"/>
    </row>
    <row r="31" spans="1:7" s="175" customFormat="1" ht="45" x14ac:dyDescent="0.25">
      <c r="A31" s="171">
        <v>26</v>
      </c>
      <c r="B31" s="176">
        <v>43637</v>
      </c>
      <c r="C31" s="174" t="s">
        <v>660</v>
      </c>
      <c r="D31" s="174" t="s">
        <v>1930</v>
      </c>
      <c r="E31" s="227"/>
      <c r="F31" s="230">
        <v>17.5</v>
      </c>
      <c r="G31" s="231"/>
    </row>
    <row r="32" spans="1:7" s="175" customFormat="1" ht="45" x14ac:dyDescent="0.25">
      <c r="A32" s="171">
        <v>27</v>
      </c>
      <c r="B32" s="176">
        <v>43468</v>
      </c>
      <c r="C32" s="173" t="s">
        <v>11</v>
      </c>
      <c r="D32" s="173" t="s">
        <v>1894</v>
      </c>
      <c r="E32" s="227"/>
      <c r="F32" s="230">
        <v>701</v>
      </c>
      <c r="G32" s="232"/>
    </row>
    <row r="33" spans="1:7" s="175" customFormat="1" ht="30" x14ac:dyDescent="0.25">
      <c r="A33" s="171">
        <v>28</v>
      </c>
      <c r="B33" s="176">
        <v>43662</v>
      </c>
      <c r="C33" s="174" t="s">
        <v>660</v>
      </c>
      <c r="D33" s="174" t="s">
        <v>1934</v>
      </c>
      <c r="E33" s="227"/>
      <c r="F33" s="230">
        <v>8</v>
      </c>
      <c r="G33" s="231"/>
    </row>
    <row r="34" spans="1:7" s="175" customFormat="1" ht="30" x14ac:dyDescent="0.25">
      <c r="A34" s="171">
        <v>29</v>
      </c>
      <c r="B34" s="176">
        <v>43668</v>
      </c>
      <c r="C34" s="173" t="s">
        <v>63</v>
      </c>
      <c r="D34" s="173" t="s">
        <v>15</v>
      </c>
      <c r="E34" s="227"/>
      <c r="F34" s="230">
        <v>25</v>
      </c>
      <c r="G34" s="232"/>
    </row>
    <row r="35" spans="1:7" s="175" customFormat="1" ht="60" x14ac:dyDescent="0.25">
      <c r="A35" s="171">
        <v>30</v>
      </c>
      <c r="B35" s="176">
        <v>43678</v>
      </c>
      <c r="C35" s="174" t="s">
        <v>660</v>
      </c>
      <c r="D35" s="174" t="s">
        <v>1938</v>
      </c>
      <c r="E35" s="227"/>
      <c r="F35" s="230">
        <v>21.5</v>
      </c>
      <c r="G35" s="231"/>
    </row>
    <row r="36" spans="1:7" s="175" customFormat="1" ht="30" x14ac:dyDescent="0.25">
      <c r="A36" s="171">
        <v>31</v>
      </c>
      <c r="B36" s="176">
        <v>43683</v>
      </c>
      <c r="C36" s="174" t="s">
        <v>660</v>
      </c>
      <c r="D36" s="174" t="s">
        <v>1937</v>
      </c>
      <c r="E36" s="227"/>
      <c r="F36" s="230">
        <v>25</v>
      </c>
      <c r="G36" s="231"/>
    </row>
    <row r="37" spans="1:7" s="175" customFormat="1" ht="30" x14ac:dyDescent="0.25">
      <c r="A37" s="171">
        <v>32</v>
      </c>
      <c r="B37" s="176">
        <v>43735</v>
      </c>
      <c r="C37" s="174" t="s">
        <v>15</v>
      </c>
      <c r="D37" s="174" t="s">
        <v>1993</v>
      </c>
      <c r="E37" s="227"/>
      <c r="F37" s="230">
        <v>3.8</v>
      </c>
      <c r="G37" s="231"/>
    </row>
    <row r="38" spans="1:7" s="175" customFormat="1" ht="30" x14ac:dyDescent="0.25">
      <c r="A38" s="171">
        <v>33</v>
      </c>
      <c r="B38" s="172">
        <v>43740</v>
      </c>
      <c r="C38" s="174" t="s">
        <v>100</v>
      </c>
      <c r="D38" s="174" t="s">
        <v>2002</v>
      </c>
      <c r="E38" s="227"/>
      <c r="F38" s="230">
        <v>165</v>
      </c>
      <c r="G38" s="231"/>
    </row>
    <row r="39" spans="1:7" s="175" customFormat="1" ht="60" x14ac:dyDescent="0.25">
      <c r="A39" s="171">
        <v>34</v>
      </c>
      <c r="B39" s="176">
        <v>43754</v>
      </c>
      <c r="C39" s="174" t="s">
        <v>660</v>
      </c>
      <c r="D39" s="174" t="s">
        <v>3144</v>
      </c>
      <c r="E39" s="227"/>
      <c r="F39" s="230">
        <v>8</v>
      </c>
      <c r="G39" s="231"/>
    </row>
    <row r="40" spans="1:7" s="175" customFormat="1" ht="60" x14ac:dyDescent="0.25">
      <c r="A40" s="171">
        <v>35</v>
      </c>
      <c r="B40" s="176">
        <v>43756</v>
      </c>
      <c r="C40" s="174" t="s">
        <v>660</v>
      </c>
      <c r="D40" s="174" t="s">
        <v>2023</v>
      </c>
      <c r="E40" s="227"/>
      <c r="F40" s="230">
        <v>41</v>
      </c>
      <c r="G40" s="231"/>
    </row>
    <row r="41" spans="1:7" s="175" customFormat="1" ht="30" x14ac:dyDescent="0.25">
      <c r="A41" s="171">
        <v>36</v>
      </c>
      <c r="B41" s="176">
        <v>43763</v>
      </c>
      <c r="C41" s="174" t="s">
        <v>660</v>
      </c>
      <c r="D41" s="174" t="s">
        <v>2025</v>
      </c>
      <c r="E41" s="227"/>
      <c r="F41" s="230">
        <v>25</v>
      </c>
      <c r="G41" s="231"/>
    </row>
    <row r="42" spans="1:7" s="175" customFormat="1" ht="60" x14ac:dyDescent="0.25">
      <c r="A42" s="171">
        <v>37</v>
      </c>
      <c r="B42" s="176">
        <v>43768</v>
      </c>
      <c r="C42" s="174" t="s">
        <v>660</v>
      </c>
      <c r="D42" s="174" t="s">
        <v>2024</v>
      </c>
      <c r="E42" s="227"/>
      <c r="F42" s="230">
        <v>6.5</v>
      </c>
      <c r="G42" s="231"/>
    </row>
    <row r="43" spans="1:7" s="175" customFormat="1" ht="30" x14ac:dyDescent="0.25">
      <c r="A43" s="171">
        <v>38</v>
      </c>
      <c r="B43" s="176">
        <v>43769</v>
      </c>
      <c r="C43" s="174" t="s">
        <v>15</v>
      </c>
      <c r="D43" s="174" t="s">
        <v>2026</v>
      </c>
      <c r="E43" s="227"/>
      <c r="F43" s="230">
        <v>119.9</v>
      </c>
      <c r="G43" s="231"/>
    </row>
    <row r="44" spans="1:7" s="175" customFormat="1" ht="45" x14ac:dyDescent="0.25">
      <c r="A44" s="171">
        <v>39</v>
      </c>
      <c r="B44" s="176">
        <v>43775</v>
      </c>
      <c r="C44" s="174" t="s">
        <v>660</v>
      </c>
      <c r="D44" s="174" t="s">
        <v>2028</v>
      </c>
      <c r="E44" s="227"/>
      <c r="F44" s="230">
        <v>11</v>
      </c>
      <c r="G44" s="231"/>
    </row>
    <row r="45" spans="1:7" s="175" customFormat="1" ht="45" x14ac:dyDescent="0.25">
      <c r="A45" s="171">
        <v>40</v>
      </c>
      <c r="B45" s="176">
        <v>43801</v>
      </c>
      <c r="C45" s="174" t="s">
        <v>660</v>
      </c>
      <c r="D45" s="174" t="s">
        <v>2030</v>
      </c>
      <c r="E45" s="227"/>
      <c r="F45" s="230">
        <v>8.5</v>
      </c>
      <c r="G45" s="231"/>
    </row>
    <row r="46" spans="1:7" s="175" customFormat="1" ht="30" x14ac:dyDescent="0.25">
      <c r="A46" s="171">
        <v>41</v>
      </c>
      <c r="B46" s="176">
        <v>43801</v>
      </c>
      <c r="C46" s="174" t="s">
        <v>660</v>
      </c>
      <c r="D46" s="174" t="s">
        <v>2029</v>
      </c>
      <c r="E46" s="227"/>
      <c r="F46" s="230">
        <v>6.5</v>
      </c>
      <c r="G46" s="231"/>
    </row>
    <row r="47" spans="1:7" s="175" customFormat="1" ht="66.75" customHeight="1" x14ac:dyDescent="0.25">
      <c r="A47" s="171">
        <v>42</v>
      </c>
      <c r="B47" s="176">
        <v>43803</v>
      </c>
      <c r="C47" s="174" t="s">
        <v>660</v>
      </c>
      <c r="D47" s="174" t="s">
        <v>2031</v>
      </c>
      <c r="E47" s="227"/>
      <c r="F47" s="230">
        <v>13.5</v>
      </c>
      <c r="G47" s="231"/>
    </row>
    <row r="48" spans="1:7" s="175" customFormat="1" ht="30" x14ac:dyDescent="0.25">
      <c r="A48" s="171">
        <v>43</v>
      </c>
      <c r="B48" s="176">
        <v>43804</v>
      </c>
      <c r="C48" s="174" t="s">
        <v>660</v>
      </c>
      <c r="D48" s="174" t="s">
        <v>2032</v>
      </c>
      <c r="E48" s="227"/>
      <c r="F48" s="230">
        <v>5</v>
      </c>
      <c r="G48" s="231"/>
    </row>
    <row r="49" spans="1:7" s="175" customFormat="1" ht="30" x14ac:dyDescent="0.25">
      <c r="A49" s="171">
        <v>44</v>
      </c>
      <c r="B49" s="176">
        <v>43805</v>
      </c>
      <c r="C49" s="174" t="s">
        <v>660</v>
      </c>
      <c r="D49" s="174" t="s">
        <v>485</v>
      </c>
      <c r="E49" s="227"/>
      <c r="F49" s="230">
        <v>2.5</v>
      </c>
      <c r="G49" s="231"/>
    </row>
    <row r="50" spans="1:7" s="175" customFormat="1" ht="30" x14ac:dyDescent="0.25">
      <c r="A50" s="171">
        <v>45</v>
      </c>
      <c r="B50" s="176">
        <v>43805</v>
      </c>
      <c r="C50" s="174" t="s">
        <v>660</v>
      </c>
      <c r="D50" s="174" t="s">
        <v>2033</v>
      </c>
      <c r="E50" s="227"/>
      <c r="F50" s="230">
        <v>7.5</v>
      </c>
      <c r="G50" s="231"/>
    </row>
    <row r="51" spans="1:7" s="175" customFormat="1" ht="45" x14ac:dyDescent="0.25">
      <c r="A51" s="171">
        <v>46</v>
      </c>
      <c r="B51" s="176">
        <v>43805</v>
      </c>
      <c r="C51" s="174" t="s">
        <v>660</v>
      </c>
      <c r="D51" s="174" t="s">
        <v>2034</v>
      </c>
      <c r="E51" s="227"/>
      <c r="F51" s="230">
        <v>5</v>
      </c>
      <c r="G51" s="231"/>
    </row>
    <row r="52" spans="1:7" s="175" customFormat="1" ht="45" x14ac:dyDescent="0.25">
      <c r="A52" s="171">
        <v>47</v>
      </c>
      <c r="B52" s="176">
        <v>43808</v>
      </c>
      <c r="C52" s="174" t="s">
        <v>660</v>
      </c>
      <c r="D52" s="174" t="s">
        <v>2035</v>
      </c>
      <c r="E52" s="227"/>
      <c r="F52" s="230">
        <v>12</v>
      </c>
      <c r="G52" s="231"/>
    </row>
    <row r="53" spans="1:7" s="175" customFormat="1" ht="30" x14ac:dyDescent="0.25">
      <c r="A53" s="171">
        <v>48</v>
      </c>
      <c r="B53" s="176">
        <v>43809</v>
      </c>
      <c r="C53" s="174" t="s">
        <v>660</v>
      </c>
      <c r="D53" s="174" t="s">
        <v>2036</v>
      </c>
      <c r="E53" s="227"/>
      <c r="F53" s="230">
        <v>6.5</v>
      </c>
      <c r="G53" s="231"/>
    </row>
    <row r="54" spans="1:7" s="175" customFormat="1" ht="30" x14ac:dyDescent="0.25">
      <c r="A54" s="171">
        <v>49</v>
      </c>
      <c r="B54" s="176">
        <v>43809</v>
      </c>
      <c r="C54" s="174" t="s">
        <v>660</v>
      </c>
      <c r="D54" s="174" t="s">
        <v>2037</v>
      </c>
      <c r="E54" s="227"/>
      <c r="F54" s="230">
        <v>5</v>
      </c>
      <c r="G54" s="231"/>
    </row>
    <row r="55" spans="1:7" s="175" customFormat="1" ht="45" x14ac:dyDescent="0.25">
      <c r="A55" s="171">
        <v>50</v>
      </c>
      <c r="B55" s="176">
        <v>43811</v>
      </c>
      <c r="C55" s="174" t="s">
        <v>660</v>
      </c>
      <c r="D55" s="174" t="s">
        <v>2038</v>
      </c>
      <c r="E55" s="227"/>
      <c r="F55" s="230">
        <v>13</v>
      </c>
      <c r="G55" s="231"/>
    </row>
    <row r="56" spans="1:7" s="175" customFormat="1" ht="45" x14ac:dyDescent="0.25">
      <c r="A56" s="171">
        <v>51</v>
      </c>
      <c r="B56" s="176">
        <v>43812</v>
      </c>
      <c r="C56" s="174" t="s">
        <v>660</v>
      </c>
      <c r="D56" s="174" t="s">
        <v>2039</v>
      </c>
      <c r="E56" s="227"/>
      <c r="F56" s="230">
        <v>5</v>
      </c>
      <c r="G56" s="231"/>
    </row>
    <row r="57" spans="1:7" s="175" customFormat="1" ht="45" x14ac:dyDescent="0.25">
      <c r="A57" s="171">
        <v>52</v>
      </c>
      <c r="B57" s="176">
        <v>43812</v>
      </c>
      <c r="C57" s="174" t="s">
        <v>660</v>
      </c>
      <c r="D57" s="174" t="s">
        <v>2039</v>
      </c>
      <c r="E57" s="227"/>
      <c r="F57" s="230">
        <v>12.5</v>
      </c>
      <c r="G57" s="231"/>
    </row>
    <row r="58" spans="1:7" s="175" customFormat="1" ht="75" x14ac:dyDescent="0.25">
      <c r="A58" s="171">
        <v>53</v>
      </c>
      <c r="B58" s="176">
        <v>43815</v>
      </c>
      <c r="C58" s="174" t="s">
        <v>660</v>
      </c>
      <c r="D58" s="174" t="s">
        <v>2040</v>
      </c>
      <c r="E58" s="227"/>
      <c r="F58" s="230">
        <v>23.5</v>
      </c>
      <c r="G58" s="231"/>
    </row>
    <row r="59" spans="1:7" s="175" customFormat="1" ht="30" x14ac:dyDescent="0.25">
      <c r="A59" s="171">
        <v>54</v>
      </c>
      <c r="B59" s="176">
        <v>43816</v>
      </c>
      <c r="C59" s="174" t="s">
        <v>660</v>
      </c>
      <c r="D59" s="174" t="s">
        <v>2041</v>
      </c>
      <c r="E59" s="227"/>
      <c r="F59" s="230">
        <v>7.5</v>
      </c>
      <c r="G59" s="231"/>
    </row>
    <row r="60" spans="1:7" s="175" customFormat="1" ht="45" x14ac:dyDescent="0.25">
      <c r="A60" s="171">
        <v>55</v>
      </c>
      <c r="B60" s="176">
        <v>43816</v>
      </c>
      <c r="C60" s="174" t="s">
        <v>660</v>
      </c>
      <c r="D60" s="174" t="s">
        <v>2042</v>
      </c>
      <c r="E60" s="227"/>
      <c r="F60" s="230">
        <v>5</v>
      </c>
      <c r="G60" s="231"/>
    </row>
    <row r="61" spans="1:7" s="175" customFormat="1" ht="45" x14ac:dyDescent="0.25">
      <c r="A61" s="171">
        <v>56</v>
      </c>
      <c r="B61" s="176">
        <v>43817</v>
      </c>
      <c r="C61" s="174" t="s">
        <v>660</v>
      </c>
      <c r="D61" s="174" t="s">
        <v>2043</v>
      </c>
      <c r="E61" s="227"/>
      <c r="F61" s="230">
        <v>9</v>
      </c>
      <c r="G61" s="231"/>
    </row>
    <row r="62" spans="1:7" s="175" customFormat="1" ht="45" x14ac:dyDescent="0.25">
      <c r="A62" s="171">
        <v>57</v>
      </c>
      <c r="B62" s="176">
        <v>43818</v>
      </c>
      <c r="C62" s="174" t="s">
        <v>660</v>
      </c>
      <c r="D62" s="174" t="s">
        <v>2044</v>
      </c>
      <c r="E62" s="227"/>
      <c r="F62" s="230">
        <v>6.5</v>
      </c>
      <c r="G62" s="231"/>
    </row>
    <row r="63" spans="1:7" s="175" customFormat="1" ht="33" customHeight="1" x14ac:dyDescent="0.25">
      <c r="A63" s="171">
        <v>58</v>
      </c>
      <c r="B63" s="176">
        <v>43818</v>
      </c>
      <c r="C63" s="174" t="s">
        <v>660</v>
      </c>
      <c r="D63" s="174" t="s">
        <v>2045</v>
      </c>
      <c r="E63" s="227"/>
      <c r="F63" s="230">
        <v>7.5</v>
      </c>
      <c r="G63" s="231"/>
    </row>
    <row r="64" spans="1:7" s="175" customFormat="1" ht="45" x14ac:dyDescent="0.25">
      <c r="A64" s="171">
        <v>59</v>
      </c>
      <c r="B64" s="176">
        <v>43819</v>
      </c>
      <c r="C64" s="174" t="s">
        <v>660</v>
      </c>
      <c r="D64" s="174" t="s">
        <v>3145</v>
      </c>
      <c r="E64" s="227"/>
      <c r="F64" s="230">
        <v>5</v>
      </c>
      <c r="G64" s="231"/>
    </row>
    <row r="65" spans="1:7" s="175" customFormat="1" ht="45" x14ac:dyDescent="0.25">
      <c r="A65" s="171">
        <v>60</v>
      </c>
      <c r="B65" s="176">
        <v>43823</v>
      </c>
      <c r="C65" s="174" t="s">
        <v>660</v>
      </c>
      <c r="D65" s="174" t="s">
        <v>2047</v>
      </c>
      <c r="E65" s="227"/>
      <c r="F65" s="230">
        <v>7</v>
      </c>
      <c r="G65" s="231"/>
    </row>
    <row r="66" spans="1:7" s="175" customFormat="1" ht="45" x14ac:dyDescent="0.25">
      <c r="A66" s="171">
        <v>61</v>
      </c>
      <c r="B66" s="176">
        <v>43825</v>
      </c>
      <c r="C66" s="174" t="s">
        <v>660</v>
      </c>
      <c r="D66" s="174" t="s">
        <v>2049</v>
      </c>
      <c r="E66" s="227"/>
      <c r="F66" s="230">
        <v>5</v>
      </c>
      <c r="G66" s="231"/>
    </row>
    <row r="67" spans="1:7" s="175" customFormat="1" ht="60" x14ac:dyDescent="0.25">
      <c r="A67" s="171">
        <v>62</v>
      </c>
      <c r="B67" s="176">
        <v>43825</v>
      </c>
      <c r="C67" s="174" t="s">
        <v>660</v>
      </c>
      <c r="D67" s="174" t="s">
        <v>2048</v>
      </c>
      <c r="E67" s="227"/>
      <c r="F67" s="230">
        <v>3.5</v>
      </c>
      <c r="G67" s="231"/>
    </row>
    <row r="68" spans="1:7" s="175" customFormat="1" ht="30" x14ac:dyDescent="0.25">
      <c r="A68" s="171">
        <v>63</v>
      </c>
      <c r="B68" s="176">
        <v>43752</v>
      </c>
      <c r="C68" s="174" t="s">
        <v>660</v>
      </c>
      <c r="D68" s="227" t="s">
        <v>3146</v>
      </c>
      <c r="E68" s="227"/>
      <c r="F68" s="230">
        <v>1734.3</v>
      </c>
      <c r="G68" s="233"/>
    </row>
    <row r="69" spans="1:7" s="175" customFormat="1" ht="30" x14ac:dyDescent="0.25">
      <c r="A69" s="171">
        <v>64</v>
      </c>
      <c r="B69" s="176">
        <v>43822</v>
      </c>
      <c r="C69" s="174" t="s">
        <v>660</v>
      </c>
      <c r="D69" s="227" t="s">
        <v>3147</v>
      </c>
      <c r="E69" s="227"/>
      <c r="F69" s="230">
        <v>2.5</v>
      </c>
      <c r="G69" s="233"/>
    </row>
    <row r="70" spans="1:7" s="175" customFormat="1" x14ac:dyDescent="0.25">
      <c r="A70" s="171">
        <v>65</v>
      </c>
      <c r="B70" s="228">
        <v>43720</v>
      </c>
      <c r="C70" s="229" t="s">
        <v>11</v>
      </c>
      <c r="D70" s="227" t="s">
        <v>101</v>
      </c>
      <c r="E70" s="227"/>
      <c r="F70" s="230">
        <v>250</v>
      </c>
      <c r="G70" s="233"/>
    </row>
    <row r="71" spans="1:7" x14ac:dyDescent="0.25">
      <c r="A71" s="94">
        <f t="shared" ref="A71:A72" si="0">+A70+1</f>
        <v>66</v>
      </c>
      <c r="B71" s="238">
        <v>43502</v>
      </c>
      <c r="C71" s="89" t="s">
        <v>63</v>
      </c>
      <c r="D71" s="89" t="s">
        <v>3247</v>
      </c>
      <c r="E71" s="89"/>
      <c r="F71" s="230">
        <v>100</v>
      </c>
      <c r="G71" s="233"/>
    </row>
    <row r="72" spans="1:7" x14ac:dyDescent="0.25">
      <c r="A72" s="94">
        <f t="shared" si="0"/>
        <v>67</v>
      </c>
      <c r="B72" s="238">
        <v>43508</v>
      </c>
      <c r="C72" s="89" t="s">
        <v>63</v>
      </c>
      <c r="D72" s="89" t="s">
        <v>3248</v>
      </c>
      <c r="E72" s="89"/>
      <c r="F72" s="230">
        <v>100</v>
      </c>
      <c r="G72" s="233"/>
    </row>
    <row r="73" spans="1:7" x14ac:dyDescent="0.25">
      <c r="A73" s="274">
        <f t="shared" ref="A73:A136" si="1">+A72+1</f>
        <v>68</v>
      </c>
      <c r="B73" s="275">
        <v>44133</v>
      </c>
      <c r="C73" s="276" t="s">
        <v>3118</v>
      </c>
      <c r="D73" s="277" t="s">
        <v>3252</v>
      </c>
      <c r="E73" s="276" t="s">
        <v>3258</v>
      </c>
      <c r="F73" s="278">
        <v>156.6</v>
      </c>
      <c r="G73" s="279"/>
    </row>
    <row r="74" spans="1:7" x14ac:dyDescent="0.25">
      <c r="A74" s="274">
        <f t="shared" si="1"/>
        <v>69</v>
      </c>
      <c r="B74" s="275">
        <v>44133</v>
      </c>
      <c r="C74" s="276" t="s">
        <v>3255</v>
      </c>
      <c r="D74" s="277" t="s">
        <v>3252</v>
      </c>
      <c r="E74" s="276" t="s">
        <v>3258</v>
      </c>
      <c r="F74" s="278">
        <v>261.42</v>
      </c>
      <c r="G74" s="279"/>
    </row>
    <row r="75" spans="1:7" x14ac:dyDescent="0.25">
      <c r="A75" s="274">
        <f t="shared" si="1"/>
        <v>70</v>
      </c>
      <c r="B75" s="275">
        <v>44133</v>
      </c>
      <c r="C75" s="276" t="s">
        <v>3256</v>
      </c>
      <c r="D75" s="277" t="s">
        <v>3252</v>
      </c>
      <c r="E75" s="276" t="s">
        <v>3258</v>
      </c>
      <c r="F75" s="278">
        <v>57.1</v>
      </c>
      <c r="G75" s="27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autoFilter ref="A5:H5" xr:uid="{5001383C-E45A-4852-B6E0-F14742D3E221}"/>
  <mergeCells count="1">
    <mergeCell ref="A4:G4"/>
  </mergeCells>
  <phoneticPr fontId="1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7AD5-52BD-477C-AB7B-E40C2BFDE830}">
  <sheetPr codeName="Hoja13"/>
  <dimension ref="A1:I487"/>
  <sheetViews>
    <sheetView topLeftCell="A28" zoomScale="85" zoomScaleNormal="85" workbookViewId="0">
      <selection activeCell="A5" sqref="A5"/>
    </sheetView>
  </sheetViews>
  <sheetFormatPr baseColWidth="10" defaultRowHeight="15" x14ac:dyDescent="0.25"/>
  <cols>
    <col min="1" max="1" width="5.85546875" style="2" bestFit="1" customWidth="1"/>
    <col min="2" max="2" width="12.5703125" style="93" customWidth="1"/>
    <col min="3" max="3" width="30.85546875" customWidth="1"/>
    <col min="4" max="4" width="63" customWidth="1"/>
    <col min="5" max="5" width="31.7109375" bestFit="1" customWidth="1"/>
    <col min="6" max="6" width="14.28515625" bestFit="1" customWidth="1"/>
    <col min="7" max="7" width="14.42578125" customWidth="1"/>
    <col min="8" max="8" width="21" customWidth="1"/>
    <col min="9" max="9" width="0" hidden="1" customWidth="1"/>
  </cols>
  <sheetData>
    <row r="1" spans="1:9" s="86" customFormat="1" ht="15.75" x14ac:dyDescent="0.25">
      <c r="A1" s="82"/>
      <c r="B1" s="83"/>
      <c r="C1" s="84"/>
      <c r="D1" s="84"/>
      <c r="E1" s="84"/>
      <c r="F1" s="85"/>
      <c r="G1" s="85"/>
      <c r="H1" s="85"/>
    </row>
    <row r="2" spans="1:9" s="86" customFormat="1" ht="18.75" x14ac:dyDescent="0.25">
      <c r="A2" s="82"/>
      <c r="B2" s="84"/>
      <c r="C2" s="84"/>
      <c r="D2" s="84"/>
      <c r="E2" s="97" t="s">
        <v>2903</v>
      </c>
      <c r="F2" s="87">
        <f>SUM(F6:F6032)</f>
        <v>6961.3900000000012</v>
      </c>
      <c r="G2" s="88">
        <f>SUM(G6:G6034)</f>
        <v>0</v>
      </c>
      <c r="H2"/>
    </row>
    <row r="3" spans="1:9" s="86" customFormat="1" ht="15.75" x14ac:dyDescent="0.25">
      <c r="A3" s="82"/>
      <c r="B3" s="83"/>
      <c r="C3" s="84"/>
      <c r="D3" s="84"/>
      <c r="E3" s="84"/>
      <c r="F3" s="85"/>
      <c r="G3" s="85"/>
      <c r="H3"/>
    </row>
    <row r="4" spans="1:9" s="86" customFormat="1" ht="24" customHeight="1" x14ac:dyDescent="0.25">
      <c r="A4" s="271" t="s">
        <v>2</v>
      </c>
      <c r="B4" s="271"/>
      <c r="C4" s="271"/>
      <c r="D4" s="271"/>
      <c r="E4" s="271"/>
      <c r="F4" s="271"/>
      <c r="G4" s="271"/>
      <c r="H4"/>
    </row>
    <row r="5" spans="1:9" ht="15.75" x14ac:dyDescent="0.25">
      <c r="A5" s="91" t="s">
        <v>3</v>
      </c>
      <c r="B5" s="91" t="s">
        <v>4</v>
      </c>
      <c r="C5" s="91" t="s">
        <v>2894</v>
      </c>
      <c r="D5" s="91" t="s">
        <v>7</v>
      </c>
      <c r="E5" s="91" t="s">
        <v>2895</v>
      </c>
      <c r="F5" s="90" t="s">
        <v>8</v>
      </c>
      <c r="G5" s="90" t="s">
        <v>9</v>
      </c>
    </row>
    <row r="6" spans="1:9" s="175" customFormat="1" x14ac:dyDescent="0.25">
      <c r="A6" s="171">
        <v>1</v>
      </c>
      <c r="B6" s="176">
        <v>43858</v>
      </c>
      <c r="C6" s="174" t="s">
        <v>379</v>
      </c>
      <c r="D6" s="174" t="s">
        <v>436</v>
      </c>
      <c r="E6" s="174"/>
      <c r="F6" s="230">
        <f>378+4.4+4.4+4.4+4.4</f>
        <v>395.59999999999991</v>
      </c>
      <c r="G6" s="231"/>
    </row>
    <row r="7" spans="1:9" s="175" customFormat="1" ht="45" x14ac:dyDescent="0.25">
      <c r="A7" s="171">
        <v>2</v>
      </c>
      <c r="B7" s="176">
        <v>43888</v>
      </c>
      <c r="C7" s="174" t="s">
        <v>15</v>
      </c>
      <c r="D7" s="174" t="s">
        <v>2056</v>
      </c>
      <c r="E7" s="174"/>
      <c r="F7" s="230">
        <f>63+5+32+15+18.5+3.4+1.7+5.1+1.7+1.7+15</f>
        <v>162.09999999999997</v>
      </c>
      <c r="G7" s="231"/>
    </row>
    <row r="8" spans="1:9" s="175" customFormat="1" x14ac:dyDescent="0.25">
      <c r="A8" s="171">
        <v>3</v>
      </c>
      <c r="B8" s="172">
        <v>43889</v>
      </c>
      <c r="C8" s="174" t="s">
        <v>11</v>
      </c>
      <c r="D8" s="174" t="s">
        <v>588</v>
      </c>
      <c r="E8" s="174" t="s">
        <v>2057</v>
      </c>
      <c r="F8" s="234">
        <v>5</v>
      </c>
      <c r="G8" s="231"/>
      <c r="I8" s="175">
        <v>4.4000000000000004</v>
      </c>
    </row>
    <row r="9" spans="1:9" s="175" customFormat="1" x14ac:dyDescent="0.25">
      <c r="A9" s="171">
        <v>4</v>
      </c>
      <c r="B9" s="172">
        <v>43889</v>
      </c>
      <c r="C9" s="174" t="s">
        <v>11</v>
      </c>
      <c r="D9" s="174" t="s">
        <v>2059</v>
      </c>
      <c r="E9" s="174" t="s">
        <v>2058</v>
      </c>
      <c r="F9" s="234">
        <v>20</v>
      </c>
      <c r="G9" s="231"/>
      <c r="I9" s="175">
        <f>I8*4</f>
        <v>17.600000000000001</v>
      </c>
    </row>
    <row r="10" spans="1:9" s="175" customFormat="1" x14ac:dyDescent="0.25">
      <c r="A10" s="171">
        <v>5</v>
      </c>
      <c r="B10" s="176">
        <v>43882</v>
      </c>
      <c r="C10" s="174" t="s">
        <v>868</v>
      </c>
      <c r="D10" s="174" t="s">
        <v>2051</v>
      </c>
      <c r="E10" s="174"/>
      <c r="F10" s="230">
        <f>3+165+14+21</f>
        <v>203</v>
      </c>
      <c r="G10" s="231"/>
      <c r="I10" s="175">
        <f>I9+378</f>
        <v>395.6</v>
      </c>
    </row>
    <row r="11" spans="1:9" s="175" customFormat="1" x14ac:dyDescent="0.25">
      <c r="A11" s="171">
        <v>6</v>
      </c>
      <c r="B11" s="176">
        <v>43887</v>
      </c>
      <c r="C11" s="174" t="s">
        <v>11</v>
      </c>
      <c r="D11" s="174" t="s">
        <v>3126</v>
      </c>
      <c r="E11" s="174"/>
      <c r="F11" s="230">
        <v>132</v>
      </c>
      <c r="G11" s="231"/>
    </row>
    <row r="12" spans="1:9" s="175" customFormat="1" x14ac:dyDescent="0.25">
      <c r="A12" s="171">
        <v>7</v>
      </c>
      <c r="B12" s="176">
        <v>43896</v>
      </c>
      <c r="C12" s="174" t="s">
        <v>15</v>
      </c>
      <c r="D12" s="174" t="s">
        <v>103</v>
      </c>
      <c r="E12" s="174" t="s">
        <v>2070</v>
      </c>
      <c r="F12" s="230">
        <v>41.3</v>
      </c>
      <c r="G12" s="231"/>
    </row>
    <row r="13" spans="1:9" s="175" customFormat="1" x14ac:dyDescent="0.25">
      <c r="A13" s="171">
        <v>8</v>
      </c>
      <c r="B13" s="176">
        <v>43895</v>
      </c>
      <c r="C13" s="174" t="s">
        <v>2065</v>
      </c>
      <c r="D13" s="174" t="s">
        <v>1147</v>
      </c>
      <c r="E13" s="174"/>
      <c r="F13" s="230">
        <v>1060</v>
      </c>
      <c r="G13" s="231"/>
    </row>
    <row r="14" spans="1:9" s="175" customFormat="1" x14ac:dyDescent="0.25">
      <c r="A14" s="171">
        <v>9</v>
      </c>
      <c r="B14" s="176">
        <v>43896</v>
      </c>
      <c r="C14" s="174" t="s">
        <v>2060</v>
      </c>
      <c r="D14" s="174" t="s">
        <v>436</v>
      </c>
      <c r="E14" s="174"/>
      <c r="F14" s="230">
        <v>112</v>
      </c>
      <c r="G14" s="231"/>
    </row>
    <row r="15" spans="1:9" s="175" customFormat="1" x14ac:dyDescent="0.25">
      <c r="A15" s="171">
        <v>10</v>
      </c>
      <c r="B15" s="176">
        <v>43895</v>
      </c>
      <c r="C15" s="174" t="s">
        <v>2067</v>
      </c>
      <c r="D15" s="174" t="s">
        <v>1147</v>
      </c>
      <c r="E15" s="174"/>
      <c r="F15" s="230">
        <v>40</v>
      </c>
      <c r="G15" s="231"/>
    </row>
    <row r="16" spans="1:9" s="175" customFormat="1" x14ac:dyDescent="0.25">
      <c r="A16" s="171">
        <v>11</v>
      </c>
      <c r="B16" s="176">
        <v>43896</v>
      </c>
      <c r="C16" s="174" t="s">
        <v>2060</v>
      </c>
      <c r="D16" s="174" t="s">
        <v>436</v>
      </c>
      <c r="E16" s="174"/>
      <c r="F16" s="230">
        <v>8.8000000000000007</v>
      </c>
      <c r="G16" s="231"/>
    </row>
    <row r="17" spans="1:9" s="175" customFormat="1" x14ac:dyDescent="0.25">
      <c r="A17" s="171">
        <v>12</v>
      </c>
      <c r="B17" s="176">
        <v>43894</v>
      </c>
      <c r="C17" s="174" t="s">
        <v>481</v>
      </c>
      <c r="D17" s="174" t="s">
        <v>2064</v>
      </c>
      <c r="E17" s="174"/>
      <c r="F17" s="230">
        <v>2</v>
      </c>
      <c r="G17" s="231"/>
    </row>
    <row r="18" spans="1:9" s="175" customFormat="1" x14ac:dyDescent="0.25">
      <c r="A18" s="171">
        <v>13</v>
      </c>
      <c r="B18" s="176">
        <v>43895</v>
      </c>
      <c r="C18" s="174" t="s">
        <v>481</v>
      </c>
      <c r="D18" s="174" t="s">
        <v>2068</v>
      </c>
      <c r="E18" s="174"/>
      <c r="F18" s="230">
        <v>252</v>
      </c>
      <c r="G18" s="231"/>
    </row>
    <row r="19" spans="1:9" s="175" customFormat="1" ht="30" x14ac:dyDescent="0.25">
      <c r="A19" s="171">
        <v>14</v>
      </c>
      <c r="B19" s="176">
        <v>43894</v>
      </c>
      <c r="C19" s="174" t="s">
        <v>2062</v>
      </c>
      <c r="D19" s="174" t="s">
        <v>2063</v>
      </c>
      <c r="E19" s="174"/>
      <c r="F19" s="230">
        <v>300</v>
      </c>
      <c r="G19" s="231"/>
    </row>
    <row r="20" spans="1:9" s="175" customFormat="1" ht="30" x14ac:dyDescent="0.25">
      <c r="A20" s="171">
        <v>15</v>
      </c>
      <c r="B20" s="176">
        <v>43894</v>
      </c>
      <c r="C20" s="174" t="s">
        <v>2062</v>
      </c>
      <c r="D20" s="174" t="s">
        <v>2063</v>
      </c>
      <c r="E20" s="174"/>
      <c r="F20" s="230">
        <v>300</v>
      </c>
      <c r="G20" s="231"/>
    </row>
    <row r="21" spans="1:9" s="175" customFormat="1" x14ac:dyDescent="0.25">
      <c r="A21" s="171">
        <v>16</v>
      </c>
      <c r="B21" s="176">
        <v>43901</v>
      </c>
      <c r="C21" s="174" t="s">
        <v>2060</v>
      </c>
      <c r="D21" s="174" t="s">
        <v>2071</v>
      </c>
      <c r="E21" s="174"/>
      <c r="F21" s="230">
        <v>21.7</v>
      </c>
      <c r="G21" s="231"/>
    </row>
    <row r="22" spans="1:9" s="175" customFormat="1" x14ac:dyDescent="0.25">
      <c r="A22" s="171">
        <v>17</v>
      </c>
      <c r="B22" s="176">
        <v>43891</v>
      </c>
      <c r="C22" s="174" t="s">
        <v>2060</v>
      </c>
      <c r="D22" s="174" t="s">
        <v>2061</v>
      </c>
      <c r="E22" s="174"/>
      <c r="F22" s="230">
        <v>51.8</v>
      </c>
      <c r="G22" s="231"/>
      <c r="I22" s="175">
        <v>43</v>
      </c>
    </row>
    <row r="23" spans="1:9" s="175" customFormat="1" x14ac:dyDescent="0.25">
      <c r="A23" s="171">
        <v>18</v>
      </c>
      <c r="B23" s="172">
        <v>44049</v>
      </c>
      <c r="C23" s="174" t="s">
        <v>11</v>
      </c>
      <c r="D23" s="174" t="s">
        <v>1344</v>
      </c>
      <c r="E23" s="174" t="s">
        <v>2078</v>
      </c>
      <c r="F23" s="230">
        <v>4</v>
      </c>
      <c r="G23" s="231"/>
      <c r="I23" s="175">
        <v>8.8000000000000007</v>
      </c>
    </row>
    <row r="24" spans="1:9" s="175" customFormat="1" x14ac:dyDescent="0.25">
      <c r="A24" s="171">
        <v>19</v>
      </c>
      <c r="B24" s="172">
        <v>44053</v>
      </c>
      <c r="C24" s="174" t="s">
        <v>15</v>
      </c>
      <c r="D24" s="174" t="s">
        <v>2079</v>
      </c>
      <c r="E24" s="174"/>
      <c r="F24" s="230">
        <v>105</v>
      </c>
      <c r="G24" s="231"/>
      <c r="I24" s="175">
        <f>SUM(I22:I23)</f>
        <v>51.8</v>
      </c>
    </row>
    <row r="25" spans="1:9" s="175" customFormat="1" x14ac:dyDescent="0.25">
      <c r="A25" s="171">
        <v>20</v>
      </c>
      <c r="B25" s="176">
        <v>44194</v>
      </c>
      <c r="C25" s="173" t="s">
        <v>1729</v>
      </c>
      <c r="D25" s="174" t="s">
        <v>15</v>
      </c>
      <c r="E25" s="174"/>
      <c r="F25" s="230">
        <v>258.5</v>
      </c>
      <c r="G25" s="231"/>
    </row>
    <row r="26" spans="1:9" s="175" customFormat="1" x14ac:dyDescent="0.25">
      <c r="A26" s="171">
        <v>21</v>
      </c>
      <c r="B26" s="172">
        <v>44053</v>
      </c>
      <c r="C26" s="174" t="s">
        <v>15</v>
      </c>
      <c r="D26" s="174" t="s">
        <v>2080</v>
      </c>
      <c r="E26" s="174"/>
      <c r="F26" s="230">
        <v>235</v>
      </c>
      <c r="G26" s="231"/>
    </row>
    <row r="27" spans="1:9" s="175" customFormat="1" ht="60" x14ac:dyDescent="0.25">
      <c r="A27" s="171">
        <v>22</v>
      </c>
      <c r="B27" s="176">
        <v>44084</v>
      </c>
      <c r="C27" s="174" t="s">
        <v>15</v>
      </c>
      <c r="D27" s="174" t="s">
        <v>2081</v>
      </c>
      <c r="E27" s="174"/>
      <c r="F27" s="230">
        <f>5+100+63+63+9</f>
        <v>240</v>
      </c>
      <c r="G27" s="231"/>
    </row>
    <row r="28" spans="1:9" s="175" customFormat="1" x14ac:dyDescent="0.25">
      <c r="A28" s="171">
        <v>23</v>
      </c>
      <c r="B28" s="172">
        <v>44075</v>
      </c>
      <c r="C28" s="174" t="s">
        <v>100</v>
      </c>
      <c r="D28" s="174" t="s">
        <v>1344</v>
      </c>
      <c r="E28" s="174"/>
      <c r="F28" s="230">
        <v>4</v>
      </c>
      <c r="G28" s="231"/>
    </row>
    <row r="29" spans="1:9" s="175" customFormat="1" x14ac:dyDescent="0.25">
      <c r="A29" s="171">
        <v>24</v>
      </c>
      <c r="B29" s="176">
        <v>44093</v>
      </c>
      <c r="C29" s="173" t="s">
        <v>15</v>
      </c>
      <c r="D29" s="173" t="s">
        <v>1662</v>
      </c>
      <c r="E29" s="182"/>
      <c r="F29" s="230">
        <v>150</v>
      </c>
      <c r="G29" s="232"/>
    </row>
    <row r="30" spans="1:9" s="175" customFormat="1" ht="30" x14ac:dyDescent="0.25">
      <c r="A30" s="171">
        <v>25</v>
      </c>
      <c r="B30" s="176">
        <v>44112</v>
      </c>
      <c r="C30" s="174" t="s">
        <v>2085</v>
      </c>
      <c r="D30" s="174" t="s">
        <v>2086</v>
      </c>
      <c r="E30" s="174"/>
      <c r="F30" s="230">
        <v>17.8</v>
      </c>
      <c r="G30" s="231"/>
    </row>
    <row r="31" spans="1:9" s="175" customFormat="1" x14ac:dyDescent="0.25">
      <c r="A31" s="171">
        <v>26</v>
      </c>
      <c r="B31" s="176">
        <v>44110</v>
      </c>
      <c r="C31" s="174" t="s">
        <v>3127</v>
      </c>
      <c r="D31" s="174" t="s">
        <v>3128</v>
      </c>
      <c r="E31" s="174" t="s">
        <v>2083</v>
      </c>
      <c r="F31" s="230">
        <v>70</v>
      </c>
      <c r="G31" s="231"/>
    </row>
    <row r="32" spans="1:9" s="175" customFormat="1" x14ac:dyDescent="0.25">
      <c r="A32" s="171">
        <v>27</v>
      </c>
      <c r="B32" s="176">
        <v>44118</v>
      </c>
      <c r="C32" s="174" t="s">
        <v>15</v>
      </c>
      <c r="D32" s="174" t="s">
        <v>3129</v>
      </c>
      <c r="E32" s="174"/>
      <c r="F32" s="230">
        <v>165</v>
      </c>
      <c r="G32" s="231"/>
    </row>
    <row r="33" spans="1:8" s="175" customFormat="1" x14ac:dyDescent="0.25">
      <c r="A33" s="171">
        <v>28</v>
      </c>
      <c r="B33" s="176">
        <v>44165</v>
      </c>
      <c r="C33" s="174" t="s">
        <v>15</v>
      </c>
      <c r="D33" s="174" t="s">
        <v>3129</v>
      </c>
      <c r="E33" s="174"/>
      <c r="F33" s="230">
        <v>200</v>
      </c>
      <c r="G33" s="231"/>
    </row>
    <row r="34" spans="1:8" s="175" customFormat="1" x14ac:dyDescent="0.25">
      <c r="A34" s="171">
        <v>29</v>
      </c>
      <c r="B34" s="176">
        <v>44165</v>
      </c>
      <c r="C34" s="174" t="s">
        <v>15</v>
      </c>
      <c r="D34" s="174" t="s">
        <v>3129</v>
      </c>
      <c r="E34" s="174"/>
      <c r="F34" s="230">
        <v>100</v>
      </c>
      <c r="G34" s="231"/>
    </row>
    <row r="35" spans="1:8" s="175" customFormat="1" ht="30" x14ac:dyDescent="0.25">
      <c r="A35" s="171">
        <v>30</v>
      </c>
      <c r="B35" s="176">
        <v>44169</v>
      </c>
      <c r="C35" s="174" t="s">
        <v>2098</v>
      </c>
      <c r="D35" s="174"/>
      <c r="E35" s="174" t="s">
        <v>2097</v>
      </c>
      <c r="F35" s="230">
        <v>90</v>
      </c>
      <c r="G35" s="231"/>
    </row>
    <row r="36" spans="1:8" s="175" customFormat="1" ht="30" x14ac:dyDescent="0.25">
      <c r="A36" s="171">
        <v>31</v>
      </c>
      <c r="B36" s="176">
        <v>44169</v>
      </c>
      <c r="C36" s="174" t="s">
        <v>2098</v>
      </c>
      <c r="D36" s="174"/>
      <c r="E36" s="174" t="s">
        <v>2099</v>
      </c>
      <c r="F36" s="230">
        <v>42</v>
      </c>
      <c r="G36" s="231"/>
      <c r="H36" s="175">
        <f>55+5+7.5+5.5+6.5+9+14+4</f>
        <v>106.5</v>
      </c>
    </row>
    <row r="37" spans="1:8" s="175" customFormat="1" x14ac:dyDescent="0.25">
      <c r="A37" s="171">
        <v>32</v>
      </c>
      <c r="B37" s="176">
        <v>44172</v>
      </c>
      <c r="C37" s="174" t="s">
        <v>2103</v>
      </c>
      <c r="D37" s="174"/>
      <c r="E37" s="174" t="s">
        <v>2102</v>
      </c>
      <c r="F37" s="230">
        <v>119.8</v>
      </c>
      <c r="G37" s="231"/>
    </row>
    <row r="38" spans="1:8" s="175" customFormat="1" ht="30" x14ac:dyDescent="0.25">
      <c r="A38" s="171">
        <v>33</v>
      </c>
      <c r="B38" s="176">
        <v>44172</v>
      </c>
      <c r="C38" s="174" t="s">
        <v>2105</v>
      </c>
      <c r="D38" s="174"/>
      <c r="E38" s="174" t="s">
        <v>2104</v>
      </c>
      <c r="F38" s="230">
        <v>239.6</v>
      </c>
      <c r="G38" s="231"/>
    </row>
    <row r="39" spans="1:8" s="175" customFormat="1" ht="30" x14ac:dyDescent="0.25">
      <c r="A39" s="171">
        <v>34</v>
      </c>
      <c r="B39" s="176">
        <v>44194</v>
      </c>
      <c r="C39" s="174" t="s">
        <v>2113</v>
      </c>
      <c r="D39" s="174"/>
      <c r="E39" s="174"/>
      <c r="F39" s="230">
        <v>59</v>
      </c>
      <c r="G39" s="231"/>
    </row>
    <row r="40" spans="1:8" s="175" customFormat="1" x14ac:dyDescent="0.25">
      <c r="A40" s="171">
        <v>35</v>
      </c>
      <c r="B40" s="172">
        <v>44194</v>
      </c>
      <c r="C40" s="174" t="s">
        <v>2111</v>
      </c>
      <c r="D40" s="174" t="s">
        <v>2112</v>
      </c>
      <c r="E40" s="174" t="s">
        <v>2110</v>
      </c>
      <c r="F40" s="230">
        <v>12</v>
      </c>
      <c r="G40" s="231"/>
    </row>
    <row r="41" spans="1:8" s="175" customFormat="1" x14ac:dyDescent="0.25">
      <c r="A41" s="171">
        <v>36</v>
      </c>
      <c r="B41" s="172">
        <v>44195</v>
      </c>
      <c r="C41" s="174" t="s">
        <v>100</v>
      </c>
      <c r="D41" s="174" t="s">
        <v>2116</v>
      </c>
      <c r="E41" s="174"/>
      <c r="F41" s="230">
        <v>50</v>
      </c>
      <c r="G41" s="231"/>
    </row>
    <row r="42" spans="1:8" s="175" customFormat="1" ht="30" x14ac:dyDescent="0.25">
      <c r="A42" s="171">
        <v>37</v>
      </c>
      <c r="B42" s="176">
        <v>44195</v>
      </c>
      <c r="C42" s="174" t="s">
        <v>2117</v>
      </c>
      <c r="D42" s="174" t="s">
        <v>3130</v>
      </c>
      <c r="E42" s="174"/>
      <c r="F42" s="230">
        <v>100</v>
      </c>
      <c r="G42" s="231"/>
    </row>
    <row r="43" spans="1:8" s="175" customFormat="1" x14ac:dyDescent="0.25">
      <c r="A43" s="171">
        <v>38</v>
      </c>
      <c r="B43" s="176">
        <v>44193</v>
      </c>
      <c r="C43" s="173" t="s">
        <v>2109</v>
      </c>
      <c r="D43" s="173" t="s">
        <v>101</v>
      </c>
      <c r="E43" s="182"/>
      <c r="F43" s="230">
        <v>6.5</v>
      </c>
      <c r="G43" s="232"/>
    </row>
    <row r="44" spans="1:8" s="175" customFormat="1" x14ac:dyDescent="0.25">
      <c r="A44" s="171">
        <v>39</v>
      </c>
      <c r="B44" s="176">
        <v>43894</v>
      </c>
      <c r="C44" s="173" t="s">
        <v>11</v>
      </c>
      <c r="D44" s="173" t="s">
        <v>101</v>
      </c>
      <c r="E44" s="182"/>
      <c r="F44" s="230">
        <f>6+6+2+20+75</f>
        <v>109</v>
      </c>
      <c r="G44" s="232"/>
    </row>
    <row r="45" spans="1:8" s="175" customFormat="1" x14ac:dyDescent="0.25">
      <c r="A45" s="171">
        <v>40</v>
      </c>
      <c r="B45" s="176">
        <v>43860</v>
      </c>
      <c r="C45" s="174" t="s">
        <v>15</v>
      </c>
      <c r="D45" s="174" t="s">
        <v>101</v>
      </c>
      <c r="E45" s="174"/>
      <c r="F45" s="230">
        <f>149.4+5+39.9</f>
        <v>194.3</v>
      </c>
      <c r="G45" s="231"/>
    </row>
    <row r="46" spans="1:8" s="175" customFormat="1" x14ac:dyDescent="0.25">
      <c r="A46" s="171">
        <v>41</v>
      </c>
      <c r="B46" s="176">
        <v>44120</v>
      </c>
      <c r="C46" s="174" t="s">
        <v>15</v>
      </c>
      <c r="D46" s="174"/>
      <c r="E46" s="174"/>
      <c r="F46" s="230">
        <v>12</v>
      </c>
      <c r="G46" s="231"/>
    </row>
    <row r="47" spans="1:8" s="175" customFormat="1" ht="30" x14ac:dyDescent="0.25">
      <c r="A47" s="171">
        <v>42</v>
      </c>
      <c r="B47" s="176">
        <v>44041</v>
      </c>
      <c r="C47" s="174" t="s">
        <v>3131</v>
      </c>
      <c r="D47" s="174" t="s">
        <v>101</v>
      </c>
      <c r="E47" s="174"/>
      <c r="F47" s="230">
        <v>615.79999999999995</v>
      </c>
      <c r="G47" s="231"/>
    </row>
    <row r="48" spans="1:8" s="175" customFormat="1" x14ac:dyDescent="0.25">
      <c r="A48" s="171">
        <v>43</v>
      </c>
      <c r="B48" s="176">
        <v>44013</v>
      </c>
      <c r="C48" s="174" t="s">
        <v>15</v>
      </c>
      <c r="D48" s="174" t="s">
        <v>101</v>
      </c>
      <c r="E48" s="174"/>
      <c r="F48" s="230">
        <v>106.5</v>
      </c>
      <c r="G48" s="231"/>
    </row>
    <row r="49" spans="1:9" x14ac:dyDescent="0.25">
      <c r="A49" s="274">
        <f t="shared" ref="A49:A72" si="0">+A48+1</f>
        <v>44</v>
      </c>
      <c r="B49" s="280">
        <v>45594</v>
      </c>
      <c r="C49" s="276" t="s">
        <v>3118</v>
      </c>
      <c r="D49" s="277" t="s">
        <v>3252</v>
      </c>
      <c r="E49" s="276" t="s">
        <v>3259</v>
      </c>
      <c r="F49" s="278">
        <v>127.1</v>
      </c>
      <c r="G49" s="281"/>
      <c r="I49">
        <v>6.5</v>
      </c>
    </row>
    <row r="50" spans="1:9" x14ac:dyDescent="0.25">
      <c r="A50" s="274">
        <f t="shared" si="0"/>
        <v>45</v>
      </c>
      <c r="B50" s="280">
        <v>45594</v>
      </c>
      <c r="C50" s="276" t="s">
        <v>3255</v>
      </c>
      <c r="D50" s="277" t="s">
        <v>3252</v>
      </c>
      <c r="E50" s="276" t="s">
        <v>3259</v>
      </c>
      <c r="F50" s="278">
        <v>365.77</v>
      </c>
      <c r="G50" s="281"/>
      <c r="I50">
        <v>9</v>
      </c>
    </row>
    <row r="51" spans="1:9" x14ac:dyDescent="0.25">
      <c r="A51" s="274">
        <f t="shared" si="0"/>
        <v>46</v>
      </c>
      <c r="B51" s="280">
        <v>45594</v>
      </c>
      <c r="C51" s="276" t="s">
        <v>3256</v>
      </c>
      <c r="D51" s="277" t="s">
        <v>3252</v>
      </c>
      <c r="E51" s="276" t="s">
        <v>3259</v>
      </c>
      <c r="F51" s="278">
        <v>55.42</v>
      </c>
      <c r="G51" s="281"/>
      <c r="I51">
        <v>14</v>
      </c>
    </row>
    <row r="52" spans="1:9" x14ac:dyDescent="0.25">
      <c r="A52" s="94">
        <f t="shared" si="0"/>
        <v>47</v>
      </c>
      <c r="B52" s="92"/>
      <c r="C52" s="89"/>
      <c r="D52" s="89"/>
      <c r="E52" s="89"/>
      <c r="F52" s="89"/>
      <c r="G52" s="89"/>
      <c r="I52">
        <v>4</v>
      </c>
    </row>
    <row r="53" spans="1:9" x14ac:dyDescent="0.25">
      <c r="A53" s="94">
        <f t="shared" si="0"/>
        <v>48</v>
      </c>
      <c r="B53" s="92"/>
      <c r="C53" s="89"/>
      <c r="D53" s="89"/>
      <c r="E53" s="89"/>
      <c r="F53" s="89"/>
      <c r="G53" s="89"/>
      <c r="I53">
        <f>SUM(I45:I52)</f>
        <v>33.5</v>
      </c>
    </row>
    <row r="54" spans="1:9" x14ac:dyDescent="0.25">
      <c r="A54" s="94">
        <f t="shared" si="0"/>
        <v>49</v>
      </c>
      <c r="B54" s="92"/>
      <c r="C54" s="89"/>
      <c r="D54" s="89"/>
      <c r="E54" s="89"/>
      <c r="F54" s="89"/>
      <c r="G54" s="89"/>
    </row>
    <row r="55" spans="1:9" x14ac:dyDescent="0.25">
      <c r="A55" s="94">
        <f t="shared" si="0"/>
        <v>50</v>
      </c>
      <c r="B55" s="92"/>
      <c r="C55" s="89"/>
      <c r="D55" s="89"/>
      <c r="E55" s="89"/>
      <c r="F55" s="89"/>
      <c r="G55" s="89"/>
    </row>
    <row r="56" spans="1:9" x14ac:dyDescent="0.25">
      <c r="A56" s="94">
        <f t="shared" si="0"/>
        <v>51</v>
      </c>
      <c r="B56" s="92"/>
      <c r="C56" s="89"/>
      <c r="D56" s="89"/>
      <c r="E56" s="89"/>
      <c r="F56" s="89"/>
      <c r="G56" s="89"/>
    </row>
    <row r="57" spans="1:9" x14ac:dyDescent="0.25">
      <c r="A57" s="94">
        <f t="shared" si="0"/>
        <v>52</v>
      </c>
      <c r="B57" s="92"/>
      <c r="C57" s="89"/>
      <c r="D57" s="89"/>
      <c r="E57" s="89"/>
      <c r="F57" s="89"/>
      <c r="G57" s="89"/>
    </row>
    <row r="58" spans="1:9" x14ac:dyDescent="0.25">
      <c r="A58" s="94">
        <f t="shared" si="0"/>
        <v>53</v>
      </c>
      <c r="B58" s="92"/>
      <c r="C58" s="89"/>
      <c r="D58" s="89"/>
      <c r="E58" s="89"/>
      <c r="F58" s="89"/>
      <c r="G58" s="89"/>
    </row>
    <row r="59" spans="1:9" x14ac:dyDescent="0.25">
      <c r="A59" s="94">
        <f t="shared" si="0"/>
        <v>54</v>
      </c>
      <c r="B59" s="92"/>
      <c r="C59" s="89"/>
      <c r="D59" s="89"/>
      <c r="E59" s="89"/>
      <c r="F59" s="89"/>
      <c r="G59" s="89"/>
    </row>
    <row r="60" spans="1:9" x14ac:dyDescent="0.25">
      <c r="A60" s="94">
        <f t="shared" si="0"/>
        <v>55</v>
      </c>
      <c r="B60" s="92"/>
      <c r="C60" s="89"/>
      <c r="D60" s="89"/>
      <c r="E60" s="89"/>
      <c r="F60" s="89"/>
      <c r="G60" s="89"/>
    </row>
    <row r="61" spans="1:9" x14ac:dyDescent="0.25">
      <c r="A61" s="94">
        <f t="shared" si="0"/>
        <v>56</v>
      </c>
      <c r="B61" s="92"/>
      <c r="C61" s="89"/>
      <c r="D61" s="89"/>
      <c r="E61" s="89"/>
      <c r="F61" s="89"/>
      <c r="G61" s="89"/>
    </row>
    <row r="62" spans="1:9" x14ac:dyDescent="0.25">
      <c r="A62" s="94">
        <f t="shared" si="0"/>
        <v>57</v>
      </c>
      <c r="B62" s="92"/>
      <c r="C62" s="89"/>
      <c r="D62" s="89"/>
      <c r="E62" s="89"/>
      <c r="F62" s="89"/>
      <c r="G62" s="89"/>
    </row>
    <row r="63" spans="1:9" x14ac:dyDescent="0.25">
      <c r="A63" s="94">
        <f t="shared" si="0"/>
        <v>58</v>
      </c>
      <c r="B63" s="92"/>
      <c r="C63" s="89"/>
      <c r="D63" s="89"/>
      <c r="E63" s="89"/>
      <c r="F63" s="89"/>
      <c r="G63" s="89"/>
    </row>
    <row r="64" spans="1:9" x14ac:dyDescent="0.25">
      <c r="A64" s="94">
        <f t="shared" si="0"/>
        <v>59</v>
      </c>
      <c r="B64" s="92"/>
      <c r="C64" s="89"/>
      <c r="D64" s="89"/>
      <c r="E64" s="89"/>
      <c r="F64" s="89"/>
      <c r="G64" s="89"/>
    </row>
    <row r="65" spans="1:7" x14ac:dyDescent="0.25">
      <c r="A65" s="94">
        <f t="shared" si="0"/>
        <v>60</v>
      </c>
      <c r="B65" s="92"/>
      <c r="C65" s="89"/>
      <c r="D65" s="89"/>
      <c r="E65" s="89"/>
      <c r="F65" s="89"/>
      <c r="G65" s="89"/>
    </row>
    <row r="66" spans="1:7" x14ac:dyDescent="0.25">
      <c r="A66" s="94">
        <f t="shared" si="0"/>
        <v>61</v>
      </c>
      <c r="B66" s="92"/>
      <c r="C66" s="89"/>
      <c r="D66" s="89"/>
      <c r="E66" s="89"/>
      <c r="F66" s="89"/>
      <c r="G66" s="89"/>
    </row>
    <row r="67" spans="1:7" x14ac:dyDescent="0.25">
      <c r="A67" s="94">
        <f t="shared" si="0"/>
        <v>62</v>
      </c>
      <c r="B67" s="92"/>
      <c r="C67" s="89"/>
      <c r="D67" s="89"/>
      <c r="E67" s="89"/>
      <c r="F67" s="89"/>
      <c r="G67" s="89"/>
    </row>
    <row r="68" spans="1:7" x14ac:dyDescent="0.25">
      <c r="A68" s="94">
        <f t="shared" si="0"/>
        <v>63</v>
      </c>
      <c r="B68" s="92"/>
      <c r="C68" s="89"/>
      <c r="D68" s="89"/>
      <c r="E68" s="89"/>
      <c r="F68" s="89"/>
      <c r="G68" s="89"/>
    </row>
    <row r="69" spans="1:7" x14ac:dyDescent="0.25">
      <c r="A69" s="94">
        <f t="shared" si="0"/>
        <v>64</v>
      </c>
      <c r="B69" s="92"/>
      <c r="C69" s="89"/>
      <c r="D69" s="89"/>
      <c r="E69" s="89"/>
      <c r="F69" s="89"/>
      <c r="G69" s="89"/>
    </row>
    <row r="70" spans="1:7" x14ac:dyDescent="0.25">
      <c r="A70" s="94">
        <f t="shared" si="0"/>
        <v>65</v>
      </c>
      <c r="B70" s="92"/>
      <c r="C70" s="89"/>
      <c r="D70" s="89"/>
      <c r="E70" s="89"/>
      <c r="F70" s="89"/>
      <c r="G70" s="89"/>
    </row>
    <row r="71" spans="1:7" x14ac:dyDescent="0.25">
      <c r="A71" s="94">
        <f t="shared" si="0"/>
        <v>66</v>
      </c>
      <c r="B71" s="92"/>
      <c r="C71" s="89"/>
      <c r="D71" s="89"/>
      <c r="E71" s="89"/>
      <c r="F71" s="89"/>
      <c r="G71" s="89"/>
    </row>
    <row r="72" spans="1:7" x14ac:dyDescent="0.25">
      <c r="A72" s="94">
        <f t="shared" si="0"/>
        <v>67</v>
      </c>
      <c r="B72" s="92"/>
      <c r="C72" s="89"/>
      <c r="D72" s="89"/>
      <c r="E72" s="89"/>
      <c r="F72" s="89"/>
      <c r="G72" s="89"/>
    </row>
    <row r="73" spans="1:7" x14ac:dyDescent="0.25">
      <c r="A73" s="94">
        <f t="shared" ref="A73:A136" si="1">+A72+1</f>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honeticPr fontId="1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F0D6E-DB9B-4C11-AAD8-9B523FFD2E6B}">
  <sheetPr codeName="Hoja14"/>
  <dimension ref="A1:H306"/>
  <sheetViews>
    <sheetView topLeftCell="A5" zoomScaleNormal="100" workbookViewId="0">
      <selection activeCell="G126" sqref="A6:G126"/>
    </sheetView>
  </sheetViews>
  <sheetFormatPr baseColWidth="10" defaultRowHeight="15" x14ac:dyDescent="0.25"/>
  <cols>
    <col min="1" max="1" width="5.85546875" style="2" bestFit="1" customWidth="1"/>
    <col min="2" max="2" width="12.5703125" style="93" customWidth="1"/>
    <col min="3" max="3" width="84.28515625" bestFit="1" customWidth="1"/>
    <col min="4" max="4" width="94" customWidth="1"/>
    <col min="5" max="5" width="31.7109375" bestFit="1" customWidth="1"/>
    <col min="6" max="6" width="15.42578125" bestFit="1" customWidth="1"/>
    <col min="7" max="7" width="14.42578125" customWidth="1"/>
    <col min="8" max="8" width="21" hidden="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2904</v>
      </c>
      <c r="F2" s="87">
        <f>SUM(F6:F5851)</f>
        <v>68323.08</v>
      </c>
      <c r="G2" s="88">
        <f>SUM(G6:G5853)</f>
        <v>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x14ac:dyDescent="0.25">
      <c r="A6" s="94">
        <v>1</v>
      </c>
      <c r="B6" s="109">
        <v>44237</v>
      </c>
      <c r="C6" s="89" t="s">
        <v>2126</v>
      </c>
      <c r="D6" s="89" t="s">
        <v>2127</v>
      </c>
      <c r="E6" s="103"/>
      <c r="F6" s="235">
        <v>30</v>
      </c>
      <c r="G6" s="236"/>
    </row>
    <row r="7" spans="1:8" x14ac:dyDescent="0.25">
      <c r="A7" s="94">
        <f>+A6+1</f>
        <v>2</v>
      </c>
      <c r="B7" s="109">
        <v>44228</v>
      </c>
      <c r="C7" s="89" t="s">
        <v>2122</v>
      </c>
      <c r="D7" s="89"/>
      <c r="E7" s="103" t="s">
        <v>2121</v>
      </c>
      <c r="F7" s="235">
        <v>14</v>
      </c>
      <c r="G7" s="236"/>
      <c r="H7" s="186"/>
    </row>
    <row r="8" spans="1:8" x14ac:dyDescent="0.25">
      <c r="A8" s="94">
        <f>+A7+1</f>
        <v>3</v>
      </c>
      <c r="B8" s="109">
        <v>44230</v>
      </c>
      <c r="C8" s="89" t="s">
        <v>2124</v>
      </c>
      <c r="D8" s="89"/>
      <c r="E8" s="103"/>
      <c r="F8" s="235">
        <v>26</v>
      </c>
      <c r="G8" s="236"/>
      <c r="H8">
        <v>2</v>
      </c>
    </row>
    <row r="9" spans="1:8" x14ac:dyDescent="0.25">
      <c r="A9" s="94">
        <f t="shared" ref="A9:A72" si="0">+A8+1</f>
        <v>4</v>
      </c>
      <c r="B9" s="109">
        <v>44244</v>
      </c>
      <c r="C9" s="89" t="s">
        <v>2130</v>
      </c>
      <c r="D9" s="89"/>
      <c r="E9" s="103">
        <v>2850277</v>
      </c>
      <c r="F9" s="235">
        <v>49</v>
      </c>
      <c r="G9" s="236"/>
      <c r="H9" s="186"/>
    </row>
    <row r="10" spans="1:8" x14ac:dyDescent="0.25">
      <c r="A10" s="94">
        <f t="shared" si="0"/>
        <v>5</v>
      </c>
      <c r="B10" s="109">
        <v>44244</v>
      </c>
      <c r="C10" s="89" t="s">
        <v>2131</v>
      </c>
      <c r="D10" s="89"/>
      <c r="E10" s="103">
        <v>2850302</v>
      </c>
      <c r="F10" s="235">
        <v>49</v>
      </c>
      <c r="G10" s="236"/>
      <c r="H10">
        <v>3</v>
      </c>
    </row>
    <row r="11" spans="1:8" x14ac:dyDescent="0.25">
      <c r="A11" s="94">
        <f t="shared" si="0"/>
        <v>6</v>
      </c>
      <c r="B11" s="109">
        <v>44256</v>
      </c>
      <c r="C11" s="89" t="s">
        <v>100</v>
      </c>
      <c r="D11" s="89" t="s">
        <v>2133</v>
      </c>
      <c r="E11" s="103"/>
      <c r="F11" s="235">
        <v>65</v>
      </c>
      <c r="G11" s="236"/>
    </row>
    <row r="12" spans="1:8" x14ac:dyDescent="0.25">
      <c r="A12" s="94">
        <f t="shared" si="0"/>
        <v>7</v>
      </c>
      <c r="B12" s="109">
        <v>44256</v>
      </c>
      <c r="C12" s="89" t="s">
        <v>2134</v>
      </c>
      <c r="D12" s="89"/>
      <c r="E12" s="103"/>
      <c r="F12" s="235">
        <v>600</v>
      </c>
      <c r="G12" s="236"/>
      <c r="H12">
        <v>1</v>
      </c>
    </row>
    <row r="13" spans="1:8" x14ac:dyDescent="0.25">
      <c r="A13" s="94">
        <f t="shared" si="0"/>
        <v>8</v>
      </c>
      <c r="B13" s="109">
        <v>44257</v>
      </c>
      <c r="C13" s="89" t="s">
        <v>2137</v>
      </c>
      <c r="D13" s="89"/>
      <c r="E13" s="103" t="s">
        <v>3155</v>
      </c>
      <c r="F13" s="235">
        <v>900</v>
      </c>
      <c r="G13" s="236"/>
    </row>
    <row r="14" spans="1:8" x14ac:dyDescent="0.25">
      <c r="A14" s="94">
        <f t="shared" si="0"/>
        <v>9</v>
      </c>
      <c r="B14" s="109">
        <v>44258</v>
      </c>
      <c r="C14" s="89" t="s">
        <v>2147</v>
      </c>
      <c r="D14" s="89" t="s">
        <v>2148</v>
      </c>
      <c r="E14" s="103"/>
      <c r="F14" s="235">
        <v>99</v>
      </c>
      <c r="G14" s="236"/>
    </row>
    <row r="15" spans="1:8" x14ac:dyDescent="0.25">
      <c r="A15" s="94">
        <f t="shared" si="0"/>
        <v>10</v>
      </c>
      <c r="B15" s="109">
        <v>44258</v>
      </c>
      <c r="C15" s="89" t="s">
        <v>2140</v>
      </c>
      <c r="D15" s="89"/>
      <c r="E15" s="103" t="s">
        <v>2135</v>
      </c>
      <c r="F15" s="235">
        <v>1000</v>
      </c>
      <c r="G15" s="236"/>
      <c r="H15">
        <v>4</v>
      </c>
    </row>
    <row r="16" spans="1:8" x14ac:dyDescent="0.25">
      <c r="A16" s="94">
        <f t="shared" si="0"/>
        <v>11</v>
      </c>
      <c r="B16" s="109">
        <v>44258</v>
      </c>
      <c r="C16" s="89" t="s">
        <v>2141</v>
      </c>
      <c r="D16" s="89"/>
      <c r="E16" s="103" t="s">
        <v>2135</v>
      </c>
      <c r="F16" s="235">
        <v>1700</v>
      </c>
      <c r="G16" s="236"/>
      <c r="H16" s="186"/>
    </row>
    <row r="17" spans="1:8" x14ac:dyDescent="0.25">
      <c r="A17" s="94">
        <f t="shared" si="0"/>
        <v>12</v>
      </c>
      <c r="B17" s="109">
        <v>44258</v>
      </c>
      <c r="C17" s="89" t="s">
        <v>2145</v>
      </c>
      <c r="D17" s="89"/>
      <c r="E17" s="103"/>
      <c r="F17" s="235">
        <v>1000</v>
      </c>
      <c r="G17" s="236"/>
    </row>
    <row r="18" spans="1:8" x14ac:dyDescent="0.25">
      <c r="A18" s="94">
        <f t="shared" si="0"/>
        <v>13</v>
      </c>
      <c r="B18" s="109">
        <v>44259</v>
      </c>
      <c r="C18" s="89" t="s">
        <v>3156</v>
      </c>
      <c r="D18" s="89"/>
      <c r="E18" s="103"/>
      <c r="F18" s="235">
        <v>1800</v>
      </c>
      <c r="G18" s="236"/>
      <c r="H18">
        <v>5</v>
      </c>
    </row>
    <row r="19" spans="1:8" x14ac:dyDescent="0.25">
      <c r="A19" s="94">
        <f t="shared" si="0"/>
        <v>14</v>
      </c>
      <c r="B19" s="109">
        <v>44260</v>
      </c>
      <c r="C19" s="89" t="s">
        <v>2150</v>
      </c>
      <c r="D19" s="89" t="s">
        <v>3157</v>
      </c>
      <c r="E19" s="103" t="s">
        <v>1932</v>
      </c>
      <c r="F19" s="235">
        <v>0</v>
      </c>
      <c r="G19" s="236"/>
      <c r="H19" s="186"/>
    </row>
    <row r="20" spans="1:8" x14ac:dyDescent="0.25">
      <c r="A20" s="94">
        <f t="shared" si="0"/>
        <v>15</v>
      </c>
      <c r="B20" s="109">
        <v>44265</v>
      </c>
      <c r="C20" s="89" t="s">
        <v>2159</v>
      </c>
      <c r="D20" s="89"/>
      <c r="E20" s="103" t="s">
        <v>2158</v>
      </c>
      <c r="F20" s="235">
        <v>20</v>
      </c>
      <c r="G20" s="236"/>
      <c r="H20" s="186"/>
    </row>
    <row r="21" spans="1:8" x14ac:dyDescent="0.25">
      <c r="A21" s="94">
        <f t="shared" si="0"/>
        <v>16</v>
      </c>
      <c r="B21" s="109">
        <v>44261</v>
      </c>
      <c r="C21" s="89" t="s">
        <v>2152</v>
      </c>
      <c r="D21" s="89"/>
      <c r="E21" s="103" t="s">
        <v>2151</v>
      </c>
      <c r="F21" s="235">
        <v>53</v>
      </c>
      <c r="G21" s="236"/>
      <c r="H21">
        <v>7</v>
      </c>
    </row>
    <row r="22" spans="1:8" x14ac:dyDescent="0.25">
      <c r="A22" s="94">
        <f t="shared" si="0"/>
        <v>17</v>
      </c>
      <c r="B22" s="109">
        <v>44264</v>
      </c>
      <c r="C22" s="89" t="s">
        <v>2155</v>
      </c>
      <c r="D22" s="89"/>
      <c r="E22" s="103" t="s">
        <v>2154</v>
      </c>
      <c r="F22" s="235">
        <v>117.5</v>
      </c>
      <c r="G22" s="236"/>
      <c r="H22">
        <v>14</v>
      </c>
    </row>
    <row r="23" spans="1:8" x14ac:dyDescent="0.25">
      <c r="A23" s="94">
        <f t="shared" si="0"/>
        <v>18</v>
      </c>
      <c r="B23" s="109">
        <v>44265</v>
      </c>
      <c r="C23" s="89" t="s">
        <v>2157</v>
      </c>
      <c r="D23" s="89"/>
      <c r="E23" s="103" t="s">
        <v>2156</v>
      </c>
      <c r="F23" s="235">
        <v>52</v>
      </c>
      <c r="G23" s="236"/>
      <c r="H23">
        <v>15</v>
      </c>
    </row>
    <row r="24" spans="1:8" x14ac:dyDescent="0.25">
      <c r="A24" s="94">
        <f t="shared" si="0"/>
        <v>19</v>
      </c>
      <c r="B24" s="109">
        <v>44277</v>
      </c>
      <c r="C24" s="89" t="s">
        <v>2164</v>
      </c>
      <c r="D24" s="89"/>
      <c r="E24" s="103" t="s">
        <v>2163</v>
      </c>
      <c r="F24" s="235">
        <v>224.93</v>
      </c>
      <c r="G24" s="236"/>
      <c r="H24">
        <v>9</v>
      </c>
    </row>
    <row r="25" spans="1:8" x14ac:dyDescent="0.25">
      <c r="A25" s="94">
        <f t="shared" si="0"/>
        <v>20</v>
      </c>
      <c r="B25" s="109">
        <v>44281</v>
      </c>
      <c r="C25" s="89" t="s">
        <v>2169</v>
      </c>
      <c r="D25" s="89"/>
      <c r="E25" s="103">
        <v>3218455</v>
      </c>
      <c r="F25" s="235">
        <v>14</v>
      </c>
      <c r="G25" s="236"/>
      <c r="H25">
        <v>10</v>
      </c>
    </row>
    <row r="26" spans="1:8" x14ac:dyDescent="0.25">
      <c r="A26" s="94">
        <f t="shared" si="0"/>
        <v>21</v>
      </c>
      <c r="B26" s="109">
        <v>44313</v>
      </c>
      <c r="C26" s="89" t="s">
        <v>2195</v>
      </c>
      <c r="D26" s="89" t="s">
        <v>2196</v>
      </c>
      <c r="E26" s="103"/>
      <c r="F26" s="235">
        <v>49.7</v>
      </c>
      <c r="G26" s="236"/>
    </row>
    <row r="27" spans="1:8" x14ac:dyDescent="0.25">
      <c r="A27" s="94">
        <f t="shared" si="0"/>
        <v>22</v>
      </c>
      <c r="B27" s="109">
        <v>44292</v>
      </c>
      <c r="C27" s="89" t="s">
        <v>11</v>
      </c>
      <c r="D27" s="89" t="s">
        <v>2172</v>
      </c>
      <c r="E27" s="103"/>
      <c r="F27" s="235">
        <v>70</v>
      </c>
      <c r="G27" s="236"/>
      <c r="H27">
        <v>12</v>
      </c>
    </row>
    <row r="28" spans="1:8" x14ac:dyDescent="0.25">
      <c r="A28" s="94">
        <f t="shared" si="0"/>
        <v>23</v>
      </c>
      <c r="B28" s="109">
        <v>44298</v>
      </c>
      <c r="C28" s="89" t="s">
        <v>2176</v>
      </c>
      <c r="D28" s="89"/>
      <c r="E28" s="103"/>
      <c r="F28" s="235">
        <v>510</v>
      </c>
      <c r="G28" s="236"/>
    </row>
    <row r="29" spans="1:8" x14ac:dyDescent="0.25">
      <c r="A29" s="94">
        <f t="shared" si="0"/>
        <v>24</v>
      </c>
      <c r="B29" s="109">
        <v>44300</v>
      </c>
      <c r="C29" s="89" t="s">
        <v>2182</v>
      </c>
      <c r="D29" s="89"/>
      <c r="E29" s="103" t="s">
        <v>3132</v>
      </c>
      <c r="F29" s="235">
        <v>28</v>
      </c>
      <c r="G29" s="236"/>
      <c r="H29">
        <v>11</v>
      </c>
    </row>
    <row r="30" spans="1:8" x14ac:dyDescent="0.25">
      <c r="A30" s="94">
        <f t="shared" si="0"/>
        <v>25</v>
      </c>
      <c r="B30" s="109">
        <v>44307</v>
      </c>
      <c r="C30" s="89" t="s">
        <v>2126</v>
      </c>
      <c r="D30" s="89" t="s">
        <v>2185</v>
      </c>
      <c r="E30" s="103" t="s">
        <v>2184</v>
      </c>
      <c r="F30" s="235">
        <v>203</v>
      </c>
      <c r="G30" s="236"/>
      <c r="H30">
        <v>13</v>
      </c>
    </row>
    <row r="31" spans="1:8" x14ac:dyDescent="0.25">
      <c r="A31" s="94">
        <f t="shared" si="0"/>
        <v>26</v>
      </c>
      <c r="B31" s="109">
        <v>44308</v>
      </c>
      <c r="C31" s="89" t="s">
        <v>2192</v>
      </c>
      <c r="D31" s="89"/>
      <c r="E31" s="103" t="s">
        <v>2191</v>
      </c>
      <c r="F31" s="235">
        <v>52</v>
      </c>
      <c r="G31" s="236"/>
      <c r="H31">
        <v>8</v>
      </c>
    </row>
    <row r="32" spans="1:8" x14ac:dyDescent="0.25">
      <c r="A32" s="94">
        <f t="shared" si="0"/>
        <v>27</v>
      </c>
      <c r="B32" s="109">
        <v>44315</v>
      </c>
      <c r="C32" s="89" t="s">
        <v>2126</v>
      </c>
      <c r="D32" s="89" t="s">
        <v>2201</v>
      </c>
      <c r="E32" s="103"/>
      <c r="F32" s="235">
        <v>30</v>
      </c>
      <c r="G32" s="236"/>
    </row>
    <row r="33" spans="1:8" x14ac:dyDescent="0.25">
      <c r="A33" s="94">
        <f t="shared" si="0"/>
        <v>28</v>
      </c>
      <c r="B33" s="109">
        <v>44315</v>
      </c>
      <c r="C33" s="89" t="s">
        <v>2204</v>
      </c>
      <c r="D33" s="89"/>
      <c r="E33" s="103"/>
      <c r="F33" s="235">
        <v>284</v>
      </c>
      <c r="G33" s="236"/>
    </row>
    <row r="34" spans="1:8" x14ac:dyDescent="0.25">
      <c r="A34" s="94">
        <f t="shared" si="0"/>
        <v>29</v>
      </c>
      <c r="B34" s="109">
        <v>44307</v>
      </c>
      <c r="C34" s="89" t="s">
        <v>11</v>
      </c>
      <c r="D34" s="89" t="s">
        <v>2188</v>
      </c>
      <c r="E34" s="103"/>
      <c r="F34" s="235">
        <v>22</v>
      </c>
      <c r="G34" s="236"/>
      <c r="H34">
        <v>16</v>
      </c>
    </row>
    <row r="35" spans="1:8" x14ac:dyDescent="0.25">
      <c r="A35" s="94">
        <f t="shared" si="0"/>
        <v>30</v>
      </c>
      <c r="B35" s="109">
        <v>44314</v>
      </c>
      <c r="C35" s="89" t="s">
        <v>63</v>
      </c>
      <c r="D35" s="89" t="s">
        <v>2198</v>
      </c>
      <c r="E35" s="103"/>
      <c r="F35" s="235">
        <v>2006.13</v>
      </c>
      <c r="G35" s="236"/>
    </row>
    <row r="36" spans="1:8" x14ac:dyDescent="0.25">
      <c r="A36" s="94">
        <f t="shared" si="0"/>
        <v>31</v>
      </c>
      <c r="B36" s="109">
        <v>44330</v>
      </c>
      <c r="C36" s="89" t="s">
        <v>2269</v>
      </c>
      <c r="D36" s="89"/>
      <c r="E36" s="103" t="s">
        <v>2268</v>
      </c>
      <c r="F36" s="235">
        <v>14</v>
      </c>
      <c r="G36" s="236"/>
      <c r="H36">
        <v>18</v>
      </c>
    </row>
    <row r="37" spans="1:8" x14ac:dyDescent="0.25">
      <c r="A37" s="94">
        <f t="shared" si="0"/>
        <v>32</v>
      </c>
      <c r="B37" s="109">
        <v>44330</v>
      </c>
      <c r="C37" s="89" t="s">
        <v>2267</v>
      </c>
      <c r="D37" s="89"/>
      <c r="E37" s="103" t="s">
        <v>2266</v>
      </c>
      <c r="F37" s="235">
        <v>14</v>
      </c>
      <c r="G37" s="236"/>
    </row>
    <row r="38" spans="1:8" x14ac:dyDescent="0.25">
      <c r="A38" s="94">
        <f t="shared" si="0"/>
        <v>33</v>
      </c>
      <c r="B38" s="109">
        <v>44330</v>
      </c>
      <c r="C38" s="89" t="s">
        <v>2265</v>
      </c>
      <c r="D38" s="89"/>
      <c r="E38" s="103" t="s">
        <v>2264</v>
      </c>
      <c r="F38" s="235">
        <v>14</v>
      </c>
      <c r="G38" s="236"/>
      <c r="H38">
        <v>19</v>
      </c>
    </row>
    <row r="39" spans="1:8" x14ac:dyDescent="0.25">
      <c r="A39" s="94">
        <f t="shared" si="0"/>
        <v>34</v>
      </c>
      <c r="B39" s="109">
        <v>44330</v>
      </c>
      <c r="C39" s="89" t="s">
        <v>2263</v>
      </c>
      <c r="D39" s="89"/>
      <c r="E39" s="103" t="s">
        <v>2262</v>
      </c>
      <c r="F39" s="235">
        <v>14</v>
      </c>
      <c r="G39" s="236"/>
    </row>
    <row r="40" spans="1:8" x14ac:dyDescent="0.25">
      <c r="A40" s="94">
        <f t="shared" si="0"/>
        <v>35</v>
      </c>
      <c r="B40" s="109">
        <v>44330</v>
      </c>
      <c r="C40" s="89" t="s">
        <v>2261</v>
      </c>
      <c r="D40" s="89"/>
      <c r="E40" s="103" t="s">
        <v>2260</v>
      </c>
      <c r="F40" s="235">
        <v>14</v>
      </c>
      <c r="G40" s="236"/>
      <c r="H40">
        <v>20</v>
      </c>
    </row>
    <row r="41" spans="1:8" x14ac:dyDescent="0.25">
      <c r="A41" s="94">
        <f t="shared" si="0"/>
        <v>36</v>
      </c>
      <c r="B41" s="109">
        <v>44330</v>
      </c>
      <c r="C41" s="89" t="s">
        <v>2259</v>
      </c>
      <c r="D41" s="89"/>
      <c r="E41" s="103" t="s">
        <v>2258</v>
      </c>
      <c r="F41" s="235">
        <v>14</v>
      </c>
      <c r="G41" s="236"/>
      <c r="H41">
        <v>17</v>
      </c>
    </row>
    <row r="42" spans="1:8" x14ac:dyDescent="0.25">
      <c r="A42" s="94">
        <f t="shared" si="0"/>
        <v>37</v>
      </c>
      <c r="B42" s="109">
        <v>44330</v>
      </c>
      <c r="C42" s="89" t="s">
        <v>2257</v>
      </c>
      <c r="D42" s="89"/>
      <c r="E42" s="103" t="s">
        <v>3133</v>
      </c>
      <c r="F42" s="235">
        <v>14</v>
      </c>
      <c r="G42" s="236"/>
    </row>
    <row r="43" spans="1:8" x14ac:dyDescent="0.25">
      <c r="A43" s="94">
        <f t="shared" si="0"/>
        <v>38</v>
      </c>
      <c r="B43" s="109">
        <v>44329</v>
      </c>
      <c r="C43" s="89" t="s">
        <v>2212</v>
      </c>
      <c r="D43" s="89"/>
      <c r="E43" s="103" t="s">
        <v>2211</v>
      </c>
      <c r="F43" s="235">
        <v>14</v>
      </c>
      <c r="G43" s="236"/>
    </row>
    <row r="44" spans="1:8" x14ac:dyDescent="0.25">
      <c r="A44" s="94">
        <f t="shared" si="0"/>
        <v>39</v>
      </c>
      <c r="B44" s="109">
        <v>44330</v>
      </c>
      <c r="C44" s="89" t="s">
        <v>2285</v>
      </c>
      <c r="D44" s="89"/>
      <c r="E44" s="103" t="s">
        <v>2284</v>
      </c>
      <c r="F44" s="235">
        <v>14</v>
      </c>
      <c r="G44" s="236"/>
    </row>
    <row r="45" spans="1:8" x14ac:dyDescent="0.25">
      <c r="A45" s="94">
        <f t="shared" si="0"/>
        <v>40</v>
      </c>
      <c r="B45" s="109">
        <v>44330</v>
      </c>
      <c r="C45" s="89" t="s">
        <v>2283</v>
      </c>
      <c r="D45" s="89"/>
      <c r="E45" s="103" t="s">
        <v>2282</v>
      </c>
      <c r="F45" s="235">
        <v>14</v>
      </c>
      <c r="G45" s="236"/>
      <c r="H45">
        <v>21</v>
      </c>
    </row>
    <row r="46" spans="1:8" x14ac:dyDescent="0.25">
      <c r="A46" s="94">
        <f t="shared" si="0"/>
        <v>41</v>
      </c>
      <c r="B46" s="109">
        <v>44330</v>
      </c>
      <c r="C46" s="89" t="s">
        <v>2281</v>
      </c>
      <c r="D46" s="89"/>
      <c r="E46" s="103" t="s">
        <v>2280</v>
      </c>
      <c r="F46" s="235">
        <v>14</v>
      </c>
      <c r="G46" s="236"/>
    </row>
    <row r="47" spans="1:8" x14ac:dyDescent="0.25">
      <c r="A47" s="94">
        <f t="shared" si="0"/>
        <v>42</v>
      </c>
      <c r="B47" s="109">
        <v>44330</v>
      </c>
      <c r="C47" s="89" t="s">
        <v>2279</v>
      </c>
      <c r="D47" s="89"/>
      <c r="E47" s="103" t="s">
        <v>2278</v>
      </c>
      <c r="F47" s="235">
        <v>14</v>
      </c>
      <c r="G47" s="236"/>
      <c r="H47" s="186"/>
    </row>
    <row r="48" spans="1:8" x14ac:dyDescent="0.25">
      <c r="A48" s="94">
        <f t="shared" si="0"/>
        <v>43</v>
      </c>
      <c r="B48" s="109">
        <v>44330</v>
      </c>
      <c r="C48" s="89" t="s">
        <v>2277</v>
      </c>
      <c r="D48" s="89"/>
      <c r="E48" s="103" t="s">
        <v>2276</v>
      </c>
      <c r="F48" s="235">
        <v>14</v>
      </c>
      <c r="G48" s="236"/>
    </row>
    <row r="49" spans="1:8" x14ac:dyDescent="0.25">
      <c r="A49" s="94">
        <f t="shared" si="0"/>
        <v>44</v>
      </c>
      <c r="B49" s="109">
        <v>44330</v>
      </c>
      <c r="C49" s="89" t="s">
        <v>2275</v>
      </c>
      <c r="D49" s="89"/>
      <c r="E49" s="103" t="s">
        <v>2274</v>
      </c>
      <c r="F49" s="235">
        <v>14</v>
      </c>
      <c r="G49" s="236"/>
    </row>
    <row r="50" spans="1:8" x14ac:dyDescent="0.25">
      <c r="A50" s="94">
        <f t="shared" si="0"/>
        <v>45</v>
      </c>
      <c r="B50" s="109">
        <v>44330</v>
      </c>
      <c r="C50" s="89" t="s">
        <v>2273</v>
      </c>
      <c r="D50" s="89"/>
      <c r="E50" s="103" t="s">
        <v>2272</v>
      </c>
      <c r="F50" s="235">
        <v>14</v>
      </c>
      <c r="G50" s="236"/>
      <c r="H50">
        <v>22</v>
      </c>
    </row>
    <row r="51" spans="1:8" x14ac:dyDescent="0.25">
      <c r="A51" s="94">
        <f t="shared" si="0"/>
        <v>46</v>
      </c>
      <c r="B51" s="109">
        <v>44330</v>
      </c>
      <c r="C51" s="89" t="s">
        <v>2271</v>
      </c>
      <c r="D51" s="89"/>
      <c r="E51" s="103" t="s">
        <v>2270</v>
      </c>
      <c r="F51" s="235">
        <v>14</v>
      </c>
      <c r="G51" s="236"/>
    </row>
    <row r="52" spans="1:8" x14ac:dyDescent="0.25">
      <c r="A52" s="94">
        <f t="shared" si="0"/>
        <v>47</v>
      </c>
      <c r="B52" s="109">
        <v>44330</v>
      </c>
      <c r="C52" s="89" t="s">
        <v>2301</v>
      </c>
      <c r="D52" s="89"/>
      <c r="E52" s="103" t="s">
        <v>2300</v>
      </c>
      <c r="F52" s="235">
        <v>14</v>
      </c>
      <c r="G52" s="236"/>
    </row>
    <row r="53" spans="1:8" x14ac:dyDescent="0.25">
      <c r="A53" s="94">
        <f t="shared" si="0"/>
        <v>48</v>
      </c>
      <c r="B53" s="109">
        <v>44330</v>
      </c>
      <c r="C53" s="89" t="s">
        <v>2299</v>
      </c>
      <c r="D53" s="89"/>
      <c r="E53" s="103" t="s">
        <v>2298</v>
      </c>
      <c r="F53" s="235">
        <v>14</v>
      </c>
      <c r="G53" s="236"/>
      <c r="H53">
        <v>24</v>
      </c>
    </row>
    <row r="54" spans="1:8" x14ac:dyDescent="0.25">
      <c r="A54" s="94">
        <f t="shared" si="0"/>
        <v>49</v>
      </c>
      <c r="B54" s="109">
        <v>44330</v>
      </c>
      <c r="C54" s="89" t="s">
        <v>2297</v>
      </c>
      <c r="D54" s="89"/>
      <c r="E54" s="103" t="s">
        <v>2296</v>
      </c>
      <c r="F54" s="235">
        <v>14</v>
      </c>
      <c r="G54" s="236"/>
      <c r="H54" s="186"/>
    </row>
    <row r="55" spans="1:8" x14ac:dyDescent="0.25">
      <c r="A55" s="94">
        <f t="shared" si="0"/>
        <v>50</v>
      </c>
      <c r="B55" s="109">
        <v>44330</v>
      </c>
      <c r="C55" s="89" t="s">
        <v>2295</v>
      </c>
      <c r="D55" s="89"/>
      <c r="E55" s="103" t="s">
        <v>2294</v>
      </c>
      <c r="F55" s="235">
        <v>14</v>
      </c>
      <c r="G55" s="236"/>
    </row>
    <row r="56" spans="1:8" x14ac:dyDescent="0.25">
      <c r="A56" s="94">
        <f t="shared" si="0"/>
        <v>51</v>
      </c>
      <c r="B56" s="109">
        <v>44330</v>
      </c>
      <c r="C56" s="89" t="s">
        <v>2293</v>
      </c>
      <c r="D56" s="89"/>
      <c r="E56" s="103" t="s">
        <v>2292</v>
      </c>
      <c r="F56" s="235">
        <v>14</v>
      </c>
      <c r="G56" s="236"/>
    </row>
    <row r="57" spans="1:8" x14ac:dyDescent="0.25">
      <c r="A57" s="94">
        <f t="shared" si="0"/>
        <v>52</v>
      </c>
      <c r="B57" s="109">
        <v>44330</v>
      </c>
      <c r="C57" s="89" t="s">
        <v>2291</v>
      </c>
      <c r="D57" s="89"/>
      <c r="E57" s="103" t="s">
        <v>2290</v>
      </c>
      <c r="F57" s="235">
        <v>14</v>
      </c>
      <c r="G57" s="236"/>
      <c r="H57">
        <v>25</v>
      </c>
    </row>
    <row r="58" spans="1:8" x14ac:dyDescent="0.25">
      <c r="A58" s="94">
        <f t="shared" si="0"/>
        <v>53</v>
      </c>
      <c r="B58" s="109">
        <v>44330</v>
      </c>
      <c r="C58" s="89" t="s">
        <v>2289</v>
      </c>
      <c r="D58" s="89"/>
      <c r="E58" s="103" t="s">
        <v>2288</v>
      </c>
      <c r="F58" s="235">
        <v>14</v>
      </c>
      <c r="G58" s="236"/>
      <c r="H58">
        <v>76</v>
      </c>
    </row>
    <row r="59" spans="1:8" x14ac:dyDescent="0.25">
      <c r="A59" s="94">
        <f t="shared" si="0"/>
        <v>54</v>
      </c>
      <c r="B59" s="109">
        <v>44330</v>
      </c>
      <c r="C59" s="89" t="s">
        <v>2287</v>
      </c>
      <c r="D59" s="89"/>
      <c r="E59" s="103" t="s">
        <v>2286</v>
      </c>
      <c r="F59" s="235">
        <v>14</v>
      </c>
      <c r="G59" s="236"/>
    </row>
    <row r="60" spans="1:8" x14ac:dyDescent="0.25">
      <c r="A60" s="94">
        <f t="shared" si="0"/>
        <v>55</v>
      </c>
      <c r="B60" s="109">
        <v>44330</v>
      </c>
      <c r="C60" s="89" t="s">
        <v>2325</v>
      </c>
      <c r="D60" s="89"/>
      <c r="E60" s="103" t="s">
        <v>2324</v>
      </c>
      <c r="F60" s="235">
        <v>14</v>
      </c>
      <c r="G60" s="236"/>
      <c r="H60">
        <v>26</v>
      </c>
    </row>
    <row r="61" spans="1:8" x14ac:dyDescent="0.25">
      <c r="A61" s="94">
        <f t="shared" si="0"/>
        <v>56</v>
      </c>
      <c r="B61" s="109">
        <v>44330</v>
      </c>
      <c r="C61" s="89" t="s">
        <v>2323</v>
      </c>
      <c r="D61" s="89"/>
      <c r="E61" s="103" t="s">
        <v>2322</v>
      </c>
      <c r="F61" s="235">
        <v>14</v>
      </c>
      <c r="G61" s="236"/>
      <c r="H61">
        <v>77</v>
      </c>
    </row>
    <row r="62" spans="1:8" x14ac:dyDescent="0.25">
      <c r="A62" s="94">
        <f t="shared" si="0"/>
        <v>57</v>
      </c>
      <c r="B62" s="109">
        <v>44330</v>
      </c>
      <c r="C62" s="89" t="s">
        <v>2321</v>
      </c>
      <c r="D62" s="89"/>
      <c r="E62" s="103" t="s">
        <v>2320</v>
      </c>
      <c r="F62" s="235">
        <v>14</v>
      </c>
      <c r="G62" s="236"/>
      <c r="H62">
        <v>27</v>
      </c>
    </row>
    <row r="63" spans="1:8" x14ac:dyDescent="0.25">
      <c r="A63" s="94">
        <f t="shared" si="0"/>
        <v>58</v>
      </c>
      <c r="B63" s="109">
        <v>44330</v>
      </c>
      <c r="C63" s="89" t="s">
        <v>2319</v>
      </c>
      <c r="D63" s="89"/>
      <c r="E63" s="103" t="s">
        <v>2318</v>
      </c>
      <c r="F63" s="235">
        <v>14</v>
      </c>
      <c r="G63" s="236"/>
    </row>
    <row r="64" spans="1:8" x14ac:dyDescent="0.25">
      <c r="A64" s="94">
        <f t="shared" si="0"/>
        <v>59</v>
      </c>
      <c r="B64" s="109">
        <v>44330</v>
      </c>
      <c r="C64" s="89" t="s">
        <v>2317</v>
      </c>
      <c r="D64" s="89"/>
      <c r="E64" s="103" t="s">
        <v>2316</v>
      </c>
      <c r="F64" s="235">
        <v>14</v>
      </c>
      <c r="G64" s="236"/>
      <c r="H64">
        <v>31</v>
      </c>
    </row>
    <row r="65" spans="1:8" x14ac:dyDescent="0.25">
      <c r="A65" s="94">
        <f t="shared" si="0"/>
        <v>60</v>
      </c>
      <c r="B65" s="109">
        <v>44330</v>
      </c>
      <c r="C65" s="89" t="s">
        <v>2315</v>
      </c>
      <c r="D65" s="89"/>
      <c r="E65" s="103" t="s">
        <v>2314</v>
      </c>
      <c r="F65" s="235">
        <v>14</v>
      </c>
      <c r="G65" s="236"/>
    </row>
    <row r="66" spans="1:8" x14ac:dyDescent="0.25">
      <c r="A66" s="94">
        <f t="shared" si="0"/>
        <v>61</v>
      </c>
      <c r="B66" s="109">
        <v>44330</v>
      </c>
      <c r="C66" s="89" t="s">
        <v>2313</v>
      </c>
      <c r="D66" s="89"/>
      <c r="E66" s="103" t="s">
        <v>2312</v>
      </c>
      <c r="F66" s="235">
        <v>14</v>
      </c>
      <c r="G66" s="236"/>
      <c r="H66">
        <v>28</v>
      </c>
    </row>
    <row r="67" spans="1:8" x14ac:dyDescent="0.25">
      <c r="A67" s="94">
        <f t="shared" si="0"/>
        <v>62</v>
      </c>
      <c r="B67" s="109">
        <v>44330</v>
      </c>
      <c r="C67" s="89" t="s">
        <v>2311</v>
      </c>
      <c r="D67" s="89"/>
      <c r="E67" s="103" t="s">
        <v>2310</v>
      </c>
      <c r="F67" s="235">
        <v>14</v>
      </c>
      <c r="G67" s="236"/>
    </row>
    <row r="68" spans="1:8" x14ac:dyDescent="0.25">
      <c r="A68" s="94">
        <f t="shared" si="0"/>
        <v>63</v>
      </c>
      <c r="B68" s="109">
        <v>44330</v>
      </c>
      <c r="C68" s="89" t="s">
        <v>2309</v>
      </c>
      <c r="D68" s="89"/>
      <c r="E68" s="103" t="s">
        <v>2308</v>
      </c>
      <c r="F68" s="235">
        <v>14</v>
      </c>
      <c r="G68" s="236"/>
      <c r="H68">
        <v>23</v>
      </c>
    </row>
    <row r="69" spans="1:8" x14ac:dyDescent="0.25">
      <c r="A69" s="94">
        <f t="shared" si="0"/>
        <v>64</v>
      </c>
      <c r="B69" s="109">
        <v>44330</v>
      </c>
      <c r="C69" s="89" t="s">
        <v>2307</v>
      </c>
      <c r="D69" s="89"/>
      <c r="E69" s="103" t="s">
        <v>2306</v>
      </c>
      <c r="F69" s="235">
        <v>14</v>
      </c>
      <c r="G69" s="236"/>
    </row>
    <row r="70" spans="1:8" x14ac:dyDescent="0.25">
      <c r="A70" s="94">
        <f t="shared" si="0"/>
        <v>65</v>
      </c>
      <c r="B70" s="109">
        <v>44330</v>
      </c>
      <c r="C70" s="89" t="s">
        <v>2305</v>
      </c>
      <c r="D70" s="89"/>
      <c r="E70" s="103" t="s">
        <v>2304</v>
      </c>
      <c r="F70" s="235">
        <v>14</v>
      </c>
      <c r="G70" s="236"/>
      <c r="H70">
        <v>32</v>
      </c>
    </row>
    <row r="71" spans="1:8" x14ac:dyDescent="0.25">
      <c r="A71" s="94">
        <f t="shared" si="0"/>
        <v>66</v>
      </c>
      <c r="B71" s="109">
        <v>44330</v>
      </c>
      <c r="C71" s="89" t="s">
        <v>2303</v>
      </c>
      <c r="D71" s="89"/>
      <c r="E71" s="103" t="s">
        <v>2302</v>
      </c>
      <c r="F71" s="235">
        <v>14</v>
      </c>
      <c r="G71" s="236"/>
    </row>
    <row r="72" spans="1:8" x14ac:dyDescent="0.25">
      <c r="A72" s="94">
        <f t="shared" si="0"/>
        <v>67</v>
      </c>
      <c r="B72" s="109">
        <v>44330</v>
      </c>
      <c r="C72" s="89" t="s">
        <v>2337</v>
      </c>
      <c r="D72" s="89"/>
      <c r="E72" s="103" t="s">
        <v>2336</v>
      </c>
      <c r="F72" s="235">
        <v>14</v>
      </c>
      <c r="G72" s="236"/>
      <c r="H72">
        <v>29</v>
      </c>
    </row>
    <row r="73" spans="1:8" x14ac:dyDescent="0.25">
      <c r="A73" s="94">
        <f t="shared" ref="A73:A118" si="1">+A72+1</f>
        <v>68</v>
      </c>
      <c r="B73" s="109">
        <v>44330</v>
      </c>
      <c r="C73" s="89" t="s">
        <v>2335</v>
      </c>
      <c r="D73" s="89"/>
      <c r="E73" s="103" t="s">
        <v>2334</v>
      </c>
      <c r="F73" s="235">
        <v>14</v>
      </c>
      <c r="G73" s="236"/>
    </row>
    <row r="74" spans="1:8" x14ac:dyDescent="0.25">
      <c r="A74" s="94">
        <f t="shared" si="1"/>
        <v>69</v>
      </c>
      <c r="B74" s="109">
        <v>44330</v>
      </c>
      <c r="C74" s="89" t="s">
        <v>2333</v>
      </c>
      <c r="D74" s="89"/>
      <c r="E74" s="103" t="s">
        <v>2332</v>
      </c>
      <c r="F74" s="235">
        <v>14</v>
      </c>
      <c r="G74" s="236"/>
      <c r="H74">
        <v>30</v>
      </c>
    </row>
    <row r="75" spans="1:8" x14ac:dyDescent="0.25">
      <c r="A75" s="94">
        <f t="shared" si="1"/>
        <v>70</v>
      </c>
      <c r="B75" s="109">
        <v>44330</v>
      </c>
      <c r="C75" s="89" t="s">
        <v>2331</v>
      </c>
      <c r="D75" s="89"/>
      <c r="E75" s="103" t="s">
        <v>2330</v>
      </c>
      <c r="F75" s="235">
        <v>14</v>
      </c>
      <c r="G75" s="236"/>
    </row>
    <row r="76" spans="1:8" x14ac:dyDescent="0.25">
      <c r="A76" s="94">
        <f t="shared" si="1"/>
        <v>71</v>
      </c>
      <c r="B76" s="109">
        <v>44330</v>
      </c>
      <c r="C76" s="89" t="s">
        <v>2329</v>
      </c>
      <c r="D76" s="89"/>
      <c r="E76" s="103" t="s">
        <v>2328</v>
      </c>
      <c r="F76" s="235">
        <v>14</v>
      </c>
      <c r="G76" s="236"/>
    </row>
    <row r="77" spans="1:8" x14ac:dyDescent="0.25">
      <c r="A77" s="94">
        <f t="shared" si="1"/>
        <v>72</v>
      </c>
      <c r="B77" s="109">
        <v>44330</v>
      </c>
      <c r="C77" s="89" t="s">
        <v>2327</v>
      </c>
      <c r="D77" s="89"/>
      <c r="E77" s="103" t="s">
        <v>2326</v>
      </c>
      <c r="F77" s="235">
        <v>14</v>
      </c>
      <c r="G77" s="236"/>
      <c r="H77">
        <v>79</v>
      </c>
    </row>
    <row r="78" spans="1:8" x14ac:dyDescent="0.25">
      <c r="A78" s="94">
        <f t="shared" si="1"/>
        <v>73</v>
      </c>
      <c r="B78" s="109">
        <v>44334</v>
      </c>
      <c r="C78" s="89" t="s">
        <v>11</v>
      </c>
      <c r="D78" s="89" t="s">
        <v>3188</v>
      </c>
      <c r="E78" s="103" t="s">
        <v>3134</v>
      </c>
      <c r="F78" s="235">
        <v>0</v>
      </c>
      <c r="G78" s="236"/>
    </row>
    <row r="79" spans="1:8" x14ac:dyDescent="0.25">
      <c r="A79" s="94">
        <f t="shared" si="1"/>
        <v>74</v>
      </c>
      <c r="B79" s="109">
        <v>44299</v>
      </c>
      <c r="C79" s="89" t="s">
        <v>2126</v>
      </c>
      <c r="D79" s="89" t="s">
        <v>2178</v>
      </c>
      <c r="E79" s="103" t="s">
        <v>2177</v>
      </c>
      <c r="F79" s="235">
        <v>0</v>
      </c>
      <c r="G79" s="236"/>
      <c r="H79">
        <v>78</v>
      </c>
    </row>
    <row r="80" spans="1:8" x14ac:dyDescent="0.25">
      <c r="A80" s="94">
        <f t="shared" si="1"/>
        <v>75</v>
      </c>
      <c r="B80" s="109">
        <v>44300</v>
      </c>
      <c r="C80" s="89" t="s">
        <v>2126</v>
      </c>
      <c r="D80" s="89" t="s">
        <v>2178</v>
      </c>
      <c r="E80" s="103" t="s">
        <v>2183</v>
      </c>
      <c r="F80" s="235">
        <v>0</v>
      </c>
      <c r="G80" s="236"/>
      <c r="H80">
        <v>40</v>
      </c>
    </row>
    <row r="81" spans="1:7" x14ac:dyDescent="0.25">
      <c r="A81" s="94">
        <f t="shared" si="1"/>
        <v>76</v>
      </c>
      <c r="B81" s="109">
        <v>44300</v>
      </c>
      <c r="C81" s="89" t="s">
        <v>2126</v>
      </c>
      <c r="D81" s="89" t="s">
        <v>2178</v>
      </c>
      <c r="E81" s="103"/>
      <c r="F81" s="235">
        <v>0</v>
      </c>
      <c r="G81" s="236"/>
    </row>
    <row r="82" spans="1:7" x14ac:dyDescent="0.25">
      <c r="A82" s="94">
        <f t="shared" si="1"/>
        <v>77</v>
      </c>
      <c r="B82" s="109">
        <v>44328</v>
      </c>
      <c r="C82" s="89" t="s">
        <v>15</v>
      </c>
      <c r="D82" s="89" t="s">
        <v>2210</v>
      </c>
      <c r="E82" s="103"/>
      <c r="F82" s="235">
        <v>380</v>
      </c>
      <c r="G82" s="236"/>
    </row>
    <row r="83" spans="1:7" x14ac:dyDescent="0.25">
      <c r="A83" s="94">
        <f t="shared" si="1"/>
        <v>78</v>
      </c>
      <c r="B83" s="109">
        <v>44321</v>
      </c>
      <c r="C83" s="89" t="s">
        <v>15</v>
      </c>
      <c r="D83" s="89" t="s">
        <v>2208</v>
      </c>
      <c r="E83" s="103"/>
      <c r="F83" s="235">
        <v>70</v>
      </c>
      <c r="G83" s="236"/>
    </row>
    <row r="84" spans="1:7" x14ac:dyDescent="0.25">
      <c r="A84" s="94">
        <f t="shared" si="1"/>
        <v>79</v>
      </c>
      <c r="B84" s="109">
        <v>44394</v>
      </c>
      <c r="C84" s="89" t="s">
        <v>2366</v>
      </c>
      <c r="D84" s="89"/>
      <c r="E84" s="103"/>
      <c r="F84" s="235">
        <v>200</v>
      </c>
      <c r="G84" s="236"/>
    </row>
    <row r="85" spans="1:7" x14ac:dyDescent="0.25">
      <c r="A85" s="94">
        <f t="shared" si="1"/>
        <v>80</v>
      </c>
      <c r="B85" s="109">
        <v>44412</v>
      </c>
      <c r="C85" s="89" t="s">
        <v>2374</v>
      </c>
      <c r="D85" s="89"/>
      <c r="E85" s="103">
        <v>1491848</v>
      </c>
      <c r="F85" s="235">
        <v>98</v>
      </c>
      <c r="G85" s="236"/>
    </row>
    <row r="86" spans="1:7" x14ac:dyDescent="0.25">
      <c r="A86" s="94">
        <f t="shared" si="1"/>
        <v>81</v>
      </c>
      <c r="B86" s="109">
        <v>44421</v>
      </c>
      <c r="C86" s="89" t="s">
        <v>11</v>
      </c>
      <c r="D86" s="89" t="s">
        <v>2380</v>
      </c>
      <c r="E86" s="103" t="s">
        <v>2379</v>
      </c>
      <c r="F86" s="235">
        <v>953</v>
      </c>
      <c r="G86" s="236"/>
    </row>
    <row r="87" spans="1:7" x14ac:dyDescent="0.25">
      <c r="A87" s="94">
        <f t="shared" si="1"/>
        <v>82</v>
      </c>
      <c r="B87" s="109">
        <v>44498</v>
      </c>
      <c r="C87" s="89" t="s">
        <v>868</v>
      </c>
      <c r="D87" s="89" t="s">
        <v>2417</v>
      </c>
      <c r="E87" s="103" t="s">
        <v>2416</v>
      </c>
      <c r="F87" s="235">
        <v>5</v>
      </c>
      <c r="G87" s="236"/>
    </row>
    <row r="88" spans="1:7" x14ac:dyDescent="0.25">
      <c r="A88" s="94">
        <f t="shared" si="1"/>
        <v>83</v>
      </c>
      <c r="B88" s="109">
        <v>44435</v>
      </c>
      <c r="C88" s="89" t="s">
        <v>2385</v>
      </c>
      <c r="D88" s="89"/>
      <c r="E88" s="103" t="s">
        <v>2384</v>
      </c>
      <c r="F88" s="235">
        <v>39</v>
      </c>
      <c r="G88" s="236"/>
    </row>
    <row r="89" spans="1:7" x14ac:dyDescent="0.25">
      <c r="A89" s="94">
        <f t="shared" si="1"/>
        <v>84</v>
      </c>
      <c r="B89" s="109">
        <v>44445</v>
      </c>
      <c r="C89" s="89" t="s">
        <v>2390</v>
      </c>
      <c r="D89" s="89"/>
      <c r="E89" s="103">
        <v>1737906</v>
      </c>
      <c r="F89" s="235">
        <v>14</v>
      </c>
      <c r="G89" s="236"/>
    </row>
    <row r="90" spans="1:7" x14ac:dyDescent="0.25">
      <c r="A90" s="94">
        <f t="shared" si="1"/>
        <v>85</v>
      </c>
      <c r="B90" s="109">
        <v>44445</v>
      </c>
      <c r="C90" s="89" t="s">
        <v>2391</v>
      </c>
      <c r="D90" s="89"/>
      <c r="E90" s="103">
        <v>1738753</v>
      </c>
      <c r="F90" s="235">
        <v>14</v>
      </c>
      <c r="G90" s="236"/>
    </row>
    <row r="91" spans="1:7" x14ac:dyDescent="0.25">
      <c r="A91" s="94">
        <f t="shared" si="1"/>
        <v>86</v>
      </c>
      <c r="B91" s="109">
        <v>44456</v>
      </c>
      <c r="C91" s="89" t="s">
        <v>2393</v>
      </c>
      <c r="D91" s="89" t="s">
        <v>2394</v>
      </c>
      <c r="E91" s="103"/>
      <c r="F91" s="235">
        <v>220</v>
      </c>
      <c r="G91" s="236"/>
    </row>
    <row r="92" spans="1:7" x14ac:dyDescent="0.25">
      <c r="A92" s="94">
        <f t="shared" si="1"/>
        <v>87</v>
      </c>
      <c r="B92" s="109">
        <v>44459</v>
      </c>
      <c r="C92" s="89" t="s">
        <v>63</v>
      </c>
      <c r="D92" s="89" t="s">
        <v>2395</v>
      </c>
      <c r="E92" s="103"/>
      <c r="F92" s="235">
        <v>858.13</v>
      </c>
      <c r="G92" s="236"/>
    </row>
    <row r="93" spans="1:7" x14ac:dyDescent="0.25">
      <c r="A93" s="94">
        <f t="shared" si="1"/>
        <v>88</v>
      </c>
      <c r="B93" s="109">
        <v>44459</v>
      </c>
      <c r="C93" s="89" t="s">
        <v>63</v>
      </c>
      <c r="D93" s="89" t="s">
        <v>2395</v>
      </c>
      <c r="E93" s="103"/>
      <c r="F93" s="235">
        <v>1122.17</v>
      </c>
      <c r="G93" s="236"/>
    </row>
    <row r="94" spans="1:7" x14ac:dyDescent="0.25">
      <c r="A94" s="94">
        <f t="shared" si="1"/>
        <v>89</v>
      </c>
      <c r="B94" s="109">
        <v>44459</v>
      </c>
      <c r="C94" s="89" t="s">
        <v>63</v>
      </c>
      <c r="D94" s="89" t="s">
        <v>2395</v>
      </c>
      <c r="E94" s="103"/>
      <c r="F94" s="235">
        <v>330.05</v>
      </c>
      <c r="G94" s="236"/>
    </row>
    <row r="95" spans="1:7" x14ac:dyDescent="0.25">
      <c r="A95" s="94">
        <f t="shared" si="1"/>
        <v>90</v>
      </c>
      <c r="B95" s="109">
        <v>44459</v>
      </c>
      <c r="C95" s="89" t="s">
        <v>63</v>
      </c>
      <c r="D95" s="89" t="s">
        <v>2395</v>
      </c>
      <c r="E95" s="103"/>
      <c r="F95" s="235">
        <v>1898.57</v>
      </c>
      <c r="G95" s="236"/>
    </row>
    <row r="96" spans="1:7" x14ac:dyDescent="0.25">
      <c r="A96" s="94">
        <f t="shared" si="1"/>
        <v>91</v>
      </c>
      <c r="B96" s="109">
        <v>44459</v>
      </c>
      <c r="C96" s="89" t="s">
        <v>63</v>
      </c>
      <c r="D96" s="89" t="s">
        <v>2395</v>
      </c>
      <c r="E96" s="103"/>
      <c r="F96" s="235">
        <v>1510.25</v>
      </c>
      <c r="G96" s="236"/>
    </row>
    <row r="97" spans="1:7" x14ac:dyDescent="0.25">
      <c r="A97" s="94">
        <f t="shared" si="1"/>
        <v>92</v>
      </c>
      <c r="B97" s="109">
        <v>44459</v>
      </c>
      <c r="C97" s="89" t="s">
        <v>63</v>
      </c>
      <c r="D97" s="89" t="s">
        <v>2395</v>
      </c>
      <c r="E97" s="103"/>
      <c r="F97" s="235">
        <v>5303.1</v>
      </c>
      <c r="G97" s="236"/>
    </row>
    <row r="98" spans="1:7" x14ac:dyDescent="0.25">
      <c r="A98" s="94">
        <f t="shared" si="1"/>
        <v>93</v>
      </c>
      <c r="B98" s="109">
        <v>44459</v>
      </c>
      <c r="C98" s="89" t="s">
        <v>63</v>
      </c>
      <c r="D98" s="89" t="s">
        <v>2395</v>
      </c>
      <c r="E98" s="103"/>
      <c r="F98" s="235">
        <v>726.11</v>
      </c>
      <c r="G98" s="236"/>
    </row>
    <row r="99" spans="1:7" x14ac:dyDescent="0.25">
      <c r="A99" s="94">
        <f t="shared" si="1"/>
        <v>94</v>
      </c>
      <c r="B99" s="109">
        <v>44482</v>
      </c>
      <c r="C99" s="89" t="s">
        <v>100</v>
      </c>
      <c r="D99" s="89" t="s">
        <v>2399</v>
      </c>
      <c r="E99" s="103"/>
      <c r="F99" s="235">
        <v>71</v>
      </c>
      <c r="G99" s="236"/>
    </row>
    <row r="100" spans="1:7" x14ac:dyDescent="0.25">
      <c r="A100" s="94">
        <f t="shared" si="1"/>
        <v>95</v>
      </c>
      <c r="B100" s="109">
        <v>44482</v>
      </c>
      <c r="C100" s="89" t="s">
        <v>11</v>
      </c>
      <c r="D100" s="89" t="s">
        <v>2400</v>
      </c>
      <c r="E100" s="103"/>
      <c r="F100" s="235">
        <v>192</v>
      </c>
      <c r="G100" s="236"/>
    </row>
    <row r="101" spans="1:7" x14ac:dyDescent="0.25">
      <c r="A101" s="94">
        <f t="shared" si="1"/>
        <v>96</v>
      </c>
      <c r="B101" s="109">
        <v>44488</v>
      </c>
      <c r="C101" s="89" t="s">
        <v>11</v>
      </c>
      <c r="D101" s="89" t="s">
        <v>2405</v>
      </c>
      <c r="E101" s="103"/>
      <c r="F101" s="235">
        <v>264</v>
      </c>
      <c r="G101" s="236"/>
    </row>
    <row r="102" spans="1:7" x14ac:dyDescent="0.25">
      <c r="A102" s="94">
        <f t="shared" si="1"/>
        <v>97</v>
      </c>
      <c r="B102" s="109">
        <v>44490</v>
      </c>
      <c r="C102" s="89" t="s">
        <v>2111</v>
      </c>
      <c r="D102" s="89" t="s">
        <v>2407</v>
      </c>
      <c r="E102" s="103" t="s">
        <v>2406</v>
      </c>
      <c r="F102" s="235">
        <v>16</v>
      </c>
      <c r="G102" s="236"/>
    </row>
    <row r="103" spans="1:7" x14ac:dyDescent="0.25">
      <c r="A103" s="94">
        <f t="shared" si="1"/>
        <v>98</v>
      </c>
      <c r="B103" s="109">
        <v>44497</v>
      </c>
      <c r="C103" s="89" t="s">
        <v>2413</v>
      </c>
      <c r="D103" s="89"/>
      <c r="E103" s="103" t="s">
        <v>2414</v>
      </c>
      <c r="F103" s="235">
        <v>42</v>
      </c>
      <c r="G103" s="236"/>
    </row>
    <row r="104" spans="1:7" x14ac:dyDescent="0.25">
      <c r="A104" s="94">
        <f t="shared" si="1"/>
        <v>99</v>
      </c>
      <c r="B104" s="109">
        <v>44498</v>
      </c>
      <c r="C104" s="89" t="s">
        <v>63</v>
      </c>
      <c r="D104" s="89" t="s">
        <v>2422</v>
      </c>
      <c r="E104" s="103"/>
      <c r="F104" s="235">
        <v>970.6</v>
      </c>
      <c r="G104" s="236"/>
    </row>
    <row r="105" spans="1:7" x14ac:dyDescent="0.25">
      <c r="A105" s="94">
        <f t="shared" si="1"/>
        <v>100</v>
      </c>
      <c r="B105" s="109">
        <v>44498</v>
      </c>
      <c r="C105" s="89" t="s">
        <v>63</v>
      </c>
      <c r="D105" s="89" t="s">
        <v>2421</v>
      </c>
      <c r="E105" s="103"/>
      <c r="F105" s="235">
        <v>548.29999999999995</v>
      </c>
      <c r="G105" s="236"/>
    </row>
    <row r="106" spans="1:7" x14ac:dyDescent="0.25">
      <c r="A106" s="94">
        <f t="shared" si="1"/>
        <v>101</v>
      </c>
      <c r="B106" s="109">
        <v>44498</v>
      </c>
      <c r="C106" s="89" t="s">
        <v>63</v>
      </c>
      <c r="D106" s="89" t="s">
        <v>1704</v>
      </c>
      <c r="E106" s="103"/>
      <c r="F106" s="235">
        <v>547.78</v>
      </c>
      <c r="G106" s="236"/>
    </row>
    <row r="107" spans="1:7" x14ac:dyDescent="0.25">
      <c r="A107" s="94">
        <f t="shared" si="1"/>
        <v>102</v>
      </c>
      <c r="B107" s="109">
        <v>44498</v>
      </c>
      <c r="C107" s="89" t="s">
        <v>1694</v>
      </c>
      <c r="D107" s="89" t="s">
        <v>2090</v>
      </c>
      <c r="E107" s="103"/>
      <c r="F107" s="235">
        <v>968.2</v>
      </c>
      <c r="G107" s="236"/>
    </row>
    <row r="108" spans="1:7" x14ac:dyDescent="0.25">
      <c r="A108" s="94">
        <f t="shared" si="1"/>
        <v>103</v>
      </c>
      <c r="B108" s="109">
        <v>44498</v>
      </c>
      <c r="C108" s="89" t="s">
        <v>63</v>
      </c>
      <c r="D108" s="89" t="s">
        <v>2419</v>
      </c>
      <c r="E108" s="103"/>
      <c r="F108" s="235">
        <v>549.5</v>
      </c>
      <c r="G108" s="236"/>
    </row>
    <row r="109" spans="1:7" x14ac:dyDescent="0.25">
      <c r="A109" s="94">
        <f t="shared" si="1"/>
        <v>104</v>
      </c>
      <c r="B109" s="109">
        <v>44516</v>
      </c>
      <c r="C109" s="89" t="s">
        <v>2427</v>
      </c>
      <c r="D109" s="89" t="s">
        <v>2428</v>
      </c>
      <c r="E109" s="103" t="s">
        <v>2426</v>
      </c>
      <c r="F109" s="235">
        <v>30</v>
      </c>
      <c r="G109" s="236"/>
    </row>
    <row r="110" spans="1:7" x14ac:dyDescent="0.25">
      <c r="A110" s="94">
        <f t="shared" si="1"/>
        <v>105</v>
      </c>
      <c r="B110" s="109">
        <v>44540</v>
      </c>
      <c r="C110" s="89" t="s">
        <v>2436</v>
      </c>
      <c r="D110" s="89" t="s">
        <v>2437</v>
      </c>
      <c r="E110" s="103" t="s">
        <v>2435</v>
      </c>
      <c r="F110" s="235">
        <v>1000</v>
      </c>
      <c r="G110" s="236"/>
    </row>
    <row r="111" spans="1:7" x14ac:dyDescent="0.25">
      <c r="A111" s="94">
        <f t="shared" si="1"/>
        <v>106</v>
      </c>
      <c r="B111" s="109">
        <v>44544</v>
      </c>
      <c r="C111" s="89" t="s">
        <v>11</v>
      </c>
      <c r="D111" s="89" t="s">
        <v>2443</v>
      </c>
      <c r="E111" s="103" t="s">
        <v>2442</v>
      </c>
      <c r="F111" s="235">
        <v>6</v>
      </c>
      <c r="G111" s="236"/>
    </row>
    <row r="112" spans="1:7" x14ac:dyDescent="0.25">
      <c r="A112" s="94">
        <f t="shared" si="1"/>
        <v>107</v>
      </c>
      <c r="B112" s="109">
        <v>44561</v>
      </c>
      <c r="C112" s="89" t="s">
        <v>2126</v>
      </c>
      <c r="D112" s="89" t="s">
        <v>3158</v>
      </c>
      <c r="E112" s="103" t="s">
        <v>344</v>
      </c>
      <c r="F112" s="235">
        <v>5089.29</v>
      </c>
      <c r="G112" s="236"/>
    </row>
    <row r="113" spans="1:8" x14ac:dyDescent="0.25">
      <c r="A113" s="94">
        <f t="shared" si="1"/>
        <v>108</v>
      </c>
      <c r="B113" s="109">
        <v>44559</v>
      </c>
      <c r="C113" s="89" t="s">
        <v>63</v>
      </c>
      <c r="D113" s="89" t="s">
        <v>3159</v>
      </c>
      <c r="E113" s="103" t="s">
        <v>2454</v>
      </c>
      <c r="F113" s="235">
        <v>7703.33</v>
      </c>
      <c r="G113" s="236"/>
    </row>
    <row r="114" spans="1:8" x14ac:dyDescent="0.25">
      <c r="A114" s="94">
        <f t="shared" si="1"/>
        <v>109</v>
      </c>
      <c r="B114" s="109">
        <v>44559</v>
      </c>
      <c r="C114" s="89" t="s">
        <v>63</v>
      </c>
      <c r="D114" s="89" t="s">
        <v>3160</v>
      </c>
      <c r="E114" s="103" t="s">
        <v>2454</v>
      </c>
      <c r="F114" s="235">
        <v>7857.58</v>
      </c>
      <c r="G114" s="236"/>
    </row>
    <row r="115" spans="1:8" x14ac:dyDescent="0.25">
      <c r="A115" s="94">
        <f t="shared" si="1"/>
        <v>110</v>
      </c>
      <c r="B115" s="109">
        <v>44559</v>
      </c>
      <c r="C115" s="89" t="s">
        <v>63</v>
      </c>
      <c r="D115" s="89" t="s">
        <v>3161</v>
      </c>
      <c r="E115" s="103" t="s">
        <v>344</v>
      </c>
      <c r="F115" s="235">
        <v>8123.69</v>
      </c>
      <c r="G115" s="236"/>
    </row>
    <row r="116" spans="1:8" x14ac:dyDescent="0.25">
      <c r="A116" s="94">
        <f t="shared" si="1"/>
        <v>111</v>
      </c>
      <c r="B116" s="109">
        <v>44559</v>
      </c>
      <c r="C116" s="89" t="s">
        <v>63</v>
      </c>
      <c r="D116" s="89" t="s">
        <v>3162</v>
      </c>
      <c r="E116" s="103" t="s">
        <v>2454</v>
      </c>
      <c r="F116" s="235">
        <v>8324.07</v>
      </c>
      <c r="G116" s="236"/>
    </row>
    <row r="117" spans="1:8" x14ac:dyDescent="0.25">
      <c r="A117" s="94">
        <f t="shared" si="1"/>
        <v>112</v>
      </c>
      <c r="B117" s="109">
        <v>44544</v>
      </c>
      <c r="C117" s="89" t="s">
        <v>868</v>
      </c>
      <c r="D117" s="89" t="s">
        <v>2417</v>
      </c>
      <c r="E117" s="103" t="s">
        <v>2440</v>
      </c>
      <c r="F117" s="235">
        <v>5</v>
      </c>
      <c r="G117" s="236"/>
    </row>
    <row r="118" spans="1:8" x14ac:dyDescent="0.25">
      <c r="A118" s="94">
        <f t="shared" si="1"/>
        <v>113</v>
      </c>
      <c r="B118" s="109">
        <v>44550</v>
      </c>
      <c r="C118" s="89" t="s">
        <v>63</v>
      </c>
      <c r="D118" s="89" t="s">
        <v>2447</v>
      </c>
      <c r="E118" s="103"/>
      <c r="F118" s="235">
        <v>6.2</v>
      </c>
      <c r="G118" s="236"/>
    </row>
    <row r="119" spans="1:8" x14ac:dyDescent="0.25">
      <c r="A119" s="94">
        <v>114</v>
      </c>
      <c r="B119" s="109">
        <v>44552</v>
      </c>
      <c r="C119" s="89" t="s">
        <v>3163</v>
      </c>
      <c r="D119" s="89" t="s">
        <v>2449</v>
      </c>
      <c r="E119" s="103" t="s">
        <v>2448</v>
      </c>
      <c r="F119" s="235">
        <v>26</v>
      </c>
      <c r="G119" s="236"/>
    </row>
    <row r="120" spans="1:8" x14ac:dyDescent="0.25">
      <c r="A120" s="94">
        <v>115</v>
      </c>
      <c r="B120" s="109">
        <v>44552</v>
      </c>
      <c r="C120" s="89" t="s">
        <v>2451</v>
      </c>
      <c r="D120" s="89"/>
      <c r="E120" s="103" t="s">
        <v>2450</v>
      </c>
      <c r="F120" s="235">
        <v>105</v>
      </c>
      <c r="G120" s="236"/>
    </row>
    <row r="121" spans="1:8" x14ac:dyDescent="0.25">
      <c r="A121" s="94">
        <v>116</v>
      </c>
      <c r="B121" s="109">
        <v>44559</v>
      </c>
      <c r="C121" s="89" t="s">
        <v>63</v>
      </c>
      <c r="D121" s="89" t="s">
        <v>3164</v>
      </c>
      <c r="E121" s="103"/>
      <c r="F121" s="235">
        <v>154.9</v>
      </c>
      <c r="G121" s="236"/>
    </row>
    <row r="122" spans="1:8" x14ac:dyDescent="0.25">
      <c r="A122" s="94">
        <v>117</v>
      </c>
      <c r="B122" s="109">
        <v>44559</v>
      </c>
      <c r="C122" s="89" t="s">
        <v>15</v>
      </c>
      <c r="D122" s="89"/>
      <c r="E122" s="89"/>
      <c r="F122" s="235">
        <v>200</v>
      </c>
      <c r="G122" s="237"/>
    </row>
    <row r="123" spans="1:8" x14ac:dyDescent="0.25">
      <c r="A123" s="94">
        <v>118</v>
      </c>
      <c r="B123" s="238">
        <v>44281</v>
      </c>
      <c r="C123" s="89" t="s">
        <v>3165</v>
      </c>
      <c r="D123" s="103">
        <v>12997926</v>
      </c>
      <c r="E123" s="89"/>
      <c r="F123" s="235">
        <v>14</v>
      </c>
      <c r="G123" s="237"/>
    </row>
    <row r="124" spans="1:8" x14ac:dyDescent="0.25">
      <c r="A124" s="94">
        <v>119</v>
      </c>
      <c r="B124" s="238">
        <v>44383</v>
      </c>
      <c r="C124" s="89" t="s">
        <v>3166</v>
      </c>
      <c r="D124" s="89" t="s">
        <v>3167</v>
      </c>
      <c r="E124" s="89"/>
      <c r="F124" s="235">
        <v>26</v>
      </c>
      <c r="G124" s="237"/>
    </row>
    <row r="125" spans="1:8" x14ac:dyDescent="0.25">
      <c r="A125" s="94">
        <v>120</v>
      </c>
      <c r="B125" s="238">
        <v>44470</v>
      </c>
      <c r="C125" s="89" t="s">
        <v>2578</v>
      </c>
      <c r="D125" s="89" t="s">
        <v>3168</v>
      </c>
      <c r="E125" s="89"/>
      <c r="F125" s="235">
        <v>14</v>
      </c>
      <c r="G125" s="237"/>
      <c r="H125">
        <v>39</v>
      </c>
    </row>
    <row r="126" spans="1:8" x14ac:dyDescent="0.25">
      <c r="A126" s="94">
        <v>121</v>
      </c>
      <c r="B126" s="238">
        <v>44482</v>
      </c>
      <c r="C126" s="89" t="s">
        <v>2578</v>
      </c>
      <c r="D126" s="89" t="s">
        <v>15</v>
      </c>
      <c r="E126" s="89" t="s">
        <v>3175</v>
      </c>
      <c r="F126" s="235">
        <v>71</v>
      </c>
      <c r="G126" s="237"/>
    </row>
    <row r="127" spans="1:8" x14ac:dyDescent="0.25">
      <c r="A127" s="94"/>
      <c r="B127" s="92"/>
      <c r="C127" s="89"/>
      <c r="D127" s="89"/>
      <c r="E127" s="89"/>
      <c r="F127" s="89"/>
      <c r="G127" s="89"/>
    </row>
    <row r="128" spans="1:8" x14ac:dyDescent="0.25">
      <c r="A128" s="94"/>
      <c r="B128" s="92"/>
      <c r="C128" s="89"/>
      <c r="D128" s="89"/>
      <c r="E128" s="89"/>
      <c r="F128" s="89"/>
      <c r="G128" s="89"/>
    </row>
    <row r="129" spans="1:7" x14ac:dyDescent="0.25">
      <c r="A129" s="94"/>
      <c r="B129" s="92"/>
      <c r="C129" s="89"/>
      <c r="D129" s="89"/>
      <c r="E129" s="89"/>
      <c r="F129" s="89"/>
      <c r="G129" s="89"/>
    </row>
    <row r="130" spans="1:7" x14ac:dyDescent="0.25">
      <c r="A130" s="94"/>
      <c r="B130" s="92"/>
      <c r="C130" s="89"/>
      <c r="D130" s="89"/>
      <c r="E130" s="89"/>
      <c r="F130" s="89"/>
      <c r="G130" s="89"/>
    </row>
    <row r="131" spans="1:7" x14ac:dyDescent="0.25">
      <c r="A131" s="94"/>
      <c r="B131" s="92"/>
      <c r="C131" s="89"/>
      <c r="D131" s="89"/>
      <c r="E131" s="89"/>
      <c r="F131" s="89"/>
      <c r="G131" s="89"/>
    </row>
    <row r="132" spans="1:7" x14ac:dyDescent="0.25">
      <c r="A132" s="94"/>
      <c r="B132" s="92"/>
      <c r="C132" s="89"/>
      <c r="D132" s="89"/>
      <c r="E132" s="89"/>
      <c r="F132" s="89"/>
      <c r="G132" s="89"/>
    </row>
    <row r="133" spans="1:7" x14ac:dyDescent="0.25">
      <c r="A133" s="94"/>
      <c r="B133" s="92"/>
      <c r="C133" s="89"/>
      <c r="D133" s="89"/>
      <c r="E133" s="89"/>
      <c r="F133" s="89"/>
      <c r="G133" s="89"/>
    </row>
    <row r="134" spans="1:7" x14ac:dyDescent="0.25">
      <c r="A134" s="94"/>
      <c r="B134" s="92"/>
      <c r="C134" s="89"/>
      <c r="D134" s="89"/>
      <c r="E134" s="89"/>
      <c r="F134" s="89"/>
      <c r="G134" s="89"/>
    </row>
    <row r="135" spans="1:7" x14ac:dyDescent="0.25">
      <c r="A135" s="94"/>
      <c r="B135" s="92"/>
      <c r="C135" s="89"/>
      <c r="D135" s="89"/>
      <c r="E135" s="89"/>
      <c r="F135" s="89"/>
      <c r="G135" s="89"/>
    </row>
    <row r="136" spans="1:7" x14ac:dyDescent="0.25">
      <c r="A136" s="94"/>
      <c r="B136" s="92"/>
      <c r="C136" s="89"/>
      <c r="D136" s="89"/>
      <c r="E136" s="89"/>
      <c r="F136" s="89"/>
      <c r="G136" s="89"/>
    </row>
    <row r="137" spans="1:7" x14ac:dyDescent="0.25">
      <c r="A137" s="94"/>
      <c r="B137" s="92"/>
      <c r="C137" s="89"/>
      <c r="D137" s="89"/>
      <c r="E137" s="89"/>
      <c r="F137" s="89"/>
      <c r="G137" s="89"/>
    </row>
    <row r="138" spans="1:7" x14ac:dyDescent="0.25">
      <c r="A138" s="94"/>
      <c r="B138" s="92"/>
      <c r="C138" s="89"/>
      <c r="D138" s="89"/>
      <c r="E138" s="89"/>
      <c r="F138" s="89"/>
      <c r="G138" s="89"/>
    </row>
    <row r="139" spans="1:7" x14ac:dyDescent="0.25">
      <c r="A139" s="94"/>
      <c r="B139" s="92"/>
      <c r="C139" s="89"/>
      <c r="D139" s="89"/>
      <c r="E139" s="89"/>
      <c r="F139" s="89"/>
      <c r="G139" s="89"/>
    </row>
    <row r="140" spans="1:7" x14ac:dyDescent="0.25">
      <c r="A140" s="94"/>
      <c r="B140" s="92"/>
      <c r="C140" s="89"/>
      <c r="D140" s="89"/>
      <c r="E140" s="89"/>
      <c r="F140" s="89"/>
      <c r="G140" s="89"/>
    </row>
    <row r="141" spans="1:7" x14ac:dyDescent="0.25">
      <c r="A141" s="94"/>
      <c r="B141" s="92"/>
      <c r="C141" s="89"/>
      <c r="D141" s="89"/>
      <c r="E141" s="89"/>
      <c r="F141" s="89"/>
      <c r="G141" s="89"/>
    </row>
    <row r="142" spans="1:7" x14ac:dyDescent="0.25">
      <c r="A142" s="94"/>
      <c r="B142" s="92"/>
      <c r="C142" s="89"/>
      <c r="D142" s="89"/>
      <c r="E142" s="89"/>
      <c r="F142" s="89"/>
      <c r="G142" s="89"/>
    </row>
    <row r="143" spans="1:7" x14ac:dyDescent="0.25">
      <c r="A143" s="94"/>
      <c r="B143" s="92"/>
      <c r="C143" s="89"/>
      <c r="D143" s="89"/>
      <c r="E143" s="89"/>
      <c r="F143" s="89"/>
      <c r="G143" s="89"/>
    </row>
    <row r="144" spans="1:7" x14ac:dyDescent="0.25">
      <c r="A144" s="94"/>
      <c r="B144" s="92"/>
      <c r="C144" s="89"/>
      <c r="D144" s="89"/>
      <c r="E144" s="89"/>
      <c r="F144" s="89"/>
      <c r="G144" s="89"/>
    </row>
    <row r="145" spans="1:7" x14ac:dyDescent="0.25">
      <c r="A145" s="94"/>
      <c r="B145" s="92"/>
      <c r="C145" s="89"/>
      <c r="D145" s="89"/>
      <c r="E145" s="89"/>
      <c r="F145" s="89"/>
      <c r="G145" s="89"/>
    </row>
    <row r="146" spans="1:7" x14ac:dyDescent="0.25">
      <c r="A146" s="94"/>
      <c r="B146" s="92"/>
      <c r="C146" s="89"/>
      <c r="D146" s="89"/>
      <c r="E146" s="89"/>
      <c r="F146" s="89"/>
      <c r="G146" s="89"/>
    </row>
    <row r="147" spans="1:7" x14ac:dyDescent="0.25">
      <c r="A147" s="94"/>
      <c r="B147" s="92"/>
      <c r="C147" s="89"/>
      <c r="D147" s="89"/>
      <c r="E147" s="89"/>
      <c r="F147" s="89"/>
      <c r="G147" s="89"/>
    </row>
    <row r="148" spans="1:7" x14ac:dyDescent="0.25">
      <c r="A148" s="94"/>
      <c r="B148" s="92"/>
      <c r="C148" s="89"/>
      <c r="D148" s="89"/>
      <c r="E148" s="89"/>
      <c r="F148" s="89"/>
      <c r="G148" s="89"/>
    </row>
    <row r="149" spans="1:7" x14ac:dyDescent="0.25">
      <c r="A149" s="94"/>
      <c r="B149" s="92"/>
      <c r="C149" s="89"/>
      <c r="D149" s="89"/>
      <c r="E149" s="89"/>
      <c r="F149" s="89"/>
      <c r="G149" s="89"/>
    </row>
    <row r="150" spans="1:7" x14ac:dyDescent="0.25">
      <c r="A150" s="94"/>
      <c r="B150" s="92"/>
      <c r="C150" s="89"/>
      <c r="D150" s="89"/>
      <c r="E150" s="89"/>
      <c r="F150" s="89"/>
      <c r="G150" s="89"/>
    </row>
    <row r="151" spans="1:7" x14ac:dyDescent="0.25">
      <c r="A151" s="94"/>
      <c r="B151" s="92"/>
      <c r="C151" s="89"/>
      <c r="D151" s="89"/>
      <c r="E151" s="89"/>
      <c r="F151" s="89"/>
      <c r="G151" s="89"/>
    </row>
    <row r="152" spans="1:7" x14ac:dyDescent="0.25">
      <c r="A152" s="94"/>
      <c r="B152" s="92"/>
      <c r="C152" s="89"/>
      <c r="D152" s="89"/>
      <c r="E152" s="89"/>
      <c r="F152" s="89"/>
      <c r="G152" s="89"/>
    </row>
    <row r="153" spans="1:7" x14ac:dyDescent="0.25">
      <c r="A153" s="94"/>
      <c r="B153" s="92"/>
      <c r="C153" s="89"/>
      <c r="D153" s="89"/>
      <c r="E153" s="89"/>
      <c r="F153" s="89"/>
      <c r="G153" s="89"/>
    </row>
    <row r="154" spans="1:7" x14ac:dyDescent="0.25">
      <c r="A154" s="94"/>
      <c r="B154" s="92"/>
      <c r="C154" s="89"/>
      <c r="D154" s="89"/>
      <c r="E154" s="89"/>
      <c r="F154" s="89"/>
      <c r="G154" s="89"/>
    </row>
    <row r="155" spans="1:7" x14ac:dyDescent="0.25">
      <c r="A155" s="94"/>
      <c r="B155" s="92"/>
      <c r="C155" s="89"/>
      <c r="D155" s="89"/>
      <c r="E155" s="89"/>
      <c r="F155" s="89"/>
      <c r="G155" s="89"/>
    </row>
    <row r="156" spans="1:7" x14ac:dyDescent="0.25">
      <c r="A156" s="94"/>
      <c r="B156" s="92"/>
      <c r="C156" s="89"/>
      <c r="D156" s="89"/>
      <c r="E156" s="89"/>
      <c r="F156" s="89"/>
      <c r="G156" s="89"/>
    </row>
    <row r="157" spans="1:7" x14ac:dyDescent="0.25">
      <c r="A157" s="94"/>
      <c r="B157" s="92"/>
      <c r="C157" s="89"/>
      <c r="D157" s="89"/>
      <c r="E157" s="89"/>
      <c r="F157" s="89"/>
      <c r="G157" s="89"/>
    </row>
    <row r="158" spans="1:7" x14ac:dyDescent="0.25">
      <c r="A158" s="94"/>
      <c r="B158" s="92"/>
      <c r="C158" s="89"/>
      <c r="D158" s="89"/>
      <c r="E158" s="89"/>
      <c r="F158" s="89"/>
      <c r="G158" s="89"/>
    </row>
    <row r="159" spans="1:7" x14ac:dyDescent="0.25">
      <c r="A159" s="94"/>
      <c r="B159" s="92"/>
      <c r="C159" s="89"/>
      <c r="D159" s="89"/>
      <c r="E159" s="89"/>
      <c r="F159" s="89"/>
      <c r="G159" s="89"/>
    </row>
    <row r="160" spans="1:7" x14ac:dyDescent="0.25">
      <c r="A160" s="94"/>
      <c r="B160" s="92"/>
      <c r="C160" s="89"/>
      <c r="D160" s="89"/>
      <c r="E160" s="89"/>
      <c r="F160" s="89"/>
      <c r="G160" s="89"/>
    </row>
    <row r="161" spans="1:7" x14ac:dyDescent="0.25">
      <c r="A161" s="94"/>
      <c r="B161" s="92"/>
      <c r="C161" s="89"/>
      <c r="D161" s="89"/>
      <c r="E161" s="89"/>
      <c r="F161" s="89"/>
      <c r="G161" s="89"/>
    </row>
    <row r="162" spans="1:7" x14ac:dyDescent="0.25">
      <c r="A162" s="94"/>
      <c r="B162" s="92"/>
      <c r="C162" s="89"/>
      <c r="D162" s="89"/>
      <c r="E162" s="89"/>
      <c r="F162" s="89"/>
      <c r="G162" s="89"/>
    </row>
    <row r="163" spans="1:7" x14ac:dyDescent="0.25">
      <c r="A163" s="94"/>
      <c r="B163" s="92"/>
      <c r="C163" s="89"/>
      <c r="D163" s="89"/>
      <c r="E163" s="89"/>
      <c r="F163" s="89"/>
      <c r="G163" s="89"/>
    </row>
    <row r="164" spans="1:7" x14ac:dyDescent="0.25">
      <c r="A164" s="94"/>
      <c r="B164" s="92"/>
      <c r="C164" s="89"/>
      <c r="D164" s="89"/>
      <c r="E164" s="89"/>
      <c r="F164" s="89"/>
      <c r="G164" s="89"/>
    </row>
    <row r="165" spans="1:7" x14ac:dyDescent="0.25">
      <c r="A165" s="94"/>
      <c r="B165" s="92"/>
      <c r="C165" s="89"/>
      <c r="D165" s="89"/>
      <c r="E165" s="89"/>
      <c r="F165" s="89"/>
      <c r="G165" s="89"/>
    </row>
    <row r="166" spans="1:7" x14ac:dyDescent="0.25">
      <c r="A166" s="94"/>
      <c r="B166" s="92"/>
      <c r="C166" s="89"/>
      <c r="D166" s="89"/>
      <c r="E166" s="89"/>
      <c r="F166" s="89"/>
      <c r="G166" s="89"/>
    </row>
    <row r="167" spans="1:7" x14ac:dyDescent="0.25">
      <c r="A167" s="94"/>
      <c r="B167" s="92"/>
      <c r="C167" s="89"/>
      <c r="D167" s="89"/>
      <c r="E167" s="89"/>
      <c r="F167" s="89"/>
      <c r="G167" s="89"/>
    </row>
    <row r="168" spans="1:7" x14ac:dyDescent="0.25">
      <c r="A168" s="94"/>
      <c r="B168" s="92"/>
      <c r="C168" s="89"/>
      <c r="D168" s="89"/>
      <c r="E168" s="89"/>
      <c r="F168" s="89"/>
      <c r="G168" s="89"/>
    </row>
    <row r="169" spans="1:7" x14ac:dyDescent="0.25">
      <c r="A169" s="94"/>
      <c r="B169" s="92"/>
      <c r="C169" s="89"/>
      <c r="D169" s="89"/>
      <c r="E169" s="89"/>
      <c r="F169" s="89"/>
      <c r="G169" s="89"/>
    </row>
    <row r="170" spans="1:7" x14ac:dyDescent="0.25">
      <c r="A170" s="94"/>
      <c r="B170" s="92"/>
      <c r="C170" s="89"/>
      <c r="D170" s="89"/>
      <c r="E170" s="89"/>
      <c r="F170" s="89"/>
      <c r="G170" s="89"/>
    </row>
    <row r="171" spans="1:7" x14ac:dyDescent="0.25">
      <c r="A171" s="94"/>
      <c r="B171" s="92"/>
      <c r="C171" s="89"/>
      <c r="D171" s="89"/>
      <c r="E171" s="89"/>
      <c r="F171" s="89"/>
      <c r="G171" s="89"/>
    </row>
    <row r="172" spans="1:7" x14ac:dyDescent="0.25">
      <c r="A172" s="94"/>
      <c r="B172" s="92"/>
      <c r="C172" s="89"/>
      <c r="D172" s="89"/>
      <c r="E172" s="89"/>
      <c r="F172" s="89"/>
      <c r="G172" s="89"/>
    </row>
    <row r="173" spans="1:7" x14ac:dyDescent="0.25">
      <c r="A173" s="94"/>
      <c r="B173" s="92"/>
      <c r="C173" s="89"/>
      <c r="D173" s="89"/>
      <c r="E173" s="89"/>
      <c r="F173" s="89"/>
      <c r="G173" s="89"/>
    </row>
    <row r="174" spans="1:7" x14ac:dyDescent="0.25">
      <c r="A174" s="94"/>
      <c r="B174" s="92"/>
      <c r="C174" s="89"/>
      <c r="D174" s="89"/>
      <c r="E174" s="89"/>
      <c r="F174" s="89"/>
      <c r="G174" s="89"/>
    </row>
    <row r="175" spans="1:7" x14ac:dyDescent="0.25">
      <c r="A175" s="94"/>
      <c r="B175" s="92"/>
      <c r="C175" s="89"/>
      <c r="D175" s="89"/>
      <c r="E175" s="89"/>
      <c r="F175" s="89"/>
      <c r="G175" s="89"/>
    </row>
    <row r="176" spans="1:7" x14ac:dyDescent="0.25">
      <c r="A176" s="94"/>
      <c r="B176" s="92"/>
      <c r="C176" s="89"/>
      <c r="D176" s="89"/>
      <c r="E176" s="89"/>
      <c r="F176" s="89"/>
      <c r="G176" s="89"/>
    </row>
    <row r="177" spans="1:7" x14ac:dyDescent="0.25">
      <c r="A177" s="94"/>
      <c r="B177" s="92"/>
      <c r="C177" s="89"/>
      <c r="D177" s="89"/>
      <c r="E177" s="89"/>
      <c r="F177" s="89"/>
      <c r="G177" s="89"/>
    </row>
    <row r="178" spans="1:7" x14ac:dyDescent="0.25">
      <c r="A178" s="94"/>
      <c r="B178" s="92"/>
      <c r="C178" s="89"/>
      <c r="D178" s="89"/>
      <c r="E178" s="89"/>
      <c r="F178" s="89"/>
      <c r="G178" s="89"/>
    </row>
    <row r="179" spans="1:7" x14ac:dyDescent="0.25">
      <c r="A179" s="94"/>
      <c r="B179" s="92"/>
      <c r="C179" s="89"/>
      <c r="D179" s="89"/>
      <c r="E179" s="89"/>
      <c r="F179" s="89"/>
      <c r="G179" s="89"/>
    </row>
    <row r="180" spans="1:7" x14ac:dyDescent="0.25">
      <c r="A180" s="94"/>
      <c r="B180" s="92"/>
      <c r="C180" s="89"/>
      <c r="D180" s="89"/>
      <c r="E180" s="89"/>
      <c r="F180" s="89"/>
      <c r="G180" s="89"/>
    </row>
    <row r="181" spans="1:7" x14ac:dyDescent="0.25">
      <c r="A181" s="94"/>
      <c r="B181" s="92"/>
      <c r="C181" s="89"/>
      <c r="D181" s="89"/>
      <c r="E181" s="89"/>
      <c r="F181" s="89"/>
      <c r="G181" s="89"/>
    </row>
    <row r="182" spans="1:7" x14ac:dyDescent="0.25">
      <c r="A182" s="94"/>
      <c r="B182" s="92"/>
      <c r="C182" s="89"/>
      <c r="D182" s="89"/>
      <c r="E182" s="89"/>
      <c r="F182" s="89"/>
      <c r="G182" s="89"/>
    </row>
    <row r="183" spans="1:7" x14ac:dyDescent="0.25">
      <c r="A183" s="94"/>
      <c r="B183" s="92"/>
      <c r="C183" s="89"/>
      <c r="D183" s="89"/>
      <c r="E183" s="89"/>
      <c r="F183" s="89"/>
      <c r="G183" s="89"/>
    </row>
    <row r="184" spans="1:7" x14ac:dyDescent="0.25">
      <c r="A184" s="94"/>
      <c r="B184" s="92"/>
      <c r="C184" s="89"/>
      <c r="D184" s="89"/>
      <c r="E184" s="89"/>
      <c r="F184" s="89"/>
      <c r="G184" s="89"/>
    </row>
    <row r="185" spans="1:7" x14ac:dyDescent="0.25">
      <c r="A185" s="94"/>
      <c r="B185" s="92"/>
      <c r="C185" s="89"/>
      <c r="D185" s="89"/>
      <c r="E185" s="89"/>
      <c r="F185" s="89"/>
      <c r="G185" s="89"/>
    </row>
    <row r="186" spans="1:7" x14ac:dyDescent="0.25">
      <c r="A186" s="94"/>
      <c r="B186" s="92"/>
      <c r="C186" s="89"/>
      <c r="D186" s="89"/>
      <c r="E186" s="89"/>
      <c r="F186" s="89"/>
      <c r="G186" s="89"/>
    </row>
    <row r="187" spans="1:7" x14ac:dyDescent="0.25">
      <c r="A187" s="94"/>
      <c r="B187" s="92"/>
      <c r="C187" s="89"/>
      <c r="D187" s="89"/>
      <c r="E187" s="89"/>
      <c r="F187" s="89"/>
      <c r="G187" s="89"/>
    </row>
    <row r="188" spans="1:7" x14ac:dyDescent="0.25">
      <c r="A188" s="94"/>
      <c r="B188" s="92"/>
      <c r="C188" s="89"/>
      <c r="D188" s="89"/>
      <c r="E188" s="89"/>
      <c r="F188" s="89"/>
      <c r="G188" s="89"/>
    </row>
    <row r="189" spans="1:7" x14ac:dyDescent="0.25">
      <c r="A189" s="94"/>
      <c r="B189" s="92"/>
      <c r="C189" s="89"/>
      <c r="D189" s="89"/>
      <c r="E189" s="89"/>
      <c r="F189" s="89"/>
      <c r="G189" s="89"/>
    </row>
    <row r="190" spans="1:7" x14ac:dyDescent="0.25">
      <c r="A190" s="94"/>
      <c r="B190" s="92"/>
      <c r="C190" s="89"/>
      <c r="D190" s="89"/>
      <c r="E190" s="89"/>
      <c r="F190" s="89"/>
      <c r="G190" s="89"/>
    </row>
    <row r="191" spans="1:7" x14ac:dyDescent="0.25">
      <c r="A191" s="94"/>
      <c r="B191" s="92"/>
      <c r="C191" s="89"/>
      <c r="D191" s="89"/>
      <c r="E191" s="89"/>
      <c r="F191" s="89"/>
      <c r="G191" s="89"/>
    </row>
    <row r="192" spans="1:7" x14ac:dyDescent="0.25">
      <c r="A192" s="94"/>
      <c r="B192" s="92"/>
      <c r="C192" s="89"/>
      <c r="D192" s="89"/>
      <c r="E192" s="89"/>
      <c r="F192" s="89"/>
      <c r="G192" s="89"/>
    </row>
    <row r="193" spans="1:7" x14ac:dyDescent="0.25">
      <c r="A193" s="94"/>
      <c r="B193" s="92"/>
      <c r="C193" s="89"/>
      <c r="D193" s="89"/>
      <c r="E193" s="89"/>
      <c r="F193" s="89"/>
      <c r="G193" s="89"/>
    </row>
    <row r="194" spans="1:7" x14ac:dyDescent="0.25">
      <c r="A194" s="94"/>
      <c r="B194" s="92"/>
      <c r="C194" s="89"/>
      <c r="D194" s="89"/>
      <c r="E194" s="89"/>
      <c r="F194" s="89"/>
      <c r="G194" s="89"/>
    </row>
    <row r="195" spans="1:7" x14ac:dyDescent="0.25">
      <c r="A195" s="94"/>
      <c r="B195" s="92"/>
      <c r="C195" s="89"/>
      <c r="D195" s="89"/>
      <c r="E195" s="89"/>
      <c r="F195" s="89"/>
      <c r="G195" s="89"/>
    </row>
    <row r="196" spans="1:7" x14ac:dyDescent="0.25">
      <c r="A196" s="94"/>
      <c r="B196" s="92"/>
      <c r="C196" s="89"/>
      <c r="D196" s="89"/>
      <c r="E196" s="89"/>
      <c r="F196" s="89"/>
      <c r="G196" s="89"/>
    </row>
    <row r="197" spans="1:7" x14ac:dyDescent="0.25">
      <c r="A197" s="94"/>
      <c r="B197" s="92"/>
      <c r="C197" s="89"/>
      <c r="D197" s="89"/>
      <c r="E197" s="89"/>
      <c r="F197" s="89"/>
      <c r="G197" s="89"/>
    </row>
    <row r="198" spans="1:7" x14ac:dyDescent="0.25">
      <c r="A198" s="94"/>
      <c r="B198" s="92"/>
      <c r="C198" s="89"/>
      <c r="D198" s="89"/>
      <c r="E198" s="89"/>
      <c r="F198" s="89"/>
      <c r="G198" s="89"/>
    </row>
    <row r="199" spans="1:7" x14ac:dyDescent="0.25">
      <c r="A199" s="94"/>
      <c r="B199" s="92"/>
      <c r="C199" s="89"/>
      <c r="D199" s="89"/>
      <c r="E199" s="89"/>
      <c r="F199" s="89"/>
      <c r="G199" s="89"/>
    </row>
    <row r="200" spans="1:7" x14ac:dyDescent="0.25">
      <c r="A200" s="94"/>
      <c r="B200" s="92"/>
      <c r="C200" s="89"/>
      <c r="D200" s="89"/>
      <c r="E200" s="89"/>
      <c r="F200" s="89"/>
      <c r="G200" s="89"/>
    </row>
    <row r="201" spans="1:7" x14ac:dyDescent="0.25">
      <c r="A201" s="94"/>
      <c r="B201" s="92"/>
      <c r="C201" s="89"/>
      <c r="D201" s="89"/>
      <c r="E201" s="89"/>
      <c r="F201" s="89"/>
      <c r="G201" s="89"/>
    </row>
    <row r="202" spans="1:7" x14ac:dyDescent="0.25">
      <c r="A202" s="94"/>
      <c r="B202" s="92"/>
      <c r="C202" s="89"/>
      <c r="D202" s="89"/>
      <c r="E202" s="89"/>
      <c r="F202" s="89"/>
      <c r="G202" s="89"/>
    </row>
    <row r="203" spans="1:7" x14ac:dyDescent="0.25">
      <c r="A203" s="94"/>
      <c r="B203" s="92"/>
      <c r="C203" s="89"/>
      <c r="D203" s="89"/>
      <c r="E203" s="89"/>
      <c r="F203" s="89"/>
      <c r="G203" s="89"/>
    </row>
    <row r="204" spans="1:7" x14ac:dyDescent="0.25">
      <c r="A204" s="94"/>
      <c r="B204" s="92"/>
      <c r="C204" s="89"/>
      <c r="D204" s="89"/>
      <c r="E204" s="89"/>
      <c r="F204" s="89"/>
      <c r="G204" s="89"/>
    </row>
    <row r="205" spans="1:7" x14ac:dyDescent="0.25">
      <c r="A205" s="94"/>
      <c r="B205" s="92"/>
      <c r="C205" s="89"/>
      <c r="D205" s="89"/>
      <c r="E205" s="89"/>
      <c r="F205" s="89"/>
      <c r="G205" s="89"/>
    </row>
    <row r="206" spans="1:7" x14ac:dyDescent="0.25">
      <c r="A206" s="94"/>
      <c r="B206" s="92"/>
      <c r="C206" s="89"/>
      <c r="D206" s="89"/>
      <c r="E206" s="89"/>
      <c r="F206" s="89"/>
      <c r="G206" s="89"/>
    </row>
    <row r="207" spans="1:7" x14ac:dyDescent="0.25">
      <c r="A207" s="94"/>
      <c r="B207" s="92"/>
      <c r="C207" s="89"/>
      <c r="D207" s="89"/>
      <c r="E207" s="89"/>
      <c r="F207" s="89"/>
      <c r="G207" s="89"/>
    </row>
    <row r="208" spans="1:7" x14ac:dyDescent="0.25">
      <c r="A208" s="94"/>
      <c r="B208" s="92"/>
      <c r="C208" s="89"/>
      <c r="D208" s="89"/>
      <c r="E208" s="89"/>
      <c r="F208" s="89"/>
      <c r="G208" s="89"/>
    </row>
    <row r="209" spans="1:7" x14ac:dyDescent="0.25">
      <c r="A209" s="94"/>
      <c r="B209" s="92"/>
      <c r="C209" s="89"/>
      <c r="D209" s="89"/>
      <c r="E209" s="89"/>
      <c r="F209" s="89"/>
      <c r="G209" s="89"/>
    </row>
    <row r="210" spans="1:7" x14ac:dyDescent="0.25">
      <c r="A210" s="94"/>
      <c r="B210" s="92"/>
      <c r="C210" s="89"/>
      <c r="D210" s="89"/>
      <c r="E210" s="89"/>
      <c r="F210" s="89"/>
      <c r="G210" s="89"/>
    </row>
    <row r="211" spans="1:7" x14ac:dyDescent="0.25">
      <c r="A211" s="94"/>
      <c r="B211" s="92"/>
      <c r="C211" s="89"/>
      <c r="D211" s="89"/>
      <c r="E211" s="89"/>
      <c r="F211" s="89"/>
      <c r="G211" s="89"/>
    </row>
    <row r="212" spans="1:7" x14ac:dyDescent="0.25">
      <c r="A212" s="94"/>
      <c r="B212" s="92"/>
      <c r="C212" s="89"/>
      <c r="D212" s="89"/>
      <c r="E212" s="89"/>
      <c r="F212" s="89"/>
      <c r="G212" s="89"/>
    </row>
    <row r="213" spans="1:7" x14ac:dyDescent="0.25">
      <c r="A213" s="94"/>
      <c r="B213" s="92"/>
      <c r="C213" s="89"/>
      <c r="D213" s="89"/>
      <c r="E213" s="89"/>
      <c r="F213" s="89"/>
      <c r="G213" s="89"/>
    </row>
    <row r="214" spans="1:7" x14ac:dyDescent="0.25">
      <c r="A214" s="94"/>
      <c r="B214" s="92"/>
      <c r="C214" s="89"/>
      <c r="D214" s="89"/>
      <c r="E214" s="89"/>
      <c r="F214" s="89"/>
      <c r="G214" s="89"/>
    </row>
    <row r="215" spans="1:7" x14ac:dyDescent="0.25">
      <c r="A215" s="94"/>
      <c r="B215" s="92"/>
      <c r="C215" s="89"/>
      <c r="D215" s="89"/>
      <c r="E215" s="89"/>
      <c r="F215" s="89"/>
      <c r="G215" s="89"/>
    </row>
    <row r="216" spans="1:7" x14ac:dyDescent="0.25">
      <c r="A216" s="94"/>
      <c r="B216" s="92"/>
      <c r="C216" s="89"/>
      <c r="D216" s="89"/>
      <c r="E216" s="89"/>
      <c r="F216" s="89"/>
      <c r="G216" s="89"/>
    </row>
    <row r="217" spans="1:7" x14ac:dyDescent="0.25">
      <c r="A217" s="94"/>
      <c r="B217" s="92"/>
      <c r="C217" s="89"/>
      <c r="D217" s="89"/>
      <c r="E217" s="89"/>
      <c r="F217" s="89"/>
      <c r="G217" s="89"/>
    </row>
    <row r="218" spans="1:7" x14ac:dyDescent="0.25">
      <c r="A218" s="94"/>
      <c r="B218" s="92"/>
      <c r="C218" s="89"/>
      <c r="D218" s="89"/>
      <c r="E218" s="89"/>
      <c r="F218" s="89"/>
      <c r="G218" s="89"/>
    </row>
    <row r="219" spans="1:7" x14ac:dyDescent="0.25">
      <c r="A219" s="94"/>
      <c r="B219" s="92"/>
      <c r="C219" s="89"/>
      <c r="D219" s="89"/>
      <c r="E219" s="89"/>
      <c r="F219" s="89"/>
      <c r="G219" s="89"/>
    </row>
    <row r="220" spans="1:7" x14ac:dyDescent="0.25">
      <c r="A220" s="94"/>
      <c r="B220" s="92"/>
      <c r="C220" s="89"/>
      <c r="D220" s="89"/>
      <c r="E220" s="89"/>
      <c r="F220" s="89"/>
      <c r="G220" s="89"/>
    </row>
    <row r="221" spans="1:7" x14ac:dyDescent="0.25">
      <c r="A221" s="94"/>
      <c r="B221" s="92"/>
      <c r="C221" s="89"/>
      <c r="D221" s="89"/>
      <c r="E221" s="89"/>
      <c r="F221" s="89"/>
      <c r="G221" s="89"/>
    </row>
    <row r="222" spans="1:7" x14ac:dyDescent="0.25">
      <c r="A222" s="94"/>
      <c r="B222" s="92"/>
      <c r="C222" s="89"/>
      <c r="D222" s="89"/>
      <c r="E222" s="89"/>
      <c r="F222" s="89"/>
      <c r="G222" s="89"/>
    </row>
    <row r="223" spans="1:7" x14ac:dyDescent="0.25">
      <c r="A223" s="94"/>
      <c r="B223" s="92"/>
      <c r="C223" s="89"/>
      <c r="D223" s="89"/>
      <c r="E223" s="89"/>
      <c r="F223" s="89"/>
      <c r="G223" s="89"/>
    </row>
    <row r="224" spans="1:7" x14ac:dyDescent="0.25">
      <c r="A224" s="94"/>
      <c r="B224" s="92"/>
      <c r="C224" s="89"/>
      <c r="D224" s="89"/>
      <c r="E224" s="89"/>
      <c r="F224" s="89"/>
      <c r="G224" s="89"/>
    </row>
    <row r="225" spans="1:7" x14ac:dyDescent="0.25">
      <c r="A225" s="94"/>
      <c r="B225" s="92"/>
      <c r="C225" s="89"/>
      <c r="D225" s="89"/>
      <c r="E225" s="89"/>
      <c r="F225" s="89"/>
      <c r="G225" s="89"/>
    </row>
    <row r="226" spans="1:7" x14ac:dyDescent="0.25">
      <c r="A226" s="94"/>
      <c r="B226" s="92"/>
      <c r="C226" s="89"/>
      <c r="D226" s="89"/>
      <c r="E226" s="89"/>
      <c r="F226" s="89"/>
      <c r="G226" s="89"/>
    </row>
    <row r="227" spans="1:7" x14ac:dyDescent="0.25">
      <c r="A227" s="94"/>
      <c r="B227" s="92"/>
      <c r="C227" s="89"/>
      <c r="D227" s="89"/>
      <c r="E227" s="89"/>
      <c r="F227" s="89"/>
      <c r="G227" s="89"/>
    </row>
    <row r="228" spans="1:7" x14ac:dyDescent="0.25">
      <c r="A228" s="94"/>
      <c r="B228" s="92"/>
      <c r="C228" s="89"/>
      <c r="D228" s="89"/>
      <c r="E228" s="89"/>
      <c r="F228" s="89"/>
      <c r="G228" s="89"/>
    </row>
    <row r="229" spans="1:7" x14ac:dyDescent="0.25">
      <c r="A229" s="94"/>
      <c r="B229" s="92"/>
      <c r="C229" s="89"/>
      <c r="D229" s="89"/>
      <c r="E229" s="89"/>
      <c r="F229" s="89"/>
      <c r="G229" s="89"/>
    </row>
    <row r="230" spans="1:7" x14ac:dyDescent="0.25">
      <c r="A230" s="94"/>
      <c r="B230" s="92"/>
      <c r="C230" s="89"/>
      <c r="D230" s="89"/>
      <c r="E230" s="89"/>
      <c r="F230" s="89"/>
      <c r="G230" s="89"/>
    </row>
    <row r="231" spans="1:7" x14ac:dyDescent="0.25">
      <c r="A231" s="94"/>
      <c r="B231" s="92"/>
      <c r="C231" s="89"/>
      <c r="D231" s="89"/>
      <c r="E231" s="89"/>
      <c r="F231" s="89"/>
      <c r="G231" s="89"/>
    </row>
    <row r="232" spans="1:7" x14ac:dyDescent="0.25">
      <c r="A232" s="94"/>
      <c r="B232" s="92"/>
      <c r="C232" s="89"/>
      <c r="D232" s="89"/>
      <c r="E232" s="89"/>
      <c r="F232" s="89"/>
      <c r="G232" s="89"/>
    </row>
    <row r="233" spans="1:7" x14ac:dyDescent="0.25">
      <c r="A233" s="94"/>
      <c r="B233" s="92"/>
      <c r="C233" s="89"/>
      <c r="D233" s="89"/>
      <c r="E233" s="89"/>
      <c r="F233" s="89"/>
      <c r="G233" s="89"/>
    </row>
    <row r="234" spans="1:7" x14ac:dyDescent="0.25">
      <c r="A234" s="94"/>
      <c r="B234" s="92"/>
      <c r="C234" s="89"/>
      <c r="D234" s="89"/>
      <c r="E234" s="89"/>
      <c r="F234" s="89"/>
      <c r="G234" s="89"/>
    </row>
    <row r="235" spans="1:7" x14ac:dyDescent="0.25">
      <c r="A235" s="94"/>
      <c r="B235" s="92"/>
      <c r="C235" s="89"/>
      <c r="D235" s="89"/>
      <c r="E235" s="89"/>
      <c r="F235" s="89"/>
      <c r="G235" s="89"/>
    </row>
    <row r="236" spans="1:7" x14ac:dyDescent="0.25">
      <c r="A236" s="94"/>
      <c r="B236" s="92"/>
      <c r="C236" s="89"/>
      <c r="D236" s="89"/>
      <c r="E236" s="89"/>
      <c r="F236" s="89"/>
      <c r="G236" s="89"/>
    </row>
    <row r="237" spans="1:7" x14ac:dyDescent="0.25">
      <c r="A237" s="94"/>
      <c r="B237" s="92"/>
      <c r="C237" s="89"/>
      <c r="D237" s="89"/>
      <c r="E237" s="89"/>
      <c r="F237" s="89"/>
      <c r="G237" s="89"/>
    </row>
    <row r="238" spans="1:7" x14ac:dyDescent="0.25">
      <c r="A238" s="94"/>
      <c r="B238" s="92"/>
      <c r="C238" s="89"/>
      <c r="D238" s="89"/>
      <c r="E238" s="89"/>
      <c r="F238" s="89"/>
      <c r="G238" s="89"/>
    </row>
    <row r="239" spans="1:7" x14ac:dyDescent="0.25">
      <c r="A239" s="94"/>
      <c r="B239" s="92"/>
      <c r="C239" s="89"/>
      <c r="D239" s="89"/>
      <c r="E239" s="89"/>
      <c r="F239" s="89"/>
      <c r="G239" s="89"/>
    </row>
    <row r="240" spans="1:7" x14ac:dyDescent="0.25">
      <c r="A240" s="94"/>
      <c r="B240" s="92"/>
      <c r="C240" s="89"/>
      <c r="D240" s="89"/>
      <c r="E240" s="89"/>
      <c r="F240" s="89"/>
      <c r="G240" s="89"/>
    </row>
    <row r="241" spans="1:7" x14ac:dyDescent="0.25">
      <c r="A241" s="94"/>
      <c r="B241" s="92"/>
      <c r="C241" s="89"/>
      <c r="D241" s="89"/>
      <c r="E241" s="89"/>
      <c r="F241" s="89"/>
      <c r="G241" s="89"/>
    </row>
    <row r="242" spans="1:7" x14ac:dyDescent="0.25">
      <c r="A242" s="94"/>
      <c r="B242" s="92"/>
      <c r="C242" s="89"/>
      <c r="D242" s="89"/>
      <c r="E242" s="89"/>
      <c r="F242" s="89"/>
      <c r="G242" s="89"/>
    </row>
    <row r="243" spans="1:7" x14ac:dyDescent="0.25">
      <c r="A243" s="94"/>
      <c r="B243" s="92"/>
      <c r="C243" s="89"/>
      <c r="D243" s="89"/>
      <c r="E243" s="89"/>
      <c r="F243" s="89"/>
      <c r="G243" s="89"/>
    </row>
    <row r="244" spans="1:7" x14ac:dyDescent="0.25">
      <c r="A244" s="94"/>
      <c r="B244" s="92"/>
      <c r="C244" s="89"/>
      <c r="D244" s="89"/>
      <c r="E244" s="89"/>
      <c r="F244" s="89"/>
      <c r="G244" s="89"/>
    </row>
    <row r="245" spans="1:7" x14ac:dyDescent="0.25">
      <c r="A245" s="94"/>
      <c r="B245" s="92"/>
      <c r="C245" s="89"/>
      <c r="D245" s="89"/>
      <c r="E245" s="89"/>
      <c r="F245" s="89"/>
      <c r="G245" s="89"/>
    </row>
    <row r="246" spans="1:7" x14ac:dyDescent="0.25">
      <c r="A246" s="94"/>
      <c r="B246" s="92"/>
      <c r="C246" s="89"/>
      <c r="D246" s="89"/>
      <c r="E246" s="89"/>
      <c r="F246" s="89"/>
      <c r="G246" s="89"/>
    </row>
    <row r="247" spans="1:7" x14ac:dyDescent="0.25">
      <c r="A247" s="94"/>
      <c r="B247" s="92"/>
      <c r="C247" s="89"/>
      <c r="D247" s="89"/>
      <c r="E247" s="89"/>
      <c r="F247" s="89"/>
      <c r="G247" s="89"/>
    </row>
    <row r="248" spans="1:7" x14ac:dyDescent="0.25">
      <c r="A248" s="94"/>
      <c r="B248" s="92"/>
      <c r="C248" s="89"/>
      <c r="D248" s="89"/>
      <c r="E248" s="89"/>
      <c r="F248" s="89"/>
      <c r="G248" s="89"/>
    </row>
    <row r="249" spans="1:7" x14ac:dyDescent="0.25">
      <c r="A249" s="94"/>
      <c r="B249" s="92"/>
      <c r="C249" s="89"/>
      <c r="D249" s="89"/>
      <c r="E249" s="89"/>
      <c r="F249" s="89"/>
      <c r="G249" s="89"/>
    </row>
    <row r="250" spans="1:7" x14ac:dyDescent="0.25">
      <c r="A250" s="94"/>
      <c r="B250" s="92"/>
      <c r="C250" s="89"/>
      <c r="D250" s="89"/>
      <c r="E250" s="89"/>
      <c r="F250" s="89"/>
      <c r="G250" s="89"/>
    </row>
    <row r="251" spans="1:7" x14ac:dyDescent="0.25">
      <c r="A251" s="94"/>
      <c r="B251" s="92"/>
      <c r="C251" s="89"/>
      <c r="D251" s="89"/>
      <c r="E251" s="89"/>
      <c r="F251" s="89"/>
      <c r="G251" s="89"/>
    </row>
    <row r="252" spans="1:7" x14ac:dyDescent="0.25">
      <c r="A252" s="94"/>
      <c r="B252" s="92"/>
      <c r="C252" s="89"/>
      <c r="D252" s="89"/>
      <c r="E252" s="89"/>
      <c r="F252" s="89"/>
      <c r="G252" s="89"/>
    </row>
    <row r="253" spans="1:7" x14ac:dyDescent="0.25">
      <c r="A253" s="94"/>
      <c r="B253" s="92"/>
      <c r="C253" s="89"/>
      <c r="D253" s="89"/>
      <c r="E253" s="89"/>
      <c r="F253" s="89"/>
      <c r="G253" s="89"/>
    </row>
    <row r="254" spans="1:7" x14ac:dyDescent="0.25">
      <c r="A254" s="94"/>
      <c r="B254" s="92"/>
      <c r="C254" s="89"/>
      <c r="D254" s="89"/>
      <c r="E254" s="89"/>
      <c r="F254" s="89"/>
      <c r="G254" s="89"/>
    </row>
    <row r="255" spans="1:7" x14ac:dyDescent="0.25">
      <c r="A255" s="94"/>
      <c r="B255" s="92"/>
      <c r="C255" s="89"/>
      <c r="D255" s="89"/>
      <c r="E255" s="89"/>
      <c r="F255" s="89"/>
      <c r="G255" s="89"/>
    </row>
    <row r="256" spans="1:7" x14ac:dyDescent="0.25">
      <c r="A256" s="94"/>
      <c r="B256" s="92"/>
      <c r="C256" s="89"/>
      <c r="D256" s="89"/>
      <c r="E256" s="89"/>
      <c r="F256" s="89"/>
      <c r="G256" s="89"/>
    </row>
    <row r="257" spans="1:7" x14ac:dyDescent="0.25">
      <c r="A257" s="94"/>
      <c r="B257" s="92"/>
      <c r="C257" s="89"/>
      <c r="D257" s="89"/>
      <c r="E257" s="89"/>
      <c r="F257" s="89"/>
      <c r="G257" s="89"/>
    </row>
    <row r="258" spans="1:7" x14ac:dyDescent="0.25">
      <c r="A258" s="94"/>
      <c r="B258" s="92"/>
      <c r="C258" s="89"/>
      <c r="D258" s="89"/>
      <c r="E258" s="89"/>
      <c r="F258" s="89"/>
      <c r="G258" s="89"/>
    </row>
    <row r="259" spans="1:7" x14ac:dyDescent="0.25">
      <c r="A259" s="94"/>
      <c r="B259" s="92"/>
      <c r="C259" s="89"/>
      <c r="D259" s="89"/>
      <c r="E259" s="89"/>
      <c r="F259" s="89"/>
      <c r="G259" s="89"/>
    </row>
    <row r="260" spans="1:7" x14ac:dyDescent="0.25">
      <c r="A260" s="94"/>
      <c r="B260" s="92"/>
      <c r="C260" s="89"/>
      <c r="D260" s="89"/>
      <c r="E260" s="89"/>
      <c r="F260" s="89"/>
      <c r="G260" s="89"/>
    </row>
    <row r="261" spans="1:7" x14ac:dyDescent="0.25">
      <c r="A261" s="94"/>
      <c r="B261" s="92"/>
      <c r="C261" s="89"/>
      <c r="D261" s="89"/>
      <c r="E261" s="89"/>
      <c r="F261" s="89"/>
      <c r="G261" s="89"/>
    </row>
    <row r="262" spans="1:7" x14ac:dyDescent="0.25">
      <c r="A262" s="94"/>
      <c r="B262" s="92"/>
      <c r="C262" s="89"/>
      <c r="D262" s="89"/>
      <c r="E262" s="89"/>
      <c r="F262" s="89"/>
      <c r="G262" s="89"/>
    </row>
    <row r="263" spans="1:7" x14ac:dyDescent="0.25">
      <c r="A263" s="94"/>
      <c r="B263" s="92"/>
      <c r="C263" s="89"/>
      <c r="D263" s="89"/>
      <c r="E263" s="89"/>
      <c r="F263" s="89"/>
      <c r="G263" s="89"/>
    </row>
    <row r="264" spans="1:7" x14ac:dyDescent="0.25">
      <c r="A264" s="94"/>
      <c r="B264" s="92"/>
      <c r="C264" s="89"/>
      <c r="D264" s="89"/>
      <c r="E264" s="89"/>
      <c r="F264" s="89"/>
      <c r="G264" s="89"/>
    </row>
    <row r="265" spans="1:7" x14ac:dyDescent="0.25">
      <c r="A265" s="94"/>
      <c r="B265" s="92"/>
      <c r="C265" s="89"/>
      <c r="D265" s="89"/>
      <c r="E265" s="89"/>
      <c r="F265" s="89"/>
      <c r="G265" s="89"/>
    </row>
    <row r="266" spans="1:7" x14ac:dyDescent="0.25">
      <c r="A266" s="94"/>
      <c r="B266" s="92"/>
      <c r="C266" s="89"/>
      <c r="D266" s="89"/>
      <c r="E266" s="89"/>
      <c r="F266" s="89"/>
      <c r="G266" s="89"/>
    </row>
    <row r="267" spans="1:7" x14ac:dyDescent="0.25">
      <c r="A267" s="94"/>
      <c r="B267" s="92"/>
      <c r="C267" s="89"/>
      <c r="D267" s="89"/>
      <c r="E267" s="89"/>
      <c r="F267" s="89"/>
      <c r="G267" s="89"/>
    </row>
    <row r="268" spans="1:7" x14ac:dyDescent="0.25">
      <c r="A268" s="94"/>
      <c r="B268" s="92"/>
      <c r="C268" s="89"/>
      <c r="D268" s="89"/>
      <c r="E268" s="89"/>
      <c r="F268" s="89"/>
      <c r="G268" s="89"/>
    </row>
    <row r="269" spans="1:7" x14ac:dyDescent="0.25">
      <c r="A269" s="94"/>
      <c r="B269" s="92"/>
      <c r="C269" s="89"/>
      <c r="D269" s="89"/>
      <c r="E269" s="89"/>
      <c r="F269" s="89"/>
      <c r="G269" s="89"/>
    </row>
    <row r="270" spans="1:7" x14ac:dyDescent="0.25">
      <c r="A270" s="94"/>
      <c r="B270" s="92"/>
      <c r="C270" s="89"/>
      <c r="D270" s="89"/>
      <c r="E270" s="89"/>
      <c r="F270" s="89"/>
      <c r="G270" s="89"/>
    </row>
    <row r="271" spans="1:7" x14ac:dyDescent="0.25">
      <c r="A271" s="94"/>
      <c r="B271" s="92"/>
      <c r="C271" s="89"/>
      <c r="D271" s="89"/>
      <c r="E271" s="89"/>
      <c r="F271" s="89"/>
      <c r="G271" s="89"/>
    </row>
    <row r="272" spans="1:7" x14ac:dyDescent="0.25">
      <c r="A272" s="94"/>
      <c r="B272" s="92"/>
      <c r="C272" s="89"/>
      <c r="D272" s="89"/>
      <c r="E272" s="89"/>
      <c r="F272" s="89"/>
      <c r="G272" s="89"/>
    </row>
    <row r="273" spans="1:7" x14ac:dyDescent="0.25">
      <c r="A273" s="94"/>
      <c r="B273" s="92"/>
      <c r="C273" s="89"/>
      <c r="D273" s="89"/>
      <c r="E273" s="89"/>
      <c r="F273" s="89"/>
      <c r="G273" s="89"/>
    </row>
    <row r="274" spans="1:7" x14ac:dyDescent="0.25">
      <c r="A274" s="94"/>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sheetData>
  <autoFilter ref="A5:H125" xr:uid="{CA5F0D6E-DB9B-4C11-AAD8-9B523FFD2E6B}"/>
  <mergeCells count="1">
    <mergeCell ref="A4:G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E6833-BF5F-4358-8F33-EA4B27D2AE8C}">
  <sheetPr codeName="Hoja15"/>
  <dimension ref="A1:M366"/>
  <sheetViews>
    <sheetView topLeftCell="A5" zoomScaleNormal="100" workbookViewId="0">
      <selection activeCell="G151" sqref="A6:G151"/>
    </sheetView>
  </sheetViews>
  <sheetFormatPr baseColWidth="10" defaultRowHeight="15" x14ac:dyDescent="0.25"/>
  <cols>
    <col min="1" max="1" width="5.85546875" style="2" bestFit="1" customWidth="1"/>
    <col min="2" max="2" width="12.5703125" style="93" customWidth="1"/>
    <col min="3" max="3" width="29.5703125" customWidth="1"/>
    <col min="4" max="4" width="68.7109375" customWidth="1"/>
    <col min="5" max="5" width="31.7109375" bestFit="1" customWidth="1"/>
    <col min="6" max="6" width="15.42578125" bestFit="1" customWidth="1"/>
    <col min="7" max="7" width="14.42578125" customWidth="1"/>
    <col min="8" max="8" width="21" customWidth="1"/>
    <col min="10" max="14" width="0" hidden="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2905</v>
      </c>
      <c r="F2" s="87">
        <f>SUM(F6:F5911)</f>
        <v>237795.67</v>
      </c>
      <c r="G2" s="88">
        <f>SUM(G6:G5913)</f>
        <v>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s="175" customFormat="1" ht="34.5" customHeight="1" x14ac:dyDescent="0.25">
      <c r="A6" s="171">
        <v>1</v>
      </c>
      <c r="B6" s="172">
        <v>44578</v>
      </c>
      <c r="C6" s="173" t="s">
        <v>3020</v>
      </c>
      <c r="D6" s="174" t="s">
        <v>2463</v>
      </c>
      <c r="E6" s="194"/>
      <c r="F6" s="198">
        <v>2732</v>
      </c>
      <c r="G6" s="196"/>
    </row>
    <row r="7" spans="1:8" s="175" customFormat="1" ht="15.95" customHeight="1" x14ac:dyDescent="0.25">
      <c r="A7" s="171">
        <v>2</v>
      </c>
      <c r="B7" s="172">
        <v>44723</v>
      </c>
      <c r="C7" s="174" t="s">
        <v>3036</v>
      </c>
      <c r="D7" s="174" t="s">
        <v>3037</v>
      </c>
      <c r="E7" s="194"/>
      <c r="F7" s="198">
        <v>1440</v>
      </c>
      <c r="G7" s="196"/>
    </row>
    <row r="8" spans="1:8" s="175" customFormat="1" ht="15.95" customHeight="1" x14ac:dyDescent="0.25">
      <c r="A8" s="171">
        <v>3</v>
      </c>
      <c r="B8" s="172">
        <v>44592</v>
      </c>
      <c r="C8" s="174" t="s">
        <v>3038</v>
      </c>
      <c r="D8" s="174" t="s">
        <v>3039</v>
      </c>
      <c r="E8" s="194"/>
      <c r="F8" s="198">
        <f>2791.7-470.3-2026.92</f>
        <v>294.47999999999956</v>
      </c>
      <c r="G8" s="196"/>
    </row>
    <row r="9" spans="1:8" s="175" customFormat="1" ht="15.95" customHeight="1" x14ac:dyDescent="0.25">
      <c r="A9" s="171">
        <v>4</v>
      </c>
      <c r="B9" s="172">
        <v>44592</v>
      </c>
      <c r="C9" s="174" t="s">
        <v>3038</v>
      </c>
      <c r="D9" s="174" t="s">
        <v>3040</v>
      </c>
      <c r="E9" s="194"/>
      <c r="F9" s="198">
        <f>4060.53-579.11</f>
        <v>3481.42</v>
      </c>
      <c r="G9" s="196"/>
    </row>
    <row r="10" spans="1:8" s="66" customFormat="1" ht="15.95" customHeight="1" x14ac:dyDescent="0.25">
      <c r="A10" s="171">
        <v>5</v>
      </c>
      <c r="B10" s="172">
        <v>44596</v>
      </c>
      <c r="C10" s="174" t="s">
        <v>3036</v>
      </c>
      <c r="D10" s="174" t="s">
        <v>3041</v>
      </c>
      <c r="E10" s="194"/>
      <c r="F10" s="198">
        <v>1100</v>
      </c>
      <c r="G10" s="196"/>
    </row>
    <row r="11" spans="1:8" s="66" customFormat="1" ht="15.95" customHeight="1" x14ac:dyDescent="0.25">
      <c r="A11" s="171">
        <v>6</v>
      </c>
      <c r="B11" s="172">
        <v>44597</v>
      </c>
      <c r="C11" s="173" t="s">
        <v>3020</v>
      </c>
      <c r="D11" s="174" t="s">
        <v>3042</v>
      </c>
      <c r="E11" s="194"/>
      <c r="F11" s="198">
        <f>63.9+198.5</f>
        <v>262.39999999999998</v>
      </c>
      <c r="G11" s="196"/>
    </row>
    <row r="12" spans="1:8" s="175" customFormat="1" ht="15.95" customHeight="1" x14ac:dyDescent="0.25">
      <c r="A12" s="171">
        <v>7</v>
      </c>
      <c r="B12" s="172">
        <v>44597</v>
      </c>
      <c r="C12" s="174" t="s">
        <v>3038</v>
      </c>
      <c r="D12" s="174" t="s">
        <v>3043</v>
      </c>
      <c r="E12" s="194"/>
      <c r="F12" s="198">
        <v>598.66999999999996</v>
      </c>
      <c r="G12" s="196"/>
    </row>
    <row r="13" spans="1:8" s="175" customFormat="1" ht="15.95" customHeight="1" x14ac:dyDescent="0.25">
      <c r="A13" s="171">
        <v>8</v>
      </c>
      <c r="B13" s="172">
        <v>44597</v>
      </c>
      <c r="C13" s="174" t="s">
        <v>3038</v>
      </c>
      <c r="D13" s="174" t="s">
        <v>3044</v>
      </c>
      <c r="E13" s="194"/>
      <c r="F13" s="198">
        <f>1529.31-941.98</f>
        <v>587.32999999999993</v>
      </c>
      <c r="G13" s="196"/>
    </row>
    <row r="14" spans="1:8" s="175" customFormat="1" ht="15.95" customHeight="1" x14ac:dyDescent="0.25">
      <c r="A14" s="171">
        <v>9</v>
      </c>
      <c r="B14" s="176">
        <v>44599</v>
      </c>
      <c r="C14" s="173" t="s">
        <v>3020</v>
      </c>
      <c r="D14" s="174" t="s">
        <v>3045</v>
      </c>
      <c r="E14" s="194"/>
      <c r="F14" s="198">
        <v>1000</v>
      </c>
      <c r="G14" s="196"/>
    </row>
    <row r="15" spans="1:8" s="175" customFormat="1" ht="15.95" customHeight="1" x14ac:dyDescent="0.25">
      <c r="A15" s="171">
        <v>10</v>
      </c>
      <c r="B15" s="176">
        <v>44602</v>
      </c>
      <c r="C15" s="177" t="s">
        <v>3038</v>
      </c>
      <c r="D15" s="174" t="s">
        <v>3046</v>
      </c>
      <c r="E15" s="194"/>
      <c r="F15" s="198">
        <v>944.5</v>
      </c>
      <c r="G15" s="196"/>
    </row>
    <row r="16" spans="1:8" s="66" customFormat="1" ht="15.95" customHeight="1" x14ac:dyDescent="0.25">
      <c r="A16" s="171">
        <v>11</v>
      </c>
      <c r="B16" s="176">
        <v>44607</v>
      </c>
      <c r="C16" s="173" t="s">
        <v>3020</v>
      </c>
      <c r="D16" s="174" t="s">
        <v>3047</v>
      </c>
      <c r="E16" s="194"/>
      <c r="F16" s="198">
        <f>1900+70+200+250+1100</f>
        <v>3520</v>
      </c>
      <c r="G16" s="196"/>
    </row>
    <row r="17" spans="1:7" s="175" customFormat="1" ht="15.95" customHeight="1" x14ac:dyDescent="0.25">
      <c r="A17" s="171">
        <f t="shared" ref="A17" si="0">+A16+1</f>
        <v>12</v>
      </c>
      <c r="B17" s="172">
        <v>44607</v>
      </c>
      <c r="C17" s="174" t="s">
        <v>11</v>
      </c>
      <c r="D17" s="174" t="s">
        <v>501</v>
      </c>
      <c r="E17" s="194" t="s">
        <v>2467</v>
      </c>
      <c r="F17" s="198">
        <v>10</v>
      </c>
      <c r="G17" s="196"/>
    </row>
    <row r="18" spans="1:7" s="66" customFormat="1" ht="15.95" customHeight="1" x14ac:dyDescent="0.25">
      <c r="A18" s="171">
        <v>13</v>
      </c>
      <c r="B18" s="172">
        <v>44609</v>
      </c>
      <c r="C18" s="173" t="s">
        <v>3020</v>
      </c>
      <c r="D18" s="174" t="s">
        <v>3048</v>
      </c>
      <c r="E18" s="194"/>
      <c r="F18" s="198">
        <v>200</v>
      </c>
      <c r="G18" s="196"/>
    </row>
    <row r="19" spans="1:7" s="175" customFormat="1" ht="15.95" customHeight="1" x14ac:dyDescent="0.25">
      <c r="A19" s="171">
        <v>14</v>
      </c>
      <c r="B19" s="172">
        <v>44607</v>
      </c>
      <c r="C19" s="174" t="s">
        <v>317</v>
      </c>
      <c r="D19" s="174" t="s">
        <v>3048</v>
      </c>
      <c r="E19" s="194"/>
      <c r="F19" s="198">
        <v>664.6</v>
      </c>
      <c r="G19" s="196"/>
    </row>
    <row r="20" spans="1:7" s="175" customFormat="1" ht="15.95" customHeight="1" x14ac:dyDescent="0.25">
      <c r="A20" s="171">
        <v>15</v>
      </c>
      <c r="B20" s="172">
        <v>44609</v>
      </c>
      <c r="C20" s="174" t="s">
        <v>3038</v>
      </c>
      <c r="D20" s="174" t="s">
        <v>3049</v>
      </c>
      <c r="E20" s="194"/>
      <c r="F20" s="198">
        <v>376.36</v>
      </c>
      <c r="G20" s="196"/>
    </row>
    <row r="21" spans="1:7" s="175" customFormat="1" ht="15.95" customHeight="1" x14ac:dyDescent="0.25">
      <c r="A21" s="171">
        <v>16</v>
      </c>
      <c r="B21" s="178">
        <v>44610</v>
      </c>
      <c r="C21" s="174" t="s">
        <v>11</v>
      </c>
      <c r="D21" s="174" t="s">
        <v>3050</v>
      </c>
      <c r="E21" s="194"/>
      <c r="F21" s="198">
        <v>82.3</v>
      </c>
      <c r="G21" s="196"/>
    </row>
    <row r="22" spans="1:7" s="175" customFormat="1" ht="15.95" customHeight="1" x14ac:dyDescent="0.25">
      <c r="A22" s="171">
        <v>17</v>
      </c>
      <c r="B22" s="176">
        <v>44607</v>
      </c>
      <c r="C22" s="173" t="s">
        <v>3020</v>
      </c>
      <c r="D22" s="174" t="s">
        <v>3051</v>
      </c>
      <c r="E22" s="194"/>
      <c r="F22" s="198">
        <v>250</v>
      </c>
      <c r="G22" s="196"/>
    </row>
    <row r="23" spans="1:7" s="175" customFormat="1" ht="15.95" customHeight="1" x14ac:dyDescent="0.25">
      <c r="A23" s="171">
        <v>18</v>
      </c>
      <c r="B23" s="176">
        <v>44610</v>
      </c>
      <c r="C23" s="173" t="s">
        <v>3052</v>
      </c>
      <c r="D23" s="173" t="s">
        <v>3053</v>
      </c>
      <c r="E23" s="182"/>
      <c r="F23" s="198">
        <v>30</v>
      </c>
      <c r="G23" s="197"/>
    </row>
    <row r="24" spans="1:7" s="175" customFormat="1" ht="15.95" customHeight="1" x14ac:dyDescent="0.25">
      <c r="A24" s="171">
        <v>19</v>
      </c>
      <c r="B24" s="176">
        <v>44723</v>
      </c>
      <c r="C24" s="173" t="s">
        <v>3020</v>
      </c>
      <c r="D24" s="173" t="s">
        <v>3054</v>
      </c>
      <c r="E24" s="182"/>
      <c r="F24" s="198">
        <v>1356.6</v>
      </c>
      <c r="G24" s="197"/>
    </row>
    <row r="25" spans="1:7" s="175" customFormat="1" ht="15.95" customHeight="1" x14ac:dyDescent="0.25">
      <c r="A25" s="171">
        <f>+A23+1</f>
        <v>19</v>
      </c>
      <c r="B25" s="176">
        <v>44608</v>
      </c>
      <c r="C25" s="173" t="s">
        <v>3055</v>
      </c>
      <c r="D25" s="173" t="s">
        <v>2472</v>
      </c>
      <c r="E25" s="182"/>
      <c r="F25" s="198">
        <v>44</v>
      </c>
      <c r="G25" s="197"/>
    </row>
    <row r="26" spans="1:7" s="175" customFormat="1" ht="15.95" customHeight="1" x14ac:dyDescent="0.25">
      <c r="A26" s="171">
        <v>20</v>
      </c>
      <c r="B26" s="176">
        <v>44611</v>
      </c>
      <c r="C26" s="173" t="s">
        <v>3020</v>
      </c>
      <c r="D26" s="173" t="s">
        <v>101</v>
      </c>
      <c r="E26" s="182"/>
      <c r="F26" s="198">
        <v>600</v>
      </c>
      <c r="G26" s="197"/>
    </row>
    <row r="27" spans="1:7" s="175" customFormat="1" ht="15.95" customHeight="1" x14ac:dyDescent="0.25">
      <c r="A27" s="171">
        <v>21</v>
      </c>
      <c r="B27" s="176">
        <v>44614</v>
      </c>
      <c r="C27" s="173" t="s">
        <v>3020</v>
      </c>
      <c r="D27" s="173" t="s">
        <v>3048</v>
      </c>
      <c r="E27" s="182"/>
      <c r="F27" s="198">
        <v>203.5</v>
      </c>
      <c r="G27" s="197"/>
    </row>
    <row r="28" spans="1:7" s="32" customFormat="1" ht="15.95" customHeight="1" x14ac:dyDescent="0.25">
      <c r="A28" s="171">
        <v>22</v>
      </c>
      <c r="B28" s="176">
        <v>44599</v>
      </c>
      <c r="C28" s="174" t="s">
        <v>3036</v>
      </c>
      <c r="D28" s="173" t="s">
        <v>3041</v>
      </c>
      <c r="E28" s="182"/>
      <c r="F28" s="198">
        <v>500</v>
      </c>
      <c r="G28" s="197"/>
    </row>
    <row r="29" spans="1:7" ht="15.95" customHeight="1" x14ac:dyDescent="0.25">
      <c r="A29" s="171">
        <v>23</v>
      </c>
      <c r="B29" s="172">
        <v>44651</v>
      </c>
      <c r="C29" s="174" t="s">
        <v>3056</v>
      </c>
      <c r="D29" s="174" t="s">
        <v>763</v>
      </c>
      <c r="E29" s="194" t="s">
        <v>2484</v>
      </c>
      <c r="F29" s="198">
        <v>23</v>
      </c>
      <c r="G29" s="196"/>
    </row>
    <row r="30" spans="1:7" s="32" customFormat="1" ht="15.95" customHeight="1" x14ac:dyDescent="0.25">
      <c r="A30" s="171">
        <v>24</v>
      </c>
      <c r="B30" s="176">
        <v>44652</v>
      </c>
      <c r="C30" s="173" t="s">
        <v>3020</v>
      </c>
      <c r="D30" s="174" t="s">
        <v>3057</v>
      </c>
      <c r="E30" s="194"/>
      <c r="F30" s="198">
        <f>2+4+75+7+2.6+16+16+7+16+5+12</f>
        <v>162.6</v>
      </c>
      <c r="G30" s="196"/>
    </row>
    <row r="31" spans="1:7" s="175" customFormat="1" ht="15.95" customHeight="1" x14ac:dyDescent="0.25">
      <c r="A31" s="171">
        <v>25</v>
      </c>
      <c r="B31" s="176">
        <v>44678</v>
      </c>
      <c r="C31" s="173" t="s">
        <v>3020</v>
      </c>
      <c r="D31" s="174" t="s">
        <v>2500</v>
      </c>
      <c r="E31" s="194"/>
      <c r="F31" s="198">
        <v>350</v>
      </c>
      <c r="G31" s="196"/>
    </row>
    <row r="32" spans="1:7" s="175" customFormat="1" ht="15.95" customHeight="1" x14ac:dyDescent="0.25">
      <c r="A32" s="171">
        <v>26</v>
      </c>
      <c r="B32" s="178">
        <v>44686</v>
      </c>
      <c r="C32" s="173" t="s">
        <v>3055</v>
      </c>
      <c r="D32" s="174" t="s">
        <v>15</v>
      </c>
      <c r="E32" s="194"/>
      <c r="F32" s="198">
        <v>40</v>
      </c>
      <c r="G32" s="196"/>
    </row>
    <row r="33" spans="1:7" s="175" customFormat="1" ht="15.95" customHeight="1" x14ac:dyDescent="0.25">
      <c r="A33" s="171">
        <v>27</v>
      </c>
      <c r="B33" s="178">
        <v>44688</v>
      </c>
      <c r="C33" s="173" t="s">
        <v>3020</v>
      </c>
      <c r="D33" s="174" t="s">
        <v>3058</v>
      </c>
      <c r="E33" s="194"/>
      <c r="F33" s="198">
        <v>902.95</v>
      </c>
      <c r="G33" s="196"/>
    </row>
    <row r="34" spans="1:7" s="175" customFormat="1" ht="15.95" customHeight="1" x14ac:dyDescent="0.25">
      <c r="A34" s="171">
        <v>28</v>
      </c>
      <c r="B34" s="172">
        <v>44719</v>
      </c>
      <c r="C34" s="173" t="s">
        <v>3020</v>
      </c>
      <c r="D34" s="174" t="s">
        <v>3059</v>
      </c>
      <c r="E34" s="194"/>
      <c r="F34" s="198">
        <v>37</v>
      </c>
      <c r="G34" s="196"/>
    </row>
    <row r="35" spans="1:7" s="32" customFormat="1" ht="15.95" customHeight="1" x14ac:dyDescent="0.25">
      <c r="A35" s="171">
        <v>29</v>
      </c>
      <c r="B35" s="178">
        <v>44692</v>
      </c>
      <c r="C35" s="173" t="s">
        <v>3020</v>
      </c>
      <c r="D35" s="174" t="s">
        <v>3060</v>
      </c>
      <c r="E35" s="194"/>
      <c r="F35" s="198">
        <v>70.8</v>
      </c>
      <c r="G35" s="196"/>
    </row>
    <row r="36" spans="1:7" s="32" customFormat="1" ht="15.95" customHeight="1" x14ac:dyDescent="0.25">
      <c r="A36" s="171">
        <v>30</v>
      </c>
      <c r="B36" s="176">
        <v>44695</v>
      </c>
      <c r="C36" s="173" t="s">
        <v>3020</v>
      </c>
      <c r="D36" s="173" t="s">
        <v>2502</v>
      </c>
      <c r="E36" s="182"/>
      <c r="F36" s="198">
        <v>325</v>
      </c>
      <c r="G36" s="197"/>
    </row>
    <row r="37" spans="1:7" s="32" customFormat="1" ht="15.95" customHeight="1" x14ac:dyDescent="0.25">
      <c r="A37" s="171">
        <v>31</v>
      </c>
      <c r="B37" s="176">
        <v>44700</v>
      </c>
      <c r="C37" s="173" t="s">
        <v>3020</v>
      </c>
      <c r="D37" s="174" t="s">
        <v>3061</v>
      </c>
      <c r="E37" s="194"/>
      <c r="F37" s="198">
        <v>674.9</v>
      </c>
      <c r="G37" s="196"/>
    </row>
    <row r="38" spans="1:7" s="32" customFormat="1" ht="15.95" customHeight="1" x14ac:dyDescent="0.25">
      <c r="A38" s="171">
        <v>32</v>
      </c>
      <c r="B38" s="176">
        <v>44700</v>
      </c>
      <c r="C38" s="174" t="s">
        <v>11</v>
      </c>
      <c r="D38" s="174" t="s">
        <v>2505</v>
      </c>
      <c r="E38" s="194"/>
      <c r="F38" s="198">
        <v>22</v>
      </c>
      <c r="G38" s="196"/>
    </row>
    <row r="39" spans="1:7" ht="15.95" customHeight="1" x14ac:dyDescent="0.25">
      <c r="A39" s="171">
        <v>33</v>
      </c>
      <c r="B39" s="176">
        <v>44718</v>
      </c>
      <c r="C39" s="173" t="s">
        <v>3020</v>
      </c>
      <c r="D39" s="174" t="s">
        <v>3062</v>
      </c>
      <c r="E39" s="194"/>
      <c r="F39" s="198">
        <v>162.6</v>
      </c>
      <c r="G39" s="196"/>
    </row>
    <row r="40" spans="1:7" s="32" customFormat="1" ht="15.95" customHeight="1" x14ac:dyDescent="0.25">
      <c r="A40" s="171">
        <v>34</v>
      </c>
      <c r="B40" s="176">
        <v>44718</v>
      </c>
      <c r="C40" s="173" t="s">
        <v>3020</v>
      </c>
      <c r="D40" s="174" t="s">
        <v>3063</v>
      </c>
      <c r="E40" s="194"/>
      <c r="F40" s="198">
        <v>1440.9</v>
      </c>
      <c r="G40" s="196"/>
    </row>
    <row r="41" spans="1:7" s="32" customFormat="1" ht="15.95" customHeight="1" x14ac:dyDescent="0.25">
      <c r="A41" s="171">
        <v>35</v>
      </c>
      <c r="B41" s="176">
        <v>44718</v>
      </c>
      <c r="C41" s="173" t="s">
        <v>3020</v>
      </c>
      <c r="D41" s="174" t="s">
        <v>3064</v>
      </c>
      <c r="E41" s="194"/>
      <c r="F41" s="198">
        <f>1100+250+110+64</f>
        <v>1524</v>
      </c>
      <c r="G41" s="196"/>
    </row>
    <row r="42" spans="1:7" s="32" customFormat="1" ht="15.95" customHeight="1" x14ac:dyDescent="0.25">
      <c r="A42" s="171">
        <v>36</v>
      </c>
      <c r="B42" s="176">
        <v>44723</v>
      </c>
      <c r="C42" s="174" t="s">
        <v>3036</v>
      </c>
      <c r="D42" s="174" t="s">
        <v>3065</v>
      </c>
      <c r="E42" s="194"/>
      <c r="F42" s="198">
        <v>2174.8200000000002</v>
      </c>
      <c r="G42" s="196"/>
    </row>
    <row r="43" spans="1:7" s="32" customFormat="1" ht="15.95" customHeight="1" x14ac:dyDescent="0.25">
      <c r="A43" s="171">
        <v>37</v>
      </c>
      <c r="B43" s="176">
        <v>44788</v>
      </c>
      <c r="C43" s="173" t="s">
        <v>3020</v>
      </c>
      <c r="D43" s="174" t="s">
        <v>3066</v>
      </c>
      <c r="E43" s="194"/>
      <c r="F43" s="198">
        <v>2820.49</v>
      </c>
      <c r="G43" s="196"/>
    </row>
    <row r="44" spans="1:7" s="32" customFormat="1" ht="15.95" customHeight="1" x14ac:dyDescent="0.25">
      <c r="A44" s="171">
        <v>38</v>
      </c>
      <c r="B44" s="176">
        <v>44719</v>
      </c>
      <c r="C44" s="173" t="s">
        <v>3020</v>
      </c>
      <c r="D44" s="174" t="s">
        <v>3067</v>
      </c>
      <c r="E44" s="194"/>
      <c r="F44" s="198">
        <v>115</v>
      </c>
      <c r="G44" s="196"/>
    </row>
    <row r="45" spans="1:7" s="32" customFormat="1" ht="15.95" customHeight="1" x14ac:dyDescent="0.25">
      <c r="A45" s="171">
        <v>39</v>
      </c>
      <c r="B45" s="176">
        <v>44719</v>
      </c>
      <c r="C45" s="173" t="s">
        <v>3020</v>
      </c>
      <c r="D45" s="174" t="s">
        <v>2509</v>
      </c>
      <c r="E45" s="194"/>
      <c r="F45" s="198">
        <v>100</v>
      </c>
      <c r="G45" s="196"/>
    </row>
    <row r="46" spans="1:7" s="32" customFormat="1" ht="15.95" customHeight="1" x14ac:dyDescent="0.25">
      <c r="A46" s="171">
        <v>40</v>
      </c>
      <c r="B46" s="176">
        <v>44720</v>
      </c>
      <c r="C46" s="173" t="s">
        <v>3020</v>
      </c>
      <c r="D46" s="174" t="s">
        <v>3068</v>
      </c>
      <c r="E46" s="194"/>
      <c r="F46" s="198">
        <f>0.2+698.8</f>
        <v>699</v>
      </c>
      <c r="G46" s="196"/>
    </row>
    <row r="47" spans="1:7" ht="15.95" customHeight="1" x14ac:dyDescent="0.25">
      <c r="A47" s="171">
        <v>41</v>
      </c>
      <c r="B47" s="176">
        <v>44721</v>
      </c>
      <c r="C47" s="174" t="s">
        <v>3069</v>
      </c>
      <c r="D47" s="174" t="s">
        <v>3070</v>
      </c>
      <c r="E47" s="194" t="s">
        <v>2514</v>
      </c>
      <c r="F47" s="198">
        <v>94.4</v>
      </c>
      <c r="G47" s="196"/>
    </row>
    <row r="48" spans="1:7" ht="15.95" customHeight="1" x14ac:dyDescent="0.25">
      <c r="A48" s="171">
        <v>42</v>
      </c>
      <c r="B48" s="176">
        <v>44721</v>
      </c>
      <c r="C48" s="174" t="s">
        <v>3071</v>
      </c>
      <c r="D48" s="174" t="s">
        <v>2513</v>
      </c>
      <c r="E48" s="194" t="s">
        <v>2511</v>
      </c>
      <c r="F48" s="198">
        <v>102.49</v>
      </c>
      <c r="G48" s="196"/>
    </row>
    <row r="49" spans="1:7" ht="15.95" customHeight="1" x14ac:dyDescent="0.25">
      <c r="A49" s="171">
        <v>43</v>
      </c>
      <c r="B49" s="176">
        <v>44722</v>
      </c>
      <c r="C49" s="173" t="s">
        <v>3020</v>
      </c>
      <c r="D49" s="174" t="s">
        <v>2518</v>
      </c>
      <c r="E49" s="194" t="s">
        <v>2517</v>
      </c>
      <c r="F49" s="198">
        <v>16</v>
      </c>
      <c r="G49" s="196"/>
    </row>
    <row r="50" spans="1:7" ht="15.95" customHeight="1" x14ac:dyDescent="0.25">
      <c r="A50" s="171">
        <v>44</v>
      </c>
      <c r="B50" s="176">
        <v>44722</v>
      </c>
      <c r="C50" s="173" t="s">
        <v>3055</v>
      </c>
      <c r="D50" s="173" t="s">
        <v>3072</v>
      </c>
      <c r="E50" s="182"/>
      <c r="F50" s="198">
        <v>561.48</v>
      </c>
      <c r="G50" s="197"/>
    </row>
    <row r="51" spans="1:7" ht="15.95" customHeight="1" x14ac:dyDescent="0.25">
      <c r="A51" s="171">
        <v>45</v>
      </c>
      <c r="B51" s="176">
        <v>44729</v>
      </c>
      <c r="C51" s="173" t="s">
        <v>3020</v>
      </c>
      <c r="D51" s="174" t="s">
        <v>2523</v>
      </c>
      <c r="E51" s="194"/>
      <c r="F51" s="198">
        <v>86</v>
      </c>
      <c r="G51" s="196"/>
    </row>
    <row r="52" spans="1:7" ht="15.95" customHeight="1" x14ac:dyDescent="0.25">
      <c r="A52" s="171">
        <v>46</v>
      </c>
      <c r="B52" s="176">
        <v>44730</v>
      </c>
      <c r="C52" s="173" t="s">
        <v>3020</v>
      </c>
      <c r="D52" s="174" t="s">
        <v>2524</v>
      </c>
      <c r="E52" s="194"/>
      <c r="F52" s="198">
        <f>50+137+43+12</f>
        <v>242</v>
      </c>
      <c r="G52" s="196"/>
    </row>
    <row r="53" spans="1:7" ht="15.95" customHeight="1" x14ac:dyDescent="0.25">
      <c r="A53" s="171">
        <v>47</v>
      </c>
      <c r="B53" s="176">
        <v>44732</v>
      </c>
      <c r="C53" s="173" t="s">
        <v>3073</v>
      </c>
      <c r="D53" s="173" t="s">
        <v>3074</v>
      </c>
      <c r="E53" s="182"/>
      <c r="F53" s="198">
        <v>3000</v>
      </c>
      <c r="G53" s="197"/>
    </row>
    <row r="54" spans="1:7" s="66" customFormat="1" ht="15.95" customHeight="1" x14ac:dyDescent="0.25">
      <c r="A54" s="171">
        <v>48</v>
      </c>
      <c r="B54" s="176">
        <v>44735</v>
      </c>
      <c r="C54" s="173" t="s">
        <v>3020</v>
      </c>
      <c r="D54" s="173" t="s">
        <v>2530</v>
      </c>
      <c r="E54" s="182"/>
      <c r="F54" s="198">
        <v>418</v>
      </c>
      <c r="G54" s="197"/>
    </row>
    <row r="55" spans="1:7" ht="15.95" customHeight="1" x14ac:dyDescent="0.25">
      <c r="A55" s="171">
        <v>49</v>
      </c>
      <c r="B55" s="178">
        <v>44719</v>
      </c>
      <c r="C55" s="173" t="s">
        <v>3020</v>
      </c>
      <c r="D55" s="173" t="s">
        <v>101</v>
      </c>
      <c r="E55" s="194"/>
      <c r="F55" s="198">
        <v>470</v>
      </c>
      <c r="G55" s="196"/>
    </row>
    <row r="56" spans="1:7" ht="15.95" customHeight="1" x14ac:dyDescent="0.25">
      <c r="A56" s="171">
        <v>50</v>
      </c>
      <c r="B56" s="176">
        <v>44753</v>
      </c>
      <c r="C56" s="173" t="s">
        <v>3020</v>
      </c>
      <c r="D56" s="174" t="s">
        <v>2533</v>
      </c>
      <c r="E56" s="194"/>
      <c r="F56" s="198">
        <v>57</v>
      </c>
      <c r="G56" s="196"/>
    </row>
    <row r="57" spans="1:7" ht="15.95" customHeight="1" x14ac:dyDescent="0.25">
      <c r="A57" s="171">
        <v>51</v>
      </c>
      <c r="B57" s="176">
        <v>44756</v>
      </c>
      <c r="C57" s="173" t="s">
        <v>3020</v>
      </c>
      <c r="D57" s="174" t="s">
        <v>2538</v>
      </c>
      <c r="E57" s="194"/>
      <c r="F57" s="198">
        <v>247.3</v>
      </c>
      <c r="G57" s="196"/>
    </row>
    <row r="58" spans="1:7" ht="15.95" customHeight="1" x14ac:dyDescent="0.25">
      <c r="A58" s="171">
        <v>52</v>
      </c>
      <c r="B58" s="176">
        <v>44762</v>
      </c>
      <c r="C58" s="173" t="s">
        <v>3020</v>
      </c>
      <c r="D58" s="174" t="s">
        <v>2542</v>
      </c>
      <c r="E58" s="194"/>
      <c r="F58" s="198">
        <v>141.5</v>
      </c>
      <c r="G58" s="196"/>
    </row>
    <row r="59" spans="1:7" ht="15.95" customHeight="1" x14ac:dyDescent="0.25">
      <c r="A59" s="171">
        <v>53</v>
      </c>
      <c r="B59" s="176">
        <v>44753</v>
      </c>
      <c r="C59" s="173" t="s">
        <v>3020</v>
      </c>
      <c r="D59" s="173" t="s">
        <v>2534</v>
      </c>
      <c r="E59" s="182"/>
      <c r="F59" s="198">
        <v>1200</v>
      </c>
      <c r="G59" s="197"/>
    </row>
    <row r="60" spans="1:7" ht="15.95" customHeight="1" x14ac:dyDescent="0.25">
      <c r="A60" s="171">
        <v>54</v>
      </c>
      <c r="B60" s="176">
        <v>44756</v>
      </c>
      <c r="C60" s="173" t="s">
        <v>3020</v>
      </c>
      <c r="D60" s="174" t="s">
        <v>2539</v>
      </c>
      <c r="E60" s="194"/>
      <c r="F60" s="198">
        <v>6</v>
      </c>
      <c r="G60" s="196"/>
    </row>
    <row r="61" spans="1:7" ht="15.95" customHeight="1" x14ac:dyDescent="0.25">
      <c r="A61" s="171">
        <v>55</v>
      </c>
      <c r="B61" s="176">
        <v>44756</v>
      </c>
      <c r="C61" s="173" t="s">
        <v>3020</v>
      </c>
      <c r="D61" s="174" t="s">
        <v>2540</v>
      </c>
      <c r="E61" s="194"/>
      <c r="F61" s="198">
        <v>18</v>
      </c>
      <c r="G61" s="196"/>
    </row>
    <row r="62" spans="1:7" ht="15.95" customHeight="1" x14ac:dyDescent="0.25">
      <c r="A62" s="171">
        <v>56</v>
      </c>
      <c r="B62" s="176">
        <v>44756</v>
      </c>
      <c r="C62" s="174" t="s">
        <v>11</v>
      </c>
      <c r="D62" s="174" t="s">
        <v>2536</v>
      </c>
      <c r="E62" s="194"/>
      <c r="F62" s="198">
        <v>6</v>
      </c>
      <c r="G62" s="196"/>
    </row>
    <row r="63" spans="1:7" ht="15.95" customHeight="1" x14ac:dyDescent="0.25">
      <c r="A63" s="171">
        <v>57</v>
      </c>
      <c r="B63" s="176">
        <v>44756</v>
      </c>
      <c r="C63" s="174" t="s">
        <v>11</v>
      </c>
      <c r="D63" s="174" t="s">
        <v>2537</v>
      </c>
      <c r="E63" s="194"/>
      <c r="F63" s="198">
        <v>18</v>
      </c>
      <c r="G63" s="196"/>
    </row>
    <row r="64" spans="1:7" ht="15.95" customHeight="1" x14ac:dyDescent="0.25">
      <c r="A64" s="171">
        <v>58</v>
      </c>
      <c r="B64" s="176">
        <v>44760</v>
      </c>
      <c r="C64" s="174" t="s">
        <v>11</v>
      </c>
      <c r="D64" s="174" t="s">
        <v>2541</v>
      </c>
      <c r="E64" s="194"/>
      <c r="F64" s="198">
        <v>28</v>
      </c>
      <c r="G64" s="196"/>
    </row>
    <row r="65" spans="1:7" ht="15.95" customHeight="1" x14ac:dyDescent="0.25">
      <c r="A65" s="171">
        <v>59</v>
      </c>
      <c r="B65" s="176">
        <v>44763</v>
      </c>
      <c r="C65" s="174" t="s">
        <v>11</v>
      </c>
      <c r="D65" s="174" t="s">
        <v>2543</v>
      </c>
      <c r="E65" s="194"/>
      <c r="F65" s="198">
        <v>15</v>
      </c>
      <c r="G65" s="196"/>
    </row>
    <row r="66" spans="1:7" ht="15.95" customHeight="1" x14ac:dyDescent="0.25">
      <c r="A66" s="171">
        <v>60</v>
      </c>
      <c r="B66" s="176">
        <v>44763</v>
      </c>
      <c r="C66" s="174" t="s">
        <v>11</v>
      </c>
      <c r="D66" s="174" t="s">
        <v>2544</v>
      </c>
      <c r="E66" s="194"/>
      <c r="F66" s="198">
        <v>15</v>
      </c>
      <c r="G66" s="196"/>
    </row>
    <row r="67" spans="1:7" ht="15.95" customHeight="1" x14ac:dyDescent="0.25">
      <c r="A67" s="171">
        <v>61</v>
      </c>
      <c r="B67" s="176">
        <v>44761</v>
      </c>
      <c r="C67" s="173" t="s">
        <v>11</v>
      </c>
      <c r="D67" s="173" t="s">
        <v>2549</v>
      </c>
      <c r="E67" s="182"/>
      <c r="F67" s="198">
        <v>49.5</v>
      </c>
      <c r="G67" s="197"/>
    </row>
    <row r="68" spans="1:7" ht="15.95" customHeight="1" x14ac:dyDescent="0.25">
      <c r="A68" s="171">
        <v>62</v>
      </c>
      <c r="B68" s="176">
        <v>44767</v>
      </c>
      <c r="C68" s="173" t="s">
        <v>3055</v>
      </c>
      <c r="D68" s="173" t="s">
        <v>3075</v>
      </c>
      <c r="E68" s="182"/>
      <c r="F68" s="198">
        <v>162</v>
      </c>
      <c r="G68" s="197"/>
    </row>
    <row r="69" spans="1:7" ht="15.95" customHeight="1" x14ac:dyDescent="0.25">
      <c r="A69" s="171">
        <v>63</v>
      </c>
      <c r="B69" s="176">
        <v>44772</v>
      </c>
      <c r="C69" s="173" t="s">
        <v>3020</v>
      </c>
      <c r="D69" s="173" t="s">
        <v>2550</v>
      </c>
      <c r="E69" s="182"/>
      <c r="F69" s="198">
        <v>302</v>
      </c>
      <c r="G69" s="197"/>
    </row>
    <row r="70" spans="1:7" ht="15.95" customHeight="1" x14ac:dyDescent="0.25">
      <c r="A70" s="171">
        <v>64</v>
      </c>
      <c r="B70" s="176">
        <v>44774</v>
      </c>
      <c r="C70" s="173" t="s">
        <v>3020</v>
      </c>
      <c r="D70" s="173" t="s">
        <v>3076</v>
      </c>
      <c r="E70" s="182"/>
      <c r="F70" s="198">
        <v>1040</v>
      </c>
      <c r="G70" s="197"/>
    </row>
    <row r="71" spans="1:7" ht="15.95" customHeight="1" x14ac:dyDescent="0.25">
      <c r="A71" s="171">
        <v>65</v>
      </c>
      <c r="B71" s="176">
        <v>44785</v>
      </c>
      <c r="C71" s="173" t="s">
        <v>3077</v>
      </c>
      <c r="D71" s="173" t="s">
        <v>2554</v>
      </c>
      <c r="E71" s="182"/>
      <c r="F71" s="198">
        <v>1200</v>
      </c>
      <c r="G71" s="197"/>
    </row>
    <row r="72" spans="1:7" ht="15.95" customHeight="1" x14ac:dyDescent="0.25">
      <c r="A72" s="171">
        <v>66</v>
      </c>
      <c r="B72" s="176">
        <v>44791</v>
      </c>
      <c r="C72" s="173" t="s">
        <v>3055</v>
      </c>
      <c r="D72" s="173" t="s">
        <v>2558</v>
      </c>
      <c r="E72" s="182"/>
      <c r="F72" s="198">
        <v>49.2</v>
      </c>
      <c r="G72" s="197"/>
    </row>
    <row r="73" spans="1:7" ht="15.95" customHeight="1" x14ac:dyDescent="0.25">
      <c r="A73" s="171">
        <v>67</v>
      </c>
      <c r="B73" s="176">
        <v>44795</v>
      </c>
      <c r="C73" s="173" t="s">
        <v>3078</v>
      </c>
      <c r="D73" s="173" t="s">
        <v>2560</v>
      </c>
      <c r="E73" s="182"/>
      <c r="F73" s="198">
        <v>51.7</v>
      </c>
      <c r="G73" s="197"/>
    </row>
    <row r="74" spans="1:7" ht="15.95" customHeight="1" x14ac:dyDescent="0.25">
      <c r="A74" s="171">
        <v>68</v>
      </c>
      <c r="B74" s="176">
        <v>44789</v>
      </c>
      <c r="C74" s="173" t="s">
        <v>3020</v>
      </c>
      <c r="D74" s="173" t="s">
        <v>2557</v>
      </c>
      <c r="E74" s="182"/>
      <c r="F74" s="198">
        <v>4208</v>
      </c>
      <c r="G74" s="197"/>
    </row>
    <row r="75" spans="1:7" ht="15.95" customHeight="1" x14ac:dyDescent="0.25">
      <c r="A75" s="171">
        <v>69</v>
      </c>
      <c r="B75" s="176">
        <v>44799</v>
      </c>
      <c r="C75" s="173" t="s">
        <v>11</v>
      </c>
      <c r="D75" s="173" t="s">
        <v>2561</v>
      </c>
      <c r="E75" s="182"/>
      <c r="F75" s="198">
        <v>48</v>
      </c>
      <c r="G75" s="197"/>
    </row>
    <row r="76" spans="1:7" ht="15.95" customHeight="1" x14ac:dyDescent="0.25">
      <c r="A76" s="171">
        <v>70</v>
      </c>
      <c r="B76" s="176">
        <v>44802</v>
      </c>
      <c r="C76" s="173" t="s">
        <v>11</v>
      </c>
      <c r="D76" s="173" t="s">
        <v>2564</v>
      </c>
      <c r="E76" s="182"/>
      <c r="F76" s="198">
        <v>15</v>
      </c>
      <c r="G76" s="197"/>
    </row>
    <row r="77" spans="1:7" ht="15.95" customHeight="1" x14ac:dyDescent="0.25">
      <c r="A77" s="171">
        <v>71</v>
      </c>
      <c r="B77" s="176">
        <v>44802</v>
      </c>
      <c r="C77" s="173" t="s">
        <v>11</v>
      </c>
      <c r="D77" s="173" t="s">
        <v>2565</v>
      </c>
      <c r="E77" s="182"/>
      <c r="F77" s="198">
        <v>15</v>
      </c>
      <c r="G77" s="197"/>
    </row>
    <row r="78" spans="1:7" ht="15.95" customHeight="1" x14ac:dyDescent="0.25">
      <c r="A78" s="171">
        <v>72</v>
      </c>
      <c r="B78" s="176">
        <v>44801</v>
      </c>
      <c r="C78" s="173" t="s">
        <v>3020</v>
      </c>
      <c r="D78" s="173" t="s">
        <v>3079</v>
      </c>
      <c r="E78" s="182"/>
      <c r="F78" s="198">
        <v>468.44</v>
      </c>
      <c r="G78" s="197"/>
    </row>
    <row r="79" spans="1:7" s="66" customFormat="1" ht="15.95" customHeight="1" x14ac:dyDescent="0.25">
      <c r="A79" s="171">
        <v>73</v>
      </c>
      <c r="B79" s="172">
        <v>44802</v>
      </c>
      <c r="C79" s="173" t="s">
        <v>3080</v>
      </c>
      <c r="D79" s="173" t="s">
        <v>2563</v>
      </c>
      <c r="E79" s="182"/>
      <c r="F79" s="198">
        <v>20</v>
      </c>
      <c r="G79" s="197"/>
    </row>
    <row r="80" spans="1:7" s="66" customFormat="1" ht="15.95" customHeight="1" x14ac:dyDescent="0.25">
      <c r="A80" s="171">
        <v>74</v>
      </c>
      <c r="B80" s="178">
        <v>44834</v>
      </c>
      <c r="C80" s="174" t="s">
        <v>3081</v>
      </c>
      <c r="D80" s="174" t="s">
        <v>3082</v>
      </c>
      <c r="E80" s="194"/>
      <c r="F80" s="198">
        <v>42</v>
      </c>
      <c r="G80" s="196"/>
    </row>
    <row r="81" spans="1:7" ht="15.95" customHeight="1" x14ac:dyDescent="0.25">
      <c r="A81" s="171">
        <v>75</v>
      </c>
      <c r="B81" s="178">
        <v>44816</v>
      </c>
      <c r="C81" s="173" t="s">
        <v>3020</v>
      </c>
      <c r="D81" s="174" t="s">
        <v>3083</v>
      </c>
      <c r="E81" s="194"/>
      <c r="F81" s="198">
        <v>93.4</v>
      </c>
      <c r="G81" s="196"/>
    </row>
    <row r="82" spans="1:7" ht="15.95" customHeight="1" x14ac:dyDescent="0.25">
      <c r="A82" s="171">
        <v>76</v>
      </c>
      <c r="B82" s="176">
        <v>44817</v>
      </c>
      <c r="C82" s="173" t="s">
        <v>11</v>
      </c>
      <c r="D82" s="173" t="s">
        <v>2569</v>
      </c>
      <c r="E82" s="182"/>
      <c r="F82" s="198">
        <v>28</v>
      </c>
      <c r="G82" s="197"/>
    </row>
    <row r="83" spans="1:7" ht="15.95" customHeight="1" x14ac:dyDescent="0.25">
      <c r="A83" s="171">
        <v>77</v>
      </c>
      <c r="B83" s="176">
        <v>44812</v>
      </c>
      <c r="C83" s="173" t="s">
        <v>11</v>
      </c>
      <c r="D83" s="173" t="s">
        <v>3084</v>
      </c>
      <c r="E83" s="182"/>
      <c r="F83" s="198">
        <v>28</v>
      </c>
      <c r="G83" s="197"/>
    </row>
    <row r="84" spans="1:7" ht="15.95" customHeight="1" x14ac:dyDescent="0.25">
      <c r="A84" s="171">
        <v>78</v>
      </c>
      <c r="B84" s="176">
        <v>44819</v>
      </c>
      <c r="C84" s="173" t="s">
        <v>3020</v>
      </c>
      <c r="D84" s="173" t="s">
        <v>3085</v>
      </c>
      <c r="E84" s="182"/>
      <c r="F84" s="198">
        <v>10000</v>
      </c>
      <c r="G84" s="197"/>
    </row>
    <row r="85" spans="1:7" ht="15.95" customHeight="1" x14ac:dyDescent="0.25">
      <c r="A85" s="171">
        <v>79</v>
      </c>
      <c r="B85" s="176">
        <v>44823</v>
      </c>
      <c r="C85" s="173" t="s">
        <v>3086</v>
      </c>
      <c r="D85" s="173" t="s">
        <v>2573</v>
      </c>
      <c r="E85" s="182"/>
      <c r="F85" s="198">
        <v>7745.2</v>
      </c>
      <c r="G85" s="197"/>
    </row>
    <row r="86" spans="1:7" ht="15.95" customHeight="1" x14ac:dyDescent="0.25">
      <c r="A86" s="171">
        <v>80</v>
      </c>
      <c r="B86" s="176">
        <v>44832</v>
      </c>
      <c r="C86" s="173" t="s">
        <v>3020</v>
      </c>
      <c r="D86" s="173" t="s">
        <v>2576</v>
      </c>
      <c r="E86" s="182"/>
      <c r="F86" s="198">
        <v>16</v>
      </c>
      <c r="G86" s="197"/>
    </row>
    <row r="87" spans="1:7" ht="15.95" customHeight="1" x14ac:dyDescent="0.25">
      <c r="A87" s="171">
        <v>81</v>
      </c>
      <c r="B87" s="176">
        <v>44838</v>
      </c>
      <c r="C87" s="173" t="s">
        <v>3020</v>
      </c>
      <c r="D87" s="173" t="s">
        <v>2577</v>
      </c>
      <c r="E87" s="182"/>
      <c r="F87" s="198">
        <v>24</v>
      </c>
      <c r="G87" s="197"/>
    </row>
    <row r="88" spans="1:7" ht="15.95" customHeight="1" x14ac:dyDescent="0.25">
      <c r="A88" s="171">
        <v>82</v>
      </c>
      <c r="B88" s="176">
        <v>44839</v>
      </c>
      <c r="C88" s="173" t="s">
        <v>3020</v>
      </c>
      <c r="D88" s="173" t="s">
        <v>15</v>
      </c>
      <c r="E88" s="182"/>
      <c r="F88" s="198">
        <v>25.6</v>
      </c>
      <c r="G88" s="197"/>
    </row>
    <row r="89" spans="1:7" ht="15.95" customHeight="1" x14ac:dyDescent="0.25">
      <c r="A89" s="171">
        <v>83</v>
      </c>
      <c r="B89" s="176">
        <v>44846</v>
      </c>
      <c r="C89" s="173" t="s">
        <v>2578</v>
      </c>
      <c r="D89" s="173" t="s">
        <v>2579</v>
      </c>
      <c r="E89" s="182"/>
      <c r="F89" s="198">
        <v>74</v>
      </c>
      <c r="G89" s="197"/>
    </row>
    <row r="90" spans="1:7" ht="15.95" customHeight="1" x14ac:dyDescent="0.25">
      <c r="A90" s="171">
        <v>84</v>
      </c>
      <c r="B90" s="176">
        <v>44847</v>
      </c>
      <c r="C90" s="173" t="s">
        <v>3055</v>
      </c>
      <c r="D90" s="173" t="s">
        <v>3087</v>
      </c>
      <c r="E90" s="182"/>
      <c r="F90" s="198">
        <v>1573.77</v>
      </c>
      <c r="G90" s="197"/>
    </row>
    <row r="91" spans="1:7" ht="15.95" customHeight="1" x14ac:dyDescent="0.25">
      <c r="A91" s="171">
        <v>85</v>
      </c>
      <c r="B91" s="176">
        <v>44847</v>
      </c>
      <c r="C91" s="173" t="s">
        <v>3055</v>
      </c>
      <c r="D91" s="173" t="s">
        <v>3088</v>
      </c>
      <c r="E91" s="182"/>
      <c r="F91" s="198">
        <v>4326.49</v>
      </c>
      <c r="G91" s="197"/>
    </row>
    <row r="92" spans="1:7" ht="15.95" customHeight="1" x14ac:dyDescent="0.25">
      <c r="A92" s="171">
        <v>86</v>
      </c>
      <c r="B92" s="176">
        <v>44848</v>
      </c>
      <c r="C92" s="173" t="s">
        <v>3020</v>
      </c>
      <c r="D92" s="173" t="s">
        <v>2585</v>
      </c>
      <c r="E92" s="182"/>
      <c r="F92" s="198">
        <v>320</v>
      </c>
      <c r="G92" s="197"/>
    </row>
    <row r="93" spans="1:7" ht="15.95" customHeight="1" x14ac:dyDescent="0.25">
      <c r="A93" s="171">
        <v>87</v>
      </c>
      <c r="B93" s="176">
        <v>44848</v>
      </c>
      <c r="C93" s="173" t="s">
        <v>3055</v>
      </c>
      <c r="D93" s="173" t="s">
        <v>3089</v>
      </c>
      <c r="E93" s="182"/>
      <c r="F93" s="198">
        <v>58.7</v>
      </c>
      <c r="G93" s="197"/>
    </row>
    <row r="94" spans="1:7" ht="15.95" customHeight="1" x14ac:dyDescent="0.25">
      <c r="A94" s="171">
        <v>88</v>
      </c>
      <c r="B94" s="176">
        <v>44858</v>
      </c>
      <c r="C94" s="173" t="s">
        <v>3055</v>
      </c>
      <c r="D94" s="173" t="s">
        <v>3090</v>
      </c>
      <c r="E94" s="182"/>
      <c r="F94" s="198">
        <v>5000</v>
      </c>
      <c r="G94" s="197"/>
    </row>
    <row r="95" spans="1:7" ht="15.95" customHeight="1" x14ac:dyDescent="0.25">
      <c r="A95" s="171">
        <v>89</v>
      </c>
      <c r="B95" s="176">
        <v>44858</v>
      </c>
      <c r="C95" s="173" t="s">
        <v>3055</v>
      </c>
      <c r="D95" s="173" t="s">
        <v>2590</v>
      </c>
      <c r="E95" s="182"/>
      <c r="F95" s="198">
        <v>973.5</v>
      </c>
      <c r="G95" s="197"/>
    </row>
    <row r="96" spans="1:7" ht="31.5" customHeight="1" x14ac:dyDescent="0.25">
      <c r="A96" s="171">
        <v>90</v>
      </c>
      <c r="B96" s="176">
        <v>44858</v>
      </c>
      <c r="C96" s="173" t="s">
        <v>3055</v>
      </c>
      <c r="D96" s="173" t="s">
        <v>3149</v>
      </c>
      <c r="E96" s="182" t="s">
        <v>3091</v>
      </c>
      <c r="F96" s="198">
        <v>1150.1099999999999</v>
      </c>
      <c r="G96" s="197"/>
    </row>
    <row r="97" spans="1:7" ht="30" x14ac:dyDescent="0.25">
      <c r="A97" s="171">
        <v>91</v>
      </c>
      <c r="B97" s="176">
        <v>44858</v>
      </c>
      <c r="C97" s="173" t="s">
        <v>3020</v>
      </c>
      <c r="D97" s="173" t="s">
        <v>3092</v>
      </c>
      <c r="E97" s="182"/>
      <c r="F97" s="198">
        <v>271</v>
      </c>
      <c r="G97" s="197"/>
    </row>
    <row r="98" spans="1:7" ht="15.95" customHeight="1" x14ac:dyDescent="0.25">
      <c r="A98" s="171">
        <v>92</v>
      </c>
      <c r="B98" s="176">
        <v>44858</v>
      </c>
      <c r="C98" s="173" t="s">
        <v>3055</v>
      </c>
      <c r="D98" s="173" t="s">
        <v>2587</v>
      </c>
      <c r="E98" s="182"/>
      <c r="F98" s="198">
        <v>10000</v>
      </c>
      <c r="G98" s="197"/>
    </row>
    <row r="99" spans="1:7" ht="15.95" customHeight="1" x14ac:dyDescent="0.25">
      <c r="A99" s="171">
        <v>93</v>
      </c>
      <c r="B99" s="176">
        <v>44872</v>
      </c>
      <c r="C99" s="173" t="s">
        <v>3020</v>
      </c>
      <c r="D99" s="173" t="s">
        <v>2593</v>
      </c>
      <c r="E99" s="182"/>
      <c r="F99" s="198">
        <v>175.9</v>
      </c>
      <c r="G99" s="197"/>
    </row>
    <row r="100" spans="1:7" ht="15.95" customHeight="1" x14ac:dyDescent="0.25">
      <c r="A100" s="171">
        <v>94</v>
      </c>
      <c r="B100" s="176">
        <v>44873</v>
      </c>
      <c r="C100" s="173" t="s">
        <v>3093</v>
      </c>
      <c r="D100" s="173" t="s">
        <v>3094</v>
      </c>
      <c r="E100" s="182"/>
      <c r="F100" s="198">
        <v>100</v>
      </c>
      <c r="G100" s="197"/>
    </row>
    <row r="101" spans="1:7" s="66" customFormat="1" ht="15.95" customHeight="1" x14ac:dyDescent="0.25">
      <c r="A101" s="171">
        <v>95</v>
      </c>
      <c r="B101" s="176">
        <v>44874</v>
      </c>
      <c r="C101" s="173" t="s">
        <v>3095</v>
      </c>
      <c r="D101" s="173" t="s">
        <v>1359</v>
      </c>
      <c r="E101" s="182"/>
      <c r="F101" s="198">
        <v>20</v>
      </c>
      <c r="G101" s="197"/>
    </row>
    <row r="102" spans="1:7" ht="15.95" customHeight="1" x14ac:dyDescent="0.25">
      <c r="A102" s="171">
        <v>96</v>
      </c>
      <c r="B102" s="176">
        <v>44874</v>
      </c>
      <c r="C102" s="173" t="s">
        <v>3020</v>
      </c>
      <c r="D102" s="174" t="s">
        <v>3096</v>
      </c>
      <c r="E102" s="194"/>
      <c r="F102" s="198">
        <v>12</v>
      </c>
      <c r="G102" s="196"/>
    </row>
    <row r="103" spans="1:7" ht="15.95" customHeight="1" x14ac:dyDescent="0.25">
      <c r="A103" s="171">
        <v>97</v>
      </c>
      <c r="B103" s="176">
        <v>44874</v>
      </c>
      <c r="C103" s="173" t="s">
        <v>11</v>
      </c>
      <c r="D103" s="173" t="s">
        <v>3097</v>
      </c>
      <c r="E103" s="195">
        <v>9707992</v>
      </c>
      <c r="F103" s="198">
        <v>127</v>
      </c>
      <c r="G103" s="197"/>
    </row>
    <row r="104" spans="1:7" ht="15" customHeight="1" x14ac:dyDescent="0.25">
      <c r="A104" s="171">
        <v>98</v>
      </c>
      <c r="B104" s="176">
        <v>44874</v>
      </c>
      <c r="C104" s="173" t="s">
        <v>11</v>
      </c>
      <c r="D104" s="173" t="s">
        <v>3097</v>
      </c>
      <c r="E104" s="195">
        <v>8707906</v>
      </c>
      <c r="F104" s="198">
        <v>15</v>
      </c>
      <c r="G104" s="197"/>
    </row>
    <row r="105" spans="1:7" ht="15.95" customHeight="1" x14ac:dyDescent="0.25">
      <c r="A105" s="171">
        <v>99</v>
      </c>
      <c r="B105" s="176">
        <v>44874</v>
      </c>
      <c r="C105" s="173" t="s">
        <v>11</v>
      </c>
      <c r="D105" s="173" t="s">
        <v>3097</v>
      </c>
      <c r="E105" s="195">
        <v>8707850</v>
      </c>
      <c r="F105" s="198">
        <v>15</v>
      </c>
      <c r="G105" s="197"/>
    </row>
    <row r="106" spans="1:7" ht="15.95" customHeight="1" x14ac:dyDescent="0.25">
      <c r="A106" s="171">
        <v>100</v>
      </c>
      <c r="B106" s="176">
        <v>44874</v>
      </c>
      <c r="C106" s="173" t="s">
        <v>11</v>
      </c>
      <c r="D106" s="173" t="s">
        <v>3097</v>
      </c>
      <c r="E106" s="195">
        <v>8707731</v>
      </c>
      <c r="F106" s="198">
        <v>15</v>
      </c>
      <c r="G106" s="197"/>
    </row>
    <row r="107" spans="1:7" ht="15.95" customHeight="1" x14ac:dyDescent="0.25">
      <c r="A107" s="171">
        <v>101</v>
      </c>
      <c r="B107" s="176">
        <v>44874</v>
      </c>
      <c r="C107" s="173" t="s">
        <v>11</v>
      </c>
      <c r="D107" s="173" t="s">
        <v>3097</v>
      </c>
      <c r="E107" s="195" t="s">
        <v>3098</v>
      </c>
      <c r="F107" s="198">
        <v>15</v>
      </c>
      <c r="G107" s="197"/>
    </row>
    <row r="108" spans="1:7" ht="15.95" customHeight="1" x14ac:dyDescent="0.25">
      <c r="A108" s="171">
        <v>102</v>
      </c>
      <c r="B108" s="176">
        <v>44874</v>
      </c>
      <c r="C108" s="173" t="s">
        <v>11</v>
      </c>
      <c r="D108" s="173" t="s">
        <v>3097</v>
      </c>
      <c r="E108" s="195" t="s">
        <v>3099</v>
      </c>
      <c r="F108" s="198">
        <v>15</v>
      </c>
      <c r="G108" s="197"/>
    </row>
    <row r="109" spans="1:7" ht="15.95" customHeight="1" x14ac:dyDescent="0.25">
      <c r="A109" s="171">
        <v>103</v>
      </c>
      <c r="B109" s="176">
        <v>44874</v>
      </c>
      <c r="C109" s="173" t="s">
        <v>11</v>
      </c>
      <c r="D109" s="173" t="s">
        <v>3097</v>
      </c>
      <c r="E109" s="195" t="s">
        <v>3100</v>
      </c>
      <c r="F109" s="198">
        <v>15</v>
      </c>
      <c r="G109" s="197"/>
    </row>
    <row r="110" spans="1:7" ht="15.95" customHeight="1" x14ac:dyDescent="0.25">
      <c r="A110" s="171">
        <v>104</v>
      </c>
      <c r="B110" s="176">
        <v>44875</v>
      </c>
      <c r="C110" s="173" t="s">
        <v>3020</v>
      </c>
      <c r="D110" s="173" t="s">
        <v>3101</v>
      </c>
      <c r="E110" s="182"/>
      <c r="F110" s="198">
        <v>20.100000000000001</v>
      </c>
      <c r="G110" s="197"/>
    </row>
    <row r="111" spans="1:7" ht="15.95" customHeight="1" x14ac:dyDescent="0.25">
      <c r="A111" s="171">
        <v>105</v>
      </c>
      <c r="B111" s="176">
        <v>44878</v>
      </c>
      <c r="C111" s="173" t="s">
        <v>3020</v>
      </c>
      <c r="D111" s="173" t="s">
        <v>3020</v>
      </c>
      <c r="E111" s="182"/>
      <c r="F111" s="198">
        <v>550</v>
      </c>
      <c r="G111" s="197"/>
    </row>
    <row r="112" spans="1:7" ht="15.95" customHeight="1" x14ac:dyDescent="0.25">
      <c r="A112" s="171">
        <v>106</v>
      </c>
      <c r="B112" s="176">
        <v>44881</v>
      </c>
      <c r="C112" s="173" t="s">
        <v>3020</v>
      </c>
      <c r="D112" s="173" t="s">
        <v>3102</v>
      </c>
      <c r="E112" s="182"/>
      <c r="F112" s="198">
        <v>90</v>
      </c>
      <c r="G112" s="197"/>
    </row>
    <row r="113" spans="1:12" ht="15.95" customHeight="1" x14ac:dyDescent="0.25">
      <c r="A113" s="171">
        <v>107</v>
      </c>
      <c r="B113" s="176">
        <v>44881</v>
      </c>
      <c r="C113" s="173" t="s">
        <v>3020</v>
      </c>
      <c r="D113" s="173" t="s">
        <v>3103</v>
      </c>
      <c r="E113" s="182"/>
      <c r="F113" s="198">
        <v>715.09</v>
      </c>
      <c r="G113" s="197"/>
    </row>
    <row r="114" spans="1:12" ht="15.95" customHeight="1" x14ac:dyDescent="0.25">
      <c r="A114" s="171">
        <v>108</v>
      </c>
      <c r="B114" s="176">
        <v>44882</v>
      </c>
      <c r="C114" s="173" t="s">
        <v>3020</v>
      </c>
      <c r="D114" s="173" t="s">
        <v>3104</v>
      </c>
      <c r="E114" s="182"/>
      <c r="F114" s="198">
        <v>266</v>
      </c>
      <c r="G114" s="197"/>
    </row>
    <row r="115" spans="1:12" ht="15.95" customHeight="1" x14ac:dyDescent="0.25">
      <c r="A115" s="171">
        <v>109</v>
      </c>
      <c r="B115" s="176">
        <v>44886</v>
      </c>
      <c r="C115" s="173" t="s">
        <v>3020</v>
      </c>
      <c r="D115" s="173" t="s">
        <v>3105</v>
      </c>
      <c r="E115" s="182"/>
      <c r="F115" s="198">
        <v>94</v>
      </c>
      <c r="G115" s="197"/>
    </row>
    <row r="116" spans="1:12" ht="15.95" customHeight="1" x14ac:dyDescent="0.25">
      <c r="A116" s="171">
        <v>110</v>
      </c>
      <c r="B116" s="176">
        <v>44883</v>
      </c>
      <c r="C116" s="173" t="s">
        <v>3020</v>
      </c>
      <c r="D116" s="173" t="s">
        <v>3106</v>
      </c>
      <c r="E116" s="182"/>
      <c r="F116" s="198">
        <v>40</v>
      </c>
      <c r="G116" s="197"/>
    </row>
    <row r="117" spans="1:12" ht="15.95" customHeight="1" x14ac:dyDescent="0.25">
      <c r="A117" s="171">
        <v>111</v>
      </c>
      <c r="B117" s="176">
        <v>44888</v>
      </c>
      <c r="C117" s="173" t="s">
        <v>2606</v>
      </c>
      <c r="D117" s="173" t="s">
        <v>3107</v>
      </c>
      <c r="E117" s="182"/>
      <c r="F117" s="198">
        <v>233.4</v>
      </c>
      <c r="G117" s="197"/>
    </row>
    <row r="118" spans="1:12" ht="15.95" customHeight="1" x14ac:dyDescent="0.25">
      <c r="A118" s="171">
        <v>112</v>
      </c>
      <c r="B118" s="176">
        <v>44897</v>
      </c>
      <c r="C118" s="173" t="s">
        <v>3020</v>
      </c>
      <c r="D118" s="173" t="s">
        <v>3108</v>
      </c>
      <c r="E118" s="182"/>
      <c r="F118" s="198">
        <v>6522</v>
      </c>
      <c r="G118" s="197"/>
    </row>
    <row r="119" spans="1:12" ht="15.95" customHeight="1" x14ac:dyDescent="0.25">
      <c r="A119" s="171">
        <v>113</v>
      </c>
      <c r="B119" s="176">
        <v>44897</v>
      </c>
      <c r="C119" s="173" t="s">
        <v>3020</v>
      </c>
      <c r="D119" s="173" t="s">
        <v>3109</v>
      </c>
      <c r="E119" s="182"/>
      <c r="F119" s="198">
        <v>6053.55</v>
      </c>
      <c r="G119" s="197"/>
    </row>
    <row r="120" spans="1:12" ht="15.95" customHeight="1" x14ac:dyDescent="0.25">
      <c r="A120" s="171">
        <v>114</v>
      </c>
      <c r="B120" s="176">
        <v>44897</v>
      </c>
      <c r="C120" s="173" t="s">
        <v>3020</v>
      </c>
      <c r="D120" s="173" t="s">
        <v>3110</v>
      </c>
      <c r="E120" s="182"/>
      <c r="F120" s="198">
        <v>25306.19</v>
      </c>
      <c r="G120" s="197"/>
    </row>
    <row r="121" spans="1:12" ht="15.95" customHeight="1" x14ac:dyDescent="0.25">
      <c r="A121" s="171">
        <v>115</v>
      </c>
      <c r="B121" s="176">
        <v>44897</v>
      </c>
      <c r="C121" s="173" t="s">
        <v>3020</v>
      </c>
      <c r="D121" s="173" t="s">
        <v>3109</v>
      </c>
      <c r="E121" s="182"/>
      <c r="F121" s="198">
        <v>8500.34</v>
      </c>
      <c r="G121" s="197"/>
    </row>
    <row r="122" spans="1:12" ht="15.95" customHeight="1" x14ac:dyDescent="0.25">
      <c r="A122" s="171">
        <v>116</v>
      </c>
      <c r="B122" s="176">
        <v>44897</v>
      </c>
      <c r="C122" s="173" t="s">
        <v>3020</v>
      </c>
      <c r="D122" s="173" t="s">
        <v>3111</v>
      </c>
      <c r="E122" s="182"/>
      <c r="F122" s="198">
        <v>54701.04</v>
      </c>
      <c r="G122" s="197"/>
    </row>
    <row r="123" spans="1:12" ht="15.95" customHeight="1" x14ac:dyDescent="0.25">
      <c r="A123" s="171">
        <v>117</v>
      </c>
      <c r="B123" s="176">
        <v>44897</v>
      </c>
      <c r="C123" s="173" t="s">
        <v>3020</v>
      </c>
      <c r="D123" s="173" t="s">
        <v>3109</v>
      </c>
      <c r="E123" s="182"/>
      <c r="F123" s="198">
        <v>34947.29</v>
      </c>
      <c r="G123" s="197"/>
    </row>
    <row r="124" spans="1:12" ht="15.95" customHeight="1" x14ac:dyDescent="0.25">
      <c r="A124" s="171">
        <v>118</v>
      </c>
      <c r="B124" s="176">
        <v>44895</v>
      </c>
      <c r="C124" s="173" t="s">
        <v>3020</v>
      </c>
      <c r="D124" s="173" t="s">
        <v>3112</v>
      </c>
      <c r="E124" s="182"/>
      <c r="F124" s="198">
        <v>85</v>
      </c>
      <c r="G124" s="197"/>
    </row>
    <row r="125" spans="1:12" ht="26.25" customHeight="1" x14ac:dyDescent="0.25">
      <c r="A125" s="171">
        <v>119</v>
      </c>
      <c r="B125" s="176">
        <v>44896</v>
      </c>
      <c r="C125" s="173" t="s">
        <v>3095</v>
      </c>
      <c r="D125" s="173" t="s">
        <v>3113</v>
      </c>
      <c r="E125" s="182"/>
      <c r="F125" s="198">
        <v>100.02</v>
      </c>
      <c r="G125" s="197"/>
    </row>
    <row r="126" spans="1:12" ht="30" x14ac:dyDescent="0.25">
      <c r="A126" s="171">
        <v>120</v>
      </c>
      <c r="B126" s="176">
        <v>44918</v>
      </c>
      <c r="C126" s="173" t="s">
        <v>3095</v>
      </c>
      <c r="D126" s="173" t="s">
        <v>3114</v>
      </c>
      <c r="E126" s="182"/>
      <c r="F126" s="198">
        <v>135.1</v>
      </c>
      <c r="G126" s="197"/>
    </row>
    <row r="127" spans="1:12" ht="15.95" customHeight="1" x14ac:dyDescent="0.25">
      <c r="A127" s="171">
        <v>121</v>
      </c>
      <c r="B127" s="176">
        <v>44910</v>
      </c>
      <c r="C127" s="173" t="s">
        <v>3055</v>
      </c>
      <c r="D127" s="173" t="s">
        <v>3115</v>
      </c>
      <c r="E127" s="182"/>
      <c r="F127" s="198">
        <v>14.3</v>
      </c>
      <c r="G127" s="197"/>
    </row>
    <row r="128" spans="1:12" ht="15.95" customHeight="1" x14ac:dyDescent="0.25">
      <c r="A128" s="171">
        <v>122</v>
      </c>
      <c r="B128" s="176">
        <v>44911</v>
      </c>
      <c r="C128" s="173" t="s">
        <v>3055</v>
      </c>
      <c r="D128" s="173" t="s">
        <v>3116</v>
      </c>
      <c r="E128" s="182"/>
      <c r="F128" s="198">
        <f>+J139</f>
        <v>0</v>
      </c>
      <c r="G128" s="197"/>
      <c r="L128">
        <v>1255.22</v>
      </c>
    </row>
    <row r="129" spans="1:13" ht="15.95" customHeight="1" x14ac:dyDescent="0.25">
      <c r="A129" s="171">
        <v>123</v>
      </c>
      <c r="B129" s="176">
        <v>44911</v>
      </c>
      <c r="C129" s="173" t="s">
        <v>3055</v>
      </c>
      <c r="D129" s="173" t="s">
        <v>3117</v>
      </c>
      <c r="E129" s="182"/>
      <c r="F129" s="198">
        <f>+M152</f>
        <v>0</v>
      </c>
      <c r="G129" s="197"/>
      <c r="L129" t="s">
        <v>3118</v>
      </c>
    </row>
    <row r="130" spans="1:13" x14ac:dyDescent="0.25">
      <c r="A130" s="171">
        <v>124</v>
      </c>
      <c r="B130" s="176">
        <v>44916</v>
      </c>
      <c r="C130" s="173" t="s">
        <v>3055</v>
      </c>
      <c r="D130" s="173" t="s">
        <v>2618</v>
      </c>
      <c r="E130" s="182"/>
      <c r="F130" s="198">
        <v>69</v>
      </c>
      <c r="G130" s="197"/>
      <c r="I130" s="169"/>
      <c r="J130">
        <v>69.98</v>
      </c>
      <c r="L130" s="169">
        <v>43344</v>
      </c>
      <c r="M130">
        <v>77.12</v>
      </c>
    </row>
    <row r="131" spans="1:13" x14ac:dyDescent="0.25">
      <c r="A131" s="171">
        <v>125</v>
      </c>
      <c r="B131" s="176">
        <v>44880</v>
      </c>
      <c r="C131" s="173" t="s">
        <v>3020</v>
      </c>
      <c r="D131" s="173" t="s">
        <v>3112</v>
      </c>
      <c r="E131" s="182"/>
      <c r="F131" s="198">
        <v>150</v>
      </c>
      <c r="G131" s="197"/>
      <c r="L131" s="169">
        <v>43709</v>
      </c>
      <c r="M131">
        <v>83.57</v>
      </c>
    </row>
    <row r="132" spans="1:13" x14ac:dyDescent="0.25">
      <c r="A132" s="171">
        <v>126</v>
      </c>
      <c r="B132" s="176">
        <v>44600</v>
      </c>
      <c r="C132" s="173" t="s">
        <v>3020</v>
      </c>
      <c r="D132" s="173" t="s">
        <v>3150</v>
      </c>
      <c r="E132" s="182"/>
      <c r="F132" s="198">
        <v>6346.35</v>
      </c>
      <c r="G132" s="197"/>
      <c r="L132" s="169">
        <v>44075</v>
      </c>
      <c r="M132">
        <v>69.25</v>
      </c>
    </row>
    <row r="133" spans="1:13" x14ac:dyDescent="0.25">
      <c r="A133" s="171">
        <v>127</v>
      </c>
      <c r="B133" s="176">
        <v>44601</v>
      </c>
      <c r="C133" s="173" t="s">
        <v>3020</v>
      </c>
      <c r="D133" s="173" t="s">
        <v>3151</v>
      </c>
      <c r="E133" s="182"/>
      <c r="F133" s="198">
        <v>2580</v>
      </c>
      <c r="G133" s="197"/>
      <c r="I133" s="2"/>
      <c r="J133">
        <v>180.09</v>
      </c>
      <c r="L133" s="169">
        <v>44440</v>
      </c>
      <c r="M133">
        <v>68.959999999999994</v>
      </c>
    </row>
    <row r="134" spans="1:13" x14ac:dyDescent="0.25">
      <c r="A134" s="171">
        <v>128</v>
      </c>
      <c r="B134" s="176">
        <v>44617</v>
      </c>
      <c r="C134" s="173" t="s">
        <v>3020</v>
      </c>
      <c r="D134" s="173" t="s">
        <v>3152</v>
      </c>
      <c r="E134" s="182"/>
      <c r="F134" s="198">
        <v>624</v>
      </c>
      <c r="G134" s="197"/>
      <c r="M134">
        <f>SUM(M130:M133)</f>
        <v>298.89999999999998</v>
      </c>
    </row>
    <row r="135" spans="1:13" x14ac:dyDescent="0.25">
      <c r="A135" s="131">
        <v>129</v>
      </c>
      <c r="B135" s="167">
        <v>44589</v>
      </c>
      <c r="C135" s="173" t="s">
        <v>11</v>
      </c>
      <c r="D135" s="173" t="s">
        <v>3169</v>
      </c>
      <c r="E135" s="133"/>
      <c r="F135" s="198">
        <v>36</v>
      </c>
      <c r="G135" s="197"/>
      <c r="L135" t="s">
        <v>3119</v>
      </c>
    </row>
    <row r="136" spans="1:13" x14ac:dyDescent="0.25">
      <c r="A136" s="131">
        <v>130</v>
      </c>
      <c r="B136" s="167">
        <v>44589</v>
      </c>
      <c r="C136" s="173" t="s">
        <v>11</v>
      </c>
      <c r="D136" s="173" t="s">
        <v>3170</v>
      </c>
      <c r="E136" s="133"/>
      <c r="F136" s="198">
        <v>36</v>
      </c>
      <c r="G136" s="197"/>
      <c r="J136">
        <v>200.57</v>
      </c>
      <c r="L136" s="170" t="s">
        <v>3121</v>
      </c>
      <c r="M136">
        <v>157.21</v>
      </c>
    </row>
    <row r="137" spans="1:13" x14ac:dyDescent="0.25">
      <c r="A137" s="131">
        <v>131</v>
      </c>
      <c r="B137" s="167">
        <v>44599</v>
      </c>
      <c r="C137" s="173" t="s">
        <v>11</v>
      </c>
      <c r="D137" s="173" t="s">
        <v>3171</v>
      </c>
      <c r="E137" s="133"/>
      <c r="F137" s="198">
        <v>57</v>
      </c>
      <c r="G137" s="197"/>
      <c r="L137" s="170" t="s">
        <v>3122</v>
      </c>
      <c r="M137">
        <v>165.79</v>
      </c>
    </row>
    <row r="138" spans="1:13" x14ac:dyDescent="0.25">
      <c r="A138" s="131">
        <v>132</v>
      </c>
      <c r="B138" s="167">
        <v>44599</v>
      </c>
      <c r="C138" s="173" t="s">
        <v>11</v>
      </c>
      <c r="D138" s="173" t="s">
        <v>3172</v>
      </c>
      <c r="E138" s="133"/>
      <c r="F138" s="198">
        <v>57</v>
      </c>
      <c r="G138" s="197"/>
      <c r="J138">
        <f>+J130+J133+J136</f>
        <v>450.64</v>
      </c>
      <c r="L138" s="170" t="s">
        <v>3123</v>
      </c>
      <c r="M138">
        <v>170.38</v>
      </c>
    </row>
    <row r="139" spans="1:13" x14ac:dyDescent="0.25">
      <c r="A139" s="131">
        <v>133</v>
      </c>
      <c r="B139" s="167">
        <v>44624</v>
      </c>
      <c r="C139" s="173" t="s">
        <v>11</v>
      </c>
      <c r="D139" s="173" t="s">
        <v>3173</v>
      </c>
      <c r="E139" s="133"/>
      <c r="F139" s="198">
        <v>211</v>
      </c>
      <c r="G139" s="197"/>
      <c r="L139" s="170" t="s">
        <v>3124</v>
      </c>
      <c r="M139">
        <v>164.45</v>
      </c>
    </row>
    <row r="140" spans="1:13" x14ac:dyDescent="0.25">
      <c r="A140" s="131">
        <v>134</v>
      </c>
      <c r="B140" s="167">
        <v>44648</v>
      </c>
      <c r="C140" s="173" t="s">
        <v>11</v>
      </c>
      <c r="D140" s="173" t="s">
        <v>3176</v>
      </c>
      <c r="E140" s="133"/>
      <c r="F140" s="198">
        <v>92</v>
      </c>
      <c r="G140" s="197"/>
      <c r="L140" s="170" t="s">
        <v>3125</v>
      </c>
      <c r="M140">
        <v>165.78</v>
      </c>
    </row>
    <row r="141" spans="1:13" x14ac:dyDescent="0.25">
      <c r="A141" s="131">
        <v>135</v>
      </c>
      <c r="B141" s="167">
        <v>44648</v>
      </c>
      <c r="C141" s="173" t="s">
        <v>11</v>
      </c>
      <c r="D141" s="173" t="s">
        <v>3174</v>
      </c>
      <c r="E141" s="133"/>
      <c r="F141" s="198">
        <v>48</v>
      </c>
      <c r="G141" s="197"/>
      <c r="M141">
        <f>SUM(M136:M140)</f>
        <v>823.6099999999999</v>
      </c>
    </row>
    <row r="142" spans="1:13" x14ac:dyDescent="0.25">
      <c r="A142" s="131">
        <v>136</v>
      </c>
      <c r="B142" s="167">
        <v>44650</v>
      </c>
      <c r="C142" s="173" t="s">
        <v>11</v>
      </c>
      <c r="D142" s="173" t="s">
        <v>3177</v>
      </c>
      <c r="E142" s="133"/>
      <c r="F142" s="198">
        <v>28</v>
      </c>
      <c r="G142" s="197"/>
    </row>
    <row r="143" spans="1:13" ht="21" customHeight="1" x14ac:dyDescent="0.25">
      <c r="A143" s="131">
        <v>137</v>
      </c>
      <c r="B143" s="167">
        <v>44753</v>
      </c>
      <c r="C143" s="173" t="s">
        <v>11</v>
      </c>
      <c r="D143" s="173" t="s">
        <v>3178</v>
      </c>
      <c r="E143" s="133"/>
      <c r="F143" s="198">
        <v>57</v>
      </c>
      <c r="G143" s="197"/>
      <c r="L143" s="170" t="s">
        <v>3120</v>
      </c>
    </row>
    <row r="144" spans="1:13" x14ac:dyDescent="0.25">
      <c r="A144" s="131">
        <v>138</v>
      </c>
      <c r="B144" s="167">
        <v>44676</v>
      </c>
      <c r="C144" s="173" t="s">
        <v>11</v>
      </c>
      <c r="D144" s="173" t="s">
        <v>3177</v>
      </c>
      <c r="E144" s="133"/>
      <c r="F144" s="240">
        <v>28</v>
      </c>
      <c r="G144" s="196"/>
      <c r="L144" s="170"/>
    </row>
    <row r="145" spans="1:13" x14ac:dyDescent="0.25">
      <c r="A145" s="131">
        <v>139</v>
      </c>
      <c r="B145" s="167">
        <v>44805</v>
      </c>
      <c r="C145" s="173" t="s">
        <v>11</v>
      </c>
      <c r="D145" s="173" t="s">
        <v>3177</v>
      </c>
      <c r="E145" s="133"/>
      <c r="F145" s="240">
        <v>28</v>
      </c>
      <c r="G145" s="196"/>
      <c r="L145" s="170" t="s">
        <v>3122</v>
      </c>
      <c r="M145">
        <v>155.22</v>
      </c>
    </row>
    <row r="146" spans="1:13" x14ac:dyDescent="0.25">
      <c r="A146" s="131">
        <v>140</v>
      </c>
      <c r="B146" s="167">
        <v>44812</v>
      </c>
      <c r="C146" s="173" t="s">
        <v>11</v>
      </c>
      <c r="D146" s="173" t="s">
        <v>3179</v>
      </c>
      <c r="E146" s="133"/>
      <c r="F146" s="240">
        <v>28</v>
      </c>
      <c r="G146" s="196"/>
      <c r="L146" s="170" t="s">
        <v>3123</v>
      </c>
      <c r="M146">
        <v>173.74</v>
      </c>
    </row>
    <row r="147" spans="1:13" ht="18" customHeight="1" x14ac:dyDescent="0.25">
      <c r="A147" s="131">
        <v>141</v>
      </c>
      <c r="B147" s="167">
        <v>44817</v>
      </c>
      <c r="C147" s="133" t="s">
        <v>11</v>
      </c>
      <c r="D147" s="239" t="s">
        <v>3180</v>
      </c>
      <c r="E147" s="133"/>
      <c r="F147" s="240">
        <v>28</v>
      </c>
      <c r="G147" s="196"/>
      <c r="L147" s="170" t="s">
        <v>3124</v>
      </c>
      <c r="M147">
        <v>198.53</v>
      </c>
    </row>
    <row r="148" spans="1:13" ht="18" customHeight="1" x14ac:dyDescent="0.25">
      <c r="A148" s="131">
        <v>142</v>
      </c>
      <c r="B148" s="167">
        <v>44818</v>
      </c>
      <c r="C148" s="133" t="s">
        <v>11</v>
      </c>
      <c r="D148" s="239" t="s">
        <v>3180</v>
      </c>
      <c r="E148" s="133"/>
      <c r="F148" s="240">
        <v>120</v>
      </c>
      <c r="G148" s="196"/>
      <c r="L148" s="170" t="s">
        <v>3125</v>
      </c>
      <c r="M148">
        <v>197.68</v>
      </c>
    </row>
    <row r="149" spans="1:13" x14ac:dyDescent="0.25">
      <c r="A149" s="131">
        <v>143</v>
      </c>
      <c r="B149" s="167">
        <v>44846</v>
      </c>
      <c r="C149" s="133" t="s">
        <v>11</v>
      </c>
      <c r="D149" s="133" t="s">
        <v>3181</v>
      </c>
      <c r="E149" s="133"/>
      <c r="F149" s="240">
        <v>174</v>
      </c>
      <c r="G149" s="196"/>
      <c r="M149">
        <f>SUM(M145:M148)</f>
        <v>725.17000000000007</v>
      </c>
    </row>
    <row r="150" spans="1:13" x14ac:dyDescent="0.25">
      <c r="A150" s="131">
        <v>144</v>
      </c>
      <c r="B150" s="167">
        <v>44900</v>
      </c>
      <c r="C150" s="133" t="s">
        <v>11</v>
      </c>
      <c r="D150" s="173" t="s">
        <v>3177</v>
      </c>
      <c r="E150" s="133"/>
      <c r="F150" s="240">
        <v>28</v>
      </c>
      <c r="G150" s="196"/>
    </row>
    <row r="151" spans="1:13" x14ac:dyDescent="0.25">
      <c r="A151" s="131">
        <v>145</v>
      </c>
      <c r="B151" s="167">
        <v>44918</v>
      </c>
      <c r="C151" s="133" t="s">
        <v>11</v>
      </c>
      <c r="D151" s="173" t="s">
        <v>3179</v>
      </c>
      <c r="E151" s="133"/>
      <c r="F151" s="240">
        <v>28</v>
      </c>
      <c r="G151" s="196"/>
      <c r="M151">
        <f>+M149+M141+M134</f>
        <v>1847.6799999999998</v>
      </c>
    </row>
    <row r="152" spans="1:13" x14ac:dyDescent="0.25">
      <c r="A152" s="131"/>
      <c r="B152" s="167"/>
      <c r="C152" s="133"/>
      <c r="D152" s="133"/>
      <c r="E152" s="133"/>
      <c r="F152" s="168"/>
      <c r="G152" s="168"/>
    </row>
    <row r="153" spans="1:13" x14ac:dyDescent="0.25">
      <c r="A153" s="131"/>
      <c r="B153" s="167"/>
      <c r="C153" s="133"/>
      <c r="D153" s="133"/>
      <c r="E153" s="133"/>
      <c r="F153" s="168"/>
      <c r="G153" s="168"/>
      <c r="M153">
        <f>+J138+M151</f>
        <v>2298.3199999999997</v>
      </c>
    </row>
    <row r="154" spans="1:13" x14ac:dyDescent="0.25">
      <c r="A154" s="131"/>
      <c r="B154" s="167"/>
      <c r="C154" s="133"/>
      <c r="D154" s="133"/>
      <c r="E154" s="133"/>
      <c r="F154" s="168"/>
      <c r="G154" s="168"/>
    </row>
    <row r="155" spans="1:13" x14ac:dyDescent="0.25">
      <c r="A155" s="94"/>
      <c r="B155" s="92"/>
      <c r="C155" s="89"/>
      <c r="D155" s="89"/>
      <c r="E155" s="89"/>
      <c r="F155" s="89"/>
      <c r="G155" s="89"/>
    </row>
    <row r="156" spans="1:13" x14ac:dyDescent="0.25">
      <c r="A156" s="94"/>
      <c r="B156" s="92"/>
      <c r="C156" s="89"/>
      <c r="D156" s="89"/>
      <c r="E156" s="89"/>
      <c r="F156" s="89"/>
      <c r="G156" s="89"/>
    </row>
    <row r="157" spans="1:13" x14ac:dyDescent="0.25">
      <c r="A157" s="94"/>
      <c r="B157" s="92"/>
      <c r="C157" s="89"/>
      <c r="D157" s="89"/>
      <c r="E157" s="89"/>
      <c r="F157" s="89"/>
      <c r="G157" s="89"/>
    </row>
    <row r="158" spans="1:13" x14ac:dyDescent="0.25">
      <c r="A158" s="94"/>
      <c r="B158" s="92"/>
      <c r="C158" s="89"/>
      <c r="D158" s="89"/>
      <c r="E158" s="89"/>
      <c r="F158" s="89"/>
      <c r="G158" s="89"/>
    </row>
    <row r="159" spans="1:13" x14ac:dyDescent="0.25">
      <c r="A159" s="94"/>
      <c r="B159" s="92"/>
      <c r="C159" s="89"/>
      <c r="D159" s="89"/>
      <c r="E159" s="89"/>
      <c r="F159" s="89"/>
      <c r="G159" s="89"/>
    </row>
    <row r="160" spans="1:13" x14ac:dyDescent="0.25">
      <c r="A160" s="94"/>
      <c r="B160" s="92"/>
      <c r="C160" s="89"/>
      <c r="D160" s="89"/>
      <c r="E160" s="89"/>
      <c r="F160" s="89"/>
      <c r="G160" s="89"/>
    </row>
    <row r="161" spans="1:7" x14ac:dyDescent="0.25">
      <c r="A161" s="94"/>
      <c r="B161" s="92"/>
      <c r="C161" s="89"/>
      <c r="D161" s="89"/>
      <c r="E161" s="89"/>
      <c r="F161" s="89"/>
      <c r="G161" s="89"/>
    </row>
    <row r="162" spans="1:7" x14ac:dyDescent="0.25">
      <c r="A162" s="94"/>
      <c r="B162" s="92"/>
      <c r="C162" s="89"/>
      <c r="D162" s="89"/>
      <c r="E162" s="89"/>
      <c r="F162" s="89"/>
      <c r="G162" s="89"/>
    </row>
    <row r="163" spans="1:7" x14ac:dyDescent="0.25">
      <c r="A163" s="94"/>
      <c r="B163" s="92"/>
      <c r="C163" s="89"/>
      <c r="D163" s="89"/>
      <c r="E163" s="89"/>
      <c r="F163" s="89"/>
      <c r="G163" s="89"/>
    </row>
    <row r="164" spans="1:7" x14ac:dyDescent="0.25">
      <c r="A164" s="94"/>
      <c r="B164" s="92"/>
      <c r="C164" s="89"/>
      <c r="D164" s="89"/>
      <c r="E164" s="89"/>
      <c r="F164" s="89"/>
      <c r="G164" s="89"/>
    </row>
    <row r="165" spans="1:7" x14ac:dyDescent="0.25">
      <c r="A165" s="94"/>
      <c r="B165" s="92"/>
      <c r="C165" s="89"/>
      <c r="D165" s="89"/>
      <c r="E165" s="89"/>
      <c r="F165" s="89"/>
      <c r="G165" s="89"/>
    </row>
    <row r="166" spans="1:7" x14ac:dyDescent="0.25">
      <c r="A166" s="94"/>
      <c r="B166" s="92"/>
      <c r="C166" s="89"/>
      <c r="D166" s="89"/>
      <c r="E166" s="89"/>
      <c r="F166" s="89"/>
      <c r="G166" s="89"/>
    </row>
    <row r="167" spans="1:7" x14ac:dyDescent="0.25">
      <c r="A167" s="94"/>
      <c r="B167" s="92"/>
      <c r="C167" s="89"/>
      <c r="D167" s="89"/>
      <c r="E167" s="89"/>
      <c r="F167" s="89"/>
      <c r="G167" s="89"/>
    </row>
    <row r="168" spans="1:7" x14ac:dyDescent="0.25">
      <c r="A168" s="94"/>
      <c r="B168" s="92"/>
      <c r="C168" s="89"/>
      <c r="D168" s="89"/>
      <c r="E168" s="89"/>
      <c r="F168" s="89"/>
      <c r="G168" s="89"/>
    </row>
    <row r="169" spans="1:7" x14ac:dyDescent="0.25">
      <c r="A169" s="94"/>
      <c r="B169" s="92"/>
      <c r="C169" s="89"/>
      <c r="D169" s="89"/>
      <c r="E169" s="89"/>
      <c r="F169" s="89"/>
      <c r="G169" s="89"/>
    </row>
    <row r="170" spans="1:7" x14ac:dyDescent="0.25">
      <c r="A170" s="94"/>
      <c r="B170" s="92"/>
      <c r="C170" s="89"/>
      <c r="D170" s="89"/>
      <c r="E170" s="89"/>
      <c r="F170" s="89"/>
      <c r="G170" s="89"/>
    </row>
    <row r="171" spans="1:7" x14ac:dyDescent="0.25">
      <c r="A171" s="94"/>
      <c r="B171" s="92"/>
      <c r="C171" s="89"/>
      <c r="D171" s="89"/>
      <c r="E171" s="89"/>
      <c r="F171" s="89"/>
      <c r="G171" s="89"/>
    </row>
    <row r="172" spans="1:7" x14ac:dyDescent="0.25">
      <c r="A172" s="94"/>
      <c r="B172" s="92"/>
      <c r="C172" s="89"/>
      <c r="D172" s="89"/>
      <c r="E172" s="89"/>
      <c r="F172" s="89"/>
      <c r="G172" s="89"/>
    </row>
    <row r="173" spans="1:7" x14ac:dyDescent="0.25">
      <c r="A173" s="94"/>
      <c r="B173" s="92"/>
      <c r="C173" s="89"/>
      <c r="D173" s="89"/>
      <c r="E173" s="89"/>
      <c r="F173" s="89"/>
      <c r="G173" s="89"/>
    </row>
    <row r="174" spans="1:7" x14ac:dyDescent="0.25">
      <c r="A174" s="94"/>
      <c r="B174" s="92"/>
      <c r="C174" s="89"/>
      <c r="D174" s="89"/>
      <c r="E174" s="89"/>
      <c r="F174" s="89"/>
      <c r="G174" s="89"/>
    </row>
    <row r="175" spans="1:7" x14ac:dyDescent="0.25">
      <c r="A175" s="94"/>
      <c r="B175" s="92"/>
      <c r="C175" s="89"/>
      <c r="D175" s="89"/>
      <c r="E175" s="89"/>
      <c r="F175" s="89"/>
      <c r="G175" s="89"/>
    </row>
    <row r="176" spans="1:7" x14ac:dyDescent="0.25">
      <c r="A176" s="94"/>
      <c r="B176" s="92"/>
      <c r="C176" s="89"/>
      <c r="D176" s="89"/>
      <c r="E176" s="89"/>
      <c r="F176" s="89"/>
      <c r="G176" s="89"/>
    </row>
    <row r="177" spans="1:7" x14ac:dyDescent="0.25">
      <c r="A177" s="94"/>
      <c r="B177" s="92"/>
      <c r="C177" s="89"/>
      <c r="D177" s="89"/>
      <c r="E177" s="89"/>
      <c r="F177" s="89"/>
      <c r="G177" s="89"/>
    </row>
    <row r="178" spans="1:7" x14ac:dyDescent="0.25">
      <c r="A178" s="94"/>
      <c r="B178" s="92"/>
      <c r="C178" s="89"/>
      <c r="D178" s="89"/>
      <c r="E178" s="89"/>
      <c r="F178" s="89"/>
      <c r="G178" s="89"/>
    </row>
    <row r="179" spans="1:7" x14ac:dyDescent="0.25">
      <c r="A179" s="94"/>
      <c r="B179" s="92"/>
      <c r="C179" s="89"/>
      <c r="D179" s="89"/>
      <c r="E179" s="89"/>
      <c r="F179" s="89"/>
      <c r="G179" s="89"/>
    </row>
    <row r="180" spans="1:7" x14ac:dyDescent="0.25">
      <c r="A180" s="94"/>
      <c r="B180" s="92"/>
      <c r="C180" s="89"/>
      <c r="D180" s="89"/>
      <c r="E180" s="89"/>
      <c r="F180" s="89"/>
      <c r="G180" s="89"/>
    </row>
    <row r="181" spans="1:7" x14ac:dyDescent="0.25">
      <c r="A181" s="94"/>
      <c r="B181" s="92"/>
      <c r="C181" s="89"/>
      <c r="D181" s="89"/>
      <c r="E181" s="89"/>
      <c r="F181" s="89"/>
      <c r="G181" s="89"/>
    </row>
    <row r="182" spans="1:7" x14ac:dyDescent="0.25">
      <c r="A182" s="94"/>
      <c r="B182" s="92"/>
      <c r="C182" s="89"/>
      <c r="D182" s="89"/>
      <c r="E182" s="89"/>
      <c r="F182" s="89"/>
      <c r="G182" s="89"/>
    </row>
    <row r="183" spans="1:7" x14ac:dyDescent="0.25">
      <c r="A183" s="94"/>
      <c r="B183" s="92"/>
      <c r="C183" s="89"/>
      <c r="D183" s="89"/>
      <c r="E183" s="89"/>
      <c r="F183" s="89"/>
      <c r="G183" s="89"/>
    </row>
    <row r="184" spans="1:7" x14ac:dyDescent="0.25">
      <c r="A184" s="94"/>
      <c r="B184" s="92"/>
      <c r="C184" s="89"/>
      <c r="D184" s="89"/>
      <c r="E184" s="89"/>
      <c r="F184" s="89"/>
      <c r="G184" s="89"/>
    </row>
    <row r="185" spans="1:7" x14ac:dyDescent="0.25">
      <c r="A185" s="94"/>
      <c r="B185" s="92"/>
      <c r="C185" s="89"/>
      <c r="D185" s="89"/>
      <c r="E185" s="89"/>
      <c r="F185" s="89"/>
      <c r="G185" s="89"/>
    </row>
    <row r="186" spans="1:7" x14ac:dyDescent="0.25">
      <c r="A186" s="94"/>
      <c r="B186" s="92"/>
      <c r="C186" s="89"/>
      <c r="D186" s="89"/>
      <c r="E186" s="89"/>
      <c r="F186" s="89"/>
      <c r="G186" s="89"/>
    </row>
    <row r="187" spans="1:7" x14ac:dyDescent="0.25">
      <c r="A187" s="94"/>
      <c r="B187" s="92"/>
      <c r="C187" s="89"/>
      <c r="D187" s="89"/>
      <c r="E187" s="89"/>
      <c r="F187" s="89"/>
      <c r="G187" s="89"/>
    </row>
    <row r="188" spans="1:7" x14ac:dyDescent="0.25">
      <c r="A188" s="94"/>
      <c r="B188" s="92"/>
      <c r="C188" s="89"/>
      <c r="D188" s="89"/>
      <c r="E188" s="89"/>
      <c r="F188" s="89"/>
      <c r="G188" s="89"/>
    </row>
    <row r="189" spans="1:7" x14ac:dyDescent="0.25">
      <c r="A189" s="94"/>
      <c r="B189" s="92"/>
      <c r="C189" s="89"/>
      <c r="D189" s="89"/>
      <c r="E189" s="89"/>
      <c r="F189" s="89"/>
      <c r="G189" s="89"/>
    </row>
    <row r="190" spans="1:7" x14ac:dyDescent="0.25">
      <c r="A190" s="94"/>
      <c r="B190" s="92"/>
      <c r="C190" s="89"/>
      <c r="D190" s="89"/>
      <c r="E190" s="89"/>
      <c r="F190" s="89"/>
      <c r="G190" s="89"/>
    </row>
    <row r="191" spans="1:7" x14ac:dyDescent="0.25">
      <c r="A191" s="94"/>
      <c r="B191" s="92"/>
      <c r="C191" s="89"/>
      <c r="D191" s="89"/>
      <c r="E191" s="89"/>
      <c r="F191" s="89"/>
      <c r="G191" s="89"/>
    </row>
    <row r="192" spans="1:7" x14ac:dyDescent="0.25">
      <c r="A192" s="94"/>
      <c r="B192" s="92"/>
      <c r="C192" s="89"/>
      <c r="D192" s="89"/>
      <c r="E192" s="89"/>
      <c r="F192" s="89"/>
      <c r="G192" s="89"/>
    </row>
    <row r="193" spans="1:7" x14ac:dyDescent="0.25">
      <c r="A193" s="94"/>
      <c r="B193" s="92"/>
      <c r="C193" s="89"/>
      <c r="D193" s="89"/>
      <c r="E193" s="89"/>
      <c r="F193" s="89"/>
      <c r="G193" s="89"/>
    </row>
    <row r="194" spans="1:7" x14ac:dyDescent="0.25">
      <c r="A194" s="94"/>
      <c r="B194" s="92"/>
      <c r="C194" s="89"/>
      <c r="D194" s="89"/>
      <c r="E194" s="89"/>
      <c r="F194" s="89"/>
      <c r="G194" s="89"/>
    </row>
    <row r="195" spans="1:7" x14ac:dyDescent="0.25">
      <c r="A195" s="94"/>
      <c r="B195" s="92"/>
      <c r="C195" s="89"/>
      <c r="D195" s="89"/>
      <c r="E195" s="89"/>
      <c r="F195" s="89"/>
      <c r="G195" s="89"/>
    </row>
    <row r="196" spans="1:7" x14ac:dyDescent="0.25">
      <c r="A196" s="94"/>
      <c r="B196" s="92"/>
      <c r="C196" s="89"/>
      <c r="D196" s="89"/>
      <c r="E196" s="89"/>
      <c r="F196" s="89"/>
      <c r="G196" s="89"/>
    </row>
    <row r="197" spans="1:7" x14ac:dyDescent="0.25">
      <c r="A197" s="94"/>
      <c r="B197" s="92"/>
      <c r="C197" s="89"/>
      <c r="D197" s="89"/>
      <c r="E197" s="89"/>
      <c r="F197" s="89"/>
      <c r="G197" s="89"/>
    </row>
    <row r="198" spans="1:7" x14ac:dyDescent="0.25">
      <c r="A198" s="94"/>
      <c r="B198" s="92"/>
      <c r="C198" s="89"/>
      <c r="D198" s="89"/>
      <c r="E198" s="89"/>
      <c r="F198" s="89"/>
      <c r="G198" s="89"/>
    </row>
    <row r="199" spans="1:7" x14ac:dyDescent="0.25">
      <c r="A199" s="94"/>
      <c r="B199" s="92"/>
      <c r="C199" s="89"/>
      <c r="D199" s="89"/>
      <c r="E199" s="89"/>
      <c r="F199" s="89"/>
      <c r="G199" s="89"/>
    </row>
    <row r="200" spans="1:7" x14ac:dyDescent="0.25">
      <c r="A200" s="94"/>
      <c r="B200" s="92"/>
      <c r="C200" s="89"/>
      <c r="D200" s="89"/>
      <c r="E200" s="89"/>
      <c r="F200" s="89"/>
      <c r="G200" s="89"/>
    </row>
    <row r="201" spans="1:7" x14ac:dyDescent="0.25">
      <c r="A201" s="94"/>
      <c r="B201" s="92"/>
      <c r="C201" s="89"/>
      <c r="D201" s="89"/>
      <c r="E201" s="89"/>
      <c r="F201" s="89"/>
      <c r="G201" s="89"/>
    </row>
    <row r="202" spans="1:7" x14ac:dyDescent="0.25">
      <c r="A202" s="94"/>
      <c r="B202" s="92"/>
      <c r="C202" s="89"/>
      <c r="D202" s="89"/>
      <c r="E202" s="89"/>
      <c r="F202" s="89"/>
      <c r="G202" s="89"/>
    </row>
    <row r="203" spans="1:7" x14ac:dyDescent="0.25">
      <c r="A203" s="94"/>
      <c r="B203" s="92"/>
      <c r="C203" s="89"/>
      <c r="D203" s="89"/>
      <c r="E203" s="89"/>
      <c r="F203" s="89"/>
      <c r="G203" s="89"/>
    </row>
    <row r="204" spans="1:7" x14ac:dyDescent="0.25">
      <c r="A204" s="94"/>
      <c r="B204" s="92"/>
      <c r="C204" s="89"/>
      <c r="D204" s="89"/>
      <c r="E204" s="89"/>
      <c r="F204" s="89"/>
      <c r="G204" s="89"/>
    </row>
    <row r="205" spans="1:7" x14ac:dyDescent="0.25">
      <c r="A205" s="94"/>
      <c r="B205" s="92"/>
      <c r="C205" s="89"/>
      <c r="D205" s="89"/>
      <c r="E205" s="89"/>
      <c r="F205" s="89"/>
      <c r="G205" s="89"/>
    </row>
    <row r="206" spans="1:7" x14ac:dyDescent="0.25">
      <c r="A206" s="94"/>
      <c r="B206" s="92"/>
      <c r="C206" s="89"/>
      <c r="D206" s="89"/>
      <c r="E206" s="89"/>
      <c r="F206" s="89"/>
      <c r="G206" s="89"/>
    </row>
    <row r="207" spans="1:7" x14ac:dyDescent="0.25">
      <c r="A207" s="94"/>
      <c r="B207" s="92"/>
      <c r="C207" s="89"/>
      <c r="D207" s="89"/>
      <c r="E207" s="89"/>
      <c r="F207" s="89"/>
      <c r="G207" s="89"/>
    </row>
    <row r="208" spans="1:7" x14ac:dyDescent="0.25">
      <c r="A208" s="94"/>
      <c r="B208" s="92"/>
      <c r="C208" s="89"/>
      <c r="D208" s="89"/>
      <c r="E208" s="89"/>
      <c r="F208" s="89"/>
      <c r="G208" s="89"/>
    </row>
    <row r="209" spans="1:7" x14ac:dyDescent="0.25">
      <c r="A209" s="94"/>
      <c r="B209" s="92"/>
      <c r="C209" s="89"/>
      <c r="D209" s="89"/>
      <c r="E209" s="89"/>
      <c r="F209" s="89"/>
      <c r="G209" s="89"/>
    </row>
    <row r="210" spans="1:7" x14ac:dyDescent="0.25">
      <c r="A210" s="94"/>
      <c r="B210" s="92"/>
      <c r="C210" s="89"/>
      <c r="D210" s="89"/>
      <c r="E210" s="89"/>
      <c r="F210" s="89"/>
      <c r="G210" s="89"/>
    </row>
    <row r="211" spans="1:7" x14ac:dyDescent="0.25">
      <c r="A211" s="94"/>
      <c r="B211" s="92"/>
      <c r="C211" s="89"/>
      <c r="D211" s="89"/>
      <c r="E211" s="89"/>
      <c r="F211" s="89"/>
      <c r="G211" s="89"/>
    </row>
    <row r="212" spans="1:7" x14ac:dyDescent="0.25">
      <c r="A212" s="94"/>
      <c r="B212" s="92"/>
      <c r="C212" s="89"/>
      <c r="D212" s="89"/>
      <c r="E212" s="89"/>
      <c r="F212" s="89"/>
      <c r="G212" s="89"/>
    </row>
    <row r="213" spans="1:7" x14ac:dyDescent="0.25">
      <c r="A213" s="94"/>
      <c r="B213" s="92"/>
      <c r="C213" s="89"/>
      <c r="D213" s="89"/>
      <c r="E213" s="89"/>
      <c r="F213" s="89"/>
      <c r="G213" s="89"/>
    </row>
    <row r="214" spans="1:7" x14ac:dyDescent="0.25">
      <c r="A214" s="94"/>
      <c r="B214" s="92"/>
      <c r="C214" s="89"/>
      <c r="D214" s="89"/>
      <c r="E214" s="89"/>
      <c r="F214" s="89"/>
      <c r="G214" s="89"/>
    </row>
    <row r="215" spans="1:7" x14ac:dyDescent="0.25">
      <c r="A215" s="94"/>
      <c r="B215" s="92"/>
      <c r="C215" s="89"/>
      <c r="D215" s="89"/>
      <c r="E215" s="89"/>
      <c r="F215" s="89"/>
      <c r="G215" s="89"/>
    </row>
    <row r="216" spans="1:7" x14ac:dyDescent="0.25">
      <c r="A216" s="94"/>
      <c r="B216" s="92"/>
      <c r="C216" s="89"/>
      <c r="D216" s="89"/>
      <c r="E216" s="89"/>
      <c r="F216" s="89"/>
      <c r="G216" s="89"/>
    </row>
    <row r="217" spans="1:7" x14ac:dyDescent="0.25">
      <c r="A217" s="94"/>
      <c r="B217" s="92"/>
      <c r="C217" s="89"/>
      <c r="D217" s="89"/>
      <c r="E217" s="89"/>
      <c r="F217" s="89"/>
      <c r="G217" s="89"/>
    </row>
    <row r="218" spans="1:7" x14ac:dyDescent="0.25">
      <c r="A218" s="94"/>
      <c r="B218" s="92"/>
      <c r="C218" s="89"/>
      <c r="D218" s="89"/>
      <c r="E218" s="89"/>
      <c r="F218" s="89"/>
      <c r="G218" s="89"/>
    </row>
    <row r="219" spans="1:7" x14ac:dyDescent="0.25">
      <c r="A219" s="94"/>
      <c r="B219" s="92"/>
      <c r="C219" s="89"/>
      <c r="D219" s="89"/>
      <c r="E219" s="89"/>
      <c r="F219" s="89"/>
      <c r="G219" s="89"/>
    </row>
    <row r="220" spans="1:7" x14ac:dyDescent="0.25">
      <c r="A220" s="94"/>
      <c r="B220" s="92"/>
      <c r="C220" s="89"/>
      <c r="D220" s="89"/>
      <c r="E220" s="89"/>
      <c r="F220" s="89"/>
      <c r="G220" s="89"/>
    </row>
    <row r="221" spans="1:7" x14ac:dyDescent="0.25">
      <c r="A221" s="94"/>
      <c r="B221" s="92"/>
      <c r="C221" s="89"/>
      <c r="D221" s="89"/>
      <c r="E221" s="89"/>
      <c r="F221" s="89"/>
      <c r="G221" s="89"/>
    </row>
    <row r="222" spans="1:7" x14ac:dyDescent="0.25">
      <c r="A222" s="94"/>
      <c r="B222" s="92"/>
      <c r="C222" s="89"/>
      <c r="D222" s="89"/>
      <c r="E222" s="89"/>
      <c r="F222" s="89"/>
      <c r="G222" s="89"/>
    </row>
    <row r="223" spans="1:7" x14ac:dyDescent="0.25">
      <c r="A223" s="94"/>
      <c r="B223" s="92"/>
      <c r="C223" s="89"/>
      <c r="D223" s="89"/>
      <c r="E223" s="89"/>
      <c r="F223" s="89"/>
      <c r="G223" s="89"/>
    </row>
    <row r="224" spans="1:7" x14ac:dyDescent="0.25">
      <c r="A224" s="94"/>
      <c r="B224" s="92"/>
      <c r="C224" s="89"/>
      <c r="D224" s="89"/>
      <c r="E224" s="89"/>
      <c r="F224" s="89"/>
      <c r="G224" s="89"/>
    </row>
    <row r="225" spans="1:7" x14ac:dyDescent="0.25">
      <c r="A225" s="94"/>
      <c r="B225" s="92"/>
      <c r="C225" s="89"/>
      <c r="D225" s="89"/>
      <c r="E225" s="89"/>
      <c r="F225" s="89"/>
      <c r="G225" s="89"/>
    </row>
    <row r="226" spans="1:7" x14ac:dyDescent="0.25">
      <c r="A226" s="94"/>
      <c r="B226" s="92"/>
      <c r="C226" s="89"/>
      <c r="D226" s="89"/>
      <c r="E226" s="89"/>
      <c r="F226" s="89"/>
      <c r="G226" s="89"/>
    </row>
    <row r="227" spans="1:7" x14ac:dyDescent="0.25">
      <c r="A227" s="94"/>
      <c r="B227" s="92"/>
      <c r="C227" s="89"/>
      <c r="D227" s="89"/>
      <c r="E227" s="89"/>
      <c r="F227" s="89"/>
      <c r="G227" s="89"/>
    </row>
    <row r="228" spans="1:7" x14ac:dyDescent="0.25">
      <c r="A228" s="94"/>
      <c r="B228" s="92"/>
      <c r="C228" s="89"/>
      <c r="D228" s="89"/>
      <c r="E228" s="89"/>
      <c r="F228" s="89"/>
      <c r="G228" s="89"/>
    </row>
    <row r="229" spans="1:7" x14ac:dyDescent="0.25">
      <c r="A229" s="94"/>
      <c r="B229" s="92"/>
      <c r="C229" s="89"/>
      <c r="D229" s="89"/>
      <c r="E229" s="89"/>
      <c r="F229" s="89"/>
      <c r="G229" s="89"/>
    </row>
    <row r="230" spans="1:7" x14ac:dyDescent="0.25">
      <c r="A230" s="94"/>
      <c r="B230" s="92"/>
      <c r="C230" s="89"/>
      <c r="D230" s="89"/>
      <c r="E230" s="89"/>
      <c r="F230" s="89"/>
      <c r="G230" s="89"/>
    </row>
    <row r="231" spans="1:7" x14ac:dyDescent="0.25">
      <c r="A231" s="94"/>
      <c r="B231" s="92"/>
      <c r="C231" s="89"/>
      <c r="D231" s="89"/>
      <c r="E231" s="89"/>
      <c r="F231" s="89"/>
      <c r="G231" s="89"/>
    </row>
    <row r="232" spans="1:7" x14ac:dyDescent="0.25">
      <c r="A232" s="94"/>
      <c r="B232" s="92"/>
      <c r="C232" s="89"/>
      <c r="D232" s="89"/>
      <c r="E232" s="89"/>
      <c r="F232" s="89"/>
      <c r="G232" s="89"/>
    </row>
    <row r="233" spans="1:7" x14ac:dyDescent="0.25">
      <c r="A233" s="94"/>
      <c r="B233" s="92"/>
      <c r="C233" s="89"/>
      <c r="D233" s="89"/>
      <c r="E233" s="89"/>
      <c r="F233" s="89"/>
      <c r="G233" s="89"/>
    </row>
    <row r="234" spans="1:7" x14ac:dyDescent="0.25">
      <c r="A234" s="94"/>
      <c r="B234" s="92"/>
      <c r="C234" s="89"/>
      <c r="D234" s="89"/>
      <c r="E234" s="89"/>
      <c r="F234" s="89"/>
      <c r="G234" s="89"/>
    </row>
    <row r="235" spans="1:7" x14ac:dyDescent="0.25">
      <c r="A235" s="94"/>
      <c r="B235" s="92"/>
      <c r="C235" s="89"/>
      <c r="D235" s="89"/>
      <c r="E235" s="89"/>
      <c r="F235" s="89"/>
      <c r="G235" s="89"/>
    </row>
    <row r="236" spans="1:7" x14ac:dyDescent="0.25">
      <c r="A236" s="94"/>
      <c r="B236" s="92"/>
      <c r="C236" s="89"/>
      <c r="D236" s="89"/>
      <c r="E236" s="89"/>
      <c r="F236" s="89"/>
      <c r="G236" s="89"/>
    </row>
    <row r="237" spans="1:7" x14ac:dyDescent="0.25">
      <c r="A237" s="94"/>
      <c r="B237" s="92"/>
      <c r="C237" s="89"/>
      <c r="D237" s="89"/>
      <c r="E237" s="89"/>
      <c r="F237" s="89"/>
      <c r="G237" s="89"/>
    </row>
    <row r="238" spans="1:7" x14ac:dyDescent="0.25">
      <c r="A238" s="94"/>
      <c r="B238" s="92"/>
      <c r="C238" s="89"/>
      <c r="D238" s="89"/>
      <c r="E238" s="89"/>
      <c r="F238" s="89"/>
      <c r="G238" s="89"/>
    </row>
    <row r="239" spans="1:7" x14ac:dyDescent="0.25">
      <c r="A239" s="94"/>
      <c r="B239" s="92"/>
      <c r="C239" s="89"/>
      <c r="D239" s="89"/>
      <c r="E239" s="89"/>
      <c r="F239" s="89"/>
      <c r="G239" s="89"/>
    </row>
    <row r="240" spans="1:7" x14ac:dyDescent="0.25">
      <c r="A240" s="94"/>
      <c r="B240" s="92"/>
      <c r="C240" s="89"/>
      <c r="D240" s="89"/>
      <c r="E240" s="89"/>
      <c r="F240" s="89"/>
      <c r="G240" s="89"/>
    </row>
    <row r="241" spans="1:7" x14ac:dyDescent="0.25">
      <c r="A241" s="94"/>
      <c r="B241" s="92"/>
      <c r="C241" s="89"/>
      <c r="D241" s="89"/>
      <c r="E241" s="89"/>
      <c r="F241" s="89"/>
      <c r="G241" s="89"/>
    </row>
    <row r="242" spans="1:7" x14ac:dyDescent="0.25">
      <c r="A242" s="94"/>
      <c r="B242" s="92"/>
      <c r="C242" s="89"/>
      <c r="D242" s="89"/>
      <c r="E242" s="89"/>
      <c r="F242" s="89"/>
      <c r="G242" s="89"/>
    </row>
    <row r="243" spans="1:7" x14ac:dyDescent="0.25">
      <c r="A243" s="94"/>
      <c r="B243" s="92"/>
      <c r="C243" s="89"/>
      <c r="D243" s="89"/>
      <c r="E243" s="89"/>
      <c r="F243" s="89"/>
      <c r="G243" s="89"/>
    </row>
    <row r="244" spans="1:7" x14ac:dyDescent="0.25">
      <c r="A244" s="94"/>
      <c r="B244" s="92"/>
      <c r="C244" s="89"/>
      <c r="D244" s="89"/>
      <c r="E244" s="89"/>
      <c r="F244" s="89"/>
      <c r="G244" s="89"/>
    </row>
    <row r="245" spans="1:7" x14ac:dyDescent="0.25">
      <c r="A245" s="94"/>
      <c r="B245" s="92"/>
      <c r="C245" s="89"/>
      <c r="D245" s="89"/>
      <c r="E245" s="89"/>
      <c r="F245" s="89"/>
      <c r="G245" s="89"/>
    </row>
    <row r="246" spans="1:7" x14ac:dyDescent="0.25">
      <c r="A246" s="94"/>
      <c r="B246" s="92"/>
      <c r="C246" s="89"/>
      <c r="D246" s="89"/>
      <c r="E246" s="89"/>
      <c r="F246" s="89"/>
      <c r="G246" s="89"/>
    </row>
    <row r="247" spans="1:7" x14ac:dyDescent="0.25">
      <c r="A247" s="94"/>
      <c r="B247" s="92"/>
      <c r="C247" s="89"/>
      <c r="D247" s="89"/>
      <c r="E247" s="89"/>
      <c r="F247" s="89"/>
      <c r="G247" s="89"/>
    </row>
    <row r="248" spans="1:7" x14ac:dyDescent="0.25">
      <c r="A248" s="94"/>
      <c r="B248" s="92"/>
      <c r="C248" s="89"/>
      <c r="D248" s="89"/>
      <c r="E248" s="89"/>
      <c r="F248" s="89"/>
      <c r="G248" s="89"/>
    </row>
    <row r="249" spans="1:7" x14ac:dyDescent="0.25">
      <c r="A249" s="94"/>
      <c r="B249" s="92"/>
      <c r="C249" s="89"/>
      <c r="D249" s="89"/>
      <c r="E249" s="89"/>
      <c r="F249" s="89"/>
      <c r="G249" s="89"/>
    </row>
    <row r="250" spans="1:7" x14ac:dyDescent="0.25">
      <c r="A250" s="94"/>
      <c r="B250" s="92"/>
      <c r="C250" s="89"/>
      <c r="D250" s="89"/>
      <c r="E250" s="89"/>
      <c r="F250" s="89"/>
      <c r="G250" s="89"/>
    </row>
    <row r="251" spans="1:7" x14ac:dyDescent="0.25">
      <c r="A251" s="94"/>
      <c r="B251" s="92"/>
      <c r="C251" s="89"/>
      <c r="D251" s="89"/>
      <c r="E251" s="89"/>
      <c r="F251" s="89"/>
      <c r="G251" s="89"/>
    </row>
    <row r="252" spans="1:7" x14ac:dyDescent="0.25">
      <c r="A252" s="94"/>
      <c r="B252" s="92"/>
      <c r="C252" s="89"/>
      <c r="D252" s="89"/>
      <c r="E252" s="89"/>
      <c r="F252" s="89"/>
      <c r="G252" s="89"/>
    </row>
    <row r="253" spans="1:7" x14ac:dyDescent="0.25">
      <c r="A253" s="94"/>
      <c r="B253" s="92"/>
      <c r="C253" s="89"/>
      <c r="D253" s="89"/>
      <c r="E253" s="89"/>
      <c r="F253" s="89"/>
      <c r="G253" s="89"/>
    </row>
    <row r="254" spans="1:7" x14ac:dyDescent="0.25">
      <c r="A254" s="94"/>
      <c r="B254" s="92"/>
      <c r="C254" s="89"/>
      <c r="D254" s="89"/>
      <c r="E254" s="89"/>
      <c r="F254" s="89"/>
      <c r="G254" s="89"/>
    </row>
    <row r="255" spans="1:7" x14ac:dyDescent="0.25">
      <c r="A255" s="94"/>
      <c r="B255" s="92"/>
      <c r="C255" s="89"/>
      <c r="D255" s="89"/>
      <c r="E255" s="89"/>
      <c r="F255" s="89"/>
      <c r="G255" s="89"/>
    </row>
    <row r="256" spans="1:7" x14ac:dyDescent="0.25">
      <c r="A256" s="94"/>
      <c r="B256" s="92"/>
      <c r="C256" s="89"/>
      <c r="D256" s="89"/>
      <c r="E256" s="89"/>
      <c r="F256" s="89"/>
      <c r="G256" s="89"/>
    </row>
    <row r="257" spans="1:7" x14ac:dyDescent="0.25">
      <c r="A257" s="94"/>
      <c r="B257" s="92"/>
      <c r="C257" s="89"/>
      <c r="D257" s="89"/>
      <c r="E257" s="89"/>
      <c r="F257" s="89"/>
      <c r="G257" s="89"/>
    </row>
    <row r="258" spans="1:7" x14ac:dyDescent="0.25">
      <c r="A258" s="94"/>
      <c r="B258" s="92"/>
      <c r="C258" s="89"/>
      <c r="D258" s="89"/>
      <c r="E258" s="89"/>
      <c r="F258" s="89"/>
      <c r="G258" s="89"/>
    </row>
    <row r="259" spans="1:7" x14ac:dyDescent="0.25">
      <c r="A259" s="94"/>
      <c r="B259" s="92"/>
      <c r="C259" s="89"/>
      <c r="D259" s="89"/>
      <c r="E259" s="89"/>
      <c r="F259" s="89"/>
      <c r="G259" s="89"/>
    </row>
    <row r="260" spans="1:7" x14ac:dyDescent="0.25">
      <c r="A260" s="94"/>
      <c r="B260" s="92"/>
      <c r="C260" s="89"/>
      <c r="D260" s="89"/>
      <c r="E260" s="89"/>
      <c r="F260" s="89"/>
      <c r="G260" s="89"/>
    </row>
    <row r="261" spans="1:7" x14ac:dyDescent="0.25">
      <c r="A261" s="94"/>
      <c r="B261" s="92"/>
      <c r="C261" s="89"/>
      <c r="D261" s="89"/>
      <c r="E261" s="89"/>
      <c r="F261" s="89"/>
      <c r="G261" s="89"/>
    </row>
    <row r="262" spans="1:7" x14ac:dyDescent="0.25">
      <c r="A262" s="94"/>
      <c r="B262" s="92"/>
      <c r="C262" s="89"/>
      <c r="D262" s="89"/>
      <c r="E262" s="89"/>
      <c r="F262" s="89"/>
      <c r="G262" s="89"/>
    </row>
    <row r="263" spans="1:7" x14ac:dyDescent="0.25">
      <c r="A263" s="94"/>
      <c r="B263" s="92"/>
      <c r="C263" s="89"/>
      <c r="D263" s="89"/>
      <c r="E263" s="89"/>
      <c r="F263" s="89"/>
      <c r="G263" s="89"/>
    </row>
    <row r="264" spans="1:7" x14ac:dyDescent="0.25">
      <c r="A264" s="94"/>
      <c r="B264" s="92"/>
      <c r="C264" s="89"/>
      <c r="D264" s="89"/>
      <c r="E264" s="89"/>
      <c r="F264" s="89"/>
      <c r="G264" s="89"/>
    </row>
    <row r="265" spans="1:7" x14ac:dyDescent="0.25">
      <c r="A265" s="94"/>
      <c r="B265" s="92"/>
      <c r="C265" s="89"/>
      <c r="D265" s="89"/>
      <c r="E265" s="89"/>
      <c r="F265" s="89"/>
      <c r="G265" s="89"/>
    </row>
    <row r="266" spans="1:7" x14ac:dyDescent="0.25">
      <c r="A266" s="94"/>
      <c r="B266" s="92"/>
      <c r="C266" s="89"/>
      <c r="D266" s="89"/>
      <c r="E266" s="89"/>
      <c r="F266" s="89"/>
      <c r="G266" s="89"/>
    </row>
    <row r="267" spans="1:7" x14ac:dyDescent="0.25">
      <c r="A267" s="94"/>
      <c r="B267" s="92"/>
      <c r="C267" s="89"/>
      <c r="D267" s="89"/>
      <c r="E267" s="89"/>
      <c r="F267" s="89"/>
      <c r="G267" s="89"/>
    </row>
    <row r="268" spans="1:7" x14ac:dyDescent="0.25">
      <c r="A268" s="94"/>
      <c r="B268" s="92"/>
      <c r="C268" s="89"/>
      <c r="D268" s="89"/>
      <c r="E268" s="89"/>
      <c r="F268" s="89"/>
      <c r="G268" s="89"/>
    </row>
    <row r="269" spans="1:7" x14ac:dyDescent="0.25">
      <c r="A269" s="94"/>
      <c r="B269" s="92"/>
      <c r="C269" s="89"/>
      <c r="D269" s="89"/>
      <c r="E269" s="89"/>
      <c r="F269" s="89"/>
      <c r="G269" s="89"/>
    </row>
    <row r="270" spans="1:7" x14ac:dyDescent="0.25">
      <c r="A270" s="94"/>
      <c r="B270" s="92"/>
      <c r="C270" s="89"/>
      <c r="D270" s="89"/>
      <c r="E270" s="89"/>
      <c r="F270" s="89"/>
      <c r="G270" s="89"/>
    </row>
    <row r="271" spans="1:7" x14ac:dyDescent="0.25">
      <c r="A271" s="94"/>
      <c r="B271" s="92"/>
      <c r="C271" s="89"/>
      <c r="D271" s="89"/>
      <c r="E271" s="89"/>
      <c r="F271" s="89"/>
      <c r="G271" s="89"/>
    </row>
    <row r="272" spans="1:7" x14ac:dyDescent="0.25">
      <c r="A272" s="94"/>
      <c r="B272" s="92"/>
      <c r="C272" s="89"/>
      <c r="D272" s="89"/>
      <c r="E272" s="89"/>
      <c r="F272" s="89"/>
      <c r="G272" s="89"/>
    </row>
    <row r="273" spans="1:7" x14ac:dyDescent="0.25">
      <c r="A273" s="94"/>
      <c r="B273" s="92"/>
      <c r="C273" s="89"/>
      <c r="D273" s="89"/>
      <c r="E273" s="89"/>
      <c r="F273" s="89"/>
      <c r="G273" s="89"/>
    </row>
    <row r="274" spans="1:7" x14ac:dyDescent="0.25">
      <c r="A274" s="94"/>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sheetData>
  <autoFilter ref="A5:M151" xr:uid="{178E6833-BF5F-4358-8F33-EA4B27D2AE8C}"/>
  <mergeCells count="1">
    <mergeCell ref="A4:G4"/>
  </mergeCells>
  <phoneticPr fontId="17"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0E22D-CB36-4717-ADE5-373725DA597D}">
  <sheetPr codeName="Hoja16"/>
  <dimension ref="A1:J487"/>
  <sheetViews>
    <sheetView zoomScaleNormal="100" workbookViewId="0">
      <selection activeCell="G106" sqref="A6:G106"/>
    </sheetView>
  </sheetViews>
  <sheetFormatPr baseColWidth="10" defaultRowHeight="15" x14ac:dyDescent="0.25"/>
  <cols>
    <col min="1" max="1" width="5.85546875" style="2" bestFit="1" customWidth="1"/>
    <col min="2" max="2" width="12.5703125" style="244" customWidth="1"/>
    <col min="3" max="3" width="18.7109375" customWidth="1"/>
    <col min="4" max="4" width="135.5703125" bestFit="1" customWidth="1"/>
    <col min="5" max="5" width="31.7109375" customWidth="1"/>
    <col min="6" max="6" width="14.28515625" bestFit="1" customWidth="1"/>
    <col min="7" max="7" width="14.42578125" customWidth="1"/>
    <col min="8" max="8" width="21" customWidth="1"/>
  </cols>
  <sheetData>
    <row r="1" spans="1:8" s="86" customFormat="1" ht="15.75" x14ac:dyDescent="0.25">
      <c r="A1" s="82"/>
      <c r="B1" s="241"/>
      <c r="C1" s="84"/>
      <c r="D1" s="84"/>
      <c r="E1" s="84"/>
      <c r="F1" s="85"/>
      <c r="G1" s="85"/>
      <c r="H1" s="85"/>
    </row>
    <row r="2" spans="1:8" s="86" customFormat="1" ht="18.75" x14ac:dyDescent="0.25">
      <c r="A2" s="82"/>
      <c r="B2" s="242"/>
      <c r="C2" s="84"/>
      <c r="D2" s="84"/>
      <c r="E2" s="97" t="s">
        <v>2906</v>
      </c>
      <c r="F2" s="87">
        <f>SUM(F6:F6032)</f>
        <v>38245.289999999994</v>
      </c>
      <c r="G2" s="88">
        <f>SUM(G6:G6034)</f>
        <v>1500</v>
      </c>
      <c r="H2"/>
    </row>
    <row r="3" spans="1:8" s="86" customFormat="1" ht="15.75" x14ac:dyDescent="0.25">
      <c r="A3" s="82"/>
      <c r="B3" s="241"/>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243" t="s">
        <v>4</v>
      </c>
      <c r="C5" s="91" t="s">
        <v>2894</v>
      </c>
      <c r="D5" s="91" t="s">
        <v>7</v>
      </c>
      <c r="E5" s="91" t="s">
        <v>2895</v>
      </c>
      <c r="F5" s="90" t="s">
        <v>8</v>
      </c>
      <c r="G5" s="90" t="s">
        <v>9</v>
      </c>
    </row>
    <row r="6" spans="1:8" ht="15" customHeight="1" x14ac:dyDescent="0.25">
      <c r="A6" s="131">
        <v>1</v>
      </c>
      <c r="B6" s="161">
        <v>44944</v>
      </c>
      <c r="C6" s="162" t="s">
        <v>3020</v>
      </c>
      <c r="D6" s="162" t="s">
        <v>2622</v>
      </c>
      <c r="E6" s="163"/>
      <c r="F6" s="179">
        <v>185.5</v>
      </c>
      <c r="G6" s="180"/>
    </row>
    <row r="7" spans="1:8" ht="15" customHeight="1" x14ac:dyDescent="0.25">
      <c r="A7" s="131">
        <v>2</v>
      </c>
      <c r="B7" s="161">
        <v>44944</v>
      </c>
      <c r="C7" s="162" t="s">
        <v>3020</v>
      </c>
      <c r="D7" s="162" t="s">
        <v>2624</v>
      </c>
      <c r="E7" s="163"/>
      <c r="F7" s="179">
        <v>100</v>
      </c>
      <c r="G7" s="180"/>
    </row>
    <row r="8" spans="1:8" ht="15" customHeight="1" x14ac:dyDescent="0.25">
      <c r="A8" s="131">
        <v>3</v>
      </c>
      <c r="B8" s="161">
        <v>44941</v>
      </c>
      <c r="C8" s="162" t="s">
        <v>3020</v>
      </c>
      <c r="D8" s="162" t="s">
        <v>3021</v>
      </c>
      <c r="E8" s="163"/>
      <c r="F8" s="179">
        <v>698</v>
      </c>
      <c r="G8" s="180"/>
    </row>
    <row r="9" spans="1:8" ht="15" customHeight="1" x14ac:dyDescent="0.25">
      <c r="A9" s="131">
        <v>4</v>
      </c>
      <c r="B9" s="161">
        <v>44956</v>
      </c>
      <c r="C9" s="162" t="s">
        <v>3022</v>
      </c>
      <c r="D9" s="162" t="s">
        <v>3020</v>
      </c>
      <c r="E9" s="163"/>
      <c r="F9" s="179">
        <v>465</v>
      </c>
      <c r="G9" s="180"/>
    </row>
    <row r="10" spans="1:8" ht="15" customHeight="1" x14ac:dyDescent="0.25">
      <c r="A10" s="131">
        <v>5</v>
      </c>
      <c r="B10" s="161">
        <v>44956</v>
      </c>
      <c r="C10" s="162" t="s">
        <v>3023</v>
      </c>
      <c r="D10" s="162" t="s">
        <v>3020</v>
      </c>
      <c r="E10" s="163"/>
      <c r="F10" s="179">
        <v>50</v>
      </c>
      <c r="G10" s="180"/>
    </row>
    <row r="11" spans="1:8" ht="15" customHeight="1" x14ac:dyDescent="0.25">
      <c r="A11" s="131">
        <v>6</v>
      </c>
      <c r="B11" s="161">
        <v>44967</v>
      </c>
      <c r="C11" s="162" t="s">
        <v>3020</v>
      </c>
      <c r="D11" s="162" t="s">
        <v>2626</v>
      </c>
      <c r="E11" s="163"/>
      <c r="F11" s="179">
        <v>121</v>
      </c>
      <c r="G11" s="180"/>
    </row>
    <row r="12" spans="1:8" ht="15" customHeight="1" x14ac:dyDescent="0.25">
      <c r="A12" s="131">
        <v>7</v>
      </c>
      <c r="B12" s="161">
        <v>44972</v>
      </c>
      <c r="C12" s="162" t="s">
        <v>11</v>
      </c>
      <c r="D12" s="162" t="s">
        <v>2628</v>
      </c>
      <c r="E12" s="163"/>
      <c r="F12" s="179">
        <v>46</v>
      </c>
      <c r="G12" s="180"/>
    </row>
    <row r="13" spans="1:8" ht="15" customHeight="1" x14ac:dyDescent="0.25">
      <c r="A13" s="131">
        <v>8</v>
      </c>
      <c r="B13" s="161">
        <v>44981</v>
      </c>
      <c r="C13" s="162" t="s">
        <v>3020</v>
      </c>
      <c r="D13" s="162" t="s">
        <v>2629</v>
      </c>
      <c r="E13" s="163"/>
      <c r="F13" s="179">
        <v>3262.32</v>
      </c>
      <c r="G13" s="180"/>
    </row>
    <row r="14" spans="1:8" ht="15" customHeight="1" x14ac:dyDescent="0.25">
      <c r="A14" s="131">
        <v>9</v>
      </c>
      <c r="B14" s="161">
        <v>44987</v>
      </c>
      <c r="C14" s="162" t="s">
        <v>3024</v>
      </c>
      <c r="D14" s="162" t="s">
        <v>3025</v>
      </c>
      <c r="E14" s="163"/>
      <c r="F14" s="179">
        <v>37</v>
      </c>
      <c r="G14" s="180"/>
    </row>
    <row r="15" spans="1:8" ht="15" customHeight="1" x14ac:dyDescent="0.25">
      <c r="A15" s="131">
        <v>10</v>
      </c>
      <c r="B15" s="161">
        <v>45005</v>
      </c>
      <c r="C15" s="162" t="s">
        <v>11</v>
      </c>
      <c r="D15" s="162" t="s">
        <v>2632</v>
      </c>
      <c r="E15" s="163"/>
      <c r="F15" s="179">
        <v>3405</v>
      </c>
      <c r="G15" s="180"/>
    </row>
    <row r="16" spans="1:8" ht="15" customHeight="1" x14ac:dyDescent="0.25">
      <c r="A16" s="131">
        <v>11</v>
      </c>
      <c r="B16" s="161">
        <v>45027</v>
      </c>
      <c r="C16" s="162" t="s">
        <v>3020</v>
      </c>
      <c r="D16" s="162" t="s">
        <v>2633</v>
      </c>
      <c r="E16" s="163"/>
      <c r="F16" s="179">
        <v>317.33999999999997</v>
      </c>
      <c r="G16" s="180"/>
    </row>
    <row r="17" spans="1:10" ht="15" customHeight="1" x14ac:dyDescent="0.25">
      <c r="A17" s="131">
        <v>12</v>
      </c>
      <c r="B17" s="161">
        <v>45033</v>
      </c>
      <c r="C17" s="162" t="s">
        <v>3020</v>
      </c>
      <c r="D17" s="162" t="s">
        <v>2634</v>
      </c>
      <c r="E17" s="163"/>
      <c r="F17" s="179">
        <v>20</v>
      </c>
      <c r="G17" s="180"/>
    </row>
    <row r="18" spans="1:10" ht="15" customHeight="1" x14ac:dyDescent="0.25">
      <c r="A18" s="131">
        <v>13</v>
      </c>
      <c r="B18" s="161">
        <v>45042</v>
      </c>
      <c r="C18" s="162" t="s">
        <v>3020</v>
      </c>
      <c r="D18" s="162" t="s">
        <v>2635</v>
      </c>
      <c r="E18" s="163"/>
      <c r="F18" s="179">
        <v>8809.57</v>
      </c>
      <c r="G18" s="180"/>
      <c r="J18" t="s">
        <v>1359</v>
      </c>
    </row>
    <row r="19" spans="1:10" ht="15" customHeight="1" x14ac:dyDescent="0.25">
      <c r="A19" s="131">
        <v>14</v>
      </c>
      <c r="B19" s="161">
        <v>45050</v>
      </c>
      <c r="C19" s="162" t="s">
        <v>3020</v>
      </c>
      <c r="D19" s="162" t="s">
        <v>2636</v>
      </c>
      <c r="E19" s="163"/>
      <c r="F19" s="179">
        <v>300</v>
      </c>
      <c r="G19" s="180"/>
    </row>
    <row r="20" spans="1:10" ht="15" customHeight="1" x14ac:dyDescent="0.25">
      <c r="A20" s="131">
        <v>15</v>
      </c>
      <c r="B20" s="161">
        <v>45055</v>
      </c>
      <c r="C20" s="162" t="s">
        <v>3020</v>
      </c>
      <c r="D20" s="162" t="s">
        <v>2637</v>
      </c>
      <c r="E20" s="163"/>
      <c r="F20" s="179">
        <v>2000</v>
      </c>
      <c r="G20" s="180"/>
    </row>
    <row r="21" spans="1:10" ht="15" customHeight="1" x14ac:dyDescent="0.25">
      <c r="A21" s="131">
        <v>16</v>
      </c>
      <c r="B21" s="161">
        <v>45057</v>
      </c>
      <c r="C21" s="162" t="s">
        <v>3020</v>
      </c>
      <c r="D21" s="162" t="s">
        <v>1662</v>
      </c>
      <c r="E21" s="163"/>
      <c r="F21" s="179">
        <v>6.4</v>
      </c>
      <c r="G21" s="180"/>
    </row>
    <row r="22" spans="1:10" ht="15" customHeight="1" x14ac:dyDescent="0.25">
      <c r="A22" s="131">
        <v>17</v>
      </c>
      <c r="B22" s="161">
        <v>45059</v>
      </c>
      <c r="C22" s="162" t="s">
        <v>3020</v>
      </c>
      <c r="D22" s="162" t="s">
        <v>2638</v>
      </c>
      <c r="E22" s="163"/>
      <c r="F22" s="179">
        <v>85.6</v>
      </c>
      <c r="G22" s="180"/>
    </row>
    <row r="23" spans="1:10" ht="15" customHeight="1" x14ac:dyDescent="0.25">
      <c r="A23" s="131">
        <v>18</v>
      </c>
      <c r="B23" s="161">
        <v>45062</v>
      </c>
      <c r="C23" s="162" t="s">
        <v>3020</v>
      </c>
      <c r="D23" s="162" t="s">
        <v>2639</v>
      </c>
      <c r="E23" s="163"/>
      <c r="F23" s="179">
        <v>93.7</v>
      </c>
      <c r="G23" s="180"/>
    </row>
    <row r="24" spans="1:10" ht="15" customHeight="1" x14ac:dyDescent="0.25">
      <c r="A24" s="131">
        <v>19</v>
      </c>
      <c r="B24" s="161">
        <v>45064</v>
      </c>
      <c r="C24" s="162" t="s">
        <v>3020</v>
      </c>
      <c r="D24" s="162" t="s">
        <v>2640</v>
      </c>
      <c r="E24" s="163"/>
      <c r="F24" s="179">
        <v>327.8</v>
      </c>
      <c r="G24" s="180"/>
    </row>
    <row r="25" spans="1:10" ht="15" customHeight="1" x14ac:dyDescent="0.25">
      <c r="A25" s="131">
        <v>20</v>
      </c>
      <c r="B25" s="161">
        <v>45065</v>
      </c>
      <c r="C25" s="162" t="s">
        <v>3020</v>
      </c>
      <c r="D25" s="162" t="s">
        <v>2641</v>
      </c>
      <c r="E25" s="163"/>
      <c r="F25" s="179">
        <v>96.1</v>
      </c>
      <c r="G25" s="180"/>
    </row>
    <row r="26" spans="1:10" ht="15" customHeight="1" x14ac:dyDescent="0.25">
      <c r="A26" s="131">
        <v>21</v>
      </c>
      <c r="B26" s="161">
        <v>45068</v>
      </c>
      <c r="C26" s="162" t="s">
        <v>3020</v>
      </c>
      <c r="D26" s="162" t="s">
        <v>2642</v>
      </c>
      <c r="E26" s="163"/>
      <c r="F26" s="179">
        <v>265.38</v>
      </c>
      <c r="G26" s="180"/>
    </row>
    <row r="27" spans="1:10" ht="15" customHeight="1" x14ac:dyDescent="0.25">
      <c r="A27" s="131">
        <v>22</v>
      </c>
      <c r="B27" s="161">
        <v>45071</v>
      </c>
      <c r="C27" s="162" t="s">
        <v>3020</v>
      </c>
      <c r="D27" s="162" t="s">
        <v>2643</v>
      </c>
      <c r="E27" s="163"/>
      <c r="F27" s="179">
        <v>250</v>
      </c>
      <c r="G27" s="180"/>
    </row>
    <row r="28" spans="1:10" ht="15" customHeight="1" x14ac:dyDescent="0.25">
      <c r="A28" s="131">
        <v>23</v>
      </c>
      <c r="B28" s="161">
        <v>45083</v>
      </c>
      <c r="C28" s="162" t="s">
        <v>3020</v>
      </c>
      <c r="D28" s="162" t="s">
        <v>2644</v>
      </c>
      <c r="E28" s="163"/>
      <c r="F28" s="179">
        <v>196</v>
      </c>
      <c r="G28" s="180"/>
    </row>
    <row r="29" spans="1:10" ht="15" customHeight="1" x14ac:dyDescent="0.25">
      <c r="A29" s="131">
        <v>24</v>
      </c>
      <c r="B29" s="161">
        <v>45084</v>
      </c>
      <c r="C29" s="162" t="s">
        <v>3020</v>
      </c>
      <c r="D29" s="162" t="s">
        <v>2644</v>
      </c>
      <c r="E29" s="163"/>
      <c r="F29" s="179">
        <v>73</v>
      </c>
      <c r="G29" s="180"/>
    </row>
    <row r="30" spans="1:10" ht="15" customHeight="1" x14ac:dyDescent="0.25">
      <c r="A30" s="131">
        <v>25</v>
      </c>
      <c r="B30" s="161">
        <v>45085</v>
      </c>
      <c r="C30" s="162" t="s">
        <v>3020</v>
      </c>
      <c r="D30" s="162" t="s">
        <v>2645</v>
      </c>
      <c r="E30" s="163"/>
      <c r="F30" s="179">
        <v>300</v>
      </c>
      <c r="G30" s="180"/>
    </row>
    <row r="31" spans="1:10" ht="15" customHeight="1" x14ac:dyDescent="0.25">
      <c r="A31" s="131">
        <v>26</v>
      </c>
      <c r="B31" s="161">
        <v>45087</v>
      </c>
      <c r="C31" s="162" t="s">
        <v>3020</v>
      </c>
      <c r="D31" s="162" t="s">
        <v>2644</v>
      </c>
      <c r="E31" s="163"/>
      <c r="F31" s="179">
        <v>241.5</v>
      </c>
      <c r="G31" s="180"/>
    </row>
    <row r="32" spans="1:10" ht="15" customHeight="1" x14ac:dyDescent="0.25">
      <c r="A32" s="131">
        <v>27</v>
      </c>
      <c r="B32" s="161">
        <v>45092</v>
      </c>
      <c r="C32" s="162" t="s">
        <v>3020</v>
      </c>
      <c r="D32" s="162" t="s">
        <v>2650</v>
      </c>
      <c r="E32" s="163"/>
      <c r="F32" s="179">
        <v>18.899999999999999</v>
      </c>
      <c r="G32" s="180"/>
    </row>
    <row r="33" spans="1:7" ht="15" customHeight="1" x14ac:dyDescent="0.25">
      <c r="A33" s="131">
        <v>28</v>
      </c>
      <c r="B33" s="161">
        <v>45093</v>
      </c>
      <c r="C33" s="162" t="s">
        <v>3020</v>
      </c>
      <c r="D33" s="162" t="s">
        <v>2651</v>
      </c>
      <c r="E33" s="163"/>
      <c r="F33" s="179">
        <v>82</v>
      </c>
      <c r="G33" s="180"/>
    </row>
    <row r="34" spans="1:7" ht="15" customHeight="1" x14ac:dyDescent="0.25">
      <c r="A34" s="131">
        <v>29</v>
      </c>
      <c r="B34" s="161">
        <v>45090</v>
      </c>
      <c r="C34" s="162" t="s">
        <v>3020</v>
      </c>
      <c r="D34" s="162" t="s">
        <v>2635</v>
      </c>
      <c r="E34" s="163"/>
      <c r="F34" s="179">
        <v>41.3</v>
      </c>
      <c r="G34" s="180"/>
    </row>
    <row r="35" spans="1:7" ht="15" customHeight="1" x14ac:dyDescent="0.25">
      <c r="A35" s="131">
        <v>30</v>
      </c>
      <c r="B35" s="161">
        <v>45090</v>
      </c>
      <c r="C35" s="162" t="s">
        <v>3020</v>
      </c>
      <c r="D35" s="162" t="s">
        <v>103</v>
      </c>
      <c r="E35" s="163"/>
      <c r="F35" s="179">
        <v>71.3</v>
      </c>
      <c r="G35" s="180"/>
    </row>
    <row r="36" spans="1:7" ht="15" customHeight="1" x14ac:dyDescent="0.25">
      <c r="A36" s="131">
        <v>31</v>
      </c>
      <c r="B36" s="161">
        <v>45098</v>
      </c>
      <c r="C36" s="162" t="s">
        <v>3020</v>
      </c>
      <c r="D36" s="162" t="s">
        <v>2629</v>
      </c>
      <c r="E36" s="163"/>
      <c r="F36" s="179">
        <v>57.5</v>
      </c>
      <c r="G36" s="180"/>
    </row>
    <row r="37" spans="1:7" ht="15" customHeight="1" x14ac:dyDescent="0.25">
      <c r="A37" s="131">
        <v>32</v>
      </c>
      <c r="B37" s="161">
        <v>45098</v>
      </c>
      <c r="C37" s="162" t="s">
        <v>3020</v>
      </c>
      <c r="D37" s="162" t="s">
        <v>2644</v>
      </c>
      <c r="E37" s="163"/>
      <c r="F37" s="179">
        <v>70</v>
      </c>
      <c r="G37" s="180"/>
    </row>
    <row r="38" spans="1:7" ht="15" customHeight="1" x14ac:dyDescent="0.25">
      <c r="A38" s="131">
        <v>33</v>
      </c>
      <c r="B38" s="161">
        <v>45112</v>
      </c>
      <c r="C38" s="162" t="s">
        <v>3020</v>
      </c>
      <c r="D38" s="162" t="s">
        <v>2644</v>
      </c>
      <c r="E38" s="163"/>
      <c r="F38" s="179">
        <v>92</v>
      </c>
      <c r="G38" s="180"/>
    </row>
    <row r="39" spans="1:7" ht="15" customHeight="1" x14ac:dyDescent="0.25">
      <c r="A39" s="131">
        <v>34</v>
      </c>
      <c r="B39" s="161">
        <v>45126</v>
      </c>
      <c r="C39" s="162" t="s">
        <v>3020</v>
      </c>
      <c r="D39" s="162" t="s">
        <v>2654</v>
      </c>
      <c r="E39" s="163"/>
      <c r="F39" s="179">
        <v>154.5</v>
      </c>
      <c r="G39" s="180"/>
    </row>
    <row r="40" spans="1:7" ht="15" customHeight="1" x14ac:dyDescent="0.25">
      <c r="A40" s="131">
        <v>35</v>
      </c>
      <c r="B40" s="161">
        <v>45126</v>
      </c>
      <c r="C40" s="162" t="s">
        <v>3020</v>
      </c>
      <c r="D40" s="162" t="s">
        <v>2655</v>
      </c>
      <c r="E40" s="163"/>
      <c r="F40" s="179">
        <v>70</v>
      </c>
      <c r="G40" s="180"/>
    </row>
    <row r="41" spans="1:7" ht="15" customHeight="1" x14ac:dyDescent="0.25">
      <c r="A41" s="131">
        <v>36</v>
      </c>
      <c r="B41" s="161">
        <v>45127</v>
      </c>
      <c r="C41" s="162" t="s">
        <v>3020</v>
      </c>
      <c r="D41" s="162" t="s">
        <v>2656</v>
      </c>
      <c r="E41" s="163"/>
      <c r="F41" s="179">
        <v>95.5</v>
      </c>
      <c r="G41" s="180"/>
    </row>
    <row r="42" spans="1:7" ht="15" customHeight="1" x14ac:dyDescent="0.25">
      <c r="A42" s="131">
        <v>37</v>
      </c>
      <c r="B42" s="161">
        <v>45127</v>
      </c>
      <c r="C42" s="162" t="s">
        <v>3020</v>
      </c>
      <c r="D42" s="162" t="s">
        <v>2657</v>
      </c>
      <c r="E42" s="163"/>
      <c r="F42" s="179">
        <v>32</v>
      </c>
      <c r="G42" s="180"/>
    </row>
    <row r="43" spans="1:7" ht="15" customHeight="1" x14ac:dyDescent="0.25">
      <c r="A43" s="131">
        <v>38</v>
      </c>
      <c r="B43" s="161">
        <v>45120</v>
      </c>
      <c r="C43" s="162" t="s">
        <v>3020</v>
      </c>
      <c r="D43" s="164" t="s">
        <v>2653</v>
      </c>
      <c r="E43" s="163"/>
      <c r="F43" s="179">
        <v>136.30000000000001</v>
      </c>
      <c r="G43" s="180"/>
    </row>
    <row r="44" spans="1:7" ht="15" customHeight="1" x14ac:dyDescent="0.25">
      <c r="A44" s="131">
        <v>39</v>
      </c>
      <c r="B44" s="161">
        <v>45134</v>
      </c>
      <c r="C44" s="162" t="s">
        <v>3020</v>
      </c>
      <c r="D44" s="162" t="s">
        <v>2661</v>
      </c>
      <c r="E44" s="163"/>
      <c r="F44" s="179">
        <v>130</v>
      </c>
      <c r="G44" s="180"/>
    </row>
    <row r="45" spans="1:7" ht="15" customHeight="1" x14ac:dyDescent="0.25">
      <c r="A45" s="131">
        <v>40</v>
      </c>
      <c r="B45" s="161">
        <v>45125</v>
      </c>
      <c r="C45" s="162" t="s">
        <v>3020</v>
      </c>
      <c r="D45" s="162" t="s">
        <v>2644</v>
      </c>
      <c r="E45" s="163"/>
      <c r="F45" s="179">
        <v>170</v>
      </c>
      <c r="G45" s="180"/>
    </row>
    <row r="46" spans="1:7" ht="15" customHeight="1" x14ac:dyDescent="0.25">
      <c r="A46" s="131">
        <v>41</v>
      </c>
      <c r="B46" s="161">
        <v>45132</v>
      </c>
      <c r="C46" s="162" t="s">
        <v>3020</v>
      </c>
      <c r="D46" s="162" t="s">
        <v>3026</v>
      </c>
      <c r="E46" s="163"/>
      <c r="F46" s="179">
        <v>378.41</v>
      </c>
      <c r="G46" s="180"/>
    </row>
    <row r="47" spans="1:7" ht="15" customHeight="1" x14ac:dyDescent="0.25">
      <c r="A47" s="131">
        <v>42</v>
      </c>
      <c r="B47" s="161">
        <v>45132</v>
      </c>
      <c r="C47" s="162" t="s">
        <v>3020</v>
      </c>
      <c r="D47" s="162" t="s">
        <v>2659</v>
      </c>
      <c r="E47" s="163"/>
      <c r="F47" s="179">
        <v>2334.8000000000002</v>
      </c>
      <c r="G47" s="180"/>
    </row>
    <row r="48" spans="1:7" ht="15" customHeight="1" x14ac:dyDescent="0.25">
      <c r="A48" s="131">
        <v>43</v>
      </c>
      <c r="B48" s="161">
        <v>45132</v>
      </c>
      <c r="C48" s="162" t="s">
        <v>3020</v>
      </c>
      <c r="D48" s="162" t="s">
        <v>2660</v>
      </c>
      <c r="E48" s="163"/>
      <c r="F48" s="179">
        <v>97.8</v>
      </c>
      <c r="G48" s="180"/>
    </row>
    <row r="49" spans="1:7" ht="15" customHeight="1" x14ac:dyDescent="0.25">
      <c r="A49" s="131">
        <v>44</v>
      </c>
      <c r="B49" s="161">
        <v>45133</v>
      </c>
      <c r="C49" s="162" t="s">
        <v>3020</v>
      </c>
      <c r="D49" s="162" t="s">
        <v>2644</v>
      </c>
      <c r="E49" s="163"/>
      <c r="F49" s="179">
        <v>101</v>
      </c>
      <c r="G49" s="180"/>
    </row>
    <row r="50" spans="1:7" ht="15" customHeight="1" x14ac:dyDescent="0.25">
      <c r="A50" s="131">
        <v>45</v>
      </c>
      <c r="B50" s="161">
        <v>45136</v>
      </c>
      <c r="C50" s="162" t="s">
        <v>3020</v>
      </c>
      <c r="D50" s="162" t="s">
        <v>2644</v>
      </c>
      <c r="E50" s="163"/>
      <c r="F50" s="179">
        <v>117</v>
      </c>
      <c r="G50" s="180"/>
    </row>
    <row r="51" spans="1:7" ht="15" customHeight="1" x14ac:dyDescent="0.25">
      <c r="A51" s="131">
        <v>46</v>
      </c>
      <c r="B51" s="161">
        <v>45138</v>
      </c>
      <c r="C51" s="162" t="s">
        <v>3020</v>
      </c>
      <c r="D51" s="162" t="s">
        <v>2644</v>
      </c>
      <c r="E51" s="163"/>
      <c r="F51" s="179">
        <v>178</v>
      </c>
      <c r="G51" s="180"/>
    </row>
    <row r="52" spans="1:7" ht="15" customHeight="1" x14ac:dyDescent="0.25">
      <c r="A52" s="131">
        <v>47</v>
      </c>
      <c r="B52" s="161">
        <v>45145</v>
      </c>
      <c r="C52" s="162" t="s">
        <v>3020</v>
      </c>
      <c r="D52" s="162" t="s">
        <v>2651</v>
      </c>
      <c r="E52" s="163" t="s">
        <v>2662</v>
      </c>
      <c r="F52" s="179">
        <v>79</v>
      </c>
      <c r="G52" s="180"/>
    </row>
    <row r="53" spans="1:7" ht="15" customHeight="1" x14ac:dyDescent="0.25">
      <c r="A53" s="131">
        <v>48</v>
      </c>
      <c r="B53" s="161">
        <v>45146</v>
      </c>
      <c r="C53" s="162" t="s">
        <v>3020</v>
      </c>
      <c r="D53" s="162" t="s">
        <v>2663</v>
      </c>
      <c r="E53" s="163"/>
      <c r="F53" s="179">
        <v>300</v>
      </c>
      <c r="G53" s="180"/>
    </row>
    <row r="54" spans="1:7" ht="15" customHeight="1" x14ac:dyDescent="0.25">
      <c r="A54" s="131">
        <v>49</v>
      </c>
      <c r="B54" s="161">
        <v>45161</v>
      </c>
      <c r="C54" s="162" t="s">
        <v>3020</v>
      </c>
      <c r="D54" s="162" t="s">
        <v>2665</v>
      </c>
      <c r="E54" s="163" t="s">
        <v>2664</v>
      </c>
      <c r="F54" s="179">
        <v>450</v>
      </c>
      <c r="G54" s="180"/>
    </row>
    <row r="55" spans="1:7" ht="15" customHeight="1" x14ac:dyDescent="0.25">
      <c r="A55" s="131">
        <v>50</v>
      </c>
      <c r="B55" s="161">
        <v>45162</v>
      </c>
      <c r="C55" s="162" t="s">
        <v>3020</v>
      </c>
      <c r="D55" s="162" t="s">
        <v>2667</v>
      </c>
      <c r="E55" s="163" t="s">
        <v>3027</v>
      </c>
      <c r="F55" s="179">
        <v>200</v>
      </c>
      <c r="G55" s="180"/>
    </row>
    <row r="56" spans="1:7" ht="15" customHeight="1" x14ac:dyDescent="0.25">
      <c r="A56" s="131">
        <v>51</v>
      </c>
      <c r="B56" s="161">
        <v>45169</v>
      </c>
      <c r="C56" s="162" t="s">
        <v>3020</v>
      </c>
      <c r="D56" s="162" t="s">
        <v>2669</v>
      </c>
      <c r="E56" s="165" t="s">
        <v>2668</v>
      </c>
      <c r="F56" s="179">
        <v>325</v>
      </c>
      <c r="G56" s="180"/>
    </row>
    <row r="57" spans="1:7" ht="15" customHeight="1" x14ac:dyDescent="0.25">
      <c r="A57" s="131">
        <v>52</v>
      </c>
      <c r="B57" s="161">
        <v>45170</v>
      </c>
      <c r="C57" s="162" t="s">
        <v>3020</v>
      </c>
      <c r="D57" s="162" t="s">
        <v>2671</v>
      </c>
      <c r="E57" s="165" t="s">
        <v>2670</v>
      </c>
      <c r="F57" s="179">
        <v>423</v>
      </c>
      <c r="G57" s="180"/>
    </row>
    <row r="58" spans="1:7" ht="15" customHeight="1" x14ac:dyDescent="0.25">
      <c r="A58" s="131">
        <v>53</v>
      </c>
      <c r="B58" s="161">
        <v>45175</v>
      </c>
      <c r="C58" s="162" t="s">
        <v>3020</v>
      </c>
      <c r="D58" s="162" t="s">
        <v>2672</v>
      </c>
      <c r="E58" s="166">
        <v>4343</v>
      </c>
      <c r="F58" s="179">
        <v>1000</v>
      </c>
      <c r="G58" s="180"/>
    </row>
    <row r="59" spans="1:7" ht="15" customHeight="1" x14ac:dyDescent="0.25">
      <c r="A59" s="131">
        <v>54</v>
      </c>
      <c r="B59" s="161">
        <v>45178</v>
      </c>
      <c r="C59" s="162" t="s">
        <v>3020</v>
      </c>
      <c r="D59" s="162" t="s">
        <v>2674</v>
      </c>
      <c r="E59" s="163" t="s">
        <v>2673</v>
      </c>
      <c r="F59" s="179">
        <v>16.899999999999999</v>
      </c>
      <c r="G59" s="180"/>
    </row>
    <row r="60" spans="1:7" ht="15" customHeight="1" x14ac:dyDescent="0.25">
      <c r="A60" s="131">
        <v>55</v>
      </c>
      <c r="B60" s="161">
        <v>45182</v>
      </c>
      <c r="C60" s="162" t="s">
        <v>3020</v>
      </c>
      <c r="D60" s="162" t="s">
        <v>2676</v>
      </c>
      <c r="E60" s="163" t="s">
        <v>2675</v>
      </c>
      <c r="F60" s="179">
        <v>192</v>
      </c>
      <c r="G60" s="180"/>
    </row>
    <row r="61" spans="1:7" ht="15" customHeight="1" x14ac:dyDescent="0.25">
      <c r="A61" s="131">
        <v>56</v>
      </c>
      <c r="B61" s="161">
        <v>45198</v>
      </c>
      <c r="C61" s="162" t="s">
        <v>3020</v>
      </c>
      <c r="D61" s="162" t="s">
        <v>2677</v>
      </c>
      <c r="E61" s="165">
        <v>11213273</v>
      </c>
      <c r="F61" s="179">
        <v>120</v>
      </c>
      <c r="G61" s="180"/>
    </row>
    <row r="62" spans="1:7" ht="15" customHeight="1" x14ac:dyDescent="0.25">
      <c r="A62" s="131">
        <v>57</v>
      </c>
      <c r="B62" s="161">
        <v>45198</v>
      </c>
      <c r="C62" s="162" t="s">
        <v>3020</v>
      </c>
      <c r="D62" s="162" t="s">
        <v>3182</v>
      </c>
      <c r="E62" s="163" t="s">
        <v>2678</v>
      </c>
      <c r="F62" s="179">
        <v>80</v>
      </c>
      <c r="G62" s="180"/>
    </row>
    <row r="63" spans="1:7" ht="15" customHeight="1" x14ac:dyDescent="0.25">
      <c r="A63" s="131">
        <v>58</v>
      </c>
      <c r="B63" s="161">
        <v>45204</v>
      </c>
      <c r="C63" s="162" t="s">
        <v>3020</v>
      </c>
      <c r="D63" s="162" t="s">
        <v>2644</v>
      </c>
      <c r="E63" s="163" t="s">
        <v>2681</v>
      </c>
      <c r="F63" s="179">
        <v>64</v>
      </c>
      <c r="G63" s="180"/>
    </row>
    <row r="64" spans="1:7" ht="15" customHeight="1" x14ac:dyDescent="0.25">
      <c r="A64" s="131">
        <v>59</v>
      </c>
      <c r="B64" s="161">
        <v>45212</v>
      </c>
      <c r="C64" s="162" t="s">
        <v>3020</v>
      </c>
      <c r="D64" s="162" t="s">
        <v>2682</v>
      </c>
      <c r="E64" s="163"/>
      <c r="F64" s="179">
        <v>170</v>
      </c>
      <c r="G64" s="180"/>
    </row>
    <row r="65" spans="1:7" ht="15" customHeight="1" x14ac:dyDescent="0.25">
      <c r="A65" s="131">
        <v>60</v>
      </c>
      <c r="B65" s="161">
        <v>45222</v>
      </c>
      <c r="C65" s="162" t="s">
        <v>3020</v>
      </c>
      <c r="D65" s="162" t="s">
        <v>2684</v>
      </c>
      <c r="E65" s="163" t="s">
        <v>2683</v>
      </c>
      <c r="F65" s="179">
        <v>75</v>
      </c>
      <c r="G65" s="180"/>
    </row>
    <row r="66" spans="1:7" ht="15" customHeight="1" x14ac:dyDescent="0.25">
      <c r="A66" s="131">
        <v>61</v>
      </c>
      <c r="B66" s="161">
        <v>45216</v>
      </c>
      <c r="C66" s="162" t="s">
        <v>3020</v>
      </c>
      <c r="D66" s="162" t="s">
        <v>3028</v>
      </c>
      <c r="E66" s="163"/>
      <c r="F66" s="179">
        <v>955</v>
      </c>
      <c r="G66" s="180"/>
    </row>
    <row r="67" spans="1:7" ht="15" customHeight="1" x14ac:dyDescent="0.25">
      <c r="A67" s="131">
        <v>62</v>
      </c>
      <c r="B67" s="161">
        <v>45223</v>
      </c>
      <c r="C67" s="162" t="s">
        <v>3020</v>
      </c>
      <c r="D67" s="162" t="s">
        <v>3029</v>
      </c>
      <c r="E67" s="163"/>
      <c r="F67" s="179">
        <v>86.5</v>
      </c>
      <c r="G67" s="180"/>
    </row>
    <row r="68" spans="1:7" ht="15" customHeight="1" x14ac:dyDescent="0.25">
      <c r="A68" s="131">
        <v>63</v>
      </c>
      <c r="B68" s="161">
        <v>45244</v>
      </c>
      <c r="C68" s="162" t="s">
        <v>3020</v>
      </c>
      <c r="D68" s="162" t="s">
        <v>2686</v>
      </c>
      <c r="E68" s="163" t="s">
        <v>2685</v>
      </c>
      <c r="F68" s="179">
        <v>211.3</v>
      </c>
      <c r="G68" s="180"/>
    </row>
    <row r="69" spans="1:7" ht="15" customHeight="1" x14ac:dyDescent="0.25">
      <c r="A69" s="131">
        <v>64</v>
      </c>
      <c r="B69" s="161">
        <v>45245</v>
      </c>
      <c r="C69" s="162" t="s">
        <v>3020</v>
      </c>
      <c r="D69" s="162" t="s">
        <v>2686</v>
      </c>
      <c r="E69" s="163" t="s">
        <v>2687</v>
      </c>
      <c r="F69" s="179">
        <v>324.60000000000002</v>
      </c>
      <c r="G69" s="180"/>
    </row>
    <row r="70" spans="1:7" ht="15" customHeight="1" x14ac:dyDescent="0.25">
      <c r="A70" s="131">
        <v>65</v>
      </c>
      <c r="B70" s="161">
        <v>45245</v>
      </c>
      <c r="C70" s="162" t="s">
        <v>3020</v>
      </c>
      <c r="D70" s="162" t="s">
        <v>2689</v>
      </c>
      <c r="E70" s="163" t="s">
        <v>2688</v>
      </c>
      <c r="F70" s="179">
        <v>900.53</v>
      </c>
      <c r="G70" s="180"/>
    </row>
    <row r="71" spans="1:7" ht="15" customHeight="1" x14ac:dyDescent="0.25">
      <c r="A71" s="131">
        <v>66</v>
      </c>
      <c r="B71" s="161">
        <v>45247</v>
      </c>
      <c r="C71" s="162" t="s">
        <v>3020</v>
      </c>
      <c r="D71" s="162" t="s">
        <v>2686</v>
      </c>
      <c r="E71" s="163" t="s">
        <v>2690</v>
      </c>
      <c r="F71" s="179">
        <v>338.8</v>
      </c>
      <c r="G71" s="180"/>
    </row>
    <row r="72" spans="1:7" ht="15" customHeight="1" x14ac:dyDescent="0.25">
      <c r="A72" s="131">
        <v>67</v>
      </c>
      <c r="B72" s="161">
        <v>45249</v>
      </c>
      <c r="C72" s="162" t="s">
        <v>3020</v>
      </c>
      <c r="D72" s="162" t="s">
        <v>2692</v>
      </c>
      <c r="E72" s="163" t="s">
        <v>2691</v>
      </c>
      <c r="F72" s="179">
        <v>224.7</v>
      </c>
      <c r="G72" s="180"/>
    </row>
    <row r="73" spans="1:7" ht="15" customHeight="1" x14ac:dyDescent="0.25">
      <c r="A73" s="131">
        <v>68</v>
      </c>
      <c r="B73" s="161">
        <v>45251</v>
      </c>
      <c r="C73" s="162" t="s">
        <v>3020</v>
      </c>
      <c r="D73" s="162" t="s">
        <v>2694</v>
      </c>
      <c r="E73" s="163" t="s">
        <v>2693</v>
      </c>
      <c r="F73" s="179">
        <v>127.04</v>
      </c>
      <c r="G73" s="180"/>
    </row>
    <row r="74" spans="1:7" ht="15" customHeight="1" x14ac:dyDescent="0.25">
      <c r="A74" s="131">
        <v>69</v>
      </c>
      <c r="B74" s="161">
        <v>45263</v>
      </c>
      <c r="C74" s="162" t="s">
        <v>3020</v>
      </c>
      <c r="D74" s="162" t="s">
        <v>2644</v>
      </c>
      <c r="E74" s="163"/>
      <c r="F74" s="179">
        <f>244.3+268</f>
        <v>512.29999999999995</v>
      </c>
      <c r="G74" s="180"/>
    </row>
    <row r="75" spans="1:7" ht="15" customHeight="1" x14ac:dyDescent="0.25">
      <c r="A75" s="131">
        <v>70</v>
      </c>
      <c r="B75" s="161">
        <v>45279</v>
      </c>
      <c r="C75" s="162" t="s">
        <v>3020</v>
      </c>
      <c r="D75" s="162" t="s">
        <v>3030</v>
      </c>
      <c r="E75" s="163"/>
      <c r="F75" s="179">
        <v>35</v>
      </c>
      <c r="G75" s="180"/>
    </row>
    <row r="76" spans="1:7" ht="15" customHeight="1" x14ac:dyDescent="0.25">
      <c r="A76" s="131">
        <v>71</v>
      </c>
      <c r="B76" s="161">
        <v>45278</v>
      </c>
      <c r="C76" s="162" t="s">
        <v>3020</v>
      </c>
      <c r="D76" s="162" t="s">
        <v>3031</v>
      </c>
      <c r="E76" s="163"/>
      <c r="F76" s="179">
        <v>100</v>
      </c>
      <c r="G76" s="180"/>
    </row>
    <row r="77" spans="1:7" ht="15" customHeight="1" x14ac:dyDescent="0.25">
      <c r="A77" s="131">
        <v>72</v>
      </c>
      <c r="B77" s="161">
        <v>45267</v>
      </c>
      <c r="C77" s="162" t="s">
        <v>3020</v>
      </c>
      <c r="D77" s="162" t="s">
        <v>3032</v>
      </c>
      <c r="E77" s="163"/>
      <c r="F77" s="179">
        <v>333</v>
      </c>
      <c r="G77" s="180"/>
    </row>
    <row r="78" spans="1:7" ht="15" customHeight="1" x14ac:dyDescent="0.25">
      <c r="A78" s="131">
        <v>73</v>
      </c>
      <c r="B78" s="161">
        <v>45271</v>
      </c>
      <c r="C78" s="162" t="s">
        <v>3020</v>
      </c>
      <c r="D78" s="162" t="s">
        <v>3033</v>
      </c>
      <c r="E78" s="163"/>
      <c r="F78" s="179">
        <v>250</v>
      </c>
      <c r="G78" s="180"/>
    </row>
    <row r="79" spans="1:7" ht="15" customHeight="1" x14ac:dyDescent="0.25">
      <c r="A79" s="131">
        <v>74</v>
      </c>
      <c r="B79" s="161">
        <v>45279</v>
      </c>
      <c r="C79" s="162" t="s">
        <v>3020</v>
      </c>
      <c r="D79" s="162" t="s">
        <v>3020</v>
      </c>
      <c r="E79" s="163"/>
      <c r="F79" s="179">
        <v>150</v>
      </c>
      <c r="G79" s="180"/>
    </row>
    <row r="80" spans="1:7" ht="15" customHeight="1" x14ac:dyDescent="0.25">
      <c r="A80" s="131">
        <v>75</v>
      </c>
      <c r="B80" s="161">
        <v>45275</v>
      </c>
      <c r="C80" s="162" t="s">
        <v>3020</v>
      </c>
      <c r="D80" s="162" t="s">
        <v>3034</v>
      </c>
      <c r="E80" s="163"/>
      <c r="F80" s="179">
        <f>373+101</f>
        <v>474</v>
      </c>
      <c r="G80" s="180"/>
    </row>
    <row r="81" spans="1:7" ht="15" customHeight="1" x14ac:dyDescent="0.25">
      <c r="A81" s="131">
        <v>76</v>
      </c>
      <c r="B81" s="161">
        <v>45265</v>
      </c>
      <c r="C81" s="162" t="s">
        <v>3020</v>
      </c>
      <c r="D81" s="162" t="s">
        <v>3035</v>
      </c>
      <c r="E81" s="163"/>
      <c r="F81" s="179">
        <v>351.9</v>
      </c>
      <c r="G81" s="180"/>
    </row>
    <row r="82" spans="1:7" ht="15" customHeight="1" x14ac:dyDescent="0.25">
      <c r="A82" s="131">
        <v>77</v>
      </c>
      <c r="B82" s="161">
        <v>45267</v>
      </c>
      <c r="C82" s="162" t="s">
        <v>3020</v>
      </c>
      <c r="D82" s="162" t="s">
        <v>3035</v>
      </c>
      <c r="E82" s="163"/>
      <c r="F82" s="179">
        <f>400.2+65</f>
        <v>465.2</v>
      </c>
      <c r="G82" s="180"/>
    </row>
    <row r="83" spans="1:7" ht="15" customHeight="1" x14ac:dyDescent="0.25">
      <c r="A83" s="131">
        <v>78</v>
      </c>
      <c r="B83" s="161">
        <v>45262</v>
      </c>
      <c r="C83" s="162" t="s">
        <v>3020</v>
      </c>
      <c r="D83" s="162" t="s">
        <v>3185</v>
      </c>
      <c r="E83" s="163"/>
      <c r="F83" s="179">
        <v>150</v>
      </c>
      <c r="G83" s="180"/>
    </row>
    <row r="84" spans="1:7" ht="15" customHeight="1" x14ac:dyDescent="0.25">
      <c r="A84" s="131">
        <v>79</v>
      </c>
      <c r="B84" s="161">
        <v>45267</v>
      </c>
      <c r="C84" s="162" t="s">
        <v>3020</v>
      </c>
      <c r="D84" s="162" t="s">
        <v>3184</v>
      </c>
      <c r="E84" s="163"/>
      <c r="F84" s="179">
        <v>100</v>
      </c>
      <c r="G84" s="180"/>
    </row>
    <row r="85" spans="1:7" ht="15" customHeight="1" x14ac:dyDescent="0.25">
      <c r="A85" s="131">
        <v>80</v>
      </c>
      <c r="B85" s="161">
        <v>45265</v>
      </c>
      <c r="C85" s="162" t="s">
        <v>3020</v>
      </c>
      <c r="D85" s="162" t="s">
        <v>3183</v>
      </c>
      <c r="E85" s="163"/>
      <c r="F85" s="179">
        <v>300</v>
      </c>
      <c r="G85" s="180"/>
    </row>
    <row r="86" spans="1:7" ht="15" customHeight="1" x14ac:dyDescent="0.25">
      <c r="A86" s="131">
        <v>81</v>
      </c>
      <c r="B86" s="161">
        <v>45264</v>
      </c>
      <c r="C86" s="162" t="s">
        <v>3020</v>
      </c>
      <c r="D86" s="162" t="s">
        <v>3186</v>
      </c>
      <c r="E86" s="163"/>
      <c r="F86" s="179">
        <v>181</v>
      </c>
      <c r="G86" s="180"/>
    </row>
    <row r="87" spans="1:7" ht="15" customHeight="1" x14ac:dyDescent="0.25">
      <c r="A87" s="94">
        <f t="shared" ref="A87:A136" si="0">+A86+1</f>
        <v>82</v>
      </c>
      <c r="B87" s="238">
        <v>45065</v>
      </c>
      <c r="C87" s="162" t="s">
        <v>3020</v>
      </c>
      <c r="D87" s="89" t="s">
        <v>3187</v>
      </c>
      <c r="E87" s="89"/>
      <c r="F87" s="179">
        <v>150</v>
      </c>
      <c r="G87" s="180"/>
    </row>
    <row r="88" spans="1:7" ht="15" customHeight="1" x14ac:dyDescent="0.25">
      <c r="A88" s="171">
        <v>83</v>
      </c>
      <c r="B88" s="176">
        <v>45259</v>
      </c>
      <c r="C88" s="173" t="s">
        <v>3020</v>
      </c>
      <c r="D88" s="173" t="s">
        <v>3230</v>
      </c>
      <c r="E88" s="182"/>
      <c r="F88" s="179"/>
      <c r="G88" s="180">
        <v>1500</v>
      </c>
    </row>
    <row r="89" spans="1:7" ht="15" customHeight="1" x14ac:dyDescent="0.25">
      <c r="A89" s="171">
        <v>84</v>
      </c>
      <c r="B89" s="176">
        <v>44942</v>
      </c>
      <c r="C89" s="173" t="s">
        <v>3020</v>
      </c>
      <c r="D89" s="173" t="s">
        <v>3231</v>
      </c>
      <c r="E89" s="182"/>
      <c r="F89" s="179">
        <v>24</v>
      </c>
      <c r="G89" s="180"/>
    </row>
    <row r="90" spans="1:7" ht="15" customHeight="1" x14ac:dyDescent="0.25">
      <c r="A90" s="171">
        <v>85</v>
      </c>
      <c r="B90" s="176">
        <v>44942</v>
      </c>
      <c r="C90" s="173" t="s">
        <v>3020</v>
      </c>
      <c r="D90" s="173" t="s">
        <v>3232</v>
      </c>
      <c r="E90" s="182"/>
      <c r="F90" s="179">
        <v>16</v>
      </c>
      <c r="G90" s="180"/>
    </row>
    <row r="91" spans="1:7" ht="15" customHeight="1" x14ac:dyDescent="0.25">
      <c r="A91" s="171">
        <v>86</v>
      </c>
      <c r="B91" s="176">
        <v>44972</v>
      </c>
      <c r="C91" s="173" t="s">
        <v>3020</v>
      </c>
      <c r="D91" s="173" t="s">
        <v>3233</v>
      </c>
      <c r="E91" s="182"/>
      <c r="F91" s="179">
        <v>12</v>
      </c>
      <c r="G91" s="180"/>
    </row>
    <row r="92" spans="1:7" ht="15" customHeight="1" x14ac:dyDescent="0.25">
      <c r="A92" s="171">
        <v>87</v>
      </c>
      <c r="B92" s="176">
        <v>44967</v>
      </c>
      <c r="C92" s="173" t="s">
        <v>3020</v>
      </c>
      <c r="D92" s="173" t="s">
        <v>3234</v>
      </c>
      <c r="E92" s="182"/>
      <c r="F92" s="179">
        <v>30</v>
      </c>
      <c r="G92" s="180"/>
    </row>
    <row r="93" spans="1:7" ht="15" customHeight="1" x14ac:dyDescent="0.25">
      <c r="A93" s="171">
        <v>88</v>
      </c>
      <c r="B93" s="176">
        <v>44972</v>
      </c>
      <c r="C93" s="173" t="s">
        <v>3020</v>
      </c>
      <c r="D93" s="173" t="s">
        <v>3235</v>
      </c>
      <c r="E93" s="182"/>
      <c r="F93" s="179">
        <v>18</v>
      </c>
      <c r="G93" s="180"/>
    </row>
    <row r="94" spans="1:7" ht="15" customHeight="1" x14ac:dyDescent="0.25">
      <c r="A94" s="171">
        <v>89</v>
      </c>
      <c r="B94" s="176">
        <v>44986</v>
      </c>
      <c r="C94" s="173" t="s">
        <v>3020</v>
      </c>
      <c r="D94" s="173" t="s">
        <v>3236</v>
      </c>
      <c r="E94" s="182"/>
      <c r="F94" s="179">
        <v>30</v>
      </c>
      <c r="G94" s="180"/>
    </row>
    <row r="95" spans="1:7" ht="15" customHeight="1" x14ac:dyDescent="0.25">
      <c r="A95" s="171">
        <v>90</v>
      </c>
      <c r="B95" s="176">
        <v>44987</v>
      </c>
      <c r="C95" s="173" t="s">
        <v>3020</v>
      </c>
      <c r="D95" s="173" t="s">
        <v>3237</v>
      </c>
      <c r="E95" s="182"/>
      <c r="F95" s="179">
        <v>88</v>
      </c>
      <c r="G95" s="180"/>
    </row>
    <row r="96" spans="1:7" ht="15" customHeight="1" x14ac:dyDescent="0.25">
      <c r="A96" s="171">
        <v>91</v>
      </c>
      <c r="B96" s="176">
        <v>44999</v>
      </c>
      <c r="C96" s="173" t="s">
        <v>3020</v>
      </c>
      <c r="D96" s="173" t="s">
        <v>3238</v>
      </c>
      <c r="E96" s="182"/>
      <c r="F96" s="179">
        <v>16</v>
      </c>
      <c r="G96" s="180"/>
    </row>
    <row r="97" spans="1:7" ht="15" customHeight="1" x14ac:dyDescent="0.25">
      <c r="A97" s="171">
        <v>92</v>
      </c>
      <c r="B97" s="176">
        <v>44967</v>
      </c>
      <c r="C97" s="173" t="s">
        <v>3020</v>
      </c>
      <c r="D97" s="173" t="s">
        <v>3239</v>
      </c>
      <c r="E97" s="182"/>
      <c r="F97" s="179">
        <v>330</v>
      </c>
      <c r="G97" s="180"/>
    </row>
    <row r="98" spans="1:7" ht="15" customHeight="1" x14ac:dyDescent="0.25">
      <c r="A98" s="171">
        <v>93</v>
      </c>
      <c r="B98" s="176">
        <v>45097</v>
      </c>
      <c r="C98" s="173" t="s">
        <v>3020</v>
      </c>
      <c r="D98" s="173" t="s">
        <v>3240</v>
      </c>
      <c r="E98" s="182"/>
      <c r="F98" s="179">
        <v>112</v>
      </c>
      <c r="G98" s="180"/>
    </row>
    <row r="99" spans="1:7" ht="15" customHeight="1" x14ac:dyDescent="0.25">
      <c r="A99" s="171">
        <v>94</v>
      </c>
      <c r="B99" s="176">
        <v>45099</v>
      </c>
      <c r="C99" s="173" t="s">
        <v>3020</v>
      </c>
      <c r="D99" s="173" t="s">
        <v>3241</v>
      </c>
      <c r="E99" s="182"/>
      <c r="F99" s="179">
        <v>30</v>
      </c>
      <c r="G99" s="180"/>
    </row>
    <row r="100" spans="1:7" ht="15" customHeight="1" x14ac:dyDescent="0.25">
      <c r="A100" s="171">
        <v>95</v>
      </c>
      <c r="B100" s="176">
        <v>45191</v>
      </c>
      <c r="C100" s="173" t="s">
        <v>3020</v>
      </c>
      <c r="D100" s="173" t="s">
        <v>3241</v>
      </c>
      <c r="E100" s="182"/>
      <c r="F100" s="179">
        <v>30</v>
      </c>
      <c r="G100" s="180"/>
    </row>
    <row r="101" spans="1:7" ht="15" customHeight="1" x14ac:dyDescent="0.25">
      <c r="A101" s="171">
        <v>96</v>
      </c>
      <c r="B101" s="176">
        <v>45197</v>
      </c>
      <c r="C101" s="173" t="s">
        <v>3020</v>
      </c>
      <c r="D101" s="173" t="s">
        <v>3242</v>
      </c>
      <c r="E101" s="182"/>
      <c r="F101" s="179">
        <v>30</v>
      </c>
      <c r="G101" s="180"/>
    </row>
    <row r="102" spans="1:7" ht="15" customHeight="1" x14ac:dyDescent="0.25">
      <c r="A102" s="171">
        <v>97</v>
      </c>
      <c r="B102" s="176">
        <v>45198</v>
      </c>
      <c r="C102" s="173" t="s">
        <v>3020</v>
      </c>
      <c r="D102" s="173" t="s">
        <v>3233</v>
      </c>
      <c r="E102" s="182"/>
      <c r="F102" s="179">
        <v>120</v>
      </c>
      <c r="G102" s="180"/>
    </row>
    <row r="103" spans="1:7" ht="15" customHeight="1" x14ac:dyDescent="0.25">
      <c r="A103" s="171">
        <v>98</v>
      </c>
      <c r="B103" s="176">
        <v>45281</v>
      </c>
      <c r="C103" s="173" t="s">
        <v>3020</v>
      </c>
      <c r="D103" s="173" t="s">
        <v>3233</v>
      </c>
      <c r="E103" s="182"/>
      <c r="F103" s="179">
        <v>120</v>
      </c>
      <c r="G103" s="180"/>
    </row>
    <row r="104" spans="1:7" ht="15" customHeight="1" x14ac:dyDescent="0.25">
      <c r="A104" s="171">
        <v>99</v>
      </c>
      <c r="B104" s="176">
        <v>45218</v>
      </c>
      <c r="C104" s="173" t="s">
        <v>3020</v>
      </c>
      <c r="D104" s="173" t="s">
        <v>3243</v>
      </c>
      <c r="E104" s="182"/>
      <c r="F104" s="179">
        <v>500</v>
      </c>
      <c r="G104" s="180"/>
    </row>
    <row r="105" spans="1:7" ht="15" customHeight="1" x14ac:dyDescent="0.25">
      <c r="A105" s="94">
        <f t="shared" si="0"/>
        <v>100</v>
      </c>
      <c r="B105" s="238">
        <v>45196</v>
      </c>
      <c r="C105" s="89" t="s">
        <v>11</v>
      </c>
      <c r="D105" s="89" t="s">
        <v>3249</v>
      </c>
      <c r="E105" s="89"/>
      <c r="F105" s="179">
        <v>80</v>
      </c>
      <c r="G105" s="180"/>
    </row>
    <row r="106" spans="1:7" ht="15" customHeight="1" x14ac:dyDescent="0.25">
      <c r="A106" s="94">
        <f t="shared" si="0"/>
        <v>101</v>
      </c>
      <c r="B106" s="238">
        <v>45195</v>
      </c>
      <c r="C106" s="89" t="s">
        <v>11</v>
      </c>
      <c r="D106" s="89" t="s">
        <v>3250</v>
      </c>
      <c r="E106" s="89"/>
      <c r="F106" s="179">
        <v>263</v>
      </c>
      <c r="G106" s="180"/>
    </row>
    <row r="107" spans="1:7" ht="15" customHeight="1" x14ac:dyDescent="0.25">
      <c r="A107" s="94">
        <f t="shared" si="0"/>
        <v>102</v>
      </c>
      <c r="B107" s="238"/>
      <c r="C107" s="89"/>
      <c r="D107" s="89"/>
      <c r="E107" s="89"/>
      <c r="F107" s="179"/>
      <c r="G107" s="180"/>
    </row>
    <row r="108" spans="1:7" ht="15" customHeight="1" x14ac:dyDescent="0.25">
      <c r="A108" s="94">
        <f t="shared" si="0"/>
        <v>103</v>
      </c>
      <c r="B108" s="238"/>
      <c r="C108" s="89"/>
      <c r="D108" s="89"/>
      <c r="E108" s="89"/>
      <c r="F108" s="246"/>
      <c r="G108" s="183"/>
    </row>
    <row r="109" spans="1:7" ht="15" customHeight="1" x14ac:dyDescent="0.25">
      <c r="A109" s="94">
        <f t="shared" si="0"/>
        <v>104</v>
      </c>
      <c r="B109" s="238"/>
      <c r="C109" s="89"/>
      <c r="D109" s="89"/>
      <c r="E109" s="89"/>
      <c r="F109" s="246"/>
      <c r="G109" s="183"/>
    </row>
    <row r="110" spans="1:7" ht="15" customHeight="1" x14ac:dyDescent="0.25">
      <c r="A110" s="94">
        <f t="shared" si="0"/>
        <v>105</v>
      </c>
      <c r="B110" s="238"/>
      <c r="C110" s="89"/>
      <c r="D110" s="89"/>
      <c r="E110" s="89"/>
      <c r="F110" s="246"/>
      <c r="G110" s="183"/>
    </row>
    <row r="111" spans="1:7" ht="15" customHeight="1" x14ac:dyDescent="0.25">
      <c r="A111" s="94">
        <f t="shared" si="0"/>
        <v>106</v>
      </c>
      <c r="B111" s="238"/>
      <c r="C111" s="89"/>
      <c r="D111" s="89"/>
      <c r="E111" s="89"/>
      <c r="F111" s="246"/>
      <c r="G111" s="183"/>
    </row>
    <row r="112" spans="1:7" ht="15" customHeight="1" x14ac:dyDescent="0.25">
      <c r="A112" s="94">
        <f t="shared" si="0"/>
        <v>107</v>
      </c>
      <c r="B112" s="238"/>
      <c r="C112" s="89"/>
      <c r="D112" s="89"/>
      <c r="E112" s="89"/>
      <c r="F112" s="89"/>
      <c r="G112" s="89"/>
    </row>
    <row r="113" spans="1:7" ht="15" customHeight="1" x14ac:dyDescent="0.25">
      <c r="A113" s="94">
        <f t="shared" si="0"/>
        <v>108</v>
      </c>
      <c r="B113" s="238"/>
      <c r="C113" s="89"/>
      <c r="D113" s="89"/>
      <c r="E113" s="89"/>
      <c r="F113" s="89"/>
      <c r="G113" s="89"/>
    </row>
    <row r="114" spans="1:7" ht="15" customHeight="1" x14ac:dyDescent="0.25">
      <c r="A114" s="94">
        <f t="shared" si="0"/>
        <v>109</v>
      </c>
      <c r="B114" s="238"/>
      <c r="C114" s="89"/>
      <c r="D114" s="89"/>
      <c r="E114" s="89"/>
      <c r="F114" s="89"/>
      <c r="G114" s="89"/>
    </row>
    <row r="115" spans="1:7" ht="15" customHeight="1" x14ac:dyDescent="0.25">
      <c r="A115" s="94">
        <f t="shared" si="0"/>
        <v>110</v>
      </c>
      <c r="B115" s="238"/>
      <c r="C115" s="89"/>
      <c r="D115" s="89"/>
      <c r="E115" s="89"/>
      <c r="F115" s="89"/>
      <c r="G115" s="89"/>
    </row>
    <row r="116" spans="1:7" ht="15" customHeight="1" x14ac:dyDescent="0.25">
      <c r="A116" s="94">
        <f t="shared" si="0"/>
        <v>111</v>
      </c>
      <c r="B116" s="238"/>
      <c r="C116" s="89"/>
      <c r="D116" s="89"/>
      <c r="E116" s="89"/>
      <c r="F116" s="89"/>
      <c r="G116" s="89"/>
    </row>
    <row r="117" spans="1:7" ht="15" customHeight="1" x14ac:dyDescent="0.25">
      <c r="A117" s="94">
        <f t="shared" si="0"/>
        <v>112</v>
      </c>
      <c r="B117" s="238"/>
      <c r="C117" s="89"/>
      <c r="D117" s="89"/>
      <c r="E117" s="89"/>
      <c r="F117" s="89"/>
      <c r="G117" s="89"/>
    </row>
    <row r="118" spans="1:7" ht="15" customHeight="1" x14ac:dyDescent="0.25">
      <c r="A118" s="94">
        <f t="shared" si="0"/>
        <v>113</v>
      </c>
      <c r="B118" s="238"/>
      <c r="C118" s="89"/>
      <c r="D118" s="89"/>
      <c r="E118" s="89"/>
      <c r="F118" s="89"/>
      <c r="G118" s="89"/>
    </row>
    <row r="119" spans="1:7" ht="15" customHeight="1" x14ac:dyDescent="0.25">
      <c r="A119" s="94">
        <f t="shared" si="0"/>
        <v>114</v>
      </c>
      <c r="B119" s="238"/>
      <c r="C119" s="89"/>
      <c r="D119" s="89"/>
      <c r="E119" s="89"/>
      <c r="F119" s="89"/>
      <c r="G119" s="89"/>
    </row>
    <row r="120" spans="1:7" ht="15" customHeight="1" x14ac:dyDescent="0.25">
      <c r="A120" s="94">
        <f t="shared" si="0"/>
        <v>115</v>
      </c>
      <c r="B120" s="238"/>
      <c r="C120" s="89"/>
      <c r="D120" s="89"/>
      <c r="E120" s="89"/>
      <c r="F120" s="89"/>
      <c r="G120" s="89"/>
    </row>
    <row r="121" spans="1:7" ht="15" customHeight="1" x14ac:dyDescent="0.25">
      <c r="A121" s="94">
        <f t="shared" si="0"/>
        <v>116</v>
      </c>
      <c r="B121" s="238"/>
      <c r="C121" s="89"/>
      <c r="D121" s="89"/>
      <c r="E121" s="89"/>
      <c r="F121" s="89"/>
      <c r="G121" s="89"/>
    </row>
    <row r="122" spans="1:7" ht="15" customHeight="1" x14ac:dyDescent="0.25">
      <c r="A122" s="94">
        <f t="shared" si="0"/>
        <v>117</v>
      </c>
      <c r="B122" s="238"/>
      <c r="C122" s="89"/>
      <c r="D122" s="89"/>
      <c r="E122" s="89"/>
      <c r="F122" s="89"/>
      <c r="G122" s="89"/>
    </row>
    <row r="123" spans="1:7" ht="15" customHeight="1" x14ac:dyDescent="0.25">
      <c r="A123" s="94">
        <f t="shared" si="0"/>
        <v>118</v>
      </c>
      <c r="B123" s="238"/>
      <c r="C123" s="89"/>
      <c r="D123" s="89"/>
      <c r="E123" s="89"/>
      <c r="F123" s="89"/>
      <c r="G123" s="89"/>
    </row>
    <row r="124" spans="1:7" ht="15" customHeight="1" x14ac:dyDescent="0.25">
      <c r="A124" s="94">
        <f t="shared" si="0"/>
        <v>119</v>
      </c>
      <c r="B124" s="238"/>
      <c r="C124" s="89"/>
      <c r="D124" s="89"/>
      <c r="E124" s="89"/>
      <c r="F124" s="89"/>
      <c r="G124" s="89"/>
    </row>
    <row r="125" spans="1:7" ht="15" customHeight="1" x14ac:dyDescent="0.25">
      <c r="A125" s="94">
        <f t="shared" si="0"/>
        <v>120</v>
      </c>
      <c r="B125" s="238"/>
      <c r="C125" s="89"/>
      <c r="D125" s="89"/>
      <c r="E125" s="89"/>
      <c r="F125" s="89"/>
      <c r="G125" s="89"/>
    </row>
    <row r="126" spans="1:7" ht="15" customHeight="1" x14ac:dyDescent="0.25">
      <c r="A126" s="94">
        <f t="shared" si="0"/>
        <v>121</v>
      </c>
      <c r="B126" s="238"/>
      <c r="C126" s="89"/>
      <c r="D126" s="89"/>
      <c r="E126" s="89"/>
      <c r="F126" s="89"/>
      <c r="G126" s="89"/>
    </row>
    <row r="127" spans="1:7" ht="15" customHeight="1" x14ac:dyDescent="0.25">
      <c r="A127" s="94">
        <f t="shared" si="0"/>
        <v>122</v>
      </c>
      <c r="B127" s="238"/>
      <c r="C127" s="89"/>
      <c r="D127" s="89"/>
      <c r="E127" s="89"/>
      <c r="F127" s="89"/>
      <c r="G127" s="89"/>
    </row>
    <row r="128" spans="1:7" ht="15" customHeight="1" x14ac:dyDescent="0.25">
      <c r="A128" s="94">
        <f t="shared" si="0"/>
        <v>123</v>
      </c>
      <c r="B128" s="238"/>
      <c r="C128" s="89"/>
      <c r="D128" s="89"/>
      <c r="E128" s="89"/>
      <c r="F128" s="89"/>
      <c r="G128" s="89"/>
    </row>
    <row r="129" spans="1:7" ht="15" customHeight="1" x14ac:dyDescent="0.25">
      <c r="A129" s="94">
        <f t="shared" si="0"/>
        <v>124</v>
      </c>
      <c r="B129" s="238"/>
      <c r="C129" s="89"/>
      <c r="D129" s="89"/>
      <c r="E129" s="89"/>
      <c r="F129" s="89"/>
      <c r="G129" s="89"/>
    </row>
    <row r="130" spans="1:7" ht="15" customHeight="1" x14ac:dyDescent="0.25">
      <c r="A130" s="94">
        <f t="shared" si="0"/>
        <v>125</v>
      </c>
      <c r="B130" s="238"/>
      <c r="C130" s="89"/>
      <c r="D130" s="89"/>
      <c r="E130" s="89"/>
      <c r="F130" s="89"/>
      <c r="G130" s="89"/>
    </row>
    <row r="131" spans="1:7" ht="15" customHeight="1" x14ac:dyDescent="0.25">
      <c r="A131" s="94">
        <f t="shared" si="0"/>
        <v>126</v>
      </c>
      <c r="B131" s="238"/>
      <c r="C131" s="89"/>
      <c r="D131" s="89"/>
      <c r="E131" s="89"/>
      <c r="F131" s="89"/>
      <c r="G131" s="89"/>
    </row>
    <row r="132" spans="1:7" ht="15" customHeight="1" x14ac:dyDescent="0.25">
      <c r="A132" s="94">
        <f t="shared" si="0"/>
        <v>127</v>
      </c>
      <c r="B132" s="238"/>
      <c r="C132" s="89"/>
      <c r="D132" s="89"/>
      <c r="E132" s="89"/>
      <c r="F132" s="89"/>
      <c r="G132" s="89"/>
    </row>
    <row r="133" spans="1:7" ht="15" customHeight="1" x14ac:dyDescent="0.25">
      <c r="A133" s="94">
        <f t="shared" si="0"/>
        <v>128</v>
      </c>
      <c r="B133" s="238"/>
      <c r="C133" s="89"/>
      <c r="D133" s="89"/>
      <c r="E133" s="89"/>
      <c r="F133" s="89"/>
      <c r="G133" s="89"/>
    </row>
    <row r="134" spans="1:7" ht="15" customHeight="1" x14ac:dyDescent="0.25">
      <c r="A134" s="94">
        <f t="shared" si="0"/>
        <v>129</v>
      </c>
      <c r="B134" s="238"/>
      <c r="C134" s="89"/>
      <c r="D134" s="89"/>
      <c r="E134" s="89"/>
      <c r="F134" s="89"/>
      <c r="G134" s="89"/>
    </row>
    <row r="135" spans="1:7" ht="15" customHeight="1" x14ac:dyDescent="0.25">
      <c r="A135" s="94">
        <f t="shared" si="0"/>
        <v>130</v>
      </c>
      <c r="B135" s="238"/>
      <c r="C135" s="89"/>
      <c r="D135" s="89"/>
      <c r="E135" s="89"/>
      <c r="F135" s="89"/>
      <c r="G135" s="89"/>
    </row>
    <row r="136" spans="1:7" ht="15" customHeight="1" x14ac:dyDescent="0.25">
      <c r="A136" s="94">
        <f t="shared" si="0"/>
        <v>131</v>
      </c>
      <c r="B136" s="238"/>
      <c r="C136" s="89"/>
      <c r="D136" s="89"/>
      <c r="E136" s="89"/>
      <c r="F136" s="89"/>
      <c r="G136" s="89"/>
    </row>
    <row r="137" spans="1:7" ht="15" customHeight="1" x14ac:dyDescent="0.25">
      <c r="A137" s="94">
        <f t="shared" ref="A137:A200" si="1">+A136+1</f>
        <v>132</v>
      </c>
      <c r="B137" s="238"/>
      <c r="C137" s="89"/>
      <c r="D137" s="89"/>
      <c r="E137" s="89"/>
      <c r="F137" s="89"/>
      <c r="G137" s="89"/>
    </row>
    <row r="138" spans="1:7" ht="15" customHeight="1" x14ac:dyDescent="0.25">
      <c r="A138" s="94">
        <f t="shared" si="1"/>
        <v>133</v>
      </c>
      <c r="B138" s="238"/>
      <c r="C138" s="89"/>
      <c r="D138" s="89"/>
      <c r="E138" s="89"/>
      <c r="F138" s="89"/>
      <c r="G138" s="89"/>
    </row>
    <row r="139" spans="1:7" ht="15" customHeight="1" x14ac:dyDescent="0.25">
      <c r="A139" s="94">
        <f t="shared" si="1"/>
        <v>134</v>
      </c>
      <c r="B139" s="238"/>
      <c r="C139" s="89"/>
      <c r="D139" s="89"/>
      <c r="E139" s="89"/>
      <c r="F139" s="89"/>
      <c r="G139" s="89"/>
    </row>
    <row r="140" spans="1:7" ht="15" customHeight="1" x14ac:dyDescent="0.25">
      <c r="A140" s="94">
        <f t="shared" si="1"/>
        <v>135</v>
      </c>
      <c r="B140" s="238"/>
      <c r="C140" s="89"/>
      <c r="D140" s="89"/>
      <c r="E140" s="89"/>
      <c r="F140" s="89"/>
      <c r="G140" s="89"/>
    </row>
    <row r="141" spans="1:7" ht="15" customHeight="1" x14ac:dyDescent="0.25">
      <c r="A141" s="94">
        <f t="shared" si="1"/>
        <v>136</v>
      </c>
      <c r="B141" s="238"/>
      <c r="C141" s="89"/>
      <c r="D141" s="89"/>
      <c r="E141" s="89"/>
      <c r="F141" s="89"/>
      <c r="G141" s="89"/>
    </row>
    <row r="142" spans="1:7" ht="15" customHeight="1" x14ac:dyDescent="0.25">
      <c r="A142" s="94">
        <f t="shared" si="1"/>
        <v>137</v>
      </c>
      <c r="B142" s="238"/>
      <c r="C142" s="89"/>
      <c r="D142" s="89"/>
      <c r="E142" s="89"/>
      <c r="F142" s="89"/>
      <c r="G142" s="89"/>
    </row>
    <row r="143" spans="1:7" ht="15" customHeight="1" x14ac:dyDescent="0.25">
      <c r="A143" s="94">
        <f t="shared" si="1"/>
        <v>138</v>
      </c>
      <c r="B143" s="238"/>
      <c r="C143" s="89"/>
      <c r="D143" s="89"/>
      <c r="E143" s="89"/>
      <c r="F143" s="89"/>
      <c r="G143" s="89"/>
    </row>
    <row r="144" spans="1:7" ht="15" customHeight="1" x14ac:dyDescent="0.25">
      <c r="A144" s="94">
        <f t="shared" si="1"/>
        <v>139</v>
      </c>
      <c r="B144" s="238"/>
      <c r="C144" s="89"/>
      <c r="D144" s="89"/>
      <c r="E144" s="89"/>
      <c r="F144" s="89"/>
      <c r="G144" s="89"/>
    </row>
    <row r="145" spans="1:7" ht="15" customHeight="1" x14ac:dyDescent="0.25">
      <c r="A145" s="94">
        <f t="shared" si="1"/>
        <v>140</v>
      </c>
      <c r="B145" s="238"/>
      <c r="C145" s="89"/>
      <c r="D145" s="89"/>
      <c r="E145" s="89"/>
      <c r="F145" s="89"/>
      <c r="G145" s="89"/>
    </row>
    <row r="146" spans="1:7" ht="15" customHeight="1" x14ac:dyDescent="0.25">
      <c r="A146" s="94">
        <f t="shared" si="1"/>
        <v>141</v>
      </c>
      <c r="B146" s="238"/>
      <c r="C146" s="89"/>
      <c r="D146" s="89"/>
      <c r="E146" s="89"/>
      <c r="F146" s="89"/>
      <c r="G146" s="89"/>
    </row>
    <row r="147" spans="1:7" ht="15" customHeight="1" x14ac:dyDescent="0.25">
      <c r="A147" s="94">
        <f t="shared" si="1"/>
        <v>142</v>
      </c>
      <c r="B147" s="238"/>
      <c r="C147" s="89"/>
      <c r="D147" s="89"/>
      <c r="E147" s="89"/>
      <c r="F147" s="89"/>
      <c r="G147" s="89"/>
    </row>
    <row r="148" spans="1:7" ht="15" customHeight="1" x14ac:dyDescent="0.25">
      <c r="A148" s="94">
        <f t="shared" si="1"/>
        <v>143</v>
      </c>
      <c r="B148" s="238"/>
      <c r="C148" s="89"/>
      <c r="D148" s="89"/>
      <c r="E148" s="89"/>
      <c r="F148" s="89"/>
      <c r="G148" s="89"/>
    </row>
    <row r="149" spans="1:7" ht="15" customHeight="1" x14ac:dyDescent="0.25">
      <c r="A149" s="94">
        <f t="shared" si="1"/>
        <v>144</v>
      </c>
      <c r="B149" s="238"/>
      <c r="C149" s="89"/>
      <c r="D149" s="89"/>
      <c r="E149" s="89"/>
      <c r="F149" s="89"/>
      <c r="G149" s="89"/>
    </row>
    <row r="150" spans="1:7" ht="15" customHeight="1" x14ac:dyDescent="0.25">
      <c r="A150" s="94">
        <f t="shared" si="1"/>
        <v>145</v>
      </c>
      <c r="B150" s="238"/>
      <c r="C150" s="89"/>
      <c r="D150" s="89"/>
      <c r="E150" s="89"/>
      <c r="F150" s="89"/>
      <c r="G150" s="89"/>
    </row>
    <row r="151" spans="1:7" ht="15" customHeight="1" x14ac:dyDescent="0.25">
      <c r="A151" s="94">
        <f t="shared" si="1"/>
        <v>146</v>
      </c>
      <c r="B151" s="238"/>
      <c r="C151" s="89"/>
      <c r="D151" s="89"/>
      <c r="E151" s="89"/>
      <c r="F151" s="89"/>
      <c r="G151" s="89"/>
    </row>
    <row r="152" spans="1:7" ht="15" customHeight="1" x14ac:dyDescent="0.25">
      <c r="A152" s="94">
        <f t="shared" si="1"/>
        <v>147</v>
      </c>
      <c r="B152" s="238"/>
      <c r="C152" s="89"/>
      <c r="D152" s="89"/>
      <c r="E152" s="89"/>
      <c r="F152" s="89"/>
      <c r="G152" s="89"/>
    </row>
    <row r="153" spans="1:7" ht="15" customHeight="1" x14ac:dyDescent="0.25">
      <c r="A153" s="94">
        <f t="shared" si="1"/>
        <v>148</v>
      </c>
      <c r="B153" s="238"/>
      <c r="C153" s="89"/>
      <c r="D153" s="89"/>
      <c r="E153" s="89"/>
      <c r="F153" s="89"/>
      <c r="G153" s="89"/>
    </row>
    <row r="154" spans="1:7" ht="15" customHeight="1" x14ac:dyDescent="0.25">
      <c r="A154" s="94">
        <f t="shared" si="1"/>
        <v>149</v>
      </c>
      <c r="B154" s="238"/>
      <c r="C154" s="89"/>
      <c r="D154" s="89"/>
      <c r="E154" s="89"/>
      <c r="F154" s="89"/>
      <c r="G154" s="89"/>
    </row>
    <row r="155" spans="1:7" ht="15" customHeight="1" x14ac:dyDescent="0.25">
      <c r="A155" s="94">
        <f t="shared" si="1"/>
        <v>150</v>
      </c>
      <c r="B155" s="238"/>
      <c r="C155" s="89"/>
      <c r="D155" s="89"/>
      <c r="E155" s="89"/>
      <c r="F155" s="89"/>
      <c r="G155" s="89"/>
    </row>
    <row r="156" spans="1:7" ht="15" customHeight="1" x14ac:dyDescent="0.25">
      <c r="A156" s="94">
        <f t="shared" si="1"/>
        <v>151</v>
      </c>
      <c r="B156" s="238"/>
      <c r="C156" s="89"/>
      <c r="D156" s="89"/>
      <c r="E156" s="89"/>
      <c r="F156" s="89"/>
      <c r="G156" s="89"/>
    </row>
    <row r="157" spans="1:7" ht="15" customHeight="1" x14ac:dyDescent="0.25">
      <c r="A157" s="94">
        <f t="shared" si="1"/>
        <v>152</v>
      </c>
      <c r="B157" s="238"/>
      <c r="C157" s="89"/>
      <c r="D157" s="89"/>
      <c r="E157" s="89"/>
      <c r="F157" s="89"/>
      <c r="G157" s="89"/>
    </row>
    <row r="158" spans="1:7" ht="15" customHeight="1" x14ac:dyDescent="0.25">
      <c r="A158" s="94">
        <f t="shared" si="1"/>
        <v>153</v>
      </c>
      <c r="B158" s="238"/>
      <c r="C158" s="89"/>
      <c r="D158" s="89"/>
      <c r="E158" s="89"/>
      <c r="F158" s="89"/>
      <c r="G158" s="89"/>
    </row>
    <row r="159" spans="1:7" ht="15" customHeight="1" x14ac:dyDescent="0.25">
      <c r="A159" s="94">
        <f t="shared" si="1"/>
        <v>154</v>
      </c>
      <c r="B159" s="238"/>
      <c r="C159" s="89"/>
      <c r="D159" s="89"/>
      <c r="E159" s="89"/>
      <c r="F159" s="89"/>
      <c r="G159" s="89"/>
    </row>
    <row r="160" spans="1:7" ht="15" customHeight="1" x14ac:dyDescent="0.25">
      <c r="A160" s="94">
        <f t="shared" si="1"/>
        <v>155</v>
      </c>
      <c r="B160" s="238"/>
      <c r="C160" s="89"/>
      <c r="D160" s="89"/>
      <c r="E160" s="89"/>
      <c r="F160" s="89"/>
      <c r="G160" s="89"/>
    </row>
    <row r="161" spans="1:7" ht="15" customHeight="1" x14ac:dyDescent="0.25">
      <c r="A161" s="94">
        <f t="shared" si="1"/>
        <v>156</v>
      </c>
      <c r="B161" s="238"/>
      <c r="C161" s="89"/>
      <c r="D161" s="89"/>
      <c r="E161" s="89"/>
      <c r="F161" s="89"/>
      <c r="G161" s="89"/>
    </row>
    <row r="162" spans="1:7" ht="15" customHeight="1" x14ac:dyDescent="0.25">
      <c r="A162" s="94">
        <f t="shared" si="1"/>
        <v>157</v>
      </c>
      <c r="B162" s="238"/>
      <c r="C162" s="89"/>
      <c r="D162" s="89"/>
      <c r="E162" s="89"/>
      <c r="F162" s="89"/>
      <c r="G162" s="89"/>
    </row>
    <row r="163" spans="1:7" ht="15" customHeight="1" x14ac:dyDescent="0.25">
      <c r="A163" s="94">
        <f t="shared" si="1"/>
        <v>158</v>
      </c>
      <c r="B163" s="238"/>
      <c r="C163" s="89"/>
      <c r="D163" s="89"/>
      <c r="E163" s="89"/>
      <c r="F163" s="89"/>
      <c r="G163" s="89"/>
    </row>
    <row r="164" spans="1:7" ht="15" customHeight="1" x14ac:dyDescent="0.25">
      <c r="A164" s="94">
        <f t="shared" si="1"/>
        <v>159</v>
      </c>
      <c r="B164" s="238"/>
      <c r="C164" s="89"/>
      <c r="D164" s="89"/>
      <c r="E164" s="89"/>
      <c r="F164" s="89"/>
      <c r="G164" s="89"/>
    </row>
    <row r="165" spans="1:7" ht="15" customHeight="1" x14ac:dyDescent="0.25">
      <c r="A165" s="94">
        <f t="shared" si="1"/>
        <v>160</v>
      </c>
      <c r="B165" s="238"/>
      <c r="C165" s="89"/>
      <c r="D165" s="89"/>
      <c r="E165" s="89"/>
      <c r="F165" s="89"/>
      <c r="G165" s="89"/>
    </row>
    <row r="166" spans="1:7" ht="15" customHeight="1" x14ac:dyDescent="0.25">
      <c r="A166" s="94">
        <f t="shared" si="1"/>
        <v>161</v>
      </c>
      <c r="B166" s="238"/>
      <c r="C166" s="89"/>
      <c r="D166" s="89"/>
      <c r="E166" s="89"/>
      <c r="F166" s="89"/>
      <c r="G166" s="89"/>
    </row>
    <row r="167" spans="1:7" ht="15" customHeight="1" x14ac:dyDescent="0.25">
      <c r="A167" s="94">
        <f t="shared" si="1"/>
        <v>162</v>
      </c>
      <c r="B167" s="238"/>
      <c r="C167" s="89"/>
      <c r="D167" s="89"/>
      <c r="E167" s="89"/>
      <c r="F167" s="89"/>
      <c r="G167" s="89"/>
    </row>
    <row r="168" spans="1:7" ht="15" customHeight="1" x14ac:dyDescent="0.25">
      <c r="A168" s="94">
        <f t="shared" si="1"/>
        <v>163</v>
      </c>
      <c r="B168" s="238"/>
      <c r="C168" s="89"/>
      <c r="D168" s="89"/>
      <c r="E168" s="89"/>
      <c r="F168" s="89"/>
      <c r="G168" s="89"/>
    </row>
    <row r="169" spans="1:7" ht="15" customHeight="1" x14ac:dyDescent="0.25">
      <c r="A169" s="94">
        <f t="shared" si="1"/>
        <v>164</v>
      </c>
      <c r="B169" s="238"/>
      <c r="C169" s="89"/>
      <c r="D169" s="89"/>
      <c r="E169" s="89"/>
      <c r="F169" s="89"/>
      <c r="G169" s="89"/>
    </row>
    <row r="170" spans="1:7" ht="15" customHeight="1" x14ac:dyDescent="0.25">
      <c r="A170" s="94">
        <f t="shared" si="1"/>
        <v>165</v>
      </c>
      <c r="B170" s="238"/>
      <c r="C170" s="89"/>
      <c r="D170" s="89"/>
      <c r="E170" s="89"/>
      <c r="F170" s="89"/>
      <c r="G170" s="89"/>
    </row>
    <row r="171" spans="1:7" ht="15" customHeight="1" x14ac:dyDescent="0.25">
      <c r="A171" s="94">
        <f t="shared" si="1"/>
        <v>166</v>
      </c>
      <c r="B171" s="238"/>
      <c r="C171" s="89"/>
      <c r="D171" s="89"/>
      <c r="E171" s="89"/>
      <c r="F171" s="89"/>
      <c r="G171" s="89"/>
    </row>
    <row r="172" spans="1:7" ht="15" customHeight="1" x14ac:dyDescent="0.25">
      <c r="A172" s="94">
        <f t="shared" si="1"/>
        <v>167</v>
      </c>
      <c r="B172" s="238"/>
      <c r="C172" s="89"/>
      <c r="D172" s="89"/>
      <c r="E172" s="89"/>
      <c r="F172" s="89"/>
      <c r="G172" s="89"/>
    </row>
    <row r="173" spans="1:7" ht="15" customHeight="1" x14ac:dyDescent="0.25">
      <c r="A173" s="94">
        <f t="shared" si="1"/>
        <v>168</v>
      </c>
      <c r="B173" s="238"/>
      <c r="C173" s="89"/>
      <c r="D173" s="89"/>
      <c r="E173" s="89"/>
      <c r="F173" s="89"/>
      <c r="G173" s="89"/>
    </row>
    <row r="174" spans="1:7" ht="15" customHeight="1" x14ac:dyDescent="0.25">
      <c r="A174" s="94">
        <f t="shared" si="1"/>
        <v>169</v>
      </c>
      <c r="B174" s="238"/>
      <c r="C174" s="89"/>
      <c r="D174" s="89"/>
      <c r="E174" s="89"/>
      <c r="F174" s="89"/>
      <c r="G174" s="89"/>
    </row>
    <row r="175" spans="1:7" ht="15" customHeight="1" x14ac:dyDescent="0.25">
      <c r="A175" s="94">
        <f t="shared" si="1"/>
        <v>170</v>
      </c>
      <c r="B175" s="238"/>
      <c r="C175" s="89"/>
      <c r="D175" s="89"/>
      <c r="E175" s="89"/>
      <c r="F175" s="89"/>
      <c r="G175" s="89"/>
    </row>
    <row r="176" spans="1:7" ht="15" customHeight="1" x14ac:dyDescent="0.25">
      <c r="A176" s="94">
        <f t="shared" si="1"/>
        <v>171</v>
      </c>
      <c r="B176" s="238"/>
      <c r="C176" s="89"/>
      <c r="D176" s="89"/>
      <c r="E176" s="89"/>
      <c r="F176" s="89"/>
      <c r="G176" s="89"/>
    </row>
    <row r="177" spans="1:7" ht="15" customHeight="1" x14ac:dyDescent="0.25">
      <c r="A177" s="94">
        <f t="shared" si="1"/>
        <v>172</v>
      </c>
      <c r="B177" s="238"/>
      <c r="C177" s="89"/>
      <c r="D177" s="89"/>
      <c r="E177" s="89"/>
      <c r="F177" s="89"/>
      <c r="G177" s="89"/>
    </row>
    <row r="178" spans="1:7" ht="15" customHeight="1" x14ac:dyDescent="0.25">
      <c r="A178" s="94">
        <f t="shared" si="1"/>
        <v>173</v>
      </c>
      <c r="B178" s="238"/>
      <c r="C178" s="89"/>
      <c r="D178" s="89"/>
      <c r="E178" s="89"/>
      <c r="F178" s="89"/>
      <c r="G178" s="89"/>
    </row>
    <row r="179" spans="1:7" ht="15" customHeight="1" x14ac:dyDescent="0.25">
      <c r="A179" s="94">
        <f t="shared" si="1"/>
        <v>174</v>
      </c>
      <c r="B179" s="238"/>
      <c r="C179" s="89"/>
      <c r="D179" s="89"/>
      <c r="E179" s="89"/>
      <c r="F179" s="89"/>
      <c r="G179" s="89"/>
    </row>
    <row r="180" spans="1:7" ht="15" customHeight="1" x14ac:dyDescent="0.25">
      <c r="A180" s="94">
        <f t="shared" si="1"/>
        <v>175</v>
      </c>
      <c r="B180" s="238"/>
      <c r="C180" s="89"/>
      <c r="D180" s="89"/>
      <c r="E180" s="89"/>
      <c r="F180" s="89"/>
      <c r="G180" s="89"/>
    </row>
    <row r="181" spans="1:7" ht="15" customHeight="1" x14ac:dyDescent="0.25">
      <c r="A181" s="94">
        <f t="shared" si="1"/>
        <v>176</v>
      </c>
      <c r="B181" s="238"/>
      <c r="C181" s="89"/>
      <c r="D181" s="89"/>
      <c r="E181" s="89"/>
      <c r="F181" s="89"/>
      <c r="G181" s="89"/>
    </row>
    <row r="182" spans="1:7" ht="15" customHeight="1" x14ac:dyDescent="0.25">
      <c r="A182" s="94">
        <f t="shared" si="1"/>
        <v>177</v>
      </c>
      <c r="B182" s="238"/>
      <c r="C182" s="89"/>
      <c r="D182" s="89"/>
      <c r="E182" s="89"/>
      <c r="F182" s="89"/>
      <c r="G182" s="89"/>
    </row>
    <row r="183" spans="1:7" ht="15" customHeight="1" x14ac:dyDescent="0.25">
      <c r="A183" s="94">
        <f t="shared" si="1"/>
        <v>178</v>
      </c>
      <c r="B183" s="238"/>
      <c r="C183" s="89"/>
      <c r="D183" s="89"/>
      <c r="E183" s="89"/>
      <c r="F183" s="89"/>
      <c r="G183" s="89"/>
    </row>
    <row r="184" spans="1:7" ht="15" customHeight="1" x14ac:dyDescent="0.25">
      <c r="A184" s="94">
        <f t="shared" si="1"/>
        <v>179</v>
      </c>
      <c r="B184" s="238"/>
      <c r="C184" s="89"/>
      <c r="D184" s="89"/>
      <c r="E184" s="89"/>
      <c r="F184" s="89"/>
      <c r="G184" s="89"/>
    </row>
    <row r="185" spans="1:7" ht="15" customHeight="1" x14ac:dyDescent="0.25">
      <c r="A185" s="94">
        <f t="shared" si="1"/>
        <v>180</v>
      </c>
      <c r="B185" s="238"/>
      <c r="C185" s="89"/>
      <c r="D185" s="89"/>
      <c r="E185" s="89"/>
      <c r="F185" s="89"/>
      <c r="G185" s="89"/>
    </row>
    <row r="186" spans="1:7" ht="15" customHeight="1" x14ac:dyDescent="0.25">
      <c r="A186" s="94">
        <f t="shared" si="1"/>
        <v>181</v>
      </c>
      <c r="B186" s="238"/>
      <c r="C186" s="89"/>
      <c r="D186" s="89"/>
      <c r="E186" s="89"/>
      <c r="F186" s="89"/>
      <c r="G186" s="89"/>
    </row>
    <row r="187" spans="1:7" ht="15" customHeight="1" x14ac:dyDescent="0.25">
      <c r="A187" s="94">
        <f t="shared" si="1"/>
        <v>182</v>
      </c>
      <c r="B187" s="238"/>
      <c r="C187" s="89"/>
      <c r="D187" s="89"/>
      <c r="E187" s="89"/>
      <c r="F187" s="89"/>
      <c r="G187" s="89"/>
    </row>
    <row r="188" spans="1:7" ht="15" customHeight="1" x14ac:dyDescent="0.25">
      <c r="A188" s="94">
        <f t="shared" si="1"/>
        <v>183</v>
      </c>
      <c r="B188" s="238"/>
      <c r="C188" s="89"/>
      <c r="D188" s="89"/>
      <c r="E188" s="89"/>
      <c r="F188" s="89"/>
      <c r="G188" s="89"/>
    </row>
    <row r="189" spans="1:7" ht="15" customHeight="1" x14ac:dyDescent="0.25">
      <c r="A189" s="94">
        <f t="shared" si="1"/>
        <v>184</v>
      </c>
      <c r="B189" s="238"/>
      <c r="C189" s="89"/>
      <c r="D189" s="89"/>
      <c r="E189" s="89"/>
      <c r="F189" s="89"/>
      <c r="G189" s="89"/>
    </row>
    <row r="190" spans="1:7" ht="15" customHeight="1" x14ac:dyDescent="0.25">
      <c r="A190" s="94">
        <f t="shared" si="1"/>
        <v>185</v>
      </c>
      <c r="B190" s="238"/>
      <c r="C190" s="89"/>
      <c r="D190" s="89"/>
      <c r="E190" s="89"/>
      <c r="F190" s="89"/>
      <c r="G190" s="89"/>
    </row>
    <row r="191" spans="1:7" ht="15" customHeight="1" x14ac:dyDescent="0.25">
      <c r="A191" s="94">
        <f t="shared" si="1"/>
        <v>186</v>
      </c>
      <c r="B191" s="238"/>
      <c r="C191" s="89"/>
      <c r="D191" s="89"/>
      <c r="E191" s="89"/>
      <c r="F191" s="89"/>
      <c r="G191" s="89"/>
    </row>
    <row r="192" spans="1:7" ht="15" customHeight="1" x14ac:dyDescent="0.25">
      <c r="A192" s="94">
        <f t="shared" si="1"/>
        <v>187</v>
      </c>
      <c r="B192" s="238"/>
      <c r="C192" s="89"/>
      <c r="D192" s="89"/>
      <c r="E192" s="89"/>
      <c r="F192" s="89"/>
      <c r="G192" s="89"/>
    </row>
    <row r="193" spans="1:7" ht="15" customHeight="1" x14ac:dyDescent="0.25">
      <c r="A193" s="94">
        <f t="shared" si="1"/>
        <v>188</v>
      </c>
      <c r="B193" s="238"/>
      <c r="C193" s="89"/>
      <c r="D193" s="89"/>
      <c r="E193" s="89"/>
      <c r="F193" s="89"/>
      <c r="G193" s="89"/>
    </row>
    <row r="194" spans="1:7" ht="15" customHeight="1" x14ac:dyDescent="0.25">
      <c r="A194" s="94">
        <f t="shared" si="1"/>
        <v>189</v>
      </c>
      <c r="B194" s="238"/>
      <c r="C194" s="89"/>
      <c r="D194" s="89"/>
      <c r="E194" s="89"/>
      <c r="F194" s="89"/>
      <c r="G194" s="89"/>
    </row>
    <row r="195" spans="1:7" ht="15" customHeight="1" x14ac:dyDescent="0.25">
      <c r="A195" s="94">
        <f t="shared" si="1"/>
        <v>190</v>
      </c>
      <c r="B195" s="238"/>
      <c r="C195" s="89"/>
      <c r="D195" s="89"/>
      <c r="E195" s="89"/>
      <c r="F195" s="89"/>
      <c r="G195" s="89"/>
    </row>
    <row r="196" spans="1:7" ht="15" customHeight="1" x14ac:dyDescent="0.25">
      <c r="A196" s="94">
        <f t="shared" si="1"/>
        <v>191</v>
      </c>
      <c r="B196" s="238"/>
      <c r="C196" s="89"/>
      <c r="D196" s="89"/>
      <c r="E196" s="89"/>
      <c r="F196" s="89"/>
      <c r="G196" s="89"/>
    </row>
    <row r="197" spans="1:7" ht="15" customHeight="1" x14ac:dyDescent="0.25">
      <c r="A197" s="94">
        <f t="shared" si="1"/>
        <v>192</v>
      </c>
      <c r="B197" s="238"/>
      <c r="C197" s="89"/>
      <c r="D197" s="89"/>
      <c r="E197" s="89"/>
      <c r="F197" s="89"/>
      <c r="G197" s="89"/>
    </row>
    <row r="198" spans="1:7" ht="15" customHeight="1" x14ac:dyDescent="0.25">
      <c r="A198" s="94">
        <f t="shared" si="1"/>
        <v>193</v>
      </c>
      <c r="B198" s="238"/>
      <c r="C198" s="89"/>
      <c r="D198" s="89"/>
      <c r="E198" s="89"/>
      <c r="F198" s="89"/>
      <c r="G198" s="89"/>
    </row>
    <row r="199" spans="1:7" ht="15" customHeight="1" x14ac:dyDescent="0.25">
      <c r="A199" s="94">
        <f t="shared" si="1"/>
        <v>194</v>
      </c>
      <c r="B199" s="238"/>
      <c r="C199" s="89"/>
      <c r="D199" s="89"/>
      <c r="E199" s="89"/>
      <c r="F199" s="89"/>
      <c r="G199" s="89"/>
    </row>
    <row r="200" spans="1:7" ht="15" customHeight="1" x14ac:dyDescent="0.25">
      <c r="A200" s="94">
        <f t="shared" si="1"/>
        <v>195</v>
      </c>
      <c r="B200" s="238"/>
      <c r="C200" s="89"/>
      <c r="D200" s="89"/>
      <c r="E200" s="89"/>
      <c r="F200" s="89"/>
      <c r="G200" s="89"/>
    </row>
    <row r="201" spans="1:7" ht="15" customHeight="1" x14ac:dyDescent="0.25">
      <c r="A201" s="94">
        <f t="shared" ref="A201:A264" si="2">+A200+1</f>
        <v>196</v>
      </c>
      <c r="B201" s="238"/>
      <c r="C201" s="89"/>
      <c r="D201" s="89"/>
      <c r="E201" s="89"/>
      <c r="F201" s="89"/>
      <c r="G201" s="89"/>
    </row>
    <row r="202" spans="1:7" ht="15" customHeight="1" x14ac:dyDescent="0.25">
      <c r="A202" s="94">
        <f t="shared" si="2"/>
        <v>197</v>
      </c>
      <c r="B202" s="238"/>
      <c r="C202" s="89"/>
      <c r="D202" s="89"/>
      <c r="E202" s="89"/>
      <c r="F202" s="89"/>
      <c r="G202" s="89"/>
    </row>
    <row r="203" spans="1:7" ht="15" customHeight="1" x14ac:dyDescent="0.25">
      <c r="A203" s="94">
        <f t="shared" si="2"/>
        <v>198</v>
      </c>
      <c r="B203" s="238"/>
      <c r="C203" s="89"/>
      <c r="D203" s="89"/>
      <c r="E203" s="89"/>
      <c r="F203" s="89"/>
      <c r="G203" s="89"/>
    </row>
    <row r="204" spans="1:7" ht="15" customHeight="1" x14ac:dyDescent="0.25">
      <c r="A204" s="94">
        <f t="shared" si="2"/>
        <v>199</v>
      </c>
      <c r="B204" s="238"/>
      <c r="C204" s="89"/>
      <c r="D204" s="89"/>
      <c r="E204" s="89"/>
      <c r="F204" s="89"/>
      <c r="G204" s="89"/>
    </row>
    <row r="205" spans="1:7" ht="15" customHeight="1" x14ac:dyDescent="0.25">
      <c r="A205" s="94">
        <f t="shared" si="2"/>
        <v>200</v>
      </c>
      <c r="B205" s="238"/>
      <c r="C205" s="89"/>
      <c r="D205" s="89"/>
      <c r="E205" s="89"/>
      <c r="F205" s="89"/>
      <c r="G205" s="89"/>
    </row>
    <row r="206" spans="1:7" ht="15" customHeight="1" x14ac:dyDescent="0.25">
      <c r="A206" s="94">
        <f t="shared" si="2"/>
        <v>201</v>
      </c>
      <c r="B206" s="238"/>
      <c r="C206" s="89"/>
      <c r="D206" s="89"/>
      <c r="E206" s="89"/>
      <c r="F206" s="89"/>
      <c r="G206" s="89"/>
    </row>
    <row r="207" spans="1:7" ht="15" customHeight="1" x14ac:dyDescent="0.25">
      <c r="A207" s="94">
        <f t="shared" si="2"/>
        <v>202</v>
      </c>
      <c r="B207" s="238"/>
      <c r="C207" s="89"/>
      <c r="D207" s="89"/>
      <c r="E207" s="89"/>
      <c r="F207" s="89"/>
      <c r="G207" s="89"/>
    </row>
    <row r="208" spans="1:7" ht="15" customHeight="1" x14ac:dyDescent="0.25">
      <c r="A208" s="94">
        <f t="shared" si="2"/>
        <v>203</v>
      </c>
      <c r="B208" s="238"/>
      <c r="C208" s="89"/>
      <c r="D208" s="89"/>
      <c r="E208" s="89"/>
      <c r="F208" s="89"/>
      <c r="G208" s="89"/>
    </row>
    <row r="209" spans="1:7" ht="15" customHeight="1" x14ac:dyDescent="0.25">
      <c r="A209" s="94">
        <f t="shared" si="2"/>
        <v>204</v>
      </c>
      <c r="B209" s="238"/>
      <c r="C209" s="89"/>
      <c r="D209" s="89"/>
      <c r="E209" s="89"/>
      <c r="F209" s="89"/>
      <c r="G209" s="89"/>
    </row>
    <row r="210" spans="1:7" ht="15" customHeight="1" x14ac:dyDescent="0.25">
      <c r="A210" s="94">
        <f t="shared" si="2"/>
        <v>205</v>
      </c>
      <c r="B210" s="238"/>
      <c r="C210" s="89"/>
      <c r="D210" s="89"/>
      <c r="E210" s="89"/>
      <c r="F210" s="89"/>
      <c r="G210" s="89"/>
    </row>
    <row r="211" spans="1:7" ht="15" customHeight="1" x14ac:dyDescent="0.25">
      <c r="A211" s="94">
        <f t="shared" si="2"/>
        <v>206</v>
      </c>
      <c r="B211" s="238"/>
      <c r="C211" s="89"/>
      <c r="D211" s="89"/>
      <c r="E211" s="89"/>
      <c r="F211" s="89"/>
      <c r="G211" s="89"/>
    </row>
    <row r="212" spans="1:7" ht="15" customHeight="1" x14ac:dyDescent="0.25">
      <c r="A212" s="94">
        <f t="shared" si="2"/>
        <v>207</v>
      </c>
      <c r="B212" s="238"/>
      <c r="C212" s="89"/>
      <c r="D212" s="89"/>
      <c r="E212" s="89"/>
      <c r="F212" s="89"/>
      <c r="G212" s="89"/>
    </row>
    <row r="213" spans="1:7" ht="15" customHeight="1" x14ac:dyDescent="0.25">
      <c r="A213" s="94">
        <f t="shared" si="2"/>
        <v>208</v>
      </c>
      <c r="B213" s="238"/>
      <c r="C213" s="89"/>
      <c r="D213" s="89"/>
      <c r="E213" s="89"/>
      <c r="F213" s="89"/>
      <c r="G213" s="89"/>
    </row>
    <row r="214" spans="1:7" ht="15" customHeight="1" x14ac:dyDescent="0.25">
      <c r="A214" s="94">
        <f t="shared" si="2"/>
        <v>209</v>
      </c>
      <c r="B214" s="238"/>
      <c r="C214" s="89"/>
      <c r="D214" s="89"/>
      <c r="E214" s="89"/>
      <c r="F214" s="89"/>
      <c r="G214" s="89"/>
    </row>
    <row r="215" spans="1:7" ht="15" customHeight="1" x14ac:dyDescent="0.25">
      <c r="A215" s="94">
        <f t="shared" si="2"/>
        <v>210</v>
      </c>
      <c r="B215" s="238"/>
      <c r="C215" s="89"/>
      <c r="D215" s="89"/>
      <c r="E215" s="89"/>
      <c r="F215" s="89"/>
      <c r="G215" s="89"/>
    </row>
    <row r="216" spans="1:7" ht="15" customHeight="1" x14ac:dyDescent="0.25">
      <c r="A216" s="94">
        <f t="shared" si="2"/>
        <v>211</v>
      </c>
      <c r="B216" s="238"/>
      <c r="C216" s="89"/>
      <c r="D216" s="89"/>
      <c r="E216" s="89"/>
      <c r="F216" s="89"/>
      <c r="G216" s="89"/>
    </row>
    <row r="217" spans="1:7" ht="15" customHeight="1" x14ac:dyDescent="0.25">
      <c r="A217" s="94">
        <f t="shared" si="2"/>
        <v>212</v>
      </c>
      <c r="B217" s="238"/>
      <c r="C217" s="89"/>
      <c r="D217" s="89"/>
      <c r="E217" s="89"/>
      <c r="F217" s="89"/>
      <c r="G217" s="89"/>
    </row>
    <row r="218" spans="1:7" ht="15" customHeight="1" x14ac:dyDescent="0.25">
      <c r="A218" s="94">
        <f t="shared" si="2"/>
        <v>213</v>
      </c>
      <c r="B218" s="238"/>
      <c r="C218" s="89"/>
      <c r="D218" s="89"/>
      <c r="E218" s="89"/>
      <c r="F218" s="89"/>
      <c r="G218" s="89"/>
    </row>
    <row r="219" spans="1:7" ht="15" customHeight="1" x14ac:dyDescent="0.25">
      <c r="A219" s="94">
        <f t="shared" si="2"/>
        <v>214</v>
      </c>
      <c r="B219" s="238"/>
      <c r="C219" s="89"/>
      <c r="D219" s="89"/>
      <c r="E219" s="89"/>
      <c r="F219" s="89"/>
      <c r="G219" s="89"/>
    </row>
    <row r="220" spans="1:7" ht="15" customHeight="1" x14ac:dyDescent="0.25">
      <c r="A220" s="94">
        <f t="shared" si="2"/>
        <v>215</v>
      </c>
      <c r="B220" s="238"/>
      <c r="C220" s="89"/>
      <c r="D220" s="89"/>
      <c r="E220" s="89"/>
      <c r="F220" s="89"/>
      <c r="G220" s="89"/>
    </row>
    <row r="221" spans="1:7" ht="15" customHeight="1" x14ac:dyDescent="0.25">
      <c r="A221" s="94">
        <f t="shared" si="2"/>
        <v>216</v>
      </c>
      <c r="B221" s="238"/>
      <c r="C221" s="89"/>
      <c r="D221" s="89"/>
      <c r="E221" s="89"/>
      <c r="F221" s="89"/>
      <c r="G221" s="89"/>
    </row>
    <row r="222" spans="1:7" ht="15" customHeight="1" x14ac:dyDescent="0.25">
      <c r="A222" s="94">
        <f t="shared" si="2"/>
        <v>217</v>
      </c>
      <c r="B222" s="238"/>
      <c r="C222" s="89"/>
      <c r="D222" s="89"/>
      <c r="E222" s="89"/>
      <c r="F222" s="89"/>
      <c r="G222" s="89"/>
    </row>
    <row r="223" spans="1:7" ht="15" customHeight="1" x14ac:dyDescent="0.25">
      <c r="A223" s="94">
        <f t="shared" si="2"/>
        <v>218</v>
      </c>
      <c r="B223" s="238"/>
      <c r="C223" s="89"/>
      <c r="D223" s="89"/>
      <c r="E223" s="89"/>
      <c r="F223" s="89"/>
      <c r="G223" s="89"/>
    </row>
    <row r="224" spans="1:7" ht="15" customHeight="1" x14ac:dyDescent="0.25">
      <c r="A224" s="94">
        <f t="shared" si="2"/>
        <v>219</v>
      </c>
      <c r="B224" s="238"/>
      <c r="C224" s="89"/>
      <c r="D224" s="89"/>
      <c r="E224" s="89"/>
      <c r="F224" s="89"/>
      <c r="G224" s="89"/>
    </row>
    <row r="225" spans="1:7" ht="15" customHeight="1" x14ac:dyDescent="0.25">
      <c r="A225" s="94">
        <f t="shared" si="2"/>
        <v>220</v>
      </c>
      <c r="B225" s="238"/>
      <c r="C225" s="89"/>
      <c r="D225" s="89"/>
      <c r="E225" s="89"/>
      <c r="F225" s="89"/>
      <c r="G225" s="89"/>
    </row>
    <row r="226" spans="1:7" ht="15" customHeight="1" x14ac:dyDescent="0.25">
      <c r="A226" s="94">
        <f t="shared" si="2"/>
        <v>221</v>
      </c>
      <c r="B226" s="238"/>
      <c r="C226" s="89"/>
      <c r="D226" s="89"/>
      <c r="E226" s="89"/>
      <c r="F226" s="89"/>
      <c r="G226" s="89"/>
    </row>
    <row r="227" spans="1:7" ht="15" customHeight="1" x14ac:dyDescent="0.25">
      <c r="A227" s="94">
        <f t="shared" si="2"/>
        <v>222</v>
      </c>
      <c r="B227" s="238"/>
      <c r="C227" s="89"/>
      <c r="D227" s="89"/>
      <c r="E227" s="89"/>
      <c r="F227" s="89"/>
      <c r="G227" s="89"/>
    </row>
    <row r="228" spans="1:7" ht="15" customHeight="1" x14ac:dyDescent="0.25">
      <c r="A228" s="94">
        <f t="shared" si="2"/>
        <v>223</v>
      </c>
      <c r="B228" s="238"/>
      <c r="C228" s="89"/>
      <c r="D228" s="89"/>
      <c r="E228" s="89"/>
      <c r="F228" s="89"/>
      <c r="G228" s="89"/>
    </row>
    <row r="229" spans="1:7" ht="15" customHeight="1" x14ac:dyDescent="0.25">
      <c r="A229" s="94">
        <f t="shared" si="2"/>
        <v>224</v>
      </c>
      <c r="B229" s="238"/>
      <c r="C229" s="89"/>
      <c r="D229" s="89"/>
      <c r="E229" s="89"/>
      <c r="F229" s="89"/>
      <c r="G229" s="89"/>
    </row>
    <row r="230" spans="1:7" ht="15" customHeight="1" x14ac:dyDescent="0.25">
      <c r="A230" s="94">
        <f t="shared" si="2"/>
        <v>225</v>
      </c>
      <c r="B230" s="238"/>
      <c r="C230" s="89"/>
      <c r="D230" s="89"/>
      <c r="E230" s="89"/>
      <c r="F230" s="89"/>
      <c r="G230" s="89"/>
    </row>
    <row r="231" spans="1:7" ht="15" customHeight="1" x14ac:dyDescent="0.25">
      <c r="A231" s="94">
        <f t="shared" si="2"/>
        <v>226</v>
      </c>
      <c r="B231" s="238"/>
      <c r="C231" s="89"/>
      <c r="D231" s="89"/>
      <c r="E231" s="89"/>
      <c r="F231" s="89"/>
      <c r="G231" s="89"/>
    </row>
    <row r="232" spans="1:7" ht="15" customHeight="1" x14ac:dyDescent="0.25">
      <c r="A232" s="94">
        <f t="shared" si="2"/>
        <v>227</v>
      </c>
      <c r="B232" s="238"/>
      <c r="C232" s="89"/>
      <c r="D232" s="89"/>
      <c r="E232" s="89"/>
      <c r="F232" s="89"/>
      <c r="G232" s="89"/>
    </row>
    <row r="233" spans="1:7" ht="15" customHeight="1" x14ac:dyDescent="0.25">
      <c r="A233" s="94">
        <f t="shared" si="2"/>
        <v>228</v>
      </c>
      <c r="B233" s="238"/>
      <c r="C233" s="89"/>
      <c r="D233" s="89"/>
      <c r="E233" s="89"/>
      <c r="F233" s="89"/>
      <c r="G233" s="89"/>
    </row>
    <row r="234" spans="1:7" ht="15" customHeight="1" x14ac:dyDescent="0.25">
      <c r="A234" s="94">
        <f t="shared" si="2"/>
        <v>229</v>
      </c>
      <c r="B234" s="238"/>
      <c r="C234" s="89"/>
      <c r="D234" s="89"/>
      <c r="E234" s="89"/>
      <c r="F234" s="89"/>
      <c r="G234" s="89"/>
    </row>
    <row r="235" spans="1:7" ht="15" customHeight="1" x14ac:dyDescent="0.25">
      <c r="A235" s="94">
        <f t="shared" si="2"/>
        <v>230</v>
      </c>
      <c r="B235" s="238"/>
      <c r="C235" s="89"/>
      <c r="D235" s="89"/>
      <c r="E235" s="89"/>
      <c r="F235" s="89"/>
      <c r="G235" s="89"/>
    </row>
    <row r="236" spans="1:7" ht="15" customHeight="1" x14ac:dyDescent="0.25">
      <c r="A236" s="94">
        <f t="shared" si="2"/>
        <v>231</v>
      </c>
      <c r="B236" s="238"/>
      <c r="C236" s="89"/>
      <c r="D236" s="89"/>
      <c r="E236" s="89"/>
      <c r="F236" s="89"/>
      <c r="G236" s="89"/>
    </row>
    <row r="237" spans="1:7" ht="15" customHeight="1" x14ac:dyDescent="0.25">
      <c r="A237" s="94">
        <f t="shared" si="2"/>
        <v>232</v>
      </c>
      <c r="B237" s="238"/>
      <c r="C237" s="89"/>
      <c r="D237" s="89"/>
      <c r="E237" s="89"/>
      <c r="F237" s="89"/>
      <c r="G237" s="89"/>
    </row>
    <row r="238" spans="1:7" ht="15" customHeight="1" x14ac:dyDescent="0.25">
      <c r="A238" s="94">
        <f t="shared" si="2"/>
        <v>233</v>
      </c>
      <c r="B238" s="238"/>
      <c r="C238" s="89"/>
      <c r="D238" s="89"/>
      <c r="E238" s="89"/>
      <c r="F238" s="89"/>
      <c r="G238" s="89"/>
    </row>
    <row r="239" spans="1:7" ht="15" customHeight="1" x14ac:dyDescent="0.25">
      <c r="A239" s="94">
        <f t="shared" si="2"/>
        <v>234</v>
      </c>
      <c r="B239" s="238"/>
      <c r="C239" s="89"/>
      <c r="D239" s="89"/>
      <c r="E239" s="89"/>
      <c r="F239" s="89"/>
      <c r="G239" s="89"/>
    </row>
    <row r="240" spans="1:7" ht="15" customHeight="1" x14ac:dyDescent="0.25">
      <c r="A240" s="94">
        <f t="shared" si="2"/>
        <v>235</v>
      </c>
      <c r="B240" s="238"/>
      <c r="C240" s="89"/>
      <c r="D240" s="89"/>
      <c r="E240" s="89"/>
      <c r="F240" s="89"/>
      <c r="G240" s="89"/>
    </row>
    <row r="241" spans="1:7" ht="15" customHeight="1" x14ac:dyDescent="0.25">
      <c r="A241" s="94">
        <f t="shared" si="2"/>
        <v>236</v>
      </c>
      <c r="B241" s="238"/>
      <c r="C241" s="89"/>
      <c r="D241" s="89"/>
      <c r="E241" s="89"/>
      <c r="F241" s="89"/>
      <c r="G241" s="89"/>
    </row>
    <row r="242" spans="1:7" ht="15" customHeight="1" x14ac:dyDescent="0.25">
      <c r="A242" s="94">
        <f t="shared" si="2"/>
        <v>237</v>
      </c>
      <c r="B242" s="238"/>
      <c r="C242" s="89"/>
      <c r="D242" s="89"/>
      <c r="E242" s="89"/>
      <c r="F242" s="89"/>
      <c r="G242" s="89"/>
    </row>
    <row r="243" spans="1:7" ht="15" customHeight="1" x14ac:dyDescent="0.25">
      <c r="A243" s="94">
        <f t="shared" si="2"/>
        <v>238</v>
      </c>
      <c r="B243" s="238"/>
      <c r="C243" s="89"/>
      <c r="D243" s="89"/>
      <c r="E243" s="89"/>
      <c r="F243" s="89"/>
      <c r="G243" s="89"/>
    </row>
    <row r="244" spans="1:7" ht="15" customHeight="1" x14ac:dyDescent="0.25">
      <c r="A244" s="94">
        <f t="shared" si="2"/>
        <v>239</v>
      </c>
      <c r="B244" s="238"/>
      <c r="C244" s="89"/>
      <c r="D244" s="89"/>
      <c r="E244" s="89"/>
      <c r="F244" s="89"/>
      <c r="G244" s="89"/>
    </row>
    <row r="245" spans="1:7" ht="15" customHeight="1" x14ac:dyDescent="0.25">
      <c r="A245" s="94">
        <f t="shared" si="2"/>
        <v>240</v>
      </c>
      <c r="B245" s="238"/>
      <c r="C245" s="89"/>
      <c r="D245" s="89"/>
      <c r="E245" s="89"/>
      <c r="F245" s="89"/>
      <c r="G245" s="89"/>
    </row>
    <row r="246" spans="1:7" ht="15" customHeight="1" x14ac:dyDescent="0.25">
      <c r="A246" s="94">
        <f t="shared" si="2"/>
        <v>241</v>
      </c>
      <c r="B246" s="238"/>
      <c r="C246" s="89"/>
      <c r="D246" s="89"/>
      <c r="E246" s="89"/>
      <c r="F246" s="89"/>
      <c r="G246" s="89"/>
    </row>
    <row r="247" spans="1:7" ht="15" customHeight="1" x14ac:dyDescent="0.25">
      <c r="A247" s="94">
        <f t="shared" si="2"/>
        <v>242</v>
      </c>
      <c r="B247" s="238"/>
      <c r="C247" s="89"/>
      <c r="D247" s="89"/>
      <c r="E247" s="89"/>
      <c r="F247" s="89"/>
      <c r="G247" s="89"/>
    </row>
    <row r="248" spans="1:7" ht="15" customHeight="1" x14ac:dyDescent="0.25">
      <c r="A248" s="94">
        <f t="shared" si="2"/>
        <v>243</v>
      </c>
      <c r="B248" s="238"/>
      <c r="C248" s="89"/>
      <c r="D248" s="89"/>
      <c r="E248" s="89"/>
      <c r="F248" s="89"/>
      <c r="G248" s="89"/>
    </row>
    <row r="249" spans="1:7" ht="15" customHeight="1" x14ac:dyDescent="0.25">
      <c r="A249" s="94">
        <f t="shared" si="2"/>
        <v>244</v>
      </c>
      <c r="B249" s="238"/>
      <c r="C249" s="89"/>
      <c r="D249" s="89"/>
      <c r="E249" s="89"/>
      <c r="F249" s="89"/>
      <c r="G249" s="89"/>
    </row>
    <row r="250" spans="1:7" ht="15" customHeight="1" x14ac:dyDescent="0.25">
      <c r="A250" s="94">
        <f t="shared" si="2"/>
        <v>245</v>
      </c>
      <c r="B250" s="238"/>
      <c r="C250" s="89"/>
      <c r="D250" s="89"/>
      <c r="E250" s="89"/>
      <c r="F250" s="89"/>
      <c r="G250" s="89"/>
    </row>
    <row r="251" spans="1:7" ht="15" customHeight="1" x14ac:dyDescent="0.25">
      <c r="A251" s="94">
        <f t="shared" si="2"/>
        <v>246</v>
      </c>
      <c r="B251" s="238"/>
      <c r="C251" s="89"/>
      <c r="D251" s="89"/>
      <c r="E251" s="89"/>
      <c r="F251" s="89"/>
      <c r="G251" s="89"/>
    </row>
    <row r="252" spans="1:7" ht="15" customHeight="1" x14ac:dyDescent="0.25">
      <c r="A252" s="94">
        <f t="shared" si="2"/>
        <v>247</v>
      </c>
      <c r="B252" s="238"/>
      <c r="C252" s="89"/>
      <c r="D252" s="89"/>
      <c r="E252" s="89"/>
      <c r="F252" s="89"/>
      <c r="G252" s="89"/>
    </row>
    <row r="253" spans="1:7" ht="15" customHeight="1" x14ac:dyDescent="0.25">
      <c r="A253" s="94">
        <f t="shared" si="2"/>
        <v>248</v>
      </c>
      <c r="B253" s="238"/>
      <c r="C253" s="89"/>
      <c r="D253" s="89"/>
      <c r="E253" s="89"/>
      <c r="F253" s="89"/>
      <c r="G253" s="89"/>
    </row>
    <row r="254" spans="1:7" ht="15" customHeight="1" x14ac:dyDescent="0.25">
      <c r="A254" s="94">
        <f t="shared" si="2"/>
        <v>249</v>
      </c>
      <c r="B254" s="238"/>
      <c r="C254" s="89"/>
      <c r="D254" s="89"/>
      <c r="E254" s="89"/>
      <c r="F254" s="89"/>
      <c r="G254" s="89"/>
    </row>
    <row r="255" spans="1:7" ht="15" customHeight="1" x14ac:dyDescent="0.25">
      <c r="A255" s="94">
        <f t="shared" si="2"/>
        <v>250</v>
      </c>
      <c r="B255" s="238"/>
      <c r="C255" s="89"/>
      <c r="D255" s="89"/>
      <c r="E255" s="89"/>
      <c r="F255" s="89"/>
      <c r="G255" s="89"/>
    </row>
    <row r="256" spans="1:7" ht="15" customHeight="1" x14ac:dyDescent="0.25">
      <c r="A256" s="94">
        <f t="shared" si="2"/>
        <v>251</v>
      </c>
      <c r="B256" s="238"/>
      <c r="C256" s="89"/>
      <c r="D256" s="89"/>
      <c r="E256" s="89"/>
      <c r="F256" s="89"/>
      <c r="G256" s="89"/>
    </row>
    <row r="257" spans="1:7" ht="15" customHeight="1" x14ac:dyDescent="0.25">
      <c r="A257" s="94">
        <f t="shared" si="2"/>
        <v>252</v>
      </c>
      <c r="B257" s="238"/>
      <c r="C257" s="89"/>
      <c r="D257" s="89"/>
      <c r="E257" s="89"/>
      <c r="F257" s="89"/>
      <c r="G257" s="89"/>
    </row>
    <row r="258" spans="1:7" ht="15" customHeight="1" x14ac:dyDescent="0.25">
      <c r="A258" s="94">
        <f t="shared" si="2"/>
        <v>253</v>
      </c>
      <c r="B258" s="238"/>
      <c r="C258" s="89"/>
      <c r="D258" s="89"/>
      <c r="E258" s="89"/>
      <c r="F258" s="89"/>
      <c r="G258" s="89"/>
    </row>
    <row r="259" spans="1:7" ht="15" customHeight="1" x14ac:dyDescent="0.25">
      <c r="A259" s="94">
        <f t="shared" si="2"/>
        <v>254</v>
      </c>
      <c r="B259" s="238"/>
      <c r="C259" s="89"/>
      <c r="D259" s="89"/>
      <c r="E259" s="89"/>
      <c r="F259" s="89"/>
      <c r="G259" s="89"/>
    </row>
    <row r="260" spans="1:7" ht="15" customHeight="1" x14ac:dyDescent="0.25">
      <c r="A260" s="94">
        <f t="shared" si="2"/>
        <v>255</v>
      </c>
      <c r="B260" s="238"/>
      <c r="C260" s="89"/>
      <c r="D260" s="89"/>
      <c r="E260" s="89"/>
      <c r="F260" s="89"/>
      <c r="G260" s="89"/>
    </row>
    <row r="261" spans="1:7" ht="15" customHeight="1" x14ac:dyDescent="0.25">
      <c r="A261" s="94">
        <f t="shared" si="2"/>
        <v>256</v>
      </c>
      <c r="B261" s="238"/>
      <c r="C261" s="89"/>
      <c r="D261" s="89"/>
      <c r="E261" s="89"/>
      <c r="F261" s="89"/>
      <c r="G261" s="89"/>
    </row>
    <row r="262" spans="1:7" ht="15" customHeight="1" x14ac:dyDescent="0.25">
      <c r="A262" s="94">
        <f t="shared" si="2"/>
        <v>257</v>
      </c>
      <c r="B262" s="238"/>
      <c r="C262" s="89"/>
      <c r="D262" s="89"/>
      <c r="E262" s="89"/>
      <c r="F262" s="89"/>
      <c r="G262" s="89"/>
    </row>
    <row r="263" spans="1:7" ht="15" customHeight="1" x14ac:dyDescent="0.25">
      <c r="A263" s="94">
        <f t="shared" si="2"/>
        <v>258</v>
      </c>
      <c r="B263" s="238"/>
      <c r="C263" s="89"/>
      <c r="D263" s="89"/>
      <c r="E263" s="89"/>
      <c r="F263" s="89"/>
      <c r="G263" s="89"/>
    </row>
    <row r="264" spans="1:7" ht="15" customHeight="1" x14ac:dyDescent="0.25">
      <c r="A264" s="94">
        <f t="shared" si="2"/>
        <v>259</v>
      </c>
      <c r="B264" s="238"/>
      <c r="C264" s="89"/>
      <c r="D264" s="89"/>
      <c r="E264" s="89"/>
      <c r="F264" s="89"/>
      <c r="G264" s="89"/>
    </row>
    <row r="265" spans="1:7" ht="15" customHeight="1" x14ac:dyDescent="0.25">
      <c r="A265" s="94">
        <f t="shared" ref="A265:A275" si="3">+A264+1</f>
        <v>260</v>
      </c>
      <c r="B265" s="238"/>
      <c r="C265" s="89"/>
      <c r="D265" s="89"/>
      <c r="E265" s="89"/>
      <c r="F265" s="89"/>
      <c r="G265" s="89"/>
    </row>
    <row r="266" spans="1:7" ht="15" customHeight="1" x14ac:dyDescent="0.25">
      <c r="A266" s="94">
        <f t="shared" si="3"/>
        <v>261</v>
      </c>
      <c r="B266" s="238"/>
      <c r="C266" s="89"/>
      <c r="D266" s="89"/>
      <c r="E266" s="89"/>
      <c r="F266" s="89"/>
      <c r="G266" s="89"/>
    </row>
    <row r="267" spans="1:7" ht="15" customHeight="1" x14ac:dyDescent="0.25">
      <c r="A267" s="94">
        <f t="shared" si="3"/>
        <v>262</v>
      </c>
      <c r="B267" s="238"/>
      <c r="C267" s="89"/>
      <c r="D267" s="89"/>
      <c r="E267" s="89"/>
      <c r="F267" s="89"/>
      <c r="G267" s="89"/>
    </row>
    <row r="268" spans="1:7" ht="15" customHeight="1" x14ac:dyDescent="0.25">
      <c r="A268" s="94">
        <f t="shared" si="3"/>
        <v>263</v>
      </c>
      <c r="B268" s="238"/>
      <c r="C268" s="89"/>
      <c r="D268" s="89"/>
      <c r="E268" s="89"/>
      <c r="F268" s="89"/>
      <c r="G268" s="89"/>
    </row>
    <row r="269" spans="1:7" ht="15" customHeight="1" x14ac:dyDescent="0.25">
      <c r="A269" s="94">
        <f t="shared" si="3"/>
        <v>264</v>
      </c>
      <c r="B269" s="238"/>
      <c r="C269" s="89"/>
      <c r="D269" s="89"/>
      <c r="E269" s="89"/>
      <c r="F269" s="89"/>
      <c r="G269" s="89"/>
    </row>
    <row r="270" spans="1:7" ht="15" customHeight="1" x14ac:dyDescent="0.25">
      <c r="A270" s="94">
        <f t="shared" si="3"/>
        <v>265</v>
      </c>
      <c r="B270" s="238"/>
      <c r="C270" s="89"/>
      <c r="D270" s="89"/>
      <c r="E270" s="89"/>
      <c r="F270" s="89"/>
      <c r="G270" s="89"/>
    </row>
    <row r="271" spans="1:7" ht="15" customHeight="1" x14ac:dyDescent="0.25">
      <c r="A271" s="94">
        <f t="shared" si="3"/>
        <v>266</v>
      </c>
      <c r="B271" s="238"/>
      <c r="C271" s="89"/>
      <c r="D271" s="89"/>
      <c r="E271" s="89"/>
      <c r="F271" s="89"/>
      <c r="G271" s="89"/>
    </row>
    <row r="272" spans="1:7" ht="15" customHeight="1" x14ac:dyDescent="0.25">
      <c r="A272" s="94">
        <f t="shared" si="3"/>
        <v>267</v>
      </c>
      <c r="B272" s="238"/>
      <c r="C272" s="89"/>
      <c r="D272" s="89"/>
      <c r="E272" s="89"/>
      <c r="F272" s="89"/>
      <c r="G272" s="89"/>
    </row>
    <row r="273" spans="1:7" ht="15" customHeight="1" x14ac:dyDescent="0.25">
      <c r="A273" s="94">
        <f t="shared" si="3"/>
        <v>268</v>
      </c>
      <c r="B273" s="238"/>
      <c r="C273" s="89"/>
      <c r="D273" s="89"/>
      <c r="E273" s="89"/>
      <c r="F273" s="89"/>
      <c r="G273" s="89"/>
    </row>
    <row r="274" spans="1:7" ht="15" customHeight="1" x14ac:dyDescent="0.25">
      <c r="A274" s="94">
        <f t="shared" si="3"/>
        <v>269</v>
      </c>
      <c r="B274" s="238"/>
      <c r="C274" s="89"/>
      <c r="D274" s="89"/>
      <c r="E274" s="89"/>
      <c r="F274" s="89"/>
      <c r="G274" s="89"/>
    </row>
    <row r="275" spans="1:7" ht="15" customHeight="1" x14ac:dyDescent="0.25">
      <c r="A275" s="94">
        <f t="shared" si="3"/>
        <v>270</v>
      </c>
      <c r="B275" s="238"/>
      <c r="C275" s="89"/>
      <c r="D275" s="89"/>
      <c r="E275" s="89"/>
      <c r="F275" s="89"/>
      <c r="G275" s="89"/>
    </row>
    <row r="276" spans="1:7" x14ac:dyDescent="0.25">
      <c r="A276" s="94"/>
      <c r="B276" s="238"/>
      <c r="C276" s="89"/>
      <c r="D276" s="89"/>
      <c r="E276" s="89"/>
      <c r="F276" s="89"/>
      <c r="G276" s="89"/>
    </row>
    <row r="277" spans="1:7" x14ac:dyDescent="0.25">
      <c r="A277" s="94"/>
      <c r="B277" s="238"/>
      <c r="C277" s="89"/>
      <c r="D277" s="89"/>
      <c r="E277" s="89"/>
      <c r="F277" s="89"/>
      <c r="G277" s="89"/>
    </row>
    <row r="278" spans="1:7" x14ac:dyDescent="0.25">
      <c r="A278" s="94"/>
      <c r="B278" s="238"/>
      <c r="C278" s="89"/>
      <c r="D278" s="89"/>
      <c r="E278" s="89"/>
      <c r="F278" s="89"/>
      <c r="G278" s="89"/>
    </row>
    <row r="279" spans="1:7" x14ac:dyDescent="0.25">
      <c r="A279" s="94"/>
      <c r="B279" s="238"/>
      <c r="C279" s="89"/>
      <c r="D279" s="89"/>
      <c r="E279" s="89"/>
      <c r="F279" s="89"/>
      <c r="G279" s="89"/>
    </row>
    <row r="280" spans="1:7" x14ac:dyDescent="0.25">
      <c r="A280" s="94"/>
      <c r="B280" s="238"/>
      <c r="C280" s="89"/>
      <c r="D280" s="89"/>
      <c r="E280" s="89"/>
      <c r="F280" s="89"/>
      <c r="G280" s="89"/>
    </row>
    <row r="281" spans="1:7" x14ac:dyDescent="0.25">
      <c r="A281" s="94"/>
      <c r="B281" s="238"/>
      <c r="C281" s="89"/>
      <c r="D281" s="89"/>
      <c r="E281" s="89"/>
      <c r="F281" s="89"/>
      <c r="G281" s="89"/>
    </row>
    <row r="282" spans="1:7" x14ac:dyDescent="0.25">
      <c r="A282" s="94"/>
      <c r="B282" s="238"/>
      <c r="C282" s="89"/>
      <c r="D282" s="89"/>
      <c r="E282" s="89"/>
      <c r="F282" s="89"/>
      <c r="G282" s="89"/>
    </row>
    <row r="283" spans="1:7" x14ac:dyDescent="0.25">
      <c r="A283" s="94"/>
      <c r="B283" s="238"/>
      <c r="C283" s="89"/>
      <c r="D283" s="89"/>
      <c r="E283" s="89"/>
      <c r="F283" s="89"/>
      <c r="G283" s="89"/>
    </row>
    <row r="284" spans="1:7" x14ac:dyDescent="0.25">
      <c r="A284" s="94"/>
      <c r="B284" s="238"/>
      <c r="C284" s="89"/>
      <c r="D284" s="89"/>
      <c r="E284" s="89"/>
      <c r="F284" s="89"/>
      <c r="G284" s="89"/>
    </row>
    <row r="285" spans="1:7" x14ac:dyDescent="0.25">
      <c r="A285" s="94"/>
      <c r="B285" s="238"/>
      <c r="C285" s="89"/>
      <c r="D285" s="89"/>
      <c r="E285" s="89"/>
      <c r="F285" s="89"/>
      <c r="G285" s="89"/>
    </row>
    <row r="286" spans="1:7" x14ac:dyDescent="0.25">
      <c r="A286" s="94"/>
      <c r="B286" s="238"/>
      <c r="C286" s="89"/>
      <c r="D286" s="89"/>
      <c r="E286" s="89"/>
      <c r="F286" s="89"/>
      <c r="G286" s="89"/>
    </row>
    <row r="287" spans="1:7" x14ac:dyDescent="0.25">
      <c r="A287" s="94"/>
      <c r="B287" s="238"/>
      <c r="C287" s="89"/>
      <c r="D287" s="89"/>
      <c r="E287" s="89"/>
      <c r="F287" s="89"/>
      <c r="G287" s="89"/>
    </row>
    <row r="288" spans="1:7" x14ac:dyDescent="0.25">
      <c r="A288" s="94"/>
      <c r="B288" s="238"/>
      <c r="C288" s="89"/>
      <c r="D288" s="89"/>
      <c r="E288" s="89"/>
      <c r="F288" s="89"/>
      <c r="G288" s="89"/>
    </row>
    <row r="289" spans="1:7" x14ac:dyDescent="0.25">
      <c r="A289" s="94"/>
      <c r="B289" s="238"/>
      <c r="C289" s="89"/>
      <c r="D289" s="89"/>
      <c r="E289" s="89"/>
      <c r="F289" s="89"/>
      <c r="G289" s="89"/>
    </row>
    <row r="290" spans="1:7" x14ac:dyDescent="0.25">
      <c r="A290" s="94"/>
      <c r="B290" s="238"/>
      <c r="C290" s="89"/>
      <c r="D290" s="89"/>
      <c r="E290" s="89"/>
      <c r="F290" s="89"/>
      <c r="G290" s="89"/>
    </row>
    <row r="291" spans="1:7" x14ac:dyDescent="0.25">
      <c r="A291" s="94"/>
      <c r="B291" s="238"/>
      <c r="C291" s="89"/>
      <c r="D291" s="89"/>
      <c r="E291" s="89"/>
      <c r="F291" s="89"/>
      <c r="G291" s="89"/>
    </row>
    <row r="292" spans="1:7" x14ac:dyDescent="0.25">
      <c r="A292" s="94"/>
      <c r="B292" s="238"/>
      <c r="C292" s="89"/>
      <c r="D292" s="89"/>
      <c r="E292" s="89"/>
      <c r="F292" s="89"/>
      <c r="G292" s="89"/>
    </row>
    <row r="293" spans="1:7" x14ac:dyDescent="0.25">
      <c r="A293" s="94"/>
      <c r="B293" s="238"/>
      <c r="C293" s="89"/>
      <c r="D293" s="89"/>
      <c r="E293" s="89"/>
      <c r="F293" s="89"/>
      <c r="G293" s="89"/>
    </row>
    <row r="294" spans="1:7" x14ac:dyDescent="0.25">
      <c r="A294" s="94"/>
      <c r="B294" s="238"/>
      <c r="C294" s="89"/>
      <c r="D294" s="89"/>
      <c r="E294" s="89"/>
      <c r="F294" s="89"/>
      <c r="G294" s="89"/>
    </row>
    <row r="295" spans="1:7" x14ac:dyDescent="0.25">
      <c r="A295" s="94"/>
      <c r="B295" s="238"/>
      <c r="C295" s="89"/>
      <c r="D295" s="89"/>
      <c r="E295" s="89"/>
      <c r="F295" s="89"/>
      <c r="G295" s="89"/>
    </row>
    <row r="296" spans="1:7" x14ac:dyDescent="0.25">
      <c r="A296" s="94"/>
      <c r="B296" s="238"/>
      <c r="C296" s="89"/>
      <c r="D296" s="89"/>
      <c r="E296" s="89"/>
      <c r="F296" s="89"/>
      <c r="G296" s="89"/>
    </row>
    <row r="297" spans="1:7" x14ac:dyDescent="0.25">
      <c r="A297" s="94"/>
      <c r="B297" s="238"/>
      <c r="C297" s="89"/>
      <c r="D297" s="89"/>
      <c r="E297" s="89"/>
      <c r="F297" s="89"/>
      <c r="G297" s="89"/>
    </row>
    <row r="298" spans="1:7" x14ac:dyDescent="0.25">
      <c r="A298" s="94"/>
      <c r="B298" s="238"/>
      <c r="C298" s="89"/>
      <c r="D298" s="89"/>
      <c r="E298" s="89"/>
      <c r="F298" s="89"/>
      <c r="G298" s="89"/>
    </row>
    <row r="299" spans="1:7" x14ac:dyDescent="0.25">
      <c r="A299" s="94"/>
      <c r="B299" s="238"/>
      <c r="C299" s="89"/>
      <c r="D299" s="89"/>
      <c r="E299" s="89"/>
      <c r="F299" s="89"/>
      <c r="G299" s="89"/>
    </row>
    <row r="300" spans="1:7" x14ac:dyDescent="0.25">
      <c r="A300" s="94"/>
      <c r="B300" s="238"/>
      <c r="C300" s="89"/>
      <c r="D300" s="89"/>
      <c r="E300" s="89"/>
      <c r="F300" s="89"/>
      <c r="G300" s="89"/>
    </row>
    <row r="301" spans="1:7" x14ac:dyDescent="0.25">
      <c r="A301" s="94"/>
      <c r="B301" s="238"/>
      <c r="C301" s="89"/>
      <c r="D301" s="89"/>
      <c r="E301" s="89"/>
      <c r="F301" s="89"/>
      <c r="G301" s="89"/>
    </row>
    <row r="302" spans="1:7" x14ac:dyDescent="0.25">
      <c r="A302" s="94"/>
      <c r="B302" s="238"/>
      <c r="C302" s="89"/>
      <c r="D302" s="89"/>
      <c r="E302" s="89"/>
      <c r="F302" s="89"/>
      <c r="G302" s="89"/>
    </row>
    <row r="303" spans="1:7" x14ac:dyDescent="0.25">
      <c r="A303" s="94"/>
      <c r="B303" s="238"/>
      <c r="C303" s="89"/>
      <c r="D303" s="89"/>
      <c r="E303" s="89"/>
      <c r="F303" s="89"/>
      <c r="G303" s="89"/>
    </row>
    <row r="304" spans="1:7" x14ac:dyDescent="0.25">
      <c r="A304" s="94"/>
      <c r="B304" s="238"/>
      <c r="C304" s="89"/>
      <c r="D304" s="89"/>
      <c r="E304" s="89"/>
      <c r="F304" s="89"/>
      <c r="G304" s="89"/>
    </row>
    <row r="305" spans="1:7" x14ac:dyDescent="0.25">
      <c r="A305" s="94"/>
      <c r="B305" s="238"/>
      <c r="C305" s="89"/>
      <c r="D305" s="89"/>
      <c r="E305" s="89"/>
      <c r="F305" s="89"/>
      <c r="G305" s="89"/>
    </row>
    <row r="306" spans="1:7" x14ac:dyDescent="0.25">
      <c r="A306" s="94"/>
      <c r="B306" s="238"/>
      <c r="C306" s="89"/>
      <c r="D306" s="89"/>
      <c r="E306" s="89"/>
      <c r="F306" s="89"/>
      <c r="G306" s="89"/>
    </row>
    <row r="307" spans="1:7" x14ac:dyDescent="0.25">
      <c r="A307" s="94"/>
      <c r="B307" s="238"/>
      <c r="C307" s="89"/>
      <c r="D307" s="89"/>
      <c r="E307" s="89"/>
      <c r="F307" s="89"/>
      <c r="G307" s="89"/>
    </row>
    <row r="308" spans="1:7" x14ac:dyDescent="0.25">
      <c r="A308" s="94"/>
      <c r="B308" s="238"/>
      <c r="C308" s="89"/>
      <c r="D308" s="89"/>
      <c r="E308" s="89"/>
      <c r="F308" s="89"/>
      <c r="G308" s="89"/>
    </row>
    <row r="309" spans="1:7" x14ac:dyDescent="0.25">
      <c r="A309" s="94"/>
      <c r="B309" s="238"/>
      <c r="C309" s="89"/>
      <c r="D309" s="89"/>
      <c r="E309" s="89"/>
      <c r="F309" s="89"/>
      <c r="G309" s="89"/>
    </row>
    <row r="310" spans="1:7" x14ac:dyDescent="0.25">
      <c r="A310" s="94"/>
      <c r="B310" s="238"/>
      <c r="C310" s="89"/>
      <c r="D310" s="89"/>
      <c r="E310" s="89"/>
      <c r="F310" s="89"/>
      <c r="G310" s="89"/>
    </row>
    <row r="311" spans="1:7" x14ac:dyDescent="0.25">
      <c r="A311" s="94"/>
      <c r="B311" s="238"/>
      <c r="C311" s="89"/>
      <c r="D311" s="89"/>
      <c r="E311" s="89"/>
      <c r="F311" s="89"/>
      <c r="G311" s="89"/>
    </row>
    <row r="312" spans="1:7" x14ac:dyDescent="0.25">
      <c r="A312" s="94"/>
      <c r="B312" s="238"/>
      <c r="C312" s="89"/>
      <c r="D312" s="89"/>
      <c r="E312" s="89"/>
      <c r="F312" s="89"/>
      <c r="G312" s="89"/>
    </row>
    <row r="313" spans="1:7" x14ac:dyDescent="0.25">
      <c r="A313" s="94"/>
      <c r="B313" s="238"/>
      <c r="C313" s="89"/>
      <c r="D313" s="89"/>
      <c r="E313" s="89"/>
      <c r="F313" s="89"/>
      <c r="G313" s="89"/>
    </row>
    <row r="314" spans="1:7" x14ac:dyDescent="0.25">
      <c r="A314" s="94"/>
      <c r="B314" s="238"/>
      <c r="C314" s="89"/>
      <c r="D314" s="89"/>
      <c r="E314" s="89"/>
      <c r="F314" s="89"/>
      <c r="G314" s="89"/>
    </row>
    <row r="315" spans="1:7" x14ac:dyDescent="0.25">
      <c r="A315" s="94"/>
      <c r="B315" s="238"/>
      <c r="C315" s="89"/>
      <c r="D315" s="89"/>
      <c r="E315" s="89"/>
      <c r="F315" s="89"/>
      <c r="G315" s="89"/>
    </row>
    <row r="316" spans="1:7" x14ac:dyDescent="0.25">
      <c r="A316" s="94"/>
      <c r="B316" s="238"/>
      <c r="C316" s="89"/>
      <c r="D316" s="89"/>
      <c r="E316" s="89"/>
      <c r="F316" s="89"/>
      <c r="G316" s="89"/>
    </row>
    <row r="317" spans="1:7" x14ac:dyDescent="0.25">
      <c r="A317" s="94"/>
      <c r="B317" s="238"/>
      <c r="C317" s="89"/>
      <c r="D317" s="89"/>
      <c r="E317" s="89"/>
      <c r="F317" s="89"/>
      <c r="G317" s="89"/>
    </row>
    <row r="318" spans="1:7" x14ac:dyDescent="0.25">
      <c r="A318" s="94"/>
      <c r="B318" s="238"/>
      <c r="C318" s="89"/>
      <c r="D318" s="89"/>
      <c r="E318" s="89"/>
      <c r="F318" s="89"/>
      <c r="G318" s="89"/>
    </row>
    <row r="319" spans="1:7" x14ac:dyDescent="0.25">
      <c r="A319" s="94"/>
      <c r="B319" s="238"/>
      <c r="C319" s="89"/>
      <c r="D319" s="89"/>
      <c r="E319" s="89"/>
      <c r="F319" s="89"/>
      <c r="G319" s="89"/>
    </row>
    <row r="320" spans="1:7" x14ac:dyDescent="0.25">
      <c r="A320" s="94"/>
      <c r="B320" s="238"/>
      <c r="C320" s="89"/>
      <c r="D320" s="89"/>
      <c r="E320" s="89"/>
      <c r="F320" s="89"/>
      <c r="G320" s="89"/>
    </row>
    <row r="321" spans="1:7" x14ac:dyDescent="0.25">
      <c r="A321" s="94"/>
      <c r="B321" s="238"/>
      <c r="C321" s="89"/>
      <c r="D321" s="89"/>
      <c r="E321" s="89"/>
      <c r="F321" s="89"/>
      <c r="G321" s="89"/>
    </row>
    <row r="322" spans="1:7" x14ac:dyDescent="0.25">
      <c r="A322" s="94"/>
      <c r="B322" s="238"/>
      <c r="C322" s="89"/>
      <c r="D322" s="89"/>
      <c r="E322" s="89"/>
      <c r="F322" s="89"/>
      <c r="G322" s="89"/>
    </row>
    <row r="323" spans="1:7" x14ac:dyDescent="0.25">
      <c r="A323" s="94"/>
      <c r="B323" s="238"/>
      <c r="C323" s="89"/>
      <c r="D323" s="89"/>
      <c r="E323" s="89"/>
      <c r="F323" s="89"/>
      <c r="G323" s="89"/>
    </row>
    <row r="324" spans="1:7" x14ac:dyDescent="0.25">
      <c r="A324" s="94"/>
      <c r="B324" s="238"/>
      <c r="C324" s="89"/>
      <c r="D324" s="89"/>
      <c r="E324" s="89"/>
      <c r="F324" s="89"/>
      <c r="G324" s="89"/>
    </row>
    <row r="325" spans="1:7" x14ac:dyDescent="0.25">
      <c r="A325" s="94"/>
      <c r="B325" s="238"/>
      <c r="C325" s="89"/>
      <c r="D325" s="89"/>
      <c r="E325" s="89"/>
      <c r="F325" s="89"/>
      <c r="G325" s="89"/>
    </row>
    <row r="326" spans="1:7" x14ac:dyDescent="0.25">
      <c r="A326" s="94"/>
      <c r="B326" s="238"/>
      <c r="C326" s="89"/>
      <c r="D326" s="89"/>
      <c r="E326" s="89"/>
      <c r="F326" s="89"/>
      <c r="G326" s="89"/>
    </row>
    <row r="327" spans="1:7" x14ac:dyDescent="0.25">
      <c r="A327" s="94"/>
      <c r="B327" s="238"/>
      <c r="C327" s="89"/>
      <c r="D327" s="89"/>
      <c r="E327" s="89"/>
      <c r="F327" s="89"/>
      <c r="G327" s="89"/>
    </row>
    <row r="328" spans="1:7" x14ac:dyDescent="0.25">
      <c r="A328" s="94"/>
      <c r="B328" s="238"/>
      <c r="C328" s="89"/>
      <c r="D328" s="89"/>
      <c r="E328" s="89"/>
      <c r="F328" s="89"/>
      <c r="G328" s="89"/>
    </row>
    <row r="329" spans="1:7" x14ac:dyDescent="0.25">
      <c r="A329" s="94"/>
      <c r="B329" s="238"/>
      <c r="C329" s="89"/>
      <c r="D329" s="89"/>
      <c r="E329" s="89"/>
      <c r="F329" s="89"/>
      <c r="G329" s="89"/>
    </row>
    <row r="330" spans="1:7" x14ac:dyDescent="0.25">
      <c r="A330" s="94"/>
      <c r="B330" s="238"/>
      <c r="C330" s="89"/>
      <c r="D330" s="89"/>
      <c r="E330" s="89"/>
      <c r="F330" s="89"/>
      <c r="G330" s="89"/>
    </row>
    <row r="331" spans="1:7" x14ac:dyDescent="0.25">
      <c r="A331" s="94"/>
      <c r="B331" s="238"/>
      <c r="C331" s="89"/>
      <c r="D331" s="89"/>
      <c r="E331" s="89"/>
      <c r="F331" s="89"/>
      <c r="G331" s="89"/>
    </row>
    <row r="332" spans="1:7" x14ac:dyDescent="0.25">
      <c r="A332" s="94"/>
      <c r="B332" s="238"/>
      <c r="C332" s="89"/>
      <c r="D332" s="89"/>
      <c r="E332" s="89"/>
      <c r="F332" s="89"/>
      <c r="G332" s="89"/>
    </row>
    <row r="333" spans="1:7" x14ac:dyDescent="0.25">
      <c r="A333" s="94"/>
      <c r="B333" s="238"/>
      <c r="C333" s="89"/>
      <c r="D333" s="89"/>
      <c r="E333" s="89"/>
      <c r="F333" s="89"/>
      <c r="G333" s="89"/>
    </row>
    <row r="334" spans="1:7" x14ac:dyDescent="0.25">
      <c r="A334" s="94"/>
      <c r="B334" s="238"/>
      <c r="C334" s="89"/>
      <c r="D334" s="89"/>
      <c r="E334" s="89"/>
      <c r="F334" s="89"/>
      <c r="G334" s="89"/>
    </row>
    <row r="335" spans="1:7" x14ac:dyDescent="0.25">
      <c r="A335" s="94"/>
      <c r="B335" s="238"/>
      <c r="C335" s="89"/>
      <c r="D335" s="89"/>
      <c r="E335" s="89"/>
      <c r="F335" s="89"/>
      <c r="G335" s="89"/>
    </row>
    <row r="336" spans="1:7" x14ac:dyDescent="0.25">
      <c r="A336" s="94"/>
      <c r="B336" s="238"/>
      <c r="C336" s="89"/>
      <c r="D336" s="89"/>
      <c r="E336" s="89"/>
      <c r="F336" s="89"/>
      <c r="G336" s="89"/>
    </row>
    <row r="337" spans="1:7" x14ac:dyDescent="0.25">
      <c r="A337" s="94"/>
      <c r="B337" s="238"/>
      <c r="C337" s="89"/>
      <c r="D337" s="89"/>
      <c r="E337" s="89"/>
      <c r="F337" s="89"/>
      <c r="G337" s="89"/>
    </row>
    <row r="338" spans="1:7" x14ac:dyDescent="0.25">
      <c r="A338" s="94"/>
      <c r="B338" s="238"/>
      <c r="C338" s="89"/>
      <c r="D338" s="89"/>
      <c r="E338" s="89"/>
      <c r="F338" s="89"/>
      <c r="G338" s="89"/>
    </row>
    <row r="339" spans="1:7" x14ac:dyDescent="0.25">
      <c r="A339" s="94"/>
      <c r="B339" s="238"/>
      <c r="C339" s="89"/>
      <c r="D339" s="89"/>
      <c r="E339" s="89"/>
      <c r="F339" s="89"/>
      <c r="G339" s="89"/>
    </row>
    <row r="340" spans="1:7" x14ac:dyDescent="0.25">
      <c r="A340" s="94"/>
      <c r="B340" s="238"/>
      <c r="C340" s="89"/>
      <c r="D340" s="89"/>
      <c r="E340" s="89"/>
      <c r="F340" s="89"/>
      <c r="G340" s="89"/>
    </row>
    <row r="341" spans="1:7" x14ac:dyDescent="0.25">
      <c r="A341" s="94"/>
      <c r="B341" s="238"/>
      <c r="C341" s="89"/>
      <c r="D341" s="89"/>
      <c r="E341" s="89"/>
      <c r="F341" s="89"/>
      <c r="G341" s="89"/>
    </row>
    <row r="342" spans="1:7" x14ac:dyDescent="0.25">
      <c r="A342" s="94"/>
      <c r="B342" s="238"/>
      <c r="C342" s="89"/>
      <c r="D342" s="89"/>
      <c r="E342" s="89"/>
      <c r="F342" s="89"/>
      <c r="G342" s="89"/>
    </row>
    <row r="343" spans="1:7" x14ac:dyDescent="0.25">
      <c r="A343" s="94"/>
      <c r="B343" s="238"/>
      <c r="C343" s="89"/>
      <c r="D343" s="89"/>
      <c r="E343" s="89"/>
      <c r="F343" s="89"/>
      <c r="G343" s="89"/>
    </row>
    <row r="344" spans="1:7" x14ac:dyDescent="0.25">
      <c r="A344" s="94"/>
      <c r="B344" s="238"/>
      <c r="C344" s="89"/>
      <c r="D344" s="89"/>
      <c r="E344" s="89"/>
      <c r="F344" s="89"/>
      <c r="G344" s="89"/>
    </row>
    <row r="345" spans="1:7" x14ac:dyDescent="0.25">
      <c r="A345" s="94"/>
      <c r="B345" s="238"/>
      <c r="C345" s="89"/>
      <c r="D345" s="89"/>
      <c r="E345" s="89"/>
      <c r="F345" s="89"/>
      <c r="G345" s="89"/>
    </row>
    <row r="346" spans="1:7" x14ac:dyDescent="0.25">
      <c r="A346" s="94"/>
      <c r="B346" s="238"/>
      <c r="C346" s="89"/>
      <c r="D346" s="89"/>
      <c r="E346" s="89"/>
      <c r="F346" s="89"/>
      <c r="G346" s="89"/>
    </row>
    <row r="347" spans="1:7" x14ac:dyDescent="0.25">
      <c r="A347" s="94"/>
      <c r="B347" s="238"/>
      <c r="C347" s="89"/>
      <c r="D347" s="89"/>
      <c r="E347" s="89"/>
      <c r="F347" s="89"/>
      <c r="G347" s="89"/>
    </row>
    <row r="348" spans="1:7" x14ac:dyDescent="0.25">
      <c r="A348" s="94"/>
      <c r="B348" s="238"/>
      <c r="C348" s="89"/>
      <c r="D348" s="89"/>
      <c r="E348" s="89"/>
      <c r="F348" s="89"/>
      <c r="G348" s="89"/>
    </row>
    <row r="349" spans="1:7" x14ac:dyDescent="0.25">
      <c r="A349" s="94"/>
      <c r="B349" s="238"/>
      <c r="C349" s="89"/>
      <c r="D349" s="89"/>
      <c r="E349" s="89"/>
      <c r="F349" s="89"/>
      <c r="G349" s="89"/>
    </row>
    <row r="350" spans="1:7" x14ac:dyDescent="0.25">
      <c r="A350" s="94"/>
      <c r="B350" s="238"/>
      <c r="C350" s="89"/>
      <c r="D350" s="89"/>
      <c r="E350" s="89"/>
      <c r="F350" s="89"/>
      <c r="G350" s="89"/>
    </row>
    <row r="351" spans="1:7" x14ac:dyDescent="0.25">
      <c r="A351" s="94"/>
      <c r="B351" s="238"/>
      <c r="C351" s="89"/>
      <c r="D351" s="89"/>
      <c r="E351" s="89"/>
      <c r="F351" s="89"/>
      <c r="G351" s="89"/>
    </row>
    <row r="352" spans="1:7" x14ac:dyDescent="0.25">
      <c r="A352" s="94"/>
      <c r="B352" s="238"/>
      <c r="C352" s="89"/>
      <c r="D352" s="89"/>
      <c r="E352" s="89"/>
      <c r="F352" s="89"/>
      <c r="G352" s="89"/>
    </row>
    <row r="353" spans="1:7" x14ac:dyDescent="0.25">
      <c r="A353" s="94"/>
      <c r="B353" s="238"/>
      <c r="C353" s="89"/>
      <c r="D353" s="89"/>
      <c r="E353" s="89"/>
      <c r="F353" s="89"/>
      <c r="G353" s="89"/>
    </row>
    <row r="354" spans="1:7" x14ac:dyDescent="0.25">
      <c r="A354" s="94"/>
      <c r="B354" s="238"/>
      <c r="C354" s="89"/>
      <c r="D354" s="89"/>
      <c r="E354" s="89"/>
      <c r="F354" s="89"/>
      <c r="G354" s="89"/>
    </row>
    <row r="355" spans="1:7" x14ac:dyDescent="0.25">
      <c r="A355" s="94"/>
      <c r="B355" s="238"/>
      <c r="C355" s="89"/>
      <c r="D355" s="89"/>
      <c r="E355" s="89"/>
      <c r="F355" s="89"/>
      <c r="G355" s="89"/>
    </row>
    <row r="356" spans="1:7" x14ac:dyDescent="0.25">
      <c r="A356" s="94"/>
      <c r="B356" s="238"/>
      <c r="C356" s="89"/>
      <c r="D356" s="89"/>
      <c r="E356" s="89"/>
      <c r="F356" s="89"/>
      <c r="G356" s="89"/>
    </row>
    <row r="357" spans="1:7" x14ac:dyDescent="0.25">
      <c r="A357" s="94"/>
      <c r="B357" s="238"/>
      <c r="C357" s="89"/>
      <c r="D357" s="89"/>
      <c r="E357" s="89"/>
      <c r="F357" s="89"/>
      <c r="G357" s="89"/>
    </row>
    <row r="358" spans="1:7" x14ac:dyDescent="0.25">
      <c r="A358" s="94"/>
      <c r="B358" s="238"/>
      <c r="C358" s="89"/>
      <c r="D358" s="89"/>
      <c r="E358" s="89"/>
      <c r="F358" s="89"/>
      <c r="G358" s="89"/>
    </row>
    <row r="359" spans="1:7" x14ac:dyDescent="0.25">
      <c r="A359" s="94"/>
      <c r="B359" s="238"/>
      <c r="C359" s="89"/>
      <c r="D359" s="89"/>
      <c r="E359" s="89"/>
      <c r="F359" s="89"/>
      <c r="G359" s="89"/>
    </row>
    <row r="360" spans="1:7" x14ac:dyDescent="0.25">
      <c r="A360" s="94"/>
      <c r="B360" s="238"/>
      <c r="C360" s="89"/>
      <c r="D360" s="89"/>
      <c r="E360" s="89"/>
      <c r="F360" s="89"/>
      <c r="G360" s="89"/>
    </row>
    <row r="361" spans="1:7" x14ac:dyDescent="0.25">
      <c r="A361" s="94"/>
      <c r="B361" s="238"/>
      <c r="C361" s="89"/>
      <c r="D361" s="89"/>
      <c r="E361" s="89"/>
      <c r="F361" s="89"/>
      <c r="G361" s="89"/>
    </row>
    <row r="362" spans="1:7" x14ac:dyDescent="0.25">
      <c r="A362" s="94"/>
      <c r="B362" s="238"/>
      <c r="C362" s="89"/>
      <c r="D362" s="89"/>
      <c r="E362" s="89"/>
      <c r="F362" s="89"/>
      <c r="G362" s="89"/>
    </row>
    <row r="363" spans="1:7" x14ac:dyDescent="0.25">
      <c r="A363" s="94"/>
      <c r="B363" s="238"/>
      <c r="C363" s="89"/>
      <c r="D363" s="89"/>
      <c r="E363" s="89"/>
      <c r="F363" s="89"/>
      <c r="G363" s="89"/>
    </row>
    <row r="364" spans="1:7" x14ac:dyDescent="0.25">
      <c r="A364" s="94"/>
      <c r="B364" s="238"/>
      <c r="C364" s="89"/>
      <c r="D364" s="89"/>
      <c r="E364" s="89"/>
      <c r="F364" s="89"/>
      <c r="G364" s="89"/>
    </row>
    <row r="365" spans="1:7" x14ac:dyDescent="0.25">
      <c r="A365" s="94"/>
      <c r="B365" s="238"/>
      <c r="C365" s="89"/>
      <c r="D365" s="89"/>
      <c r="E365" s="89"/>
      <c r="F365" s="89"/>
      <c r="G365" s="89"/>
    </row>
    <row r="366" spans="1:7" x14ac:dyDescent="0.25">
      <c r="A366" s="94"/>
      <c r="B366" s="238"/>
      <c r="C366" s="89"/>
      <c r="D366" s="89"/>
      <c r="E366" s="89"/>
      <c r="F366" s="89"/>
      <c r="G366" s="89"/>
    </row>
    <row r="367" spans="1:7" x14ac:dyDescent="0.25">
      <c r="A367" s="94"/>
      <c r="B367" s="238"/>
      <c r="C367" s="89"/>
      <c r="D367" s="89"/>
      <c r="E367" s="89"/>
      <c r="F367" s="89"/>
      <c r="G367" s="89"/>
    </row>
    <row r="368" spans="1:7" x14ac:dyDescent="0.25">
      <c r="A368" s="94"/>
      <c r="B368" s="238"/>
      <c r="C368" s="89"/>
      <c r="D368" s="89"/>
      <c r="E368" s="89"/>
      <c r="F368" s="89"/>
      <c r="G368" s="89"/>
    </row>
    <row r="369" spans="1:7" x14ac:dyDescent="0.25">
      <c r="A369" s="94"/>
      <c r="B369" s="238"/>
      <c r="C369" s="89"/>
      <c r="D369" s="89"/>
      <c r="E369" s="89"/>
      <c r="F369" s="89"/>
      <c r="G369" s="89"/>
    </row>
    <row r="370" spans="1:7" x14ac:dyDescent="0.25">
      <c r="A370" s="94"/>
      <c r="B370" s="238"/>
      <c r="C370" s="89"/>
      <c r="D370" s="89"/>
      <c r="E370" s="89"/>
      <c r="F370" s="89"/>
      <c r="G370" s="89"/>
    </row>
    <row r="371" spans="1:7" x14ac:dyDescent="0.25">
      <c r="A371" s="94"/>
      <c r="B371" s="238"/>
      <c r="C371" s="89"/>
      <c r="D371" s="89"/>
      <c r="E371" s="89"/>
      <c r="F371" s="89"/>
      <c r="G371" s="89"/>
    </row>
    <row r="372" spans="1:7" x14ac:dyDescent="0.25">
      <c r="A372" s="94"/>
      <c r="B372" s="238"/>
      <c r="C372" s="89"/>
      <c r="D372" s="89"/>
      <c r="E372" s="89"/>
      <c r="F372" s="89"/>
      <c r="G372" s="89"/>
    </row>
    <row r="373" spans="1:7" x14ac:dyDescent="0.25">
      <c r="A373" s="94"/>
      <c r="B373" s="238"/>
      <c r="C373" s="89"/>
      <c r="D373" s="89"/>
      <c r="E373" s="89"/>
      <c r="F373" s="89"/>
      <c r="G373" s="89"/>
    </row>
    <row r="374" spans="1:7" x14ac:dyDescent="0.25">
      <c r="A374" s="94"/>
      <c r="B374" s="238"/>
      <c r="C374" s="89"/>
      <c r="D374" s="89"/>
      <c r="E374" s="89"/>
      <c r="F374" s="89"/>
      <c r="G374" s="89"/>
    </row>
    <row r="375" spans="1:7" x14ac:dyDescent="0.25">
      <c r="A375" s="94"/>
      <c r="B375" s="238"/>
      <c r="C375" s="89"/>
      <c r="D375" s="89"/>
      <c r="E375" s="89"/>
      <c r="F375" s="89"/>
      <c r="G375" s="89"/>
    </row>
    <row r="376" spans="1:7" x14ac:dyDescent="0.25">
      <c r="A376" s="94"/>
      <c r="B376" s="238"/>
      <c r="C376" s="89"/>
      <c r="D376" s="89"/>
      <c r="E376" s="89"/>
      <c r="F376" s="89"/>
      <c r="G376" s="89"/>
    </row>
    <row r="377" spans="1:7" x14ac:dyDescent="0.25">
      <c r="A377" s="94"/>
      <c r="B377" s="238"/>
      <c r="C377" s="89"/>
      <c r="D377" s="89"/>
      <c r="E377" s="89"/>
      <c r="F377" s="89"/>
      <c r="G377" s="89"/>
    </row>
    <row r="378" spans="1:7" x14ac:dyDescent="0.25">
      <c r="A378" s="94"/>
      <c r="B378" s="238"/>
      <c r="C378" s="89"/>
      <c r="D378" s="89"/>
      <c r="E378" s="89"/>
      <c r="F378" s="89"/>
      <c r="G378" s="89"/>
    </row>
    <row r="379" spans="1:7" x14ac:dyDescent="0.25">
      <c r="A379" s="94"/>
      <c r="B379" s="238"/>
      <c r="C379" s="89"/>
      <c r="D379" s="89"/>
      <c r="E379" s="89"/>
      <c r="F379" s="89"/>
      <c r="G379" s="89"/>
    </row>
    <row r="380" spans="1:7" x14ac:dyDescent="0.25">
      <c r="A380" s="94"/>
      <c r="B380" s="238"/>
      <c r="C380" s="89"/>
      <c r="D380" s="89"/>
      <c r="E380" s="89"/>
      <c r="F380" s="89"/>
      <c r="G380" s="89"/>
    </row>
    <row r="381" spans="1:7" x14ac:dyDescent="0.25">
      <c r="A381" s="94"/>
      <c r="B381" s="238"/>
      <c r="C381" s="89"/>
      <c r="D381" s="89"/>
      <c r="E381" s="89"/>
      <c r="F381" s="89"/>
      <c r="G381" s="89"/>
    </row>
    <row r="382" spans="1:7" x14ac:dyDescent="0.25">
      <c r="A382" s="94"/>
      <c r="B382" s="238"/>
      <c r="C382" s="89"/>
      <c r="D382" s="89"/>
      <c r="E382" s="89"/>
      <c r="F382" s="89"/>
      <c r="G382" s="89"/>
    </row>
    <row r="383" spans="1:7" x14ac:dyDescent="0.25">
      <c r="A383" s="94"/>
      <c r="B383" s="238"/>
      <c r="C383" s="89"/>
      <c r="D383" s="89"/>
      <c r="E383" s="89"/>
      <c r="F383" s="89"/>
      <c r="G383" s="89"/>
    </row>
    <row r="384" spans="1:7" x14ac:dyDescent="0.25">
      <c r="A384" s="94"/>
      <c r="B384" s="238"/>
      <c r="C384" s="89"/>
      <c r="D384" s="89"/>
      <c r="E384" s="89"/>
      <c r="F384" s="89"/>
      <c r="G384" s="89"/>
    </row>
    <row r="385" spans="1:7" x14ac:dyDescent="0.25">
      <c r="A385" s="94"/>
      <c r="B385" s="238"/>
      <c r="C385" s="89"/>
      <c r="D385" s="89"/>
      <c r="E385" s="89"/>
      <c r="F385" s="89"/>
      <c r="G385" s="89"/>
    </row>
    <row r="386" spans="1:7" x14ac:dyDescent="0.25">
      <c r="A386" s="94"/>
      <c r="B386" s="238"/>
      <c r="C386" s="89"/>
      <c r="D386" s="89"/>
      <c r="E386" s="89"/>
      <c r="F386" s="89"/>
      <c r="G386" s="89"/>
    </row>
    <row r="387" spans="1:7" x14ac:dyDescent="0.25">
      <c r="A387" s="94"/>
      <c r="B387" s="238"/>
      <c r="C387" s="89"/>
      <c r="D387" s="89"/>
      <c r="E387" s="89"/>
      <c r="F387" s="89"/>
      <c r="G387" s="89"/>
    </row>
    <row r="388" spans="1:7" x14ac:dyDescent="0.25">
      <c r="A388" s="94"/>
      <c r="B388" s="238"/>
      <c r="C388" s="89"/>
      <c r="D388" s="89"/>
      <c r="E388" s="89"/>
      <c r="F388" s="89"/>
      <c r="G388" s="89"/>
    </row>
    <row r="389" spans="1:7" x14ac:dyDescent="0.25">
      <c r="A389" s="94"/>
      <c r="B389" s="238"/>
      <c r="C389" s="89"/>
      <c r="D389" s="89"/>
      <c r="E389" s="89"/>
      <c r="F389" s="89"/>
      <c r="G389" s="89"/>
    </row>
    <row r="390" spans="1:7" x14ac:dyDescent="0.25">
      <c r="A390" s="94"/>
      <c r="B390" s="238"/>
      <c r="C390" s="89"/>
      <c r="D390" s="89"/>
      <c r="E390" s="89"/>
      <c r="F390" s="89"/>
      <c r="G390" s="89"/>
    </row>
    <row r="391" spans="1:7" x14ac:dyDescent="0.25">
      <c r="A391" s="94"/>
      <c r="B391" s="238"/>
      <c r="C391" s="89"/>
      <c r="D391" s="89"/>
      <c r="E391" s="89"/>
      <c r="F391" s="89"/>
      <c r="G391" s="89"/>
    </row>
    <row r="392" spans="1:7" x14ac:dyDescent="0.25">
      <c r="A392" s="94"/>
      <c r="B392" s="238"/>
      <c r="C392" s="89"/>
      <c r="D392" s="89"/>
      <c r="E392" s="89"/>
      <c r="F392" s="89"/>
      <c r="G392" s="89"/>
    </row>
    <row r="393" spans="1:7" x14ac:dyDescent="0.25">
      <c r="A393" s="94"/>
      <c r="B393" s="238"/>
      <c r="C393" s="89"/>
      <c r="D393" s="89"/>
      <c r="E393" s="89"/>
      <c r="F393" s="89"/>
      <c r="G393" s="89"/>
    </row>
    <row r="394" spans="1:7" x14ac:dyDescent="0.25">
      <c r="A394" s="94"/>
      <c r="B394" s="238"/>
      <c r="C394" s="89"/>
      <c r="D394" s="89"/>
      <c r="E394" s="89"/>
      <c r="F394" s="89"/>
      <c r="G394" s="89"/>
    </row>
    <row r="395" spans="1:7" x14ac:dyDescent="0.25">
      <c r="A395" s="94"/>
      <c r="B395" s="238"/>
      <c r="C395" s="89"/>
      <c r="D395" s="89"/>
      <c r="E395" s="89"/>
      <c r="F395" s="89"/>
      <c r="G395" s="89"/>
    </row>
    <row r="396" spans="1:7" x14ac:dyDescent="0.25">
      <c r="A396" s="94"/>
      <c r="B396" s="238"/>
      <c r="C396" s="89"/>
      <c r="D396" s="89"/>
      <c r="E396" s="89"/>
      <c r="F396" s="89"/>
      <c r="G396" s="89"/>
    </row>
    <row r="397" spans="1:7" x14ac:dyDescent="0.25">
      <c r="A397" s="94"/>
      <c r="B397" s="238"/>
      <c r="C397" s="89"/>
      <c r="D397" s="89"/>
      <c r="E397" s="89"/>
      <c r="F397" s="89"/>
      <c r="G397" s="89"/>
    </row>
    <row r="398" spans="1:7" x14ac:dyDescent="0.25">
      <c r="A398" s="94"/>
      <c r="B398" s="238"/>
      <c r="C398" s="89"/>
      <c r="D398" s="89"/>
      <c r="E398" s="89"/>
      <c r="F398" s="89"/>
      <c r="G398" s="89"/>
    </row>
    <row r="399" spans="1:7" x14ac:dyDescent="0.25">
      <c r="A399" s="94"/>
      <c r="B399" s="238"/>
      <c r="C399" s="89"/>
      <c r="D399" s="89"/>
      <c r="E399" s="89"/>
      <c r="F399" s="89"/>
      <c r="G399" s="89"/>
    </row>
    <row r="400" spans="1:7" x14ac:dyDescent="0.25">
      <c r="A400" s="94"/>
      <c r="B400" s="238"/>
      <c r="C400" s="89"/>
      <c r="D400" s="89"/>
      <c r="E400" s="89"/>
      <c r="F400" s="89"/>
      <c r="G400" s="89"/>
    </row>
    <row r="401" spans="1:7" x14ac:dyDescent="0.25">
      <c r="A401" s="94"/>
      <c r="B401" s="238"/>
      <c r="C401" s="89"/>
      <c r="D401" s="89"/>
      <c r="E401" s="89"/>
      <c r="F401" s="89"/>
      <c r="G401" s="89"/>
    </row>
    <row r="402" spans="1:7" x14ac:dyDescent="0.25">
      <c r="A402" s="94"/>
      <c r="B402" s="238"/>
      <c r="C402" s="89"/>
      <c r="D402" s="89"/>
      <c r="E402" s="89"/>
      <c r="F402" s="89"/>
      <c r="G402" s="89"/>
    </row>
    <row r="403" spans="1:7" x14ac:dyDescent="0.25">
      <c r="A403" s="94"/>
      <c r="B403" s="238"/>
      <c r="C403" s="89"/>
      <c r="D403" s="89"/>
      <c r="E403" s="89"/>
      <c r="F403" s="89"/>
      <c r="G403" s="89"/>
    </row>
    <row r="404" spans="1:7" x14ac:dyDescent="0.25">
      <c r="A404" s="94"/>
      <c r="B404" s="238"/>
      <c r="C404" s="89"/>
      <c r="D404" s="89"/>
      <c r="E404" s="89"/>
      <c r="F404" s="89"/>
      <c r="G404" s="89"/>
    </row>
    <row r="405" spans="1:7" x14ac:dyDescent="0.25">
      <c r="A405" s="94"/>
      <c r="B405" s="238"/>
      <c r="C405" s="89"/>
      <c r="D405" s="89"/>
      <c r="E405" s="89"/>
      <c r="F405" s="89"/>
      <c r="G405" s="89"/>
    </row>
    <row r="406" spans="1:7" x14ac:dyDescent="0.25">
      <c r="A406" s="94"/>
      <c r="B406" s="238"/>
      <c r="C406" s="89"/>
      <c r="D406" s="89"/>
      <c r="E406" s="89"/>
      <c r="F406" s="89"/>
      <c r="G406" s="89"/>
    </row>
    <row r="407" spans="1:7" x14ac:dyDescent="0.25">
      <c r="A407" s="94"/>
      <c r="B407" s="238"/>
      <c r="C407" s="89"/>
      <c r="D407" s="89"/>
      <c r="E407" s="89"/>
      <c r="F407" s="89"/>
      <c r="G407" s="89"/>
    </row>
    <row r="408" spans="1:7" x14ac:dyDescent="0.25">
      <c r="A408" s="94"/>
      <c r="B408" s="238"/>
      <c r="C408" s="89"/>
      <c r="D408" s="89"/>
      <c r="E408" s="89"/>
      <c r="F408" s="89"/>
      <c r="G408" s="89"/>
    </row>
    <row r="409" spans="1:7" x14ac:dyDescent="0.25">
      <c r="A409" s="94"/>
      <c r="B409" s="238"/>
      <c r="C409" s="89"/>
      <c r="D409" s="89"/>
      <c r="E409" s="89"/>
      <c r="F409" s="89"/>
      <c r="G409" s="89"/>
    </row>
    <row r="410" spans="1:7" x14ac:dyDescent="0.25">
      <c r="A410" s="94"/>
      <c r="B410" s="238"/>
      <c r="C410" s="89"/>
      <c r="D410" s="89"/>
      <c r="E410" s="89"/>
      <c r="F410" s="89"/>
      <c r="G410" s="89"/>
    </row>
    <row r="411" spans="1:7" x14ac:dyDescent="0.25">
      <c r="A411" s="94"/>
      <c r="B411" s="238"/>
      <c r="C411" s="89"/>
      <c r="D411" s="89"/>
      <c r="E411" s="89"/>
      <c r="F411" s="89"/>
      <c r="G411" s="89"/>
    </row>
    <row r="412" spans="1:7" x14ac:dyDescent="0.25">
      <c r="A412" s="94"/>
      <c r="B412" s="238"/>
      <c r="C412" s="89"/>
      <c r="D412" s="89"/>
      <c r="E412" s="89"/>
      <c r="F412" s="89"/>
      <c r="G412" s="89"/>
    </row>
    <row r="413" spans="1:7" x14ac:dyDescent="0.25">
      <c r="A413" s="94"/>
      <c r="B413" s="238"/>
      <c r="C413" s="89"/>
      <c r="D413" s="89"/>
      <c r="E413" s="89"/>
      <c r="F413" s="89"/>
      <c r="G413" s="89"/>
    </row>
    <row r="414" spans="1:7" x14ac:dyDescent="0.25">
      <c r="A414" s="94"/>
      <c r="B414" s="238"/>
      <c r="C414" s="89"/>
      <c r="D414" s="89"/>
      <c r="E414" s="89"/>
      <c r="F414" s="89"/>
      <c r="G414" s="89"/>
    </row>
    <row r="415" spans="1:7" x14ac:dyDescent="0.25">
      <c r="A415" s="94"/>
      <c r="B415" s="238"/>
      <c r="C415" s="89"/>
      <c r="D415" s="89"/>
      <c r="E415" s="89"/>
      <c r="F415" s="89"/>
      <c r="G415" s="89"/>
    </row>
    <row r="416" spans="1:7" x14ac:dyDescent="0.25">
      <c r="A416" s="94"/>
      <c r="B416" s="238"/>
      <c r="C416" s="89"/>
      <c r="D416" s="89"/>
      <c r="E416" s="89"/>
      <c r="F416" s="89"/>
      <c r="G416" s="89"/>
    </row>
    <row r="417" spans="1:7" x14ac:dyDescent="0.25">
      <c r="A417" s="94"/>
      <c r="B417" s="238"/>
      <c r="C417" s="89"/>
      <c r="D417" s="89"/>
      <c r="E417" s="89"/>
      <c r="F417" s="89"/>
      <c r="G417" s="89"/>
    </row>
    <row r="418" spans="1:7" x14ac:dyDescent="0.25">
      <c r="A418" s="94"/>
      <c r="B418" s="238"/>
      <c r="C418" s="89"/>
      <c r="D418" s="89"/>
      <c r="E418" s="89"/>
      <c r="F418" s="89"/>
      <c r="G418" s="89"/>
    </row>
    <row r="419" spans="1:7" x14ac:dyDescent="0.25">
      <c r="A419" s="94"/>
      <c r="B419" s="238"/>
      <c r="C419" s="89"/>
      <c r="D419" s="89"/>
      <c r="E419" s="89"/>
      <c r="F419" s="89"/>
      <c r="G419" s="89"/>
    </row>
    <row r="420" spans="1:7" x14ac:dyDescent="0.25">
      <c r="A420" s="94"/>
      <c r="B420" s="238"/>
      <c r="C420" s="89"/>
      <c r="D420" s="89"/>
      <c r="E420" s="89"/>
      <c r="F420" s="89"/>
      <c r="G420" s="89"/>
    </row>
    <row r="421" spans="1:7" x14ac:dyDescent="0.25">
      <c r="A421" s="94"/>
      <c r="B421" s="238"/>
      <c r="C421" s="89"/>
      <c r="D421" s="89"/>
      <c r="E421" s="89"/>
      <c r="F421" s="89"/>
      <c r="G421" s="89"/>
    </row>
    <row r="422" spans="1:7" x14ac:dyDescent="0.25">
      <c r="A422" s="94"/>
      <c r="B422" s="238"/>
      <c r="C422" s="89"/>
      <c r="D422" s="89"/>
      <c r="E422" s="89"/>
      <c r="F422" s="89"/>
      <c r="G422" s="89"/>
    </row>
    <row r="423" spans="1:7" x14ac:dyDescent="0.25">
      <c r="A423" s="94"/>
      <c r="B423" s="238"/>
      <c r="C423" s="89"/>
      <c r="D423" s="89"/>
      <c r="E423" s="89"/>
      <c r="F423" s="89"/>
      <c r="G423" s="89"/>
    </row>
    <row r="424" spans="1:7" x14ac:dyDescent="0.25">
      <c r="A424" s="94"/>
      <c r="B424" s="238"/>
      <c r="C424" s="89"/>
      <c r="D424" s="89"/>
      <c r="E424" s="89"/>
      <c r="F424" s="89"/>
      <c r="G424" s="89"/>
    </row>
    <row r="425" spans="1:7" x14ac:dyDescent="0.25">
      <c r="A425" s="94"/>
      <c r="B425" s="238"/>
      <c r="C425" s="89"/>
      <c r="D425" s="89"/>
      <c r="E425" s="89"/>
      <c r="F425" s="89"/>
      <c r="G425" s="89"/>
    </row>
    <row r="426" spans="1:7" x14ac:dyDescent="0.25">
      <c r="A426" s="94"/>
      <c r="B426" s="238"/>
      <c r="C426" s="89"/>
      <c r="D426" s="89"/>
      <c r="E426" s="89"/>
      <c r="F426" s="89"/>
      <c r="G426" s="89"/>
    </row>
    <row r="427" spans="1:7" x14ac:dyDescent="0.25">
      <c r="A427" s="94"/>
      <c r="B427" s="238"/>
      <c r="C427" s="89"/>
      <c r="D427" s="89"/>
      <c r="E427" s="89"/>
      <c r="F427" s="89"/>
      <c r="G427" s="89"/>
    </row>
    <row r="428" spans="1:7" x14ac:dyDescent="0.25">
      <c r="A428" s="94"/>
      <c r="B428" s="238"/>
      <c r="C428" s="89"/>
      <c r="D428" s="89"/>
      <c r="E428" s="89"/>
      <c r="F428" s="89"/>
      <c r="G428" s="89"/>
    </row>
    <row r="429" spans="1:7" x14ac:dyDescent="0.25">
      <c r="A429" s="94"/>
      <c r="B429" s="238"/>
      <c r="C429" s="89"/>
      <c r="D429" s="89"/>
      <c r="E429" s="89"/>
      <c r="F429" s="89"/>
      <c r="G429" s="89"/>
    </row>
    <row r="430" spans="1:7" x14ac:dyDescent="0.25">
      <c r="A430" s="94"/>
      <c r="B430" s="238"/>
      <c r="C430" s="89"/>
      <c r="D430" s="89"/>
      <c r="E430" s="89"/>
      <c r="F430" s="89"/>
      <c r="G430" s="89"/>
    </row>
    <row r="431" spans="1:7" x14ac:dyDescent="0.25">
      <c r="A431" s="94"/>
      <c r="B431" s="238"/>
      <c r="C431" s="89"/>
      <c r="D431" s="89"/>
      <c r="E431" s="89"/>
      <c r="F431" s="89"/>
      <c r="G431" s="89"/>
    </row>
    <row r="432" spans="1:7" x14ac:dyDescent="0.25">
      <c r="A432" s="94"/>
      <c r="B432" s="238"/>
      <c r="C432" s="89"/>
      <c r="D432" s="89"/>
      <c r="E432" s="89"/>
      <c r="F432" s="89"/>
      <c r="G432" s="89"/>
    </row>
    <row r="433" spans="1:7" x14ac:dyDescent="0.25">
      <c r="A433" s="94"/>
      <c r="B433" s="238"/>
      <c r="C433" s="89"/>
      <c r="D433" s="89"/>
      <c r="E433" s="89"/>
      <c r="F433" s="89"/>
      <c r="G433" s="89"/>
    </row>
    <row r="434" spans="1:7" x14ac:dyDescent="0.25">
      <c r="A434" s="94"/>
      <c r="B434" s="238"/>
      <c r="C434" s="89"/>
      <c r="D434" s="89"/>
      <c r="E434" s="89"/>
      <c r="F434" s="89"/>
      <c r="G434" s="89"/>
    </row>
    <row r="435" spans="1:7" x14ac:dyDescent="0.25">
      <c r="A435" s="94"/>
      <c r="B435" s="238"/>
      <c r="C435" s="89"/>
      <c r="D435" s="89"/>
      <c r="E435" s="89"/>
      <c r="F435" s="89"/>
      <c r="G435" s="89"/>
    </row>
    <row r="436" spans="1:7" x14ac:dyDescent="0.25">
      <c r="A436" s="94"/>
      <c r="B436" s="238"/>
      <c r="C436" s="89"/>
      <c r="D436" s="89"/>
      <c r="E436" s="89"/>
      <c r="F436" s="89"/>
      <c r="G436" s="89"/>
    </row>
    <row r="437" spans="1:7" x14ac:dyDescent="0.25">
      <c r="A437" s="94"/>
      <c r="B437" s="238"/>
      <c r="C437" s="89"/>
      <c r="D437" s="89"/>
      <c r="E437" s="89"/>
      <c r="F437" s="89"/>
      <c r="G437" s="89"/>
    </row>
    <row r="438" spans="1:7" x14ac:dyDescent="0.25">
      <c r="A438" s="94"/>
      <c r="B438" s="238"/>
      <c r="C438" s="89"/>
      <c r="D438" s="89"/>
      <c r="E438" s="89"/>
      <c r="F438" s="89"/>
      <c r="G438" s="89"/>
    </row>
    <row r="439" spans="1:7" x14ac:dyDescent="0.25">
      <c r="A439" s="94"/>
      <c r="B439" s="238"/>
      <c r="C439" s="89"/>
      <c r="D439" s="89"/>
      <c r="E439" s="89"/>
      <c r="F439" s="89"/>
      <c r="G439" s="89"/>
    </row>
    <row r="440" spans="1:7" x14ac:dyDescent="0.25">
      <c r="A440" s="94"/>
      <c r="B440" s="238"/>
      <c r="C440" s="89"/>
      <c r="D440" s="89"/>
      <c r="E440" s="89"/>
      <c r="F440" s="89"/>
      <c r="G440" s="89"/>
    </row>
    <row r="441" spans="1:7" x14ac:dyDescent="0.25">
      <c r="A441" s="94"/>
      <c r="B441" s="238"/>
      <c r="C441" s="89"/>
      <c r="D441" s="89"/>
      <c r="E441" s="89"/>
      <c r="F441" s="89"/>
      <c r="G441" s="89"/>
    </row>
    <row r="442" spans="1:7" x14ac:dyDescent="0.25">
      <c r="A442" s="94"/>
      <c r="B442" s="238"/>
      <c r="C442" s="89"/>
      <c r="D442" s="89"/>
      <c r="E442" s="89"/>
      <c r="F442" s="89"/>
      <c r="G442" s="89"/>
    </row>
    <row r="443" spans="1:7" x14ac:dyDescent="0.25">
      <c r="A443" s="94"/>
      <c r="B443" s="238"/>
      <c r="C443" s="89"/>
      <c r="D443" s="89"/>
      <c r="E443" s="89"/>
      <c r="F443" s="89"/>
      <c r="G443" s="89"/>
    </row>
    <row r="444" spans="1:7" x14ac:dyDescent="0.25">
      <c r="A444" s="94"/>
      <c r="B444" s="238"/>
      <c r="C444" s="89"/>
      <c r="D444" s="89"/>
      <c r="E444" s="89"/>
      <c r="F444" s="89"/>
      <c r="G444" s="89"/>
    </row>
    <row r="445" spans="1:7" x14ac:dyDescent="0.25">
      <c r="A445" s="94"/>
      <c r="B445" s="238"/>
      <c r="C445" s="89"/>
      <c r="D445" s="89"/>
      <c r="E445" s="89"/>
      <c r="F445" s="89"/>
      <c r="G445" s="89"/>
    </row>
    <row r="446" spans="1:7" x14ac:dyDescent="0.25">
      <c r="A446" s="94"/>
      <c r="B446" s="238"/>
      <c r="C446" s="89"/>
      <c r="D446" s="89"/>
      <c r="E446" s="89"/>
      <c r="F446" s="89"/>
      <c r="G446" s="89"/>
    </row>
    <row r="447" spans="1:7" x14ac:dyDescent="0.25">
      <c r="A447" s="94"/>
      <c r="B447" s="238"/>
      <c r="C447" s="89"/>
      <c r="D447" s="89"/>
      <c r="E447" s="89"/>
      <c r="F447" s="89"/>
      <c r="G447" s="89"/>
    </row>
    <row r="448" spans="1:7" x14ac:dyDescent="0.25">
      <c r="A448" s="94"/>
      <c r="B448" s="238"/>
      <c r="C448" s="89"/>
      <c r="D448" s="89"/>
      <c r="E448" s="89"/>
      <c r="F448" s="89"/>
      <c r="G448" s="89"/>
    </row>
    <row r="449" spans="1:7" x14ac:dyDescent="0.25">
      <c r="A449" s="94"/>
      <c r="B449" s="238"/>
      <c r="C449" s="89"/>
      <c r="D449" s="89"/>
      <c r="E449" s="89"/>
      <c r="F449" s="89"/>
      <c r="G449" s="89"/>
    </row>
    <row r="450" spans="1:7" x14ac:dyDescent="0.25">
      <c r="A450" s="94"/>
      <c r="B450" s="238"/>
      <c r="C450" s="89"/>
      <c r="D450" s="89"/>
      <c r="E450" s="89"/>
      <c r="F450" s="89"/>
      <c r="G450" s="89"/>
    </row>
    <row r="451" spans="1:7" x14ac:dyDescent="0.25">
      <c r="A451" s="94"/>
      <c r="B451" s="238"/>
      <c r="C451" s="89"/>
      <c r="D451" s="89"/>
      <c r="E451" s="89"/>
      <c r="F451" s="89"/>
      <c r="G451" s="89"/>
    </row>
    <row r="452" spans="1:7" x14ac:dyDescent="0.25">
      <c r="A452" s="94"/>
      <c r="B452" s="238"/>
      <c r="C452" s="89"/>
      <c r="D452" s="89"/>
      <c r="E452" s="89"/>
      <c r="F452" s="89"/>
      <c r="G452" s="89"/>
    </row>
    <row r="453" spans="1:7" x14ac:dyDescent="0.25">
      <c r="A453" s="94"/>
      <c r="B453" s="238"/>
      <c r="C453" s="89"/>
      <c r="D453" s="89"/>
      <c r="E453" s="89"/>
      <c r="F453" s="89"/>
      <c r="G453" s="89"/>
    </row>
    <row r="454" spans="1:7" x14ac:dyDescent="0.25">
      <c r="A454" s="94"/>
      <c r="B454" s="238"/>
      <c r="C454" s="89"/>
      <c r="D454" s="89"/>
      <c r="E454" s="89"/>
      <c r="F454" s="89"/>
      <c r="G454" s="89"/>
    </row>
    <row r="455" spans="1:7" x14ac:dyDescent="0.25">
      <c r="A455" s="94"/>
      <c r="B455" s="238"/>
      <c r="C455" s="89"/>
      <c r="D455" s="89"/>
      <c r="E455" s="89"/>
      <c r="F455" s="89"/>
      <c r="G455" s="89"/>
    </row>
    <row r="456" spans="1:7" x14ac:dyDescent="0.25">
      <c r="A456" s="94"/>
      <c r="B456" s="238"/>
      <c r="C456" s="89"/>
      <c r="D456" s="89"/>
      <c r="E456" s="89"/>
      <c r="F456" s="89"/>
      <c r="G456" s="89"/>
    </row>
    <row r="457" spans="1:7" x14ac:dyDescent="0.25">
      <c r="A457" s="94"/>
      <c r="B457" s="238"/>
      <c r="C457" s="89"/>
      <c r="D457" s="89"/>
      <c r="E457" s="89"/>
      <c r="F457" s="89"/>
      <c r="G457" s="89"/>
    </row>
    <row r="458" spans="1:7" x14ac:dyDescent="0.25">
      <c r="A458" s="94"/>
      <c r="B458" s="238"/>
      <c r="C458" s="89"/>
      <c r="D458" s="89"/>
      <c r="E458" s="89"/>
      <c r="F458" s="89"/>
      <c r="G458" s="89"/>
    </row>
    <row r="459" spans="1:7" x14ac:dyDescent="0.25">
      <c r="A459" s="94"/>
      <c r="B459" s="238"/>
      <c r="C459" s="89"/>
      <c r="D459" s="89"/>
      <c r="E459" s="89"/>
      <c r="F459" s="89"/>
      <c r="G459" s="89"/>
    </row>
    <row r="460" spans="1:7" x14ac:dyDescent="0.25">
      <c r="A460" s="94"/>
      <c r="B460" s="238"/>
      <c r="C460" s="89"/>
      <c r="D460" s="89"/>
      <c r="E460" s="89"/>
      <c r="F460" s="89"/>
      <c r="G460" s="89"/>
    </row>
    <row r="461" spans="1:7" x14ac:dyDescent="0.25">
      <c r="A461" s="94"/>
      <c r="B461" s="238"/>
      <c r="C461" s="89"/>
      <c r="D461" s="89"/>
      <c r="E461" s="89"/>
      <c r="F461" s="89"/>
      <c r="G461" s="89"/>
    </row>
    <row r="462" spans="1:7" x14ac:dyDescent="0.25">
      <c r="A462" s="94"/>
      <c r="B462" s="238"/>
      <c r="C462" s="89"/>
      <c r="D462" s="89"/>
      <c r="E462" s="89"/>
      <c r="F462" s="89"/>
      <c r="G462" s="89"/>
    </row>
    <row r="463" spans="1:7" x14ac:dyDescent="0.25">
      <c r="A463" s="94"/>
      <c r="B463" s="238"/>
      <c r="C463" s="89"/>
      <c r="D463" s="89"/>
      <c r="E463" s="89"/>
      <c r="F463" s="89"/>
      <c r="G463" s="89"/>
    </row>
    <row r="464" spans="1:7" x14ac:dyDescent="0.25">
      <c r="A464" s="94"/>
      <c r="B464" s="238"/>
      <c r="C464" s="89"/>
      <c r="D464" s="89"/>
      <c r="E464" s="89"/>
      <c r="F464" s="89"/>
      <c r="G464" s="89"/>
    </row>
    <row r="465" spans="1:7" x14ac:dyDescent="0.25">
      <c r="A465" s="94"/>
      <c r="B465" s="238"/>
      <c r="C465" s="89"/>
      <c r="D465" s="89"/>
      <c r="E465" s="89"/>
      <c r="F465" s="89"/>
      <c r="G465" s="89"/>
    </row>
    <row r="466" spans="1:7" x14ac:dyDescent="0.25">
      <c r="A466" s="94"/>
      <c r="B466" s="238"/>
      <c r="C466" s="89"/>
      <c r="D466" s="89"/>
      <c r="E466" s="89"/>
      <c r="F466" s="89"/>
      <c r="G466" s="89"/>
    </row>
    <row r="467" spans="1:7" x14ac:dyDescent="0.25">
      <c r="A467" s="94"/>
      <c r="B467" s="238"/>
      <c r="C467" s="89"/>
      <c r="D467" s="89"/>
      <c r="E467" s="89"/>
      <c r="F467" s="89"/>
      <c r="G467" s="89"/>
    </row>
    <row r="468" spans="1:7" x14ac:dyDescent="0.25">
      <c r="A468" s="94"/>
      <c r="B468" s="238"/>
      <c r="C468" s="89"/>
      <c r="D468" s="89"/>
      <c r="E468" s="89"/>
      <c r="F468" s="89"/>
      <c r="G468" s="89"/>
    </row>
    <row r="469" spans="1:7" x14ac:dyDescent="0.25">
      <c r="A469" s="94"/>
      <c r="B469" s="238"/>
      <c r="C469" s="89"/>
      <c r="D469" s="89"/>
      <c r="E469" s="89"/>
      <c r="F469" s="89"/>
      <c r="G469" s="89"/>
    </row>
    <row r="470" spans="1:7" x14ac:dyDescent="0.25">
      <c r="A470" s="94"/>
      <c r="B470" s="238"/>
      <c r="C470" s="89"/>
      <c r="D470" s="89"/>
      <c r="E470" s="89"/>
      <c r="F470" s="89"/>
      <c r="G470" s="89"/>
    </row>
    <row r="471" spans="1:7" x14ac:dyDescent="0.25">
      <c r="A471" s="94"/>
      <c r="B471" s="238"/>
      <c r="C471" s="89"/>
      <c r="D471" s="89"/>
      <c r="E471" s="89"/>
      <c r="F471" s="89"/>
      <c r="G471" s="89"/>
    </row>
    <row r="472" spans="1:7" x14ac:dyDescent="0.25">
      <c r="A472" s="94"/>
      <c r="B472" s="238"/>
      <c r="C472" s="89"/>
      <c r="D472" s="89"/>
      <c r="E472" s="89"/>
      <c r="F472" s="89"/>
      <c r="G472" s="89"/>
    </row>
    <row r="473" spans="1:7" x14ac:dyDescent="0.25">
      <c r="A473" s="94"/>
      <c r="B473" s="238"/>
      <c r="C473" s="89"/>
      <c r="D473" s="89"/>
      <c r="E473" s="89"/>
      <c r="F473" s="89"/>
      <c r="G473" s="89"/>
    </row>
    <row r="474" spans="1:7" x14ac:dyDescent="0.25">
      <c r="A474" s="94"/>
      <c r="B474" s="238"/>
      <c r="C474" s="89"/>
      <c r="D474" s="89"/>
      <c r="E474" s="89"/>
      <c r="F474" s="89"/>
      <c r="G474" s="89"/>
    </row>
    <row r="475" spans="1:7" x14ac:dyDescent="0.25">
      <c r="A475" s="94"/>
      <c r="B475" s="238"/>
      <c r="C475" s="89"/>
      <c r="D475" s="89"/>
      <c r="E475" s="89"/>
      <c r="F475" s="89"/>
      <c r="G475" s="89"/>
    </row>
    <row r="476" spans="1:7" x14ac:dyDescent="0.25">
      <c r="A476" s="94"/>
      <c r="B476" s="238"/>
      <c r="C476" s="89"/>
      <c r="D476" s="89"/>
      <c r="E476" s="89"/>
      <c r="F476" s="89"/>
      <c r="G476" s="89"/>
    </row>
    <row r="477" spans="1:7" x14ac:dyDescent="0.25">
      <c r="A477" s="94"/>
      <c r="B477" s="238"/>
      <c r="C477" s="89"/>
      <c r="D477" s="89"/>
      <c r="E477" s="89"/>
      <c r="F477" s="89"/>
      <c r="G477" s="89"/>
    </row>
    <row r="478" spans="1:7" x14ac:dyDescent="0.25">
      <c r="A478" s="94"/>
      <c r="B478" s="238"/>
      <c r="C478" s="89"/>
      <c r="D478" s="89"/>
      <c r="E478" s="89"/>
      <c r="F478" s="89"/>
      <c r="G478" s="89"/>
    </row>
    <row r="479" spans="1:7" x14ac:dyDescent="0.25">
      <c r="A479" s="94"/>
      <c r="B479" s="238"/>
      <c r="C479" s="89"/>
      <c r="D479" s="89"/>
      <c r="E479" s="89"/>
      <c r="F479" s="89"/>
      <c r="G479" s="89"/>
    </row>
    <row r="480" spans="1:7" x14ac:dyDescent="0.25">
      <c r="A480" s="94"/>
      <c r="B480" s="238"/>
      <c r="C480" s="89"/>
      <c r="D480" s="89"/>
      <c r="E480" s="89"/>
      <c r="F480" s="89"/>
      <c r="G480" s="89"/>
    </row>
    <row r="481" spans="1:7" x14ac:dyDescent="0.25">
      <c r="A481" s="94"/>
      <c r="B481" s="238"/>
      <c r="C481" s="89"/>
      <c r="D481" s="89"/>
      <c r="E481" s="89"/>
      <c r="F481" s="89"/>
      <c r="G481" s="89"/>
    </row>
    <row r="482" spans="1:7" x14ac:dyDescent="0.25">
      <c r="A482" s="94"/>
      <c r="B482" s="238"/>
      <c r="C482" s="89"/>
      <c r="D482" s="89"/>
      <c r="E482" s="89"/>
      <c r="F482" s="89"/>
      <c r="G482" s="89"/>
    </row>
    <row r="483" spans="1:7" x14ac:dyDescent="0.25">
      <c r="A483" s="94"/>
      <c r="B483" s="238"/>
      <c r="C483" s="89"/>
      <c r="D483" s="89"/>
      <c r="E483" s="89"/>
      <c r="F483" s="89"/>
      <c r="G483" s="89"/>
    </row>
    <row r="484" spans="1:7" x14ac:dyDescent="0.25">
      <c r="A484" s="94"/>
      <c r="B484" s="238"/>
      <c r="C484" s="89"/>
      <c r="D484" s="89"/>
      <c r="E484" s="89"/>
      <c r="F484" s="89"/>
      <c r="G484" s="89"/>
    </row>
    <row r="485" spans="1:7" x14ac:dyDescent="0.25">
      <c r="A485" s="94"/>
      <c r="B485" s="238"/>
      <c r="C485" s="89"/>
      <c r="D485" s="89"/>
      <c r="E485" s="89"/>
      <c r="F485" s="89"/>
      <c r="G485" s="89"/>
    </row>
    <row r="486" spans="1:7" x14ac:dyDescent="0.25">
      <c r="A486" s="94"/>
      <c r="B486" s="238"/>
      <c r="C486" s="89"/>
      <c r="D486" s="89"/>
      <c r="E486" s="89"/>
      <c r="F486" s="89"/>
      <c r="G486" s="89"/>
    </row>
    <row r="487" spans="1:7" x14ac:dyDescent="0.25">
      <c r="A487" s="94"/>
      <c r="B487" s="238"/>
      <c r="C487" s="89"/>
      <c r="D487" s="89"/>
      <c r="E487" s="89"/>
      <c r="F487" s="89"/>
      <c r="G487" s="89"/>
    </row>
  </sheetData>
  <autoFilter ref="A5:H275" xr:uid="{C510E22D-CB36-4717-ADE5-373725DA597D}"/>
  <mergeCells count="1">
    <mergeCell ref="A4: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7E79C-9065-475A-9BD6-67CC4DF1F2DE}">
  <sheetPr codeName="Hoja17"/>
  <dimension ref="A1:H487"/>
  <sheetViews>
    <sheetView topLeftCell="A4" zoomScaleNormal="100" workbookViewId="0">
      <selection activeCell="G68" sqref="A6:G68"/>
    </sheetView>
  </sheetViews>
  <sheetFormatPr baseColWidth="10" defaultRowHeight="15" x14ac:dyDescent="0.25"/>
  <cols>
    <col min="1" max="1" width="5.85546875" style="2" bestFit="1" customWidth="1"/>
    <col min="2" max="2" width="12.5703125" style="93" customWidth="1"/>
    <col min="3" max="3" width="18.7109375" customWidth="1"/>
    <col min="4" max="4" width="76" bestFit="1"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2907</v>
      </c>
      <c r="F2" s="87">
        <f>SUM(F6:F6032)</f>
        <v>27493.560000000005</v>
      </c>
      <c r="G2" s="88">
        <f>SUM(G6:G6034)</f>
        <v>750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ht="18" customHeight="1" x14ac:dyDescent="0.25">
      <c r="A6" s="105">
        <v>1</v>
      </c>
      <c r="B6" s="176">
        <v>45299</v>
      </c>
      <c r="C6" s="248" t="s">
        <v>2781</v>
      </c>
      <c r="D6" s="173" t="s">
        <v>2855</v>
      </c>
      <c r="E6" s="173" t="s">
        <v>2854</v>
      </c>
      <c r="F6" s="179">
        <v>129.4</v>
      </c>
      <c r="G6" s="180"/>
    </row>
    <row r="7" spans="1:8" ht="18" customHeight="1" x14ac:dyDescent="0.25">
      <c r="A7" s="105">
        <v>2</v>
      </c>
      <c r="B7" s="176">
        <v>45303</v>
      </c>
      <c r="C7" s="248" t="s">
        <v>2781</v>
      </c>
      <c r="D7" s="173" t="s">
        <v>2853</v>
      </c>
      <c r="E7" s="173" t="s">
        <v>2852</v>
      </c>
      <c r="F7" s="179">
        <v>73</v>
      </c>
      <c r="G7" s="180"/>
    </row>
    <row r="8" spans="1:8" ht="18" customHeight="1" x14ac:dyDescent="0.25">
      <c r="A8" s="105">
        <v>3</v>
      </c>
      <c r="B8" s="176">
        <v>45300</v>
      </c>
      <c r="C8" s="248" t="s">
        <v>2781</v>
      </c>
      <c r="D8" s="173" t="s">
        <v>2857</v>
      </c>
      <c r="E8" s="173" t="s">
        <v>2858</v>
      </c>
      <c r="F8" s="179">
        <v>88</v>
      </c>
      <c r="G8" s="180"/>
    </row>
    <row r="9" spans="1:8" ht="18" customHeight="1" x14ac:dyDescent="0.25">
      <c r="A9" s="105">
        <v>4</v>
      </c>
      <c r="B9" s="176">
        <v>45298</v>
      </c>
      <c r="C9" s="248" t="s">
        <v>2781</v>
      </c>
      <c r="D9" s="173" t="s">
        <v>2857</v>
      </c>
      <c r="E9" s="173" t="s">
        <v>2856</v>
      </c>
      <c r="F9" s="179">
        <v>119</v>
      </c>
      <c r="G9" s="180"/>
    </row>
    <row r="10" spans="1:8" ht="18" customHeight="1" x14ac:dyDescent="0.25">
      <c r="A10" s="105">
        <v>5</v>
      </c>
      <c r="B10" s="176">
        <v>45292</v>
      </c>
      <c r="C10" s="248" t="s">
        <v>2781</v>
      </c>
      <c r="D10" s="173" t="s">
        <v>3148</v>
      </c>
      <c r="E10" s="173"/>
      <c r="F10" s="179">
        <f>179+83.83+364.38+60.9+7.4+7.4+7.4*5+219+648.02+50</f>
        <v>1656.9299999999998</v>
      </c>
      <c r="G10" s="180">
        <v>750</v>
      </c>
    </row>
    <row r="11" spans="1:8" ht="18" customHeight="1" x14ac:dyDescent="0.25">
      <c r="A11" s="105">
        <v>6</v>
      </c>
      <c r="B11" s="176">
        <v>45316</v>
      </c>
      <c r="C11" s="248" t="s">
        <v>2781</v>
      </c>
      <c r="D11" s="173" t="s">
        <v>2777</v>
      </c>
      <c r="E11" s="173" t="s">
        <v>2883</v>
      </c>
      <c r="F11" s="179">
        <v>20</v>
      </c>
      <c r="G11" s="180"/>
    </row>
    <row r="12" spans="1:8" s="32" customFormat="1" ht="18" customHeight="1" x14ac:dyDescent="0.25">
      <c r="A12" s="105">
        <v>7</v>
      </c>
      <c r="B12" s="176">
        <v>45315</v>
      </c>
      <c r="C12" s="248" t="s">
        <v>2781</v>
      </c>
      <c r="D12" s="173" t="s">
        <v>2884</v>
      </c>
      <c r="E12" s="173"/>
      <c r="F12" s="179">
        <v>147.6</v>
      </c>
      <c r="G12" s="180"/>
    </row>
    <row r="13" spans="1:8" s="32" customFormat="1" ht="18" customHeight="1" x14ac:dyDescent="0.25">
      <c r="A13" s="105">
        <v>8</v>
      </c>
      <c r="B13" s="176">
        <v>45301</v>
      </c>
      <c r="C13" s="248" t="s">
        <v>2781</v>
      </c>
      <c r="D13" s="173" t="s">
        <v>3190</v>
      </c>
      <c r="E13" s="173" t="s">
        <v>2454</v>
      </c>
      <c r="F13" s="179">
        <v>110.3</v>
      </c>
      <c r="G13" s="180"/>
    </row>
    <row r="14" spans="1:8" s="32" customFormat="1" ht="18" customHeight="1" x14ac:dyDescent="0.25">
      <c r="A14" s="105">
        <v>9</v>
      </c>
      <c r="B14" s="176">
        <v>45292</v>
      </c>
      <c r="C14" s="248" t="s">
        <v>2781</v>
      </c>
      <c r="D14" s="173" t="s">
        <v>3191</v>
      </c>
      <c r="E14" s="173"/>
      <c r="F14" s="179">
        <v>261.02999999999997</v>
      </c>
      <c r="G14" s="180"/>
    </row>
    <row r="15" spans="1:8" s="32" customFormat="1" ht="18" customHeight="1" x14ac:dyDescent="0.25">
      <c r="A15" s="105">
        <v>10</v>
      </c>
      <c r="B15" s="176">
        <v>45292</v>
      </c>
      <c r="C15" s="248" t="s">
        <v>2781</v>
      </c>
      <c r="D15" s="173" t="s">
        <v>3192</v>
      </c>
      <c r="E15" s="173"/>
      <c r="F15" s="179">
        <v>61.86</v>
      </c>
      <c r="G15" s="180"/>
    </row>
    <row r="16" spans="1:8" s="32" customFormat="1" ht="18" customHeight="1" x14ac:dyDescent="0.25">
      <c r="A16" s="105">
        <v>11</v>
      </c>
      <c r="B16" s="176">
        <v>45321</v>
      </c>
      <c r="C16" s="248" t="s">
        <v>2781</v>
      </c>
      <c r="D16" s="173" t="s">
        <v>3193</v>
      </c>
      <c r="E16" s="173"/>
      <c r="F16" s="179">
        <f>174.46+855.36</f>
        <v>1029.82</v>
      </c>
      <c r="G16" s="180"/>
    </row>
    <row r="17" spans="1:7" s="32" customFormat="1" ht="18" customHeight="1" x14ac:dyDescent="0.25">
      <c r="A17" s="105">
        <v>12</v>
      </c>
      <c r="B17" s="176">
        <v>45321</v>
      </c>
      <c r="C17" s="248" t="s">
        <v>2781</v>
      </c>
      <c r="D17" s="173" t="s">
        <v>3194</v>
      </c>
      <c r="E17" s="173"/>
      <c r="F17" s="179">
        <f>68.3+102.9</f>
        <v>171.2</v>
      </c>
      <c r="G17" s="180"/>
    </row>
    <row r="18" spans="1:7" s="32" customFormat="1" ht="18" customHeight="1" x14ac:dyDescent="0.25">
      <c r="A18" s="105">
        <v>13</v>
      </c>
      <c r="B18" s="176">
        <v>45316</v>
      </c>
      <c r="C18" s="248" t="s">
        <v>2781</v>
      </c>
      <c r="D18" s="173" t="s">
        <v>3195</v>
      </c>
      <c r="E18" s="173"/>
      <c r="F18" s="179">
        <f>484.2+64.2</f>
        <v>548.4</v>
      </c>
      <c r="G18" s="180"/>
    </row>
    <row r="19" spans="1:7" s="32" customFormat="1" ht="18" customHeight="1" x14ac:dyDescent="0.25">
      <c r="A19" s="105">
        <v>14</v>
      </c>
      <c r="B19" s="176">
        <v>45318</v>
      </c>
      <c r="C19" s="248" t="s">
        <v>2781</v>
      </c>
      <c r="D19" s="173" t="s">
        <v>3196</v>
      </c>
      <c r="E19" s="173"/>
      <c r="F19" s="179">
        <v>188.59</v>
      </c>
      <c r="G19" s="180"/>
    </row>
    <row r="20" spans="1:7" s="32" customFormat="1" ht="18" customHeight="1" x14ac:dyDescent="0.25">
      <c r="A20" s="105">
        <v>15</v>
      </c>
      <c r="B20" s="176">
        <v>45322</v>
      </c>
      <c r="C20" s="248" t="s">
        <v>2781</v>
      </c>
      <c r="D20" s="173" t="s">
        <v>3194</v>
      </c>
      <c r="E20" s="173"/>
      <c r="F20" s="179">
        <v>194.21</v>
      </c>
      <c r="G20" s="180"/>
    </row>
    <row r="21" spans="1:7" s="32" customFormat="1" ht="18" customHeight="1" x14ac:dyDescent="0.25">
      <c r="A21" s="105">
        <v>16</v>
      </c>
      <c r="B21" s="176">
        <v>45325</v>
      </c>
      <c r="C21" s="248" t="s">
        <v>2781</v>
      </c>
      <c r="D21" s="173" t="s">
        <v>3197</v>
      </c>
      <c r="E21" s="173"/>
      <c r="F21" s="179">
        <v>130</v>
      </c>
      <c r="G21" s="180"/>
    </row>
    <row r="22" spans="1:7" s="32" customFormat="1" ht="18" customHeight="1" x14ac:dyDescent="0.25">
      <c r="A22" s="105">
        <f t="shared" ref="A22:A85" si="0">+A21+1</f>
        <v>17</v>
      </c>
      <c r="B22" s="247">
        <v>45325</v>
      </c>
      <c r="C22" s="248" t="s">
        <v>2781</v>
      </c>
      <c r="D22" s="108" t="s">
        <v>3198</v>
      </c>
      <c r="E22" s="246"/>
      <c r="F22" s="179">
        <v>37.5</v>
      </c>
      <c r="G22" s="180"/>
    </row>
    <row r="23" spans="1:7" s="32" customFormat="1" ht="18" customHeight="1" x14ac:dyDescent="0.25">
      <c r="A23" s="105">
        <f t="shared" si="0"/>
        <v>18</v>
      </c>
      <c r="B23" s="247">
        <v>45336</v>
      </c>
      <c r="C23" s="248" t="s">
        <v>2781</v>
      </c>
      <c r="D23" s="108" t="s">
        <v>3199</v>
      </c>
      <c r="E23" s="246"/>
      <c r="F23" s="179">
        <v>150</v>
      </c>
      <c r="G23" s="180"/>
    </row>
    <row r="24" spans="1:7" s="32" customFormat="1" ht="18" customHeight="1" x14ac:dyDescent="0.25">
      <c r="A24" s="105">
        <f t="shared" si="0"/>
        <v>19</v>
      </c>
      <c r="B24" s="247">
        <v>45331</v>
      </c>
      <c r="C24" s="248" t="s">
        <v>2781</v>
      </c>
      <c r="D24" s="108" t="s">
        <v>3194</v>
      </c>
      <c r="E24" s="246"/>
      <c r="F24" s="179">
        <f>64+97</f>
        <v>161</v>
      </c>
      <c r="G24" s="180"/>
    </row>
    <row r="25" spans="1:7" s="32" customFormat="1" ht="18" customHeight="1" x14ac:dyDescent="0.25">
      <c r="A25" s="105">
        <f t="shared" si="0"/>
        <v>20</v>
      </c>
      <c r="B25" s="247">
        <v>45334</v>
      </c>
      <c r="C25" s="248" t="s">
        <v>2781</v>
      </c>
      <c r="D25" s="108" t="s">
        <v>3194</v>
      </c>
      <c r="E25" s="246"/>
      <c r="F25" s="179">
        <v>137</v>
      </c>
      <c r="G25" s="180"/>
    </row>
    <row r="26" spans="1:7" s="32" customFormat="1" ht="18" customHeight="1" x14ac:dyDescent="0.25">
      <c r="A26" s="105">
        <f t="shared" si="0"/>
        <v>21</v>
      </c>
      <c r="B26" s="247">
        <v>45342</v>
      </c>
      <c r="C26" s="248" t="s">
        <v>2781</v>
      </c>
      <c r="D26" s="108" t="s">
        <v>3194</v>
      </c>
      <c r="E26" s="246"/>
      <c r="F26" s="179">
        <f>46+223.7</f>
        <v>269.7</v>
      </c>
      <c r="G26" s="180"/>
    </row>
    <row r="27" spans="1:7" s="32" customFormat="1" ht="18" customHeight="1" x14ac:dyDescent="0.25">
      <c r="A27" s="105">
        <f t="shared" si="0"/>
        <v>22</v>
      </c>
      <c r="B27" s="247">
        <v>45345</v>
      </c>
      <c r="C27" s="248" t="s">
        <v>2781</v>
      </c>
      <c r="D27" s="108" t="s">
        <v>3200</v>
      </c>
      <c r="E27" s="246"/>
      <c r="F27" s="179">
        <v>13</v>
      </c>
      <c r="G27" s="180"/>
    </row>
    <row r="28" spans="1:7" s="32" customFormat="1" ht="18" customHeight="1" x14ac:dyDescent="0.25">
      <c r="A28" s="105">
        <f t="shared" si="0"/>
        <v>23</v>
      </c>
      <c r="B28" s="247">
        <v>45351</v>
      </c>
      <c r="C28" s="248" t="s">
        <v>2781</v>
      </c>
      <c r="D28" s="108" t="s">
        <v>3194</v>
      </c>
      <c r="E28" s="246"/>
      <c r="F28" s="179">
        <f>173+743.37</f>
        <v>916.37</v>
      </c>
      <c r="G28" s="180"/>
    </row>
    <row r="29" spans="1:7" s="32" customFormat="1" ht="18" customHeight="1" x14ac:dyDescent="0.25">
      <c r="A29" s="105">
        <f t="shared" si="0"/>
        <v>24</v>
      </c>
      <c r="B29" s="247">
        <v>45356</v>
      </c>
      <c r="C29" s="248" t="s">
        <v>2781</v>
      </c>
      <c r="D29" s="108" t="s">
        <v>3201</v>
      </c>
      <c r="E29" s="246"/>
      <c r="F29" s="179">
        <v>120</v>
      </c>
      <c r="G29" s="180"/>
    </row>
    <row r="30" spans="1:7" s="32" customFormat="1" ht="18" customHeight="1" x14ac:dyDescent="0.25">
      <c r="A30" s="105">
        <f t="shared" si="0"/>
        <v>25</v>
      </c>
      <c r="B30" s="247">
        <v>45352</v>
      </c>
      <c r="C30" s="248" t="s">
        <v>2781</v>
      </c>
      <c r="D30" s="108" t="s">
        <v>3194</v>
      </c>
      <c r="E30" s="246"/>
      <c r="F30" s="179">
        <v>188.5</v>
      </c>
      <c r="G30" s="180"/>
    </row>
    <row r="31" spans="1:7" s="32" customFormat="1" ht="18" customHeight="1" x14ac:dyDescent="0.25">
      <c r="A31" s="105">
        <f t="shared" si="0"/>
        <v>26</v>
      </c>
      <c r="B31" s="247">
        <v>45353</v>
      </c>
      <c r="C31" s="248" t="s">
        <v>2781</v>
      </c>
      <c r="D31" s="108" t="s">
        <v>3202</v>
      </c>
      <c r="E31" s="246"/>
      <c r="F31" s="179">
        <v>300</v>
      </c>
      <c r="G31" s="180"/>
    </row>
    <row r="32" spans="1:7" s="32" customFormat="1" ht="18" customHeight="1" x14ac:dyDescent="0.25">
      <c r="A32" s="105">
        <f t="shared" si="0"/>
        <v>27</v>
      </c>
      <c r="B32" s="247">
        <v>45357</v>
      </c>
      <c r="C32" s="248" t="s">
        <v>2781</v>
      </c>
      <c r="D32" s="108" t="s">
        <v>3194</v>
      </c>
      <c r="E32" s="246"/>
      <c r="F32" s="179">
        <f>42+164.5</f>
        <v>206.5</v>
      </c>
      <c r="G32" s="180"/>
    </row>
    <row r="33" spans="1:7" s="32" customFormat="1" ht="18" customHeight="1" x14ac:dyDescent="0.25">
      <c r="A33" s="105">
        <f t="shared" si="0"/>
        <v>28</v>
      </c>
      <c r="B33" s="247">
        <v>45359</v>
      </c>
      <c r="C33" s="248" t="s">
        <v>2781</v>
      </c>
      <c r="D33" s="108" t="s">
        <v>3203</v>
      </c>
      <c r="E33" s="246"/>
      <c r="F33" s="179">
        <v>300</v>
      </c>
      <c r="G33" s="180"/>
    </row>
    <row r="34" spans="1:7" s="32" customFormat="1" ht="18" customHeight="1" x14ac:dyDescent="0.25">
      <c r="A34" s="105">
        <f t="shared" si="0"/>
        <v>29</v>
      </c>
      <c r="B34" s="247">
        <v>45360</v>
      </c>
      <c r="C34" s="248" t="s">
        <v>2781</v>
      </c>
      <c r="D34" s="108" t="s">
        <v>3194</v>
      </c>
      <c r="E34" s="246"/>
      <c r="F34" s="179">
        <f>227+206</f>
        <v>433</v>
      </c>
      <c r="G34" s="180"/>
    </row>
    <row r="35" spans="1:7" s="32" customFormat="1" ht="18" customHeight="1" x14ac:dyDescent="0.25">
      <c r="A35" s="105">
        <f t="shared" si="0"/>
        <v>30</v>
      </c>
      <c r="B35" s="247">
        <v>45377</v>
      </c>
      <c r="C35" s="248" t="s">
        <v>2781</v>
      </c>
      <c r="D35" s="108" t="s">
        <v>3194</v>
      </c>
      <c r="E35" s="246"/>
      <c r="F35" s="179">
        <f>247.68+76</f>
        <v>323.68</v>
      </c>
      <c r="G35" s="180"/>
    </row>
    <row r="36" spans="1:7" s="32" customFormat="1" ht="18" customHeight="1" x14ac:dyDescent="0.25">
      <c r="A36" s="105">
        <f t="shared" si="0"/>
        <v>31</v>
      </c>
      <c r="B36" s="247">
        <v>45383</v>
      </c>
      <c r="C36" s="248" t="s">
        <v>2781</v>
      </c>
      <c r="D36" s="108" t="s">
        <v>3194</v>
      </c>
      <c r="E36" s="246"/>
      <c r="F36" s="179">
        <v>132</v>
      </c>
      <c r="G36" s="180"/>
    </row>
    <row r="37" spans="1:7" s="32" customFormat="1" ht="18" customHeight="1" x14ac:dyDescent="0.25">
      <c r="A37" s="105">
        <f t="shared" si="0"/>
        <v>32</v>
      </c>
      <c r="B37" s="247">
        <v>45386</v>
      </c>
      <c r="C37" s="248" t="s">
        <v>2781</v>
      </c>
      <c r="D37" s="108" t="s">
        <v>3204</v>
      </c>
      <c r="E37" s="246"/>
      <c r="F37" s="179">
        <v>30.9</v>
      </c>
      <c r="G37" s="180"/>
    </row>
    <row r="38" spans="1:7" s="32" customFormat="1" ht="18" customHeight="1" x14ac:dyDescent="0.25">
      <c r="A38" s="105">
        <f t="shared" si="0"/>
        <v>33</v>
      </c>
      <c r="B38" s="247">
        <v>45387</v>
      </c>
      <c r="C38" s="248" t="s">
        <v>2781</v>
      </c>
      <c r="D38" s="108" t="s">
        <v>3204</v>
      </c>
      <c r="E38" s="246"/>
      <c r="F38" s="179">
        <v>30.9</v>
      </c>
      <c r="G38" s="180"/>
    </row>
    <row r="39" spans="1:7" s="32" customFormat="1" ht="18" customHeight="1" x14ac:dyDescent="0.25">
      <c r="A39" s="105">
        <f t="shared" si="0"/>
        <v>34</v>
      </c>
      <c r="B39" s="247">
        <v>45387</v>
      </c>
      <c r="C39" s="248" t="s">
        <v>2781</v>
      </c>
      <c r="D39" s="108" t="s">
        <v>3194</v>
      </c>
      <c r="E39" s="246"/>
      <c r="F39" s="179">
        <f>77+135</f>
        <v>212</v>
      </c>
      <c r="G39" s="180"/>
    </row>
    <row r="40" spans="1:7" s="32" customFormat="1" ht="18" customHeight="1" x14ac:dyDescent="0.25">
      <c r="A40" s="105">
        <f t="shared" si="0"/>
        <v>35</v>
      </c>
      <c r="B40" s="247">
        <v>45398</v>
      </c>
      <c r="C40" s="248" t="s">
        <v>2781</v>
      </c>
      <c r="D40" s="108" t="s">
        <v>3194</v>
      </c>
      <c r="E40" s="246"/>
      <c r="F40" s="179">
        <f>106.8+105.6</f>
        <v>212.39999999999998</v>
      </c>
      <c r="G40" s="180"/>
    </row>
    <row r="41" spans="1:7" s="32" customFormat="1" ht="18" customHeight="1" x14ac:dyDescent="0.25">
      <c r="A41" s="105">
        <f t="shared" si="0"/>
        <v>36</v>
      </c>
      <c r="B41" s="247">
        <v>45434</v>
      </c>
      <c r="C41" s="248" t="s">
        <v>2781</v>
      </c>
      <c r="D41" s="108" t="s">
        <v>3205</v>
      </c>
      <c r="E41" s="246"/>
      <c r="F41" s="179">
        <v>702.26</v>
      </c>
      <c r="G41" s="180"/>
    </row>
    <row r="42" spans="1:7" s="32" customFormat="1" ht="18" customHeight="1" x14ac:dyDescent="0.25">
      <c r="A42" s="105">
        <f t="shared" si="0"/>
        <v>37</v>
      </c>
      <c r="B42" s="247">
        <v>45378</v>
      </c>
      <c r="C42" s="248" t="s">
        <v>2781</v>
      </c>
      <c r="D42" s="108" t="s">
        <v>3206</v>
      </c>
      <c r="E42" s="246"/>
      <c r="F42" s="179">
        <v>466.84</v>
      </c>
      <c r="G42" s="180"/>
    </row>
    <row r="43" spans="1:7" s="32" customFormat="1" ht="18" customHeight="1" x14ac:dyDescent="0.25">
      <c r="A43" s="105">
        <f t="shared" si="0"/>
        <v>38</v>
      </c>
      <c r="B43" s="247">
        <v>45433</v>
      </c>
      <c r="C43" s="248" t="s">
        <v>2781</v>
      </c>
      <c r="D43" s="108" t="s">
        <v>3207</v>
      </c>
      <c r="E43" s="246"/>
      <c r="F43" s="179">
        <v>472.58</v>
      </c>
      <c r="G43" s="180"/>
    </row>
    <row r="44" spans="1:7" s="32" customFormat="1" ht="18" customHeight="1" x14ac:dyDescent="0.25">
      <c r="A44" s="105">
        <f t="shared" si="0"/>
        <v>39</v>
      </c>
      <c r="B44" s="247">
        <v>45419</v>
      </c>
      <c r="C44" s="248" t="s">
        <v>2781</v>
      </c>
      <c r="D44" s="108" t="s">
        <v>3194</v>
      </c>
      <c r="E44" s="246"/>
      <c r="F44" s="179">
        <f>131+57</f>
        <v>188</v>
      </c>
      <c r="G44" s="180"/>
    </row>
    <row r="45" spans="1:7" s="32" customFormat="1" ht="18" customHeight="1" x14ac:dyDescent="0.25">
      <c r="A45" s="105">
        <f t="shared" si="0"/>
        <v>40</v>
      </c>
      <c r="B45" s="247">
        <v>45434</v>
      </c>
      <c r="C45" s="248" t="s">
        <v>2781</v>
      </c>
      <c r="D45" s="108" t="s">
        <v>3208</v>
      </c>
      <c r="E45" s="246"/>
      <c r="F45" s="179">
        <v>6867.15</v>
      </c>
      <c r="G45" s="180"/>
    </row>
    <row r="46" spans="1:7" s="32" customFormat="1" ht="18" customHeight="1" x14ac:dyDescent="0.25">
      <c r="A46" s="105">
        <f t="shared" si="0"/>
        <v>41</v>
      </c>
      <c r="B46" s="247">
        <v>45434</v>
      </c>
      <c r="C46" s="248" t="s">
        <v>2781</v>
      </c>
      <c r="D46" s="108" t="s">
        <v>3209</v>
      </c>
      <c r="E46" s="108"/>
      <c r="F46" s="179">
        <v>1934.84</v>
      </c>
      <c r="G46" s="180"/>
    </row>
    <row r="47" spans="1:7" s="32" customFormat="1" ht="18" customHeight="1" x14ac:dyDescent="0.25">
      <c r="A47" s="105">
        <f t="shared" si="0"/>
        <v>42</v>
      </c>
      <c r="B47" s="247">
        <v>45434</v>
      </c>
      <c r="C47" s="248" t="s">
        <v>2781</v>
      </c>
      <c r="D47" s="108" t="s">
        <v>3210</v>
      </c>
      <c r="E47" s="108"/>
      <c r="F47" s="179">
        <v>3397.25</v>
      </c>
      <c r="G47" s="180"/>
    </row>
    <row r="48" spans="1:7" s="32" customFormat="1" ht="18" customHeight="1" x14ac:dyDescent="0.25">
      <c r="A48" s="105">
        <f t="shared" si="0"/>
        <v>43</v>
      </c>
      <c r="B48" s="247">
        <v>45434</v>
      </c>
      <c r="C48" s="248" t="s">
        <v>2781</v>
      </c>
      <c r="D48" s="108" t="s">
        <v>3211</v>
      </c>
      <c r="E48" s="108"/>
      <c r="F48" s="179">
        <v>1023.86</v>
      </c>
      <c r="G48" s="180"/>
    </row>
    <row r="49" spans="1:7" s="32" customFormat="1" ht="18" customHeight="1" x14ac:dyDescent="0.25">
      <c r="A49" s="105">
        <f t="shared" si="0"/>
        <v>44</v>
      </c>
      <c r="B49" s="247">
        <v>45434</v>
      </c>
      <c r="C49" s="248" t="s">
        <v>2781</v>
      </c>
      <c r="D49" s="108" t="s">
        <v>3212</v>
      </c>
      <c r="E49" s="108"/>
      <c r="F49" s="179">
        <v>650</v>
      </c>
      <c r="G49" s="180"/>
    </row>
    <row r="50" spans="1:7" s="32" customFormat="1" ht="18" customHeight="1" x14ac:dyDescent="0.25">
      <c r="A50" s="105">
        <f t="shared" si="0"/>
        <v>45</v>
      </c>
      <c r="B50" s="247">
        <v>45435</v>
      </c>
      <c r="C50" s="248" t="s">
        <v>2781</v>
      </c>
      <c r="D50" s="108" t="s">
        <v>924</v>
      </c>
      <c r="E50" s="108"/>
      <c r="F50" s="179">
        <v>30.9</v>
      </c>
      <c r="G50" s="180"/>
    </row>
    <row r="51" spans="1:7" s="32" customFormat="1" ht="18" customHeight="1" x14ac:dyDescent="0.25">
      <c r="A51" s="105">
        <f t="shared" si="0"/>
        <v>46</v>
      </c>
      <c r="B51" s="247">
        <v>45453</v>
      </c>
      <c r="C51" s="248" t="s">
        <v>2781</v>
      </c>
      <c r="D51" s="108" t="s">
        <v>3213</v>
      </c>
      <c r="E51" s="108"/>
      <c r="F51" s="179">
        <v>650</v>
      </c>
      <c r="G51" s="180"/>
    </row>
    <row r="52" spans="1:7" s="32" customFormat="1" ht="18" customHeight="1" x14ac:dyDescent="0.25">
      <c r="A52" s="105">
        <f t="shared" si="0"/>
        <v>47</v>
      </c>
      <c r="B52" s="247">
        <v>45454</v>
      </c>
      <c r="C52" s="248" t="s">
        <v>2781</v>
      </c>
      <c r="D52" s="108" t="s">
        <v>3214</v>
      </c>
      <c r="E52" s="108"/>
      <c r="F52" s="179">
        <v>14</v>
      </c>
      <c r="G52" s="180"/>
    </row>
    <row r="53" spans="1:7" s="32" customFormat="1" ht="18" customHeight="1" x14ac:dyDescent="0.25">
      <c r="A53" s="105">
        <f t="shared" si="0"/>
        <v>48</v>
      </c>
      <c r="B53" s="247">
        <v>45449</v>
      </c>
      <c r="C53" s="248" t="s">
        <v>2781</v>
      </c>
      <c r="D53" s="108" t="s">
        <v>15</v>
      </c>
      <c r="E53" s="108"/>
      <c r="F53" s="179">
        <f>22.4+6.4+13.5</f>
        <v>42.3</v>
      </c>
      <c r="G53" s="180"/>
    </row>
    <row r="54" spans="1:7" s="32" customFormat="1" ht="18" customHeight="1" x14ac:dyDescent="0.25">
      <c r="A54" s="105">
        <f t="shared" si="0"/>
        <v>49</v>
      </c>
      <c r="B54" s="247">
        <v>45348</v>
      </c>
      <c r="C54" s="248" t="s">
        <v>2781</v>
      </c>
      <c r="D54" s="108" t="s">
        <v>3215</v>
      </c>
      <c r="E54" s="108"/>
      <c r="F54" s="179">
        <f>64.19+185.8+77.26+100+14.3</f>
        <v>441.55</v>
      </c>
      <c r="G54" s="180"/>
    </row>
    <row r="55" spans="1:7" s="32" customFormat="1" ht="18" customHeight="1" x14ac:dyDescent="0.25">
      <c r="A55" s="105">
        <f t="shared" si="0"/>
        <v>50</v>
      </c>
      <c r="B55" s="247">
        <v>45462</v>
      </c>
      <c r="C55" s="248" t="s">
        <v>2781</v>
      </c>
      <c r="D55" s="108" t="s">
        <v>3216</v>
      </c>
      <c r="E55" s="108"/>
      <c r="F55" s="179">
        <v>65.94</v>
      </c>
      <c r="G55" s="180"/>
    </row>
    <row r="56" spans="1:7" s="32" customFormat="1" ht="18" customHeight="1" x14ac:dyDescent="0.25">
      <c r="A56" s="105">
        <f t="shared" si="0"/>
        <v>51</v>
      </c>
      <c r="B56" s="247">
        <v>45462</v>
      </c>
      <c r="C56" s="248" t="s">
        <v>2781</v>
      </c>
      <c r="D56" s="108" t="s">
        <v>3217</v>
      </c>
      <c r="E56" s="108"/>
      <c r="F56" s="179">
        <v>429.3</v>
      </c>
      <c r="G56" s="180"/>
    </row>
    <row r="57" spans="1:7" s="32" customFormat="1" ht="18" customHeight="1" x14ac:dyDescent="0.25">
      <c r="A57" s="105">
        <f t="shared" si="0"/>
        <v>52</v>
      </c>
      <c r="B57" s="247">
        <v>45329</v>
      </c>
      <c r="C57" s="248" t="s">
        <v>2781</v>
      </c>
      <c r="D57" s="108" t="s">
        <v>3218</v>
      </c>
      <c r="E57" s="108"/>
      <c r="F57" s="179">
        <v>12.2</v>
      </c>
      <c r="G57" s="180"/>
    </row>
    <row r="58" spans="1:7" s="32" customFormat="1" ht="18" customHeight="1" x14ac:dyDescent="0.25">
      <c r="A58" s="105">
        <f t="shared" si="0"/>
        <v>53</v>
      </c>
      <c r="B58" s="247">
        <v>45434</v>
      </c>
      <c r="C58" s="248" t="s">
        <v>2781</v>
      </c>
      <c r="D58" s="108" t="s">
        <v>3219</v>
      </c>
      <c r="E58" s="108"/>
      <c r="F58" s="179">
        <v>114.8</v>
      </c>
      <c r="G58" s="180"/>
    </row>
    <row r="59" spans="1:7" s="32" customFormat="1" ht="18" customHeight="1" x14ac:dyDescent="0.25">
      <c r="A59" s="105">
        <f t="shared" si="0"/>
        <v>54</v>
      </c>
      <c r="B59" s="247">
        <v>45447</v>
      </c>
      <c r="C59" s="248" t="s">
        <v>2781</v>
      </c>
      <c r="D59" s="108" t="s">
        <v>3220</v>
      </c>
      <c r="E59" s="108"/>
      <c r="F59" s="179">
        <v>16.399999999999999</v>
      </c>
      <c r="G59" s="249"/>
    </row>
    <row r="60" spans="1:7" s="32" customFormat="1" ht="18" customHeight="1" x14ac:dyDescent="0.25">
      <c r="A60" s="105">
        <f t="shared" si="0"/>
        <v>55</v>
      </c>
      <c r="B60" s="247">
        <v>45463</v>
      </c>
      <c r="C60" s="248" t="s">
        <v>2781</v>
      </c>
      <c r="D60" s="108" t="s">
        <v>3221</v>
      </c>
      <c r="E60" s="108"/>
      <c r="F60" s="179">
        <v>30.9</v>
      </c>
      <c r="G60" s="249"/>
    </row>
    <row r="61" spans="1:7" s="32" customFormat="1" ht="18" customHeight="1" x14ac:dyDescent="0.25">
      <c r="A61" s="105">
        <f t="shared" si="0"/>
        <v>56</v>
      </c>
      <c r="B61" s="247">
        <v>45468</v>
      </c>
      <c r="C61" s="248" t="s">
        <v>2781</v>
      </c>
      <c r="D61" s="108" t="s">
        <v>3220</v>
      </c>
      <c r="E61" s="108"/>
      <c r="F61" s="179">
        <v>82</v>
      </c>
      <c r="G61" s="249"/>
    </row>
    <row r="62" spans="1:7" ht="18" customHeight="1" x14ac:dyDescent="0.25">
      <c r="A62" s="94">
        <f t="shared" si="0"/>
        <v>57</v>
      </c>
      <c r="B62" s="109">
        <v>45484</v>
      </c>
      <c r="C62" s="248" t="s">
        <v>2781</v>
      </c>
      <c r="D62" s="103" t="s">
        <v>3227</v>
      </c>
      <c r="E62" s="103"/>
      <c r="F62" s="179">
        <f>54+22.9+100</f>
        <v>176.9</v>
      </c>
      <c r="G62" s="249"/>
    </row>
    <row r="63" spans="1:7" ht="18" customHeight="1" x14ac:dyDescent="0.25">
      <c r="A63" s="94">
        <f t="shared" si="0"/>
        <v>58</v>
      </c>
      <c r="B63" s="109">
        <v>45480</v>
      </c>
      <c r="C63" s="248" t="s">
        <v>2781</v>
      </c>
      <c r="D63" s="103" t="s">
        <v>3222</v>
      </c>
      <c r="E63" s="103"/>
      <c r="F63" s="179">
        <v>55.6</v>
      </c>
      <c r="G63" s="249"/>
    </row>
    <row r="64" spans="1:7" ht="18" customHeight="1" x14ac:dyDescent="0.25">
      <c r="A64" s="94">
        <f t="shared" si="0"/>
        <v>59</v>
      </c>
      <c r="B64" s="109">
        <v>45478</v>
      </c>
      <c r="C64" s="248" t="s">
        <v>2781</v>
      </c>
      <c r="D64" s="103" t="s">
        <v>3223</v>
      </c>
      <c r="E64" s="103"/>
      <c r="F64" s="179">
        <v>223.9</v>
      </c>
      <c r="G64" s="249"/>
    </row>
    <row r="65" spans="1:7" ht="18" customHeight="1" x14ac:dyDescent="0.25">
      <c r="A65" s="94">
        <f t="shared" si="0"/>
        <v>60</v>
      </c>
      <c r="B65" s="109">
        <v>45446</v>
      </c>
      <c r="C65" s="248" t="s">
        <v>2781</v>
      </c>
      <c r="D65" s="103" t="s">
        <v>3224</v>
      </c>
      <c r="E65" s="103"/>
      <c r="F65" s="179">
        <v>125</v>
      </c>
      <c r="G65" s="249"/>
    </row>
    <row r="66" spans="1:7" ht="18" customHeight="1" x14ac:dyDescent="0.25">
      <c r="A66" s="94">
        <f t="shared" si="0"/>
        <v>61</v>
      </c>
      <c r="B66" s="109">
        <v>45476</v>
      </c>
      <c r="C66" s="248" t="s">
        <v>2781</v>
      </c>
      <c r="D66" s="103" t="s">
        <v>3225</v>
      </c>
      <c r="E66" s="103"/>
      <c r="F66" s="179">
        <v>22.4</v>
      </c>
      <c r="G66" s="249"/>
    </row>
    <row r="67" spans="1:7" x14ac:dyDescent="0.25">
      <c r="A67" s="94">
        <f t="shared" si="0"/>
        <v>62</v>
      </c>
      <c r="B67" s="109">
        <v>45497</v>
      </c>
      <c r="C67" s="248" t="s">
        <v>2781</v>
      </c>
      <c r="D67" s="103" t="s">
        <v>3229</v>
      </c>
      <c r="E67" s="103"/>
      <c r="F67" s="179">
        <v>122</v>
      </c>
      <c r="G67" s="249"/>
    </row>
    <row r="68" spans="1:7" x14ac:dyDescent="0.25">
      <c r="A68" s="94">
        <f t="shared" si="0"/>
        <v>63</v>
      </c>
      <c r="B68" s="109">
        <v>45497</v>
      </c>
      <c r="C68" s="248" t="s">
        <v>2781</v>
      </c>
      <c r="D68" s="103" t="s">
        <v>3228</v>
      </c>
      <c r="E68" s="103"/>
      <c r="F68" s="179">
        <v>30.9</v>
      </c>
      <c r="G68" s="249"/>
    </row>
    <row r="69" spans="1:7" x14ac:dyDescent="0.25">
      <c r="A69" s="94">
        <f t="shared" si="0"/>
        <v>64</v>
      </c>
      <c r="B69" s="109"/>
      <c r="C69" s="94"/>
      <c r="D69" s="103"/>
      <c r="E69" s="103"/>
      <c r="F69" s="184"/>
      <c r="G69" s="89"/>
    </row>
    <row r="70" spans="1:7" x14ac:dyDescent="0.25">
      <c r="A70" s="94">
        <f t="shared" si="0"/>
        <v>65</v>
      </c>
      <c r="B70" s="109"/>
      <c r="C70" s="94"/>
      <c r="D70" s="103"/>
      <c r="E70" s="103"/>
      <c r="F70" s="184"/>
      <c r="G70" s="89"/>
    </row>
    <row r="71" spans="1:7" x14ac:dyDescent="0.25">
      <c r="A71" s="94">
        <f t="shared" si="0"/>
        <v>66</v>
      </c>
      <c r="B71" s="109"/>
      <c r="C71" s="94"/>
      <c r="D71" s="103"/>
      <c r="E71" s="103"/>
      <c r="F71" s="89"/>
      <c r="G71" s="89"/>
    </row>
    <row r="72" spans="1:7" x14ac:dyDescent="0.25">
      <c r="A72" s="94">
        <f t="shared" si="0"/>
        <v>67</v>
      </c>
      <c r="B72" s="109"/>
      <c r="C72" s="94"/>
      <c r="D72" s="103"/>
      <c r="E72" s="103"/>
      <c r="F72" s="89"/>
      <c r="G72" s="89"/>
    </row>
    <row r="73" spans="1:7" x14ac:dyDescent="0.25">
      <c r="A73" s="94">
        <f t="shared" si="0"/>
        <v>68</v>
      </c>
      <c r="B73" s="109"/>
      <c r="C73" s="94"/>
      <c r="D73" s="103"/>
      <c r="E73" s="103"/>
      <c r="F73" s="89"/>
      <c r="G73" s="89"/>
    </row>
    <row r="74" spans="1:7" x14ac:dyDescent="0.25">
      <c r="A74" s="94">
        <f t="shared" si="0"/>
        <v>69</v>
      </c>
      <c r="B74" s="109"/>
      <c r="C74" s="94"/>
      <c r="D74" s="103"/>
      <c r="E74" s="103"/>
      <c r="F74" s="89"/>
      <c r="G74" s="89"/>
    </row>
    <row r="75" spans="1:7" x14ac:dyDescent="0.25">
      <c r="A75" s="94">
        <f t="shared" si="0"/>
        <v>70</v>
      </c>
      <c r="B75" s="109"/>
      <c r="C75" s="94"/>
      <c r="D75" s="103"/>
      <c r="E75" s="103"/>
      <c r="F75" s="89"/>
      <c r="G75" s="89"/>
    </row>
    <row r="76" spans="1:7" x14ac:dyDescent="0.25">
      <c r="A76" s="94">
        <f t="shared" si="0"/>
        <v>71</v>
      </c>
      <c r="B76" s="109"/>
      <c r="C76" s="94"/>
      <c r="D76" s="103"/>
      <c r="E76" s="103"/>
      <c r="F76" s="89"/>
      <c r="G76" s="89"/>
    </row>
    <row r="77" spans="1:7" x14ac:dyDescent="0.25">
      <c r="A77" s="94">
        <f t="shared" si="0"/>
        <v>72</v>
      </c>
      <c r="B77" s="109"/>
      <c r="C77" s="94"/>
      <c r="D77" s="103"/>
      <c r="E77" s="103"/>
      <c r="F77" s="89"/>
      <c r="G77" s="89"/>
    </row>
    <row r="78" spans="1:7" x14ac:dyDescent="0.25">
      <c r="A78" s="94">
        <f t="shared" si="0"/>
        <v>73</v>
      </c>
      <c r="B78" s="109"/>
      <c r="C78" s="94"/>
      <c r="D78" s="103"/>
      <c r="E78" s="103"/>
      <c r="F78" s="89"/>
      <c r="G78" s="89"/>
    </row>
    <row r="79" spans="1:7" x14ac:dyDescent="0.25">
      <c r="A79" s="94">
        <f t="shared" si="0"/>
        <v>74</v>
      </c>
      <c r="B79" s="109"/>
      <c r="C79" s="94"/>
      <c r="D79" s="103"/>
      <c r="E79" s="103"/>
      <c r="F79" s="89"/>
      <c r="G79" s="89"/>
    </row>
    <row r="80" spans="1:7" x14ac:dyDescent="0.25">
      <c r="A80" s="94">
        <f t="shared" si="0"/>
        <v>75</v>
      </c>
      <c r="B80" s="109"/>
      <c r="C80" s="94"/>
      <c r="D80" s="103"/>
      <c r="E80" s="103"/>
      <c r="F80" s="89"/>
      <c r="G80" s="89"/>
    </row>
    <row r="81" spans="1:7" x14ac:dyDescent="0.25">
      <c r="A81" s="94">
        <f t="shared" si="0"/>
        <v>76</v>
      </c>
      <c r="B81" s="109"/>
      <c r="C81" s="94"/>
      <c r="D81" s="103"/>
      <c r="E81" s="103"/>
      <c r="F81" s="89"/>
      <c r="G81" s="89"/>
    </row>
    <row r="82" spans="1:7" x14ac:dyDescent="0.25">
      <c r="A82" s="94">
        <f t="shared" si="0"/>
        <v>77</v>
      </c>
      <c r="B82" s="109"/>
      <c r="C82" s="94"/>
      <c r="D82" s="103"/>
      <c r="E82" s="103"/>
      <c r="F82" s="89"/>
      <c r="G82" s="89"/>
    </row>
    <row r="83" spans="1:7" x14ac:dyDescent="0.25">
      <c r="A83" s="94">
        <f t="shared" si="0"/>
        <v>78</v>
      </c>
      <c r="B83" s="109"/>
      <c r="C83" s="94"/>
      <c r="D83" s="103"/>
      <c r="E83" s="103"/>
      <c r="F83" s="89"/>
      <c r="G83" s="89"/>
    </row>
    <row r="84" spans="1:7" x14ac:dyDescent="0.25">
      <c r="A84" s="94">
        <f t="shared" si="0"/>
        <v>79</v>
      </c>
      <c r="B84" s="109"/>
      <c r="C84" s="94"/>
      <c r="D84" s="103"/>
      <c r="E84" s="103"/>
      <c r="F84" s="89"/>
      <c r="G84" s="89"/>
    </row>
    <row r="85" spans="1:7" x14ac:dyDescent="0.25">
      <c r="A85" s="94">
        <f t="shared" si="0"/>
        <v>80</v>
      </c>
      <c r="B85" s="109"/>
      <c r="C85" s="94"/>
      <c r="D85" s="103"/>
      <c r="E85" s="103"/>
      <c r="F85" s="89"/>
      <c r="G85" s="89"/>
    </row>
    <row r="86" spans="1:7" x14ac:dyDescent="0.25">
      <c r="A86" s="94">
        <f t="shared" ref="A86:A135" si="1">+A85+1</f>
        <v>81</v>
      </c>
      <c r="B86" s="109"/>
      <c r="C86" s="94"/>
      <c r="D86" s="103"/>
      <c r="E86" s="103"/>
      <c r="F86" s="89"/>
      <c r="G86" s="89"/>
    </row>
    <row r="87" spans="1:7" x14ac:dyDescent="0.25">
      <c r="A87" s="94">
        <f t="shared" si="1"/>
        <v>82</v>
      </c>
      <c r="B87" s="109"/>
      <c r="C87" s="94"/>
      <c r="D87" s="103"/>
      <c r="E87" s="103"/>
      <c r="F87" s="89"/>
      <c r="G87" s="89"/>
    </row>
    <row r="88" spans="1:7" x14ac:dyDescent="0.25">
      <c r="A88" s="94">
        <f t="shared" si="1"/>
        <v>83</v>
      </c>
      <c r="B88" s="109"/>
      <c r="C88" s="94"/>
      <c r="D88" s="103"/>
      <c r="E88" s="103"/>
      <c r="F88" s="89"/>
      <c r="G88" s="89"/>
    </row>
    <row r="89" spans="1:7" x14ac:dyDescent="0.25">
      <c r="A89" s="94">
        <f t="shared" si="1"/>
        <v>84</v>
      </c>
      <c r="B89" s="109"/>
      <c r="C89" s="94"/>
      <c r="D89" s="103"/>
      <c r="E89" s="103"/>
      <c r="F89" s="89"/>
      <c r="G89" s="89"/>
    </row>
    <row r="90" spans="1:7" x14ac:dyDescent="0.25">
      <c r="A90" s="94">
        <f t="shared" si="1"/>
        <v>85</v>
      </c>
      <c r="B90" s="109"/>
      <c r="C90" s="94"/>
      <c r="D90" s="103"/>
      <c r="E90" s="103"/>
      <c r="F90" s="89"/>
      <c r="G90" s="89"/>
    </row>
    <row r="91" spans="1:7" x14ac:dyDescent="0.25">
      <c r="A91" s="94">
        <f t="shared" si="1"/>
        <v>86</v>
      </c>
      <c r="B91" s="109"/>
      <c r="C91" s="94"/>
      <c r="D91" s="103"/>
      <c r="E91" s="103"/>
      <c r="F91" s="89"/>
      <c r="G91" s="89"/>
    </row>
    <row r="92" spans="1:7" x14ac:dyDescent="0.25">
      <c r="A92" s="94">
        <f t="shared" si="1"/>
        <v>87</v>
      </c>
      <c r="B92" s="109"/>
      <c r="C92" s="94"/>
      <c r="D92" s="103"/>
      <c r="E92" s="103"/>
      <c r="F92" s="89"/>
      <c r="G92" s="89"/>
    </row>
    <row r="93" spans="1:7" x14ac:dyDescent="0.25">
      <c r="A93" s="94">
        <f t="shared" si="1"/>
        <v>88</v>
      </c>
      <c r="B93" s="109"/>
      <c r="C93" s="94"/>
      <c r="D93" s="103"/>
      <c r="E93" s="103"/>
      <c r="F93" s="89"/>
      <c r="G93" s="89"/>
    </row>
    <row r="94" spans="1:7" x14ac:dyDescent="0.25">
      <c r="A94" s="94">
        <f t="shared" si="1"/>
        <v>89</v>
      </c>
      <c r="B94" s="109"/>
      <c r="C94" s="94"/>
      <c r="D94" s="103"/>
      <c r="E94" s="103"/>
      <c r="F94" s="89"/>
      <c r="G94" s="89"/>
    </row>
    <row r="95" spans="1:7" x14ac:dyDescent="0.25">
      <c r="A95" s="94">
        <f t="shared" si="1"/>
        <v>90</v>
      </c>
      <c r="B95" s="109"/>
      <c r="C95" s="94"/>
      <c r="D95" s="103"/>
      <c r="E95" s="103"/>
      <c r="F95" s="89"/>
      <c r="G95" s="89"/>
    </row>
    <row r="96" spans="1:7" x14ac:dyDescent="0.25">
      <c r="A96" s="94">
        <f t="shared" si="1"/>
        <v>91</v>
      </c>
      <c r="B96" s="109"/>
      <c r="C96" s="94"/>
      <c r="D96" s="103"/>
      <c r="E96" s="103"/>
      <c r="F96" s="89"/>
      <c r="G96" s="89"/>
    </row>
    <row r="97" spans="1:7" x14ac:dyDescent="0.25">
      <c r="A97" s="94">
        <f t="shared" si="1"/>
        <v>92</v>
      </c>
      <c r="B97" s="109"/>
      <c r="C97" s="94"/>
      <c r="D97" s="103"/>
      <c r="E97" s="103"/>
      <c r="F97" s="89"/>
      <c r="G97" s="89"/>
    </row>
    <row r="98" spans="1:7" x14ac:dyDescent="0.25">
      <c r="A98" s="94">
        <f t="shared" si="1"/>
        <v>93</v>
      </c>
      <c r="B98" s="109"/>
      <c r="C98" s="94"/>
      <c r="D98" s="103"/>
      <c r="E98" s="103"/>
      <c r="F98" s="89"/>
      <c r="G98" s="89"/>
    </row>
    <row r="99" spans="1:7" x14ac:dyDescent="0.25">
      <c r="A99" s="94">
        <f t="shared" si="1"/>
        <v>94</v>
      </c>
      <c r="B99" s="109"/>
      <c r="C99" s="94"/>
      <c r="D99" s="103"/>
      <c r="E99" s="103"/>
      <c r="F99" s="89"/>
      <c r="G99" s="89"/>
    </row>
    <row r="100" spans="1:7" x14ac:dyDescent="0.25">
      <c r="A100" s="94">
        <f t="shared" si="1"/>
        <v>95</v>
      </c>
      <c r="B100" s="109"/>
      <c r="C100" s="94"/>
      <c r="D100" s="103"/>
      <c r="E100" s="103"/>
      <c r="F100" s="89"/>
      <c r="G100" s="89"/>
    </row>
    <row r="101" spans="1:7" x14ac:dyDescent="0.25">
      <c r="A101" s="94">
        <f t="shared" si="1"/>
        <v>96</v>
      </c>
      <c r="B101" s="109"/>
      <c r="C101" s="94"/>
      <c r="D101" s="103"/>
      <c r="E101" s="103"/>
      <c r="F101" s="89"/>
      <c r="G101" s="89"/>
    </row>
    <row r="102" spans="1:7" x14ac:dyDescent="0.25">
      <c r="A102" s="94">
        <f t="shared" si="1"/>
        <v>97</v>
      </c>
      <c r="B102" s="109"/>
      <c r="C102" s="94"/>
      <c r="D102" s="103"/>
      <c r="E102" s="103"/>
      <c r="F102" s="89"/>
      <c r="G102" s="89"/>
    </row>
    <row r="103" spans="1:7" x14ac:dyDescent="0.25">
      <c r="A103" s="94">
        <f t="shared" si="1"/>
        <v>98</v>
      </c>
      <c r="B103" s="109"/>
      <c r="C103" s="94"/>
      <c r="D103" s="103"/>
      <c r="E103" s="103"/>
      <c r="F103" s="89"/>
      <c r="G103" s="89"/>
    </row>
    <row r="104" spans="1:7" x14ac:dyDescent="0.25">
      <c r="A104" s="94">
        <f t="shared" si="1"/>
        <v>99</v>
      </c>
      <c r="B104" s="109"/>
      <c r="C104" s="94"/>
      <c r="D104" s="103"/>
      <c r="E104" s="103"/>
      <c r="F104" s="89"/>
      <c r="G104" s="89"/>
    </row>
    <row r="105" spans="1:7" x14ac:dyDescent="0.25">
      <c r="A105" s="94">
        <f t="shared" si="1"/>
        <v>100</v>
      </c>
      <c r="B105" s="109"/>
      <c r="C105" s="94"/>
      <c r="D105" s="103"/>
      <c r="E105" s="103"/>
      <c r="F105" s="89"/>
      <c r="G105" s="89"/>
    </row>
    <row r="106" spans="1:7" x14ac:dyDescent="0.25">
      <c r="A106" s="94">
        <f t="shared" si="1"/>
        <v>101</v>
      </c>
      <c r="B106" s="109"/>
      <c r="C106" s="94"/>
      <c r="D106" s="103"/>
      <c r="E106" s="103"/>
      <c r="F106" s="89"/>
      <c r="G106" s="89"/>
    </row>
    <row r="107" spans="1:7" x14ac:dyDescent="0.25">
      <c r="A107" s="94">
        <f t="shared" si="1"/>
        <v>102</v>
      </c>
      <c r="B107" s="109"/>
      <c r="C107" s="94"/>
      <c r="D107" s="103"/>
      <c r="E107" s="103"/>
      <c r="F107" s="89"/>
      <c r="G107" s="89"/>
    </row>
    <row r="108" spans="1:7" x14ac:dyDescent="0.25">
      <c r="A108" s="94">
        <f t="shared" si="1"/>
        <v>103</v>
      </c>
      <c r="B108" s="109"/>
      <c r="C108" s="94"/>
      <c r="D108" s="103"/>
      <c r="E108" s="103"/>
      <c r="F108" s="89"/>
      <c r="G108" s="89"/>
    </row>
    <row r="109" spans="1:7" x14ac:dyDescent="0.25">
      <c r="A109" s="94">
        <f t="shared" si="1"/>
        <v>104</v>
      </c>
      <c r="B109" s="109"/>
      <c r="C109" s="94"/>
      <c r="D109" s="103"/>
      <c r="E109" s="103"/>
      <c r="F109" s="89"/>
      <c r="G109" s="89"/>
    </row>
    <row r="110" spans="1:7" x14ac:dyDescent="0.25">
      <c r="A110" s="94">
        <f t="shared" si="1"/>
        <v>105</v>
      </c>
      <c r="B110" s="109"/>
      <c r="C110" s="94"/>
      <c r="D110" s="103"/>
      <c r="E110" s="103"/>
      <c r="F110" s="89"/>
      <c r="G110" s="89"/>
    </row>
    <row r="111" spans="1:7" x14ac:dyDescent="0.25">
      <c r="A111" s="94">
        <f t="shared" si="1"/>
        <v>106</v>
      </c>
      <c r="B111" s="109"/>
      <c r="C111" s="94"/>
      <c r="D111" s="103"/>
      <c r="E111" s="103"/>
      <c r="F111" s="89"/>
      <c r="G111" s="89"/>
    </row>
    <row r="112" spans="1:7" x14ac:dyDescent="0.25">
      <c r="A112" s="94">
        <f t="shared" si="1"/>
        <v>107</v>
      </c>
      <c r="B112" s="109"/>
      <c r="C112" s="94"/>
      <c r="D112" s="103"/>
      <c r="E112" s="103"/>
      <c r="F112" s="89"/>
      <c r="G112" s="89"/>
    </row>
    <row r="113" spans="1:7" x14ac:dyDescent="0.25">
      <c r="A113" s="94">
        <f t="shared" si="1"/>
        <v>108</v>
      </c>
      <c r="B113" s="109"/>
      <c r="C113" s="94"/>
      <c r="D113" s="103"/>
      <c r="E113" s="103"/>
      <c r="F113" s="89"/>
      <c r="G113" s="89"/>
    </row>
    <row r="114" spans="1:7" x14ac:dyDescent="0.25">
      <c r="A114" s="94">
        <f t="shared" si="1"/>
        <v>109</v>
      </c>
      <c r="B114" s="109"/>
      <c r="C114" s="94"/>
      <c r="D114" s="103"/>
      <c r="E114" s="103"/>
      <c r="F114" s="89"/>
      <c r="G114" s="89"/>
    </row>
    <row r="115" spans="1:7" x14ac:dyDescent="0.25">
      <c r="A115" s="94">
        <f t="shared" si="1"/>
        <v>110</v>
      </c>
      <c r="B115" s="109"/>
      <c r="C115" s="94"/>
      <c r="D115" s="103"/>
      <c r="E115" s="103"/>
      <c r="F115" s="89"/>
      <c r="G115" s="89"/>
    </row>
    <row r="116" spans="1:7" x14ac:dyDescent="0.25">
      <c r="A116" s="94">
        <f t="shared" si="1"/>
        <v>111</v>
      </c>
      <c r="B116" s="109"/>
      <c r="C116" s="94"/>
      <c r="D116" s="103"/>
      <c r="E116" s="103"/>
      <c r="F116" s="89"/>
      <c r="G116" s="89"/>
    </row>
    <row r="117" spans="1:7" x14ac:dyDescent="0.25">
      <c r="A117" s="94">
        <f t="shared" si="1"/>
        <v>112</v>
      </c>
      <c r="B117" s="109"/>
      <c r="C117" s="94"/>
      <c r="D117" s="103"/>
      <c r="E117" s="103"/>
      <c r="F117" s="89"/>
      <c r="G117" s="89"/>
    </row>
    <row r="118" spans="1:7" x14ac:dyDescent="0.25">
      <c r="A118" s="94">
        <f t="shared" si="1"/>
        <v>113</v>
      </c>
      <c r="B118" s="109"/>
      <c r="C118" s="94"/>
      <c r="D118" s="103"/>
      <c r="E118" s="103"/>
      <c r="F118" s="89"/>
      <c r="G118" s="89"/>
    </row>
    <row r="119" spans="1:7" x14ac:dyDescent="0.25">
      <c r="A119" s="94">
        <f t="shared" si="1"/>
        <v>114</v>
      </c>
      <c r="B119" s="109"/>
      <c r="C119" s="94"/>
      <c r="D119" s="103"/>
      <c r="E119" s="103"/>
      <c r="F119" s="89"/>
      <c r="G119" s="89"/>
    </row>
    <row r="120" spans="1:7" x14ac:dyDescent="0.25">
      <c r="A120" s="94">
        <f t="shared" si="1"/>
        <v>115</v>
      </c>
      <c r="B120" s="109"/>
      <c r="C120" s="94"/>
      <c r="D120" s="103"/>
      <c r="E120" s="103"/>
      <c r="F120" s="89"/>
      <c r="G120" s="89"/>
    </row>
    <row r="121" spans="1:7" x14ac:dyDescent="0.25">
      <c r="A121" s="94">
        <f t="shared" si="1"/>
        <v>116</v>
      </c>
      <c r="B121" s="109"/>
      <c r="C121" s="94"/>
      <c r="D121" s="103"/>
      <c r="E121" s="103"/>
      <c r="F121" s="89"/>
      <c r="G121" s="89"/>
    </row>
    <row r="122" spans="1:7" x14ac:dyDescent="0.25">
      <c r="A122" s="94">
        <f t="shared" si="1"/>
        <v>117</v>
      </c>
      <c r="B122" s="109"/>
      <c r="C122" s="94"/>
      <c r="D122" s="103"/>
      <c r="E122" s="103"/>
      <c r="F122" s="89"/>
      <c r="G122" s="89"/>
    </row>
    <row r="123" spans="1:7" x14ac:dyDescent="0.25">
      <c r="A123" s="94">
        <f t="shared" si="1"/>
        <v>118</v>
      </c>
      <c r="B123" s="109"/>
      <c r="C123" s="94"/>
      <c r="D123" s="103"/>
      <c r="E123" s="103"/>
      <c r="F123" s="89"/>
      <c r="G123" s="89"/>
    </row>
    <row r="124" spans="1:7" x14ac:dyDescent="0.25">
      <c r="A124" s="94">
        <f t="shared" si="1"/>
        <v>119</v>
      </c>
      <c r="B124" s="109"/>
      <c r="C124" s="94"/>
      <c r="D124" s="103"/>
      <c r="E124" s="103"/>
      <c r="F124" s="89"/>
      <c r="G124" s="89"/>
    </row>
    <row r="125" spans="1:7" x14ac:dyDescent="0.25">
      <c r="A125" s="94">
        <f t="shared" si="1"/>
        <v>120</v>
      </c>
      <c r="B125" s="109"/>
      <c r="C125" s="94"/>
      <c r="D125" s="103"/>
      <c r="E125" s="103"/>
      <c r="F125" s="89"/>
      <c r="G125" s="89"/>
    </row>
    <row r="126" spans="1:7" x14ac:dyDescent="0.25">
      <c r="A126" s="94">
        <f t="shared" si="1"/>
        <v>121</v>
      </c>
      <c r="B126" s="109"/>
      <c r="C126" s="94"/>
      <c r="D126" s="103"/>
      <c r="E126" s="103"/>
      <c r="F126" s="89"/>
      <c r="G126" s="89"/>
    </row>
    <row r="127" spans="1:7" x14ac:dyDescent="0.25">
      <c r="A127" s="94">
        <f t="shared" si="1"/>
        <v>122</v>
      </c>
      <c r="B127" s="109"/>
      <c r="C127" s="94"/>
      <c r="D127" s="103"/>
      <c r="E127" s="103"/>
      <c r="F127" s="89"/>
      <c r="G127" s="89"/>
    </row>
    <row r="128" spans="1:7" x14ac:dyDescent="0.25">
      <c r="A128" s="94">
        <f t="shared" si="1"/>
        <v>123</v>
      </c>
      <c r="B128" s="109"/>
      <c r="C128" s="94"/>
      <c r="D128" s="103"/>
      <c r="E128" s="103"/>
      <c r="F128" s="89"/>
      <c r="G128" s="89"/>
    </row>
    <row r="129" spans="1:7" x14ac:dyDescent="0.25">
      <c r="A129" s="94">
        <f t="shared" si="1"/>
        <v>124</v>
      </c>
      <c r="B129" s="109"/>
      <c r="C129" s="94"/>
      <c r="D129" s="103"/>
      <c r="E129" s="103"/>
      <c r="F129" s="89"/>
      <c r="G129" s="89"/>
    </row>
    <row r="130" spans="1:7" x14ac:dyDescent="0.25">
      <c r="A130" s="94">
        <f t="shared" si="1"/>
        <v>125</v>
      </c>
      <c r="B130" s="109"/>
      <c r="C130" s="94"/>
      <c r="D130" s="103"/>
      <c r="E130" s="103"/>
      <c r="F130" s="89"/>
      <c r="G130" s="89"/>
    </row>
    <row r="131" spans="1:7" x14ac:dyDescent="0.25">
      <c r="A131" s="94">
        <f t="shared" si="1"/>
        <v>126</v>
      </c>
      <c r="B131" s="109"/>
      <c r="C131" s="94"/>
      <c r="D131" s="103"/>
      <c r="E131" s="103"/>
      <c r="F131" s="89"/>
      <c r="G131" s="89"/>
    </row>
    <row r="132" spans="1:7" x14ac:dyDescent="0.25">
      <c r="A132" s="94">
        <f t="shared" si="1"/>
        <v>127</v>
      </c>
      <c r="B132" s="109"/>
      <c r="C132" s="94"/>
      <c r="D132" s="103"/>
      <c r="E132" s="103"/>
      <c r="F132" s="89"/>
      <c r="G132" s="89"/>
    </row>
    <row r="133" spans="1:7" x14ac:dyDescent="0.25">
      <c r="A133" s="94">
        <f t="shared" si="1"/>
        <v>128</v>
      </c>
      <c r="B133" s="109"/>
      <c r="C133" s="94"/>
      <c r="D133" s="103"/>
      <c r="E133" s="103"/>
      <c r="F133" s="89"/>
      <c r="G133" s="89"/>
    </row>
    <row r="134" spans="1:7" x14ac:dyDescent="0.25">
      <c r="A134" s="94">
        <f t="shared" si="1"/>
        <v>129</v>
      </c>
      <c r="B134" s="109"/>
      <c r="C134" s="94"/>
      <c r="D134" s="103"/>
      <c r="E134" s="103"/>
      <c r="F134" s="89"/>
      <c r="G134" s="89"/>
    </row>
    <row r="135" spans="1:7" x14ac:dyDescent="0.25">
      <c r="A135" s="94">
        <f t="shared" si="1"/>
        <v>130</v>
      </c>
      <c r="B135" s="109"/>
      <c r="C135" s="94"/>
      <c r="D135" s="103"/>
      <c r="E135" s="103"/>
      <c r="F135" s="89"/>
      <c r="G135" s="89"/>
    </row>
    <row r="136" spans="1:7" x14ac:dyDescent="0.25">
      <c r="A136" s="94">
        <f t="shared" ref="A136" si="2">+A135+1</f>
        <v>131</v>
      </c>
      <c r="B136" s="92"/>
      <c r="C136" s="89"/>
      <c r="D136" s="89"/>
      <c r="E136" s="89"/>
      <c r="F136" s="89"/>
      <c r="G136" s="89"/>
    </row>
    <row r="137" spans="1:7" x14ac:dyDescent="0.25">
      <c r="A137" s="94">
        <f t="shared" ref="A137:A200" si="3">+A136+1</f>
        <v>132</v>
      </c>
      <c r="B137" s="92"/>
      <c r="C137" s="89"/>
      <c r="D137" s="89"/>
      <c r="E137" s="89"/>
      <c r="F137" s="89"/>
      <c r="G137" s="89"/>
    </row>
    <row r="138" spans="1:7" x14ac:dyDescent="0.25">
      <c r="A138" s="94">
        <f t="shared" si="3"/>
        <v>133</v>
      </c>
      <c r="B138" s="92"/>
      <c r="C138" s="89"/>
      <c r="D138" s="89"/>
      <c r="E138" s="89"/>
      <c r="F138" s="89"/>
      <c r="G138" s="89"/>
    </row>
    <row r="139" spans="1:7" x14ac:dyDescent="0.25">
      <c r="A139" s="94">
        <f t="shared" si="3"/>
        <v>134</v>
      </c>
      <c r="B139" s="92"/>
      <c r="C139" s="89"/>
      <c r="D139" s="89"/>
      <c r="E139" s="89"/>
      <c r="F139" s="89"/>
      <c r="G139" s="89"/>
    </row>
    <row r="140" spans="1:7" x14ac:dyDescent="0.25">
      <c r="A140" s="94">
        <f t="shared" si="3"/>
        <v>135</v>
      </c>
      <c r="B140" s="92"/>
      <c r="C140" s="89"/>
      <c r="D140" s="89"/>
      <c r="E140" s="89"/>
      <c r="F140" s="89"/>
      <c r="G140" s="89"/>
    </row>
    <row r="141" spans="1:7" x14ac:dyDescent="0.25">
      <c r="A141" s="94">
        <f t="shared" si="3"/>
        <v>136</v>
      </c>
      <c r="B141" s="92"/>
      <c r="C141" s="89"/>
      <c r="D141" s="89"/>
      <c r="E141" s="89"/>
      <c r="F141" s="89"/>
      <c r="G141" s="89"/>
    </row>
    <row r="142" spans="1:7" x14ac:dyDescent="0.25">
      <c r="A142" s="94">
        <f t="shared" si="3"/>
        <v>137</v>
      </c>
      <c r="B142" s="92"/>
      <c r="C142" s="89"/>
      <c r="D142" s="89"/>
      <c r="E142" s="89"/>
      <c r="F142" s="89"/>
      <c r="G142" s="89"/>
    </row>
    <row r="143" spans="1:7" x14ac:dyDescent="0.25">
      <c r="A143" s="94">
        <f t="shared" si="3"/>
        <v>138</v>
      </c>
      <c r="B143" s="92"/>
      <c r="C143" s="89"/>
      <c r="D143" s="89"/>
      <c r="E143" s="89"/>
      <c r="F143" s="89"/>
      <c r="G143" s="89"/>
    </row>
    <row r="144" spans="1:7" x14ac:dyDescent="0.25">
      <c r="A144" s="94">
        <f t="shared" si="3"/>
        <v>139</v>
      </c>
      <c r="B144" s="92"/>
      <c r="C144" s="89"/>
      <c r="D144" s="89"/>
      <c r="E144" s="89"/>
      <c r="F144" s="89"/>
      <c r="G144" s="89"/>
    </row>
    <row r="145" spans="1:7" x14ac:dyDescent="0.25">
      <c r="A145" s="94">
        <f t="shared" si="3"/>
        <v>140</v>
      </c>
      <c r="B145" s="92"/>
      <c r="C145" s="89"/>
      <c r="D145" s="89"/>
      <c r="E145" s="89"/>
      <c r="F145" s="89"/>
      <c r="G145" s="89"/>
    </row>
    <row r="146" spans="1:7" x14ac:dyDescent="0.25">
      <c r="A146" s="94">
        <f t="shared" si="3"/>
        <v>141</v>
      </c>
      <c r="B146" s="92"/>
      <c r="C146" s="89"/>
      <c r="D146" s="89"/>
      <c r="E146" s="89"/>
      <c r="F146" s="89"/>
      <c r="G146" s="89"/>
    </row>
    <row r="147" spans="1:7" x14ac:dyDescent="0.25">
      <c r="A147" s="94">
        <f t="shared" si="3"/>
        <v>142</v>
      </c>
      <c r="B147" s="92"/>
      <c r="C147" s="89"/>
      <c r="D147" s="89"/>
      <c r="E147" s="89"/>
      <c r="F147" s="89"/>
      <c r="G147" s="89"/>
    </row>
    <row r="148" spans="1:7" x14ac:dyDescent="0.25">
      <c r="A148" s="94">
        <f t="shared" si="3"/>
        <v>143</v>
      </c>
      <c r="B148" s="92"/>
      <c r="C148" s="89"/>
      <c r="D148" s="89"/>
      <c r="E148" s="89"/>
      <c r="F148" s="89"/>
      <c r="G148" s="89"/>
    </row>
    <row r="149" spans="1:7" x14ac:dyDescent="0.25">
      <c r="A149" s="94">
        <f t="shared" si="3"/>
        <v>144</v>
      </c>
      <c r="B149" s="92"/>
      <c r="C149" s="89"/>
      <c r="D149" s="89"/>
      <c r="E149" s="89"/>
      <c r="F149" s="89"/>
      <c r="G149" s="89"/>
    </row>
    <row r="150" spans="1:7" x14ac:dyDescent="0.25">
      <c r="A150" s="94">
        <f t="shared" si="3"/>
        <v>145</v>
      </c>
      <c r="B150" s="92"/>
      <c r="C150" s="89"/>
      <c r="D150" s="89"/>
      <c r="E150" s="89"/>
      <c r="F150" s="89"/>
      <c r="G150" s="89"/>
    </row>
    <row r="151" spans="1:7" x14ac:dyDescent="0.25">
      <c r="A151" s="94">
        <f t="shared" si="3"/>
        <v>146</v>
      </c>
      <c r="B151" s="92"/>
      <c r="C151" s="89"/>
      <c r="D151" s="89"/>
      <c r="E151" s="89"/>
      <c r="F151" s="89"/>
      <c r="G151" s="89"/>
    </row>
    <row r="152" spans="1:7" x14ac:dyDescent="0.25">
      <c r="A152" s="94">
        <f t="shared" si="3"/>
        <v>147</v>
      </c>
      <c r="B152" s="92"/>
      <c r="C152" s="89"/>
      <c r="D152" s="89"/>
      <c r="E152" s="89"/>
      <c r="F152" s="89"/>
      <c r="G152" s="89"/>
    </row>
    <row r="153" spans="1:7" x14ac:dyDescent="0.25">
      <c r="A153" s="94">
        <f t="shared" si="3"/>
        <v>148</v>
      </c>
      <c r="B153" s="92"/>
      <c r="C153" s="89"/>
      <c r="D153" s="89"/>
      <c r="E153" s="89"/>
      <c r="F153" s="89"/>
      <c r="G153" s="89"/>
    </row>
    <row r="154" spans="1:7" x14ac:dyDescent="0.25">
      <c r="A154" s="94">
        <f t="shared" si="3"/>
        <v>149</v>
      </c>
      <c r="B154" s="92"/>
      <c r="C154" s="89"/>
      <c r="D154" s="89"/>
      <c r="E154" s="89"/>
      <c r="F154" s="89"/>
      <c r="G154" s="89"/>
    </row>
    <row r="155" spans="1:7" x14ac:dyDescent="0.25">
      <c r="A155" s="94">
        <f t="shared" si="3"/>
        <v>150</v>
      </c>
      <c r="B155" s="92"/>
      <c r="C155" s="89"/>
      <c r="D155" s="89"/>
      <c r="E155" s="89"/>
      <c r="F155" s="89"/>
      <c r="G155" s="89"/>
    </row>
    <row r="156" spans="1:7" x14ac:dyDescent="0.25">
      <c r="A156" s="94">
        <f t="shared" si="3"/>
        <v>151</v>
      </c>
      <c r="B156" s="92"/>
      <c r="C156" s="89"/>
      <c r="D156" s="89"/>
      <c r="E156" s="89"/>
      <c r="F156" s="89"/>
      <c r="G156" s="89"/>
    </row>
    <row r="157" spans="1:7" x14ac:dyDescent="0.25">
      <c r="A157" s="94">
        <f t="shared" si="3"/>
        <v>152</v>
      </c>
      <c r="B157" s="92"/>
      <c r="C157" s="89"/>
      <c r="D157" s="89"/>
      <c r="E157" s="89"/>
      <c r="F157" s="89"/>
      <c r="G157" s="89"/>
    </row>
    <row r="158" spans="1:7" x14ac:dyDescent="0.25">
      <c r="A158" s="94">
        <f t="shared" si="3"/>
        <v>153</v>
      </c>
      <c r="B158" s="92"/>
      <c r="C158" s="89"/>
      <c r="D158" s="89"/>
      <c r="E158" s="89"/>
      <c r="F158" s="89"/>
      <c r="G158" s="89"/>
    </row>
    <row r="159" spans="1:7" x14ac:dyDescent="0.25">
      <c r="A159" s="94">
        <f t="shared" si="3"/>
        <v>154</v>
      </c>
      <c r="B159" s="92"/>
      <c r="C159" s="89"/>
      <c r="D159" s="89"/>
      <c r="E159" s="89"/>
      <c r="F159" s="89"/>
      <c r="G159" s="89"/>
    </row>
    <row r="160" spans="1:7" x14ac:dyDescent="0.25">
      <c r="A160" s="94">
        <f t="shared" si="3"/>
        <v>155</v>
      </c>
      <c r="B160" s="92"/>
      <c r="C160" s="89"/>
      <c r="D160" s="89"/>
      <c r="E160" s="89"/>
      <c r="F160" s="89"/>
      <c r="G160" s="89"/>
    </row>
    <row r="161" spans="1:7" x14ac:dyDescent="0.25">
      <c r="A161" s="94">
        <f t="shared" si="3"/>
        <v>156</v>
      </c>
      <c r="B161" s="92"/>
      <c r="C161" s="89"/>
      <c r="D161" s="89"/>
      <c r="E161" s="89"/>
      <c r="F161" s="89"/>
      <c r="G161" s="89"/>
    </row>
    <row r="162" spans="1:7" x14ac:dyDescent="0.25">
      <c r="A162" s="94">
        <f t="shared" si="3"/>
        <v>157</v>
      </c>
      <c r="B162" s="92"/>
      <c r="C162" s="89"/>
      <c r="D162" s="89"/>
      <c r="E162" s="89"/>
      <c r="F162" s="89"/>
      <c r="G162" s="89"/>
    </row>
    <row r="163" spans="1:7" x14ac:dyDescent="0.25">
      <c r="A163" s="94">
        <f t="shared" si="3"/>
        <v>158</v>
      </c>
      <c r="B163" s="92"/>
      <c r="C163" s="89"/>
      <c r="D163" s="89"/>
      <c r="E163" s="89"/>
      <c r="F163" s="89"/>
      <c r="G163" s="89"/>
    </row>
    <row r="164" spans="1:7" x14ac:dyDescent="0.25">
      <c r="A164" s="94">
        <f t="shared" si="3"/>
        <v>159</v>
      </c>
      <c r="B164" s="92"/>
      <c r="C164" s="89"/>
      <c r="D164" s="89"/>
      <c r="E164" s="89"/>
      <c r="F164" s="89"/>
      <c r="G164" s="89"/>
    </row>
    <row r="165" spans="1:7" x14ac:dyDescent="0.25">
      <c r="A165" s="94">
        <f t="shared" si="3"/>
        <v>160</v>
      </c>
      <c r="B165" s="92"/>
      <c r="C165" s="89"/>
      <c r="D165" s="89"/>
      <c r="E165" s="89"/>
      <c r="F165" s="89"/>
      <c r="G165" s="89"/>
    </row>
    <row r="166" spans="1:7" x14ac:dyDescent="0.25">
      <c r="A166" s="94">
        <f t="shared" si="3"/>
        <v>161</v>
      </c>
      <c r="B166" s="92"/>
      <c r="C166" s="89"/>
      <c r="D166" s="89"/>
      <c r="E166" s="89"/>
      <c r="F166" s="89"/>
      <c r="G166" s="89"/>
    </row>
    <row r="167" spans="1:7" x14ac:dyDescent="0.25">
      <c r="A167" s="94">
        <f t="shared" si="3"/>
        <v>162</v>
      </c>
      <c r="B167" s="92"/>
      <c r="C167" s="89"/>
      <c r="D167" s="89"/>
      <c r="E167" s="89"/>
      <c r="F167" s="89"/>
      <c r="G167" s="89"/>
    </row>
    <row r="168" spans="1:7" x14ac:dyDescent="0.25">
      <c r="A168" s="94">
        <f t="shared" si="3"/>
        <v>163</v>
      </c>
      <c r="B168" s="92"/>
      <c r="C168" s="89"/>
      <c r="D168" s="89"/>
      <c r="E168" s="89"/>
      <c r="F168" s="89"/>
      <c r="G168" s="89"/>
    </row>
    <row r="169" spans="1:7" x14ac:dyDescent="0.25">
      <c r="A169" s="94">
        <f t="shared" si="3"/>
        <v>164</v>
      </c>
      <c r="B169" s="92"/>
      <c r="C169" s="89"/>
      <c r="D169" s="89"/>
      <c r="E169" s="89"/>
      <c r="F169" s="89"/>
      <c r="G169" s="89"/>
    </row>
    <row r="170" spans="1:7" x14ac:dyDescent="0.25">
      <c r="A170" s="94">
        <f t="shared" si="3"/>
        <v>165</v>
      </c>
      <c r="B170" s="92"/>
      <c r="C170" s="89"/>
      <c r="D170" s="89"/>
      <c r="E170" s="89"/>
      <c r="F170" s="89"/>
      <c r="G170" s="89"/>
    </row>
    <row r="171" spans="1:7" x14ac:dyDescent="0.25">
      <c r="A171" s="94">
        <f t="shared" si="3"/>
        <v>166</v>
      </c>
      <c r="B171" s="92"/>
      <c r="C171" s="89"/>
      <c r="D171" s="89"/>
      <c r="E171" s="89"/>
      <c r="F171" s="89"/>
      <c r="G171" s="89"/>
    </row>
    <row r="172" spans="1:7" x14ac:dyDescent="0.25">
      <c r="A172" s="94">
        <f t="shared" si="3"/>
        <v>167</v>
      </c>
      <c r="B172" s="92"/>
      <c r="C172" s="89"/>
      <c r="D172" s="89"/>
      <c r="E172" s="89"/>
      <c r="F172" s="89"/>
      <c r="G172" s="89"/>
    </row>
    <row r="173" spans="1:7" x14ac:dyDescent="0.25">
      <c r="A173" s="94">
        <f t="shared" si="3"/>
        <v>168</v>
      </c>
      <c r="B173" s="92"/>
      <c r="C173" s="89"/>
      <c r="D173" s="89"/>
      <c r="E173" s="89"/>
      <c r="F173" s="89"/>
      <c r="G173" s="89"/>
    </row>
    <row r="174" spans="1:7" x14ac:dyDescent="0.25">
      <c r="A174" s="94">
        <f t="shared" si="3"/>
        <v>169</v>
      </c>
      <c r="B174" s="92"/>
      <c r="C174" s="89"/>
      <c r="D174" s="89"/>
      <c r="E174" s="89"/>
      <c r="F174" s="89"/>
      <c r="G174" s="89"/>
    </row>
    <row r="175" spans="1:7" x14ac:dyDescent="0.25">
      <c r="A175" s="94">
        <f t="shared" si="3"/>
        <v>170</v>
      </c>
      <c r="B175" s="92"/>
      <c r="C175" s="89"/>
      <c r="D175" s="89"/>
      <c r="E175" s="89"/>
      <c r="F175" s="89"/>
      <c r="G175" s="89"/>
    </row>
    <row r="176" spans="1:7" x14ac:dyDescent="0.25">
      <c r="A176" s="94">
        <f t="shared" si="3"/>
        <v>171</v>
      </c>
      <c r="B176" s="92"/>
      <c r="C176" s="89"/>
      <c r="D176" s="89"/>
      <c r="E176" s="89"/>
      <c r="F176" s="89"/>
      <c r="G176" s="89"/>
    </row>
    <row r="177" spans="1:7" x14ac:dyDescent="0.25">
      <c r="A177" s="94">
        <f t="shared" si="3"/>
        <v>172</v>
      </c>
      <c r="B177" s="92"/>
      <c r="C177" s="89"/>
      <c r="D177" s="89"/>
      <c r="E177" s="89"/>
      <c r="F177" s="89"/>
      <c r="G177" s="89"/>
    </row>
    <row r="178" spans="1:7" x14ac:dyDescent="0.25">
      <c r="A178" s="94">
        <f t="shared" si="3"/>
        <v>173</v>
      </c>
      <c r="B178" s="92"/>
      <c r="C178" s="89"/>
      <c r="D178" s="89"/>
      <c r="E178" s="89"/>
      <c r="F178" s="89"/>
      <c r="G178" s="89"/>
    </row>
    <row r="179" spans="1:7" x14ac:dyDescent="0.25">
      <c r="A179" s="94">
        <f t="shared" si="3"/>
        <v>174</v>
      </c>
      <c r="B179" s="92"/>
      <c r="C179" s="89"/>
      <c r="D179" s="89"/>
      <c r="E179" s="89"/>
      <c r="F179" s="89"/>
      <c r="G179" s="89"/>
    </row>
    <row r="180" spans="1:7" x14ac:dyDescent="0.25">
      <c r="A180" s="94">
        <f t="shared" si="3"/>
        <v>175</v>
      </c>
      <c r="B180" s="92"/>
      <c r="C180" s="89"/>
      <c r="D180" s="89"/>
      <c r="E180" s="89"/>
      <c r="F180" s="89"/>
      <c r="G180" s="89"/>
    </row>
    <row r="181" spans="1:7" x14ac:dyDescent="0.25">
      <c r="A181" s="94">
        <f t="shared" si="3"/>
        <v>176</v>
      </c>
      <c r="B181" s="92"/>
      <c r="C181" s="89"/>
      <c r="D181" s="89"/>
      <c r="E181" s="89"/>
      <c r="F181" s="89"/>
      <c r="G181" s="89"/>
    </row>
    <row r="182" spans="1:7" x14ac:dyDescent="0.25">
      <c r="A182" s="94">
        <f t="shared" si="3"/>
        <v>177</v>
      </c>
      <c r="B182" s="92"/>
      <c r="C182" s="89"/>
      <c r="D182" s="89"/>
      <c r="E182" s="89"/>
      <c r="F182" s="89"/>
      <c r="G182" s="89"/>
    </row>
    <row r="183" spans="1:7" x14ac:dyDescent="0.25">
      <c r="A183" s="94">
        <f t="shared" si="3"/>
        <v>178</v>
      </c>
      <c r="B183" s="92"/>
      <c r="C183" s="89"/>
      <c r="D183" s="89"/>
      <c r="E183" s="89"/>
      <c r="F183" s="89"/>
      <c r="G183" s="89"/>
    </row>
    <row r="184" spans="1:7" x14ac:dyDescent="0.25">
      <c r="A184" s="94">
        <f t="shared" si="3"/>
        <v>179</v>
      </c>
      <c r="B184" s="92"/>
      <c r="C184" s="89"/>
      <c r="D184" s="89"/>
      <c r="E184" s="89"/>
      <c r="F184" s="89"/>
      <c r="G184" s="89"/>
    </row>
    <row r="185" spans="1:7" x14ac:dyDescent="0.25">
      <c r="A185" s="94">
        <f t="shared" si="3"/>
        <v>180</v>
      </c>
      <c r="B185" s="92"/>
      <c r="C185" s="89"/>
      <c r="D185" s="89"/>
      <c r="E185" s="89"/>
      <c r="F185" s="89"/>
      <c r="G185" s="89"/>
    </row>
    <row r="186" spans="1:7" x14ac:dyDescent="0.25">
      <c r="A186" s="94">
        <f t="shared" si="3"/>
        <v>181</v>
      </c>
      <c r="B186" s="92"/>
      <c r="C186" s="89"/>
      <c r="D186" s="89"/>
      <c r="E186" s="89"/>
      <c r="F186" s="89"/>
      <c r="G186" s="89"/>
    </row>
    <row r="187" spans="1:7" x14ac:dyDescent="0.25">
      <c r="A187" s="94">
        <f t="shared" si="3"/>
        <v>182</v>
      </c>
      <c r="B187" s="92"/>
      <c r="C187" s="89"/>
      <c r="D187" s="89"/>
      <c r="E187" s="89"/>
      <c r="F187" s="89"/>
      <c r="G187" s="89"/>
    </row>
    <row r="188" spans="1:7" x14ac:dyDescent="0.25">
      <c r="A188" s="94">
        <f t="shared" si="3"/>
        <v>183</v>
      </c>
      <c r="B188" s="92"/>
      <c r="C188" s="89"/>
      <c r="D188" s="89"/>
      <c r="E188" s="89"/>
      <c r="F188" s="89"/>
      <c r="G188" s="89"/>
    </row>
    <row r="189" spans="1:7" x14ac:dyDescent="0.25">
      <c r="A189" s="94">
        <f t="shared" si="3"/>
        <v>184</v>
      </c>
      <c r="B189" s="92"/>
      <c r="C189" s="89"/>
      <c r="D189" s="89"/>
      <c r="E189" s="89"/>
      <c r="F189" s="89"/>
      <c r="G189" s="89"/>
    </row>
    <row r="190" spans="1:7" x14ac:dyDescent="0.25">
      <c r="A190" s="94">
        <f t="shared" si="3"/>
        <v>185</v>
      </c>
      <c r="B190" s="92"/>
      <c r="C190" s="89"/>
      <c r="D190" s="89"/>
      <c r="E190" s="89"/>
      <c r="F190" s="89"/>
      <c r="G190" s="89"/>
    </row>
    <row r="191" spans="1:7" x14ac:dyDescent="0.25">
      <c r="A191" s="94">
        <f t="shared" si="3"/>
        <v>186</v>
      </c>
      <c r="B191" s="92"/>
      <c r="C191" s="89"/>
      <c r="D191" s="89"/>
      <c r="E191" s="89"/>
      <c r="F191" s="89"/>
      <c r="G191" s="89"/>
    </row>
    <row r="192" spans="1:7" x14ac:dyDescent="0.25">
      <c r="A192" s="94">
        <f t="shared" si="3"/>
        <v>187</v>
      </c>
      <c r="B192" s="92"/>
      <c r="C192" s="89"/>
      <c r="D192" s="89"/>
      <c r="E192" s="89"/>
      <c r="F192" s="89"/>
      <c r="G192" s="89"/>
    </row>
    <row r="193" spans="1:7" x14ac:dyDescent="0.25">
      <c r="A193" s="94">
        <f t="shared" si="3"/>
        <v>188</v>
      </c>
      <c r="B193" s="92"/>
      <c r="C193" s="89"/>
      <c r="D193" s="89"/>
      <c r="E193" s="89"/>
      <c r="F193" s="89"/>
      <c r="G193" s="89"/>
    </row>
    <row r="194" spans="1:7" x14ac:dyDescent="0.25">
      <c r="A194" s="94">
        <f t="shared" si="3"/>
        <v>189</v>
      </c>
      <c r="B194" s="92"/>
      <c r="C194" s="89"/>
      <c r="D194" s="89"/>
      <c r="E194" s="89"/>
      <c r="F194" s="89"/>
      <c r="G194" s="89"/>
    </row>
    <row r="195" spans="1:7" x14ac:dyDescent="0.25">
      <c r="A195" s="94">
        <f t="shared" si="3"/>
        <v>190</v>
      </c>
      <c r="B195" s="92"/>
      <c r="C195" s="89"/>
      <c r="D195" s="89"/>
      <c r="E195" s="89"/>
      <c r="F195" s="89"/>
      <c r="G195" s="89"/>
    </row>
    <row r="196" spans="1:7" x14ac:dyDescent="0.25">
      <c r="A196" s="94">
        <f t="shared" si="3"/>
        <v>191</v>
      </c>
      <c r="B196" s="92"/>
      <c r="C196" s="89"/>
      <c r="D196" s="89"/>
      <c r="E196" s="89"/>
      <c r="F196" s="89"/>
      <c r="G196" s="89"/>
    </row>
    <row r="197" spans="1:7" x14ac:dyDescent="0.25">
      <c r="A197" s="94">
        <f t="shared" si="3"/>
        <v>192</v>
      </c>
      <c r="B197" s="92"/>
      <c r="C197" s="89"/>
      <c r="D197" s="89"/>
      <c r="E197" s="89"/>
      <c r="F197" s="89"/>
      <c r="G197" s="89"/>
    </row>
    <row r="198" spans="1:7" x14ac:dyDescent="0.25">
      <c r="A198" s="94">
        <f t="shared" si="3"/>
        <v>193</v>
      </c>
      <c r="B198" s="92"/>
      <c r="C198" s="89"/>
      <c r="D198" s="89"/>
      <c r="E198" s="89"/>
      <c r="F198" s="89"/>
      <c r="G198" s="89"/>
    </row>
    <row r="199" spans="1:7" x14ac:dyDescent="0.25">
      <c r="A199" s="94">
        <f t="shared" si="3"/>
        <v>194</v>
      </c>
      <c r="B199" s="92"/>
      <c r="C199" s="89"/>
      <c r="D199" s="89"/>
      <c r="E199" s="89"/>
      <c r="F199" s="89"/>
      <c r="G199" s="89"/>
    </row>
    <row r="200" spans="1:7" x14ac:dyDescent="0.25">
      <c r="A200" s="94">
        <f t="shared" si="3"/>
        <v>195</v>
      </c>
      <c r="B200" s="92"/>
      <c r="C200" s="89"/>
      <c r="D200" s="89"/>
      <c r="E200" s="89"/>
      <c r="F200" s="89"/>
      <c r="G200" s="89"/>
    </row>
    <row r="201" spans="1:7" x14ac:dyDescent="0.25">
      <c r="A201" s="94">
        <f t="shared" ref="A201:A264" si="4">+A200+1</f>
        <v>196</v>
      </c>
      <c r="B201" s="92"/>
      <c r="C201" s="89"/>
      <c r="D201" s="89"/>
      <c r="E201" s="89"/>
      <c r="F201" s="89"/>
      <c r="G201" s="89"/>
    </row>
    <row r="202" spans="1:7" x14ac:dyDescent="0.25">
      <c r="A202" s="94">
        <f t="shared" si="4"/>
        <v>197</v>
      </c>
      <c r="B202" s="92"/>
      <c r="C202" s="89"/>
      <c r="D202" s="89"/>
      <c r="E202" s="89"/>
      <c r="F202" s="89"/>
      <c r="G202" s="89"/>
    </row>
    <row r="203" spans="1:7" x14ac:dyDescent="0.25">
      <c r="A203" s="94">
        <f t="shared" si="4"/>
        <v>198</v>
      </c>
      <c r="B203" s="92"/>
      <c r="C203" s="89"/>
      <c r="D203" s="89"/>
      <c r="E203" s="89"/>
      <c r="F203" s="89"/>
      <c r="G203" s="89"/>
    </row>
    <row r="204" spans="1:7" x14ac:dyDescent="0.25">
      <c r="A204" s="94">
        <f t="shared" si="4"/>
        <v>199</v>
      </c>
      <c r="B204" s="92"/>
      <c r="C204" s="89"/>
      <c r="D204" s="89"/>
      <c r="E204" s="89"/>
      <c r="F204" s="89"/>
      <c r="G204" s="89"/>
    </row>
    <row r="205" spans="1:7" x14ac:dyDescent="0.25">
      <c r="A205" s="94">
        <f t="shared" si="4"/>
        <v>200</v>
      </c>
      <c r="B205" s="92"/>
      <c r="C205" s="89"/>
      <c r="D205" s="89"/>
      <c r="E205" s="89"/>
      <c r="F205" s="89"/>
      <c r="G205" s="89"/>
    </row>
    <row r="206" spans="1:7" x14ac:dyDescent="0.25">
      <c r="A206" s="94">
        <f t="shared" si="4"/>
        <v>201</v>
      </c>
      <c r="B206" s="92"/>
      <c r="C206" s="89"/>
      <c r="D206" s="89"/>
      <c r="E206" s="89"/>
      <c r="F206" s="89"/>
      <c r="G206" s="89"/>
    </row>
    <row r="207" spans="1:7" x14ac:dyDescent="0.25">
      <c r="A207" s="94">
        <f t="shared" si="4"/>
        <v>202</v>
      </c>
      <c r="B207" s="92"/>
      <c r="C207" s="89"/>
      <c r="D207" s="89"/>
      <c r="E207" s="89"/>
      <c r="F207" s="89"/>
      <c r="G207" s="89"/>
    </row>
    <row r="208" spans="1:7" x14ac:dyDescent="0.25">
      <c r="A208" s="94">
        <f t="shared" si="4"/>
        <v>203</v>
      </c>
      <c r="B208" s="92"/>
      <c r="C208" s="89"/>
      <c r="D208" s="89"/>
      <c r="E208" s="89"/>
      <c r="F208" s="89"/>
      <c r="G208" s="89"/>
    </row>
    <row r="209" spans="1:7" x14ac:dyDescent="0.25">
      <c r="A209" s="94">
        <f t="shared" si="4"/>
        <v>204</v>
      </c>
      <c r="B209" s="92"/>
      <c r="C209" s="89"/>
      <c r="D209" s="89"/>
      <c r="E209" s="89"/>
      <c r="F209" s="89"/>
      <c r="G209" s="89"/>
    </row>
    <row r="210" spans="1:7" x14ac:dyDescent="0.25">
      <c r="A210" s="94">
        <f t="shared" si="4"/>
        <v>205</v>
      </c>
      <c r="B210" s="92"/>
      <c r="C210" s="89"/>
      <c r="D210" s="89"/>
      <c r="E210" s="89"/>
      <c r="F210" s="89"/>
      <c r="G210" s="89"/>
    </row>
    <row r="211" spans="1:7" x14ac:dyDescent="0.25">
      <c r="A211" s="94">
        <f t="shared" si="4"/>
        <v>206</v>
      </c>
      <c r="B211" s="92"/>
      <c r="C211" s="89"/>
      <c r="D211" s="89"/>
      <c r="E211" s="89"/>
      <c r="F211" s="89"/>
      <c r="G211" s="89"/>
    </row>
    <row r="212" spans="1:7" x14ac:dyDescent="0.25">
      <c r="A212" s="94">
        <f t="shared" si="4"/>
        <v>207</v>
      </c>
      <c r="B212" s="92"/>
      <c r="C212" s="89"/>
      <c r="D212" s="89"/>
      <c r="E212" s="89"/>
      <c r="F212" s="89"/>
      <c r="G212" s="89"/>
    </row>
    <row r="213" spans="1:7" x14ac:dyDescent="0.25">
      <c r="A213" s="94">
        <f t="shared" si="4"/>
        <v>208</v>
      </c>
      <c r="B213" s="92"/>
      <c r="C213" s="89"/>
      <c r="D213" s="89"/>
      <c r="E213" s="89"/>
      <c r="F213" s="89"/>
      <c r="G213" s="89"/>
    </row>
    <row r="214" spans="1:7" x14ac:dyDescent="0.25">
      <c r="A214" s="94">
        <f t="shared" si="4"/>
        <v>209</v>
      </c>
      <c r="B214" s="92"/>
      <c r="C214" s="89"/>
      <c r="D214" s="89"/>
      <c r="E214" s="89"/>
      <c r="F214" s="89"/>
      <c r="G214" s="89"/>
    </row>
    <row r="215" spans="1:7" x14ac:dyDescent="0.25">
      <c r="A215" s="94">
        <f t="shared" si="4"/>
        <v>210</v>
      </c>
      <c r="B215" s="92"/>
      <c r="C215" s="89"/>
      <c r="D215" s="89"/>
      <c r="E215" s="89"/>
      <c r="F215" s="89"/>
      <c r="G215" s="89"/>
    </row>
    <row r="216" spans="1:7" x14ac:dyDescent="0.25">
      <c r="A216" s="94">
        <f t="shared" si="4"/>
        <v>211</v>
      </c>
      <c r="B216" s="92"/>
      <c r="C216" s="89"/>
      <c r="D216" s="89"/>
      <c r="E216" s="89"/>
      <c r="F216" s="89"/>
      <c r="G216" s="89"/>
    </row>
    <row r="217" spans="1:7" x14ac:dyDescent="0.25">
      <c r="A217" s="94">
        <f t="shared" si="4"/>
        <v>212</v>
      </c>
      <c r="B217" s="92"/>
      <c r="C217" s="89"/>
      <c r="D217" s="89"/>
      <c r="E217" s="89"/>
      <c r="F217" s="89"/>
      <c r="G217" s="89"/>
    </row>
    <row r="218" spans="1:7" x14ac:dyDescent="0.25">
      <c r="A218" s="94">
        <f t="shared" si="4"/>
        <v>213</v>
      </c>
      <c r="B218" s="92"/>
      <c r="C218" s="89"/>
      <c r="D218" s="89"/>
      <c r="E218" s="89"/>
      <c r="F218" s="89"/>
      <c r="G218" s="89"/>
    </row>
    <row r="219" spans="1:7" x14ac:dyDescent="0.25">
      <c r="A219" s="94">
        <f t="shared" si="4"/>
        <v>214</v>
      </c>
      <c r="B219" s="92"/>
      <c r="C219" s="89"/>
      <c r="D219" s="89"/>
      <c r="E219" s="89"/>
      <c r="F219" s="89"/>
      <c r="G219" s="89"/>
    </row>
    <row r="220" spans="1:7" x14ac:dyDescent="0.25">
      <c r="A220" s="94">
        <f t="shared" si="4"/>
        <v>215</v>
      </c>
      <c r="B220" s="92"/>
      <c r="C220" s="89"/>
      <c r="D220" s="89"/>
      <c r="E220" s="89"/>
      <c r="F220" s="89"/>
      <c r="G220" s="89"/>
    </row>
    <row r="221" spans="1:7" x14ac:dyDescent="0.25">
      <c r="A221" s="94">
        <f t="shared" si="4"/>
        <v>216</v>
      </c>
      <c r="B221" s="92"/>
      <c r="C221" s="89"/>
      <c r="D221" s="89"/>
      <c r="E221" s="89"/>
      <c r="F221" s="89"/>
      <c r="G221" s="89"/>
    </row>
    <row r="222" spans="1:7" x14ac:dyDescent="0.25">
      <c r="A222" s="94">
        <f t="shared" si="4"/>
        <v>217</v>
      </c>
      <c r="B222" s="92"/>
      <c r="C222" s="89"/>
      <c r="D222" s="89"/>
      <c r="E222" s="89"/>
      <c r="F222" s="89"/>
      <c r="G222" s="89"/>
    </row>
    <row r="223" spans="1:7" x14ac:dyDescent="0.25">
      <c r="A223" s="94">
        <f t="shared" si="4"/>
        <v>218</v>
      </c>
      <c r="B223" s="92"/>
      <c r="C223" s="89"/>
      <c r="D223" s="89"/>
      <c r="E223" s="89"/>
      <c r="F223" s="89"/>
      <c r="G223" s="89"/>
    </row>
    <row r="224" spans="1:7" x14ac:dyDescent="0.25">
      <c r="A224" s="94">
        <f t="shared" si="4"/>
        <v>219</v>
      </c>
      <c r="B224" s="92"/>
      <c r="C224" s="89"/>
      <c r="D224" s="89"/>
      <c r="E224" s="89"/>
      <c r="F224" s="89"/>
      <c r="G224" s="89"/>
    </row>
    <row r="225" spans="1:7" x14ac:dyDescent="0.25">
      <c r="A225" s="94">
        <f t="shared" si="4"/>
        <v>220</v>
      </c>
      <c r="B225" s="92"/>
      <c r="C225" s="89"/>
      <c r="D225" s="89"/>
      <c r="E225" s="89"/>
      <c r="F225" s="89"/>
      <c r="G225" s="89"/>
    </row>
    <row r="226" spans="1:7" x14ac:dyDescent="0.25">
      <c r="A226" s="94">
        <f t="shared" si="4"/>
        <v>221</v>
      </c>
      <c r="B226" s="92"/>
      <c r="C226" s="89"/>
      <c r="D226" s="89"/>
      <c r="E226" s="89"/>
      <c r="F226" s="89"/>
      <c r="G226" s="89"/>
    </row>
    <row r="227" spans="1:7" x14ac:dyDescent="0.25">
      <c r="A227" s="94">
        <f t="shared" si="4"/>
        <v>222</v>
      </c>
      <c r="B227" s="92"/>
      <c r="C227" s="89"/>
      <c r="D227" s="89"/>
      <c r="E227" s="89"/>
      <c r="F227" s="89"/>
      <c r="G227" s="89"/>
    </row>
    <row r="228" spans="1:7" x14ac:dyDescent="0.25">
      <c r="A228" s="94">
        <f t="shared" si="4"/>
        <v>223</v>
      </c>
      <c r="B228" s="92"/>
      <c r="C228" s="89"/>
      <c r="D228" s="89"/>
      <c r="E228" s="89"/>
      <c r="F228" s="89"/>
      <c r="G228" s="89"/>
    </row>
    <row r="229" spans="1:7" x14ac:dyDescent="0.25">
      <c r="A229" s="94">
        <f t="shared" si="4"/>
        <v>224</v>
      </c>
      <c r="B229" s="92"/>
      <c r="C229" s="89"/>
      <c r="D229" s="89"/>
      <c r="E229" s="89"/>
      <c r="F229" s="89"/>
      <c r="G229" s="89"/>
    </row>
    <row r="230" spans="1:7" x14ac:dyDescent="0.25">
      <c r="A230" s="94">
        <f t="shared" si="4"/>
        <v>225</v>
      </c>
      <c r="B230" s="92"/>
      <c r="C230" s="89"/>
      <c r="D230" s="89"/>
      <c r="E230" s="89"/>
      <c r="F230" s="89"/>
      <c r="G230" s="89"/>
    </row>
    <row r="231" spans="1:7" x14ac:dyDescent="0.25">
      <c r="A231" s="94">
        <f t="shared" si="4"/>
        <v>226</v>
      </c>
      <c r="B231" s="92"/>
      <c r="C231" s="89"/>
      <c r="D231" s="89"/>
      <c r="E231" s="89"/>
      <c r="F231" s="89"/>
      <c r="G231" s="89"/>
    </row>
    <row r="232" spans="1:7" x14ac:dyDescent="0.25">
      <c r="A232" s="94">
        <f t="shared" si="4"/>
        <v>227</v>
      </c>
      <c r="B232" s="92"/>
      <c r="C232" s="89"/>
      <c r="D232" s="89"/>
      <c r="E232" s="89"/>
      <c r="F232" s="89"/>
      <c r="G232" s="89"/>
    </row>
    <row r="233" spans="1:7" x14ac:dyDescent="0.25">
      <c r="A233" s="94">
        <f t="shared" si="4"/>
        <v>228</v>
      </c>
      <c r="B233" s="92"/>
      <c r="C233" s="89"/>
      <c r="D233" s="89"/>
      <c r="E233" s="89"/>
      <c r="F233" s="89"/>
      <c r="G233" s="89"/>
    </row>
    <row r="234" spans="1:7" x14ac:dyDescent="0.25">
      <c r="A234" s="94">
        <f t="shared" si="4"/>
        <v>229</v>
      </c>
      <c r="B234" s="92"/>
      <c r="C234" s="89"/>
      <c r="D234" s="89"/>
      <c r="E234" s="89"/>
      <c r="F234" s="89"/>
      <c r="G234" s="89"/>
    </row>
    <row r="235" spans="1:7" x14ac:dyDescent="0.25">
      <c r="A235" s="94">
        <f t="shared" si="4"/>
        <v>230</v>
      </c>
      <c r="B235" s="92"/>
      <c r="C235" s="89"/>
      <c r="D235" s="89"/>
      <c r="E235" s="89"/>
      <c r="F235" s="89"/>
      <c r="G235" s="89"/>
    </row>
    <row r="236" spans="1:7" x14ac:dyDescent="0.25">
      <c r="A236" s="94">
        <f t="shared" si="4"/>
        <v>231</v>
      </c>
      <c r="B236" s="92"/>
      <c r="C236" s="89"/>
      <c r="D236" s="89"/>
      <c r="E236" s="89"/>
      <c r="F236" s="89"/>
      <c r="G236" s="89"/>
    </row>
    <row r="237" spans="1:7" x14ac:dyDescent="0.25">
      <c r="A237" s="94">
        <f t="shared" si="4"/>
        <v>232</v>
      </c>
      <c r="B237" s="92"/>
      <c r="C237" s="89"/>
      <c r="D237" s="89"/>
      <c r="E237" s="89"/>
      <c r="F237" s="89"/>
      <c r="G237" s="89"/>
    </row>
    <row r="238" spans="1:7" x14ac:dyDescent="0.25">
      <c r="A238" s="94">
        <f t="shared" si="4"/>
        <v>233</v>
      </c>
      <c r="B238" s="92"/>
      <c r="C238" s="89"/>
      <c r="D238" s="89"/>
      <c r="E238" s="89"/>
      <c r="F238" s="89"/>
      <c r="G238" s="89"/>
    </row>
    <row r="239" spans="1:7" x14ac:dyDescent="0.25">
      <c r="A239" s="94">
        <f t="shared" si="4"/>
        <v>234</v>
      </c>
      <c r="B239" s="92"/>
      <c r="C239" s="89"/>
      <c r="D239" s="89"/>
      <c r="E239" s="89"/>
      <c r="F239" s="89"/>
      <c r="G239" s="89"/>
    </row>
    <row r="240" spans="1:7" x14ac:dyDescent="0.25">
      <c r="A240" s="94">
        <f t="shared" si="4"/>
        <v>235</v>
      </c>
      <c r="B240" s="92"/>
      <c r="C240" s="89"/>
      <c r="D240" s="89"/>
      <c r="E240" s="89"/>
      <c r="F240" s="89"/>
      <c r="G240" s="89"/>
    </row>
    <row r="241" spans="1:7" x14ac:dyDescent="0.25">
      <c r="A241" s="94">
        <f t="shared" si="4"/>
        <v>236</v>
      </c>
      <c r="B241" s="92"/>
      <c r="C241" s="89"/>
      <c r="D241" s="89"/>
      <c r="E241" s="89"/>
      <c r="F241" s="89"/>
      <c r="G241" s="89"/>
    </row>
    <row r="242" spans="1:7" x14ac:dyDescent="0.25">
      <c r="A242" s="94">
        <f t="shared" si="4"/>
        <v>237</v>
      </c>
      <c r="B242" s="92"/>
      <c r="C242" s="89"/>
      <c r="D242" s="89"/>
      <c r="E242" s="89"/>
      <c r="F242" s="89"/>
      <c r="G242" s="89"/>
    </row>
    <row r="243" spans="1:7" x14ac:dyDescent="0.25">
      <c r="A243" s="94">
        <f t="shared" si="4"/>
        <v>238</v>
      </c>
      <c r="B243" s="92"/>
      <c r="C243" s="89"/>
      <c r="D243" s="89"/>
      <c r="E243" s="89"/>
      <c r="F243" s="89"/>
      <c r="G243" s="89"/>
    </row>
    <row r="244" spans="1:7" x14ac:dyDescent="0.25">
      <c r="A244" s="94">
        <f t="shared" si="4"/>
        <v>239</v>
      </c>
      <c r="B244" s="92"/>
      <c r="C244" s="89"/>
      <c r="D244" s="89"/>
      <c r="E244" s="89"/>
      <c r="F244" s="89"/>
      <c r="G244" s="89"/>
    </row>
    <row r="245" spans="1:7" x14ac:dyDescent="0.25">
      <c r="A245" s="94">
        <f t="shared" si="4"/>
        <v>240</v>
      </c>
      <c r="B245" s="92"/>
      <c r="C245" s="89"/>
      <c r="D245" s="89"/>
      <c r="E245" s="89"/>
      <c r="F245" s="89"/>
      <c r="G245" s="89"/>
    </row>
    <row r="246" spans="1:7" x14ac:dyDescent="0.25">
      <c r="A246" s="94">
        <f t="shared" si="4"/>
        <v>241</v>
      </c>
      <c r="B246" s="92"/>
      <c r="C246" s="89"/>
      <c r="D246" s="89"/>
      <c r="E246" s="89"/>
      <c r="F246" s="89"/>
      <c r="G246" s="89"/>
    </row>
    <row r="247" spans="1:7" x14ac:dyDescent="0.25">
      <c r="A247" s="94">
        <f t="shared" si="4"/>
        <v>242</v>
      </c>
      <c r="B247" s="92"/>
      <c r="C247" s="89"/>
      <c r="D247" s="89"/>
      <c r="E247" s="89"/>
      <c r="F247" s="89"/>
      <c r="G247" s="89"/>
    </row>
    <row r="248" spans="1:7" x14ac:dyDescent="0.25">
      <c r="A248" s="94">
        <f t="shared" si="4"/>
        <v>243</v>
      </c>
      <c r="B248" s="92"/>
      <c r="C248" s="89"/>
      <c r="D248" s="89"/>
      <c r="E248" s="89"/>
      <c r="F248" s="89"/>
      <c r="G248" s="89"/>
    </row>
    <row r="249" spans="1:7" x14ac:dyDescent="0.25">
      <c r="A249" s="94">
        <f t="shared" si="4"/>
        <v>244</v>
      </c>
      <c r="B249" s="92"/>
      <c r="C249" s="89"/>
      <c r="D249" s="89"/>
      <c r="E249" s="89"/>
      <c r="F249" s="89"/>
      <c r="G249" s="89"/>
    </row>
    <row r="250" spans="1:7" x14ac:dyDescent="0.25">
      <c r="A250" s="94">
        <f t="shared" si="4"/>
        <v>245</v>
      </c>
      <c r="B250" s="92"/>
      <c r="C250" s="89"/>
      <c r="D250" s="89"/>
      <c r="E250" s="89"/>
      <c r="F250" s="89"/>
      <c r="G250" s="89"/>
    </row>
    <row r="251" spans="1:7" x14ac:dyDescent="0.25">
      <c r="A251" s="94">
        <f t="shared" si="4"/>
        <v>246</v>
      </c>
      <c r="B251" s="92"/>
      <c r="C251" s="89"/>
      <c r="D251" s="89"/>
      <c r="E251" s="89"/>
      <c r="F251" s="89"/>
      <c r="G251" s="89"/>
    </row>
    <row r="252" spans="1:7" x14ac:dyDescent="0.25">
      <c r="A252" s="94">
        <f t="shared" si="4"/>
        <v>247</v>
      </c>
      <c r="B252" s="92"/>
      <c r="C252" s="89"/>
      <c r="D252" s="89"/>
      <c r="E252" s="89"/>
      <c r="F252" s="89"/>
      <c r="G252" s="89"/>
    </row>
    <row r="253" spans="1:7" x14ac:dyDescent="0.25">
      <c r="A253" s="94">
        <f t="shared" si="4"/>
        <v>248</v>
      </c>
      <c r="B253" s="92"/>
      <c r="C253" s="89"/>
      <c r="D253" s="89"/>
      <c r="E253" s="89"/>
      <c r="F253" s="89"/>
      <c r="G253" s="89"/>
    </row>
    <row r="254" spans="1:7" x14ac:dyDescent="0.25">
      <c r="A254" s="94">
        <f t="shared" si="4"/>
        <v>249</v>
      </c>
      <c r="B254" s="92"/>
      <c r="C254" s="89"/>
      <c r="D254" s="89"/>
      <c r="E254" s="89"/>
      <c r="F254" s="89"/>
      <c r="G254" s="89"/>
    </row>
    <row r="255" spans="1:7" x14ac:dyDescent="0.25">
      <c r="A255" s="94">
        <f t="shared" si="4"/>
        <v>250</v>
      </c>
      <c r="B255" s="92"/>
      <c r="C255" s="89"/>
      <c r="D255" s="89"/>
      <c r="E255" s="89"/>
      <c r="F255" s="89"/>
      <c r="G255" s="89"/>
    </row>
    <row r="256" spans="1:7" x14ac:dyDescent="0.25">
      <c r="A256" s="94">
        <f t="shared" si="4"/>
        <v>251</v>
      </c>
      <c r="B256" s="92"/>
      <c r="C256" s="89"/>
      <c r="D256" s="89"/>
      <c r="E256" s="89"/>
      <c r="F256" s="89"/>
      <c r="G256" s="89"/>
    </row>
    <row r="257" spans="1:7" x14ac:dyDescent="0.25">
      <c r="A257" s="94">
        <f t="shared" si="4"/>
        <v>252</v>
      </c>
      <c r="B257" s="92"/>
      <c r="C257" s="89"/>
      <c r="D257" s="89"/>
      <c r="E257" s="89"/>
      <c r="F257" s="89"/>
      <c r="G257" s="89"/>
    </row>
    <row r="258" spans="1:7" x14ac:dyDescent="0.25">
      <c r="A258" s="94">
        <f t="shared" si="4"/>
        <v>253</v>
      </c>
      <c r="B258" s="92"/>
      <c r="C258" s="89"/>
      <c r="D258" s="89"/>
      <c r="E258" s="89"/>
      <c r="F258" s="89"/>
      <c r="G258" s="89"/>
    </row>
    <row r="259" spans="1:7" x14ac:dyDescent="0.25">
      <c r="A259" s="94">
        <f t="shared" si="4"/>
        <v>254</v>
      </c>
      <c r="B259" s="92"/>
      <c r="C259" s="89"/>
      <c r="D259" s="89"/>
      <c r="E259" s="89"/>
      <c r="F259" s="89"/>
      <c r="G259" s="89"/>
    </row>
    <row r="260" spans="1:7" x14ac:dyDescent="0.25">
      <c r="A260" s="94">
        <f t="shared" si="4"/>
        <v>255</v>
      </c>
      <c r="B260" s="92"/>
      <c r="C260" s="89"/>
      <c r="D260" s="89"/>
      <c r="E260" s="89"/>
      <c r="F260" s="89"/>
      <c r="G260" s="89"/>
    </row>
    <row r="261" spans="1:7" x14ac:dyDescent="0.25">
      <c r="A261" s="94">
        <f t="shared" si="4"/>
        <v>256</v>
      </c>
      <c r="B261" s="92"/>
      <c r="C261" s="89"/>
      <c r="D261" s="89"/>
      <c r="E261" s="89"/>
      <c r="F261" s="89"/>
      <c r="G261" s="89"/>
    </row>
    <row r="262" spans="1:7" x14ac:dyDescent="0.25">
      <c r="A262" s="94">
        <f t="shared" si="4"/>
        <v>257</v>
      </c>
      <c r="B262" s="92"/>
      <c r="C262" s="89"/>
      <c r="D262" s="89"/>
      <c r="E262" s="89"/>
      <c r="F262" s="89"/>
      <c r="G262" s="89"/>
    </row>
    <row r="263" spans="1:7" x14ac:dyDescent="0.25">
      <c r="A263" s="94">
        <f t="shared" si="4"/>
        <v>258</v>
      </c>
      <c r="B263" s="92"/>
      <c r="C263" s="89"/>
      <c r="D263" s="89"/>
      <c r="E263" s="89"/>
      <c r="F263" s="89"/>
      <c r="G263" s="89"/>
    </row>
    <row r="264" spans="1:7" x14ac:dyDescent="0.25">
      <c r="A264" s="94">
        <f t="shared" si="4"/>
        <v>259</v>
      </c>
      <c r="B264" s="92"/>
      <c r="C264" s="89"/>
      <c r="D264" s="89"/>
      <c r="E264" s="89"/>
      <c r="F264" s="89"/>
      <c r="G264" s="89"/>
    </row>
    <row r="265" spans="1:7" x14ac:dyDescent="0.25">
      <c r="A265" s="94">
        <f t="shared" ref="A265:A275" si="5">+A264+1</f>
        <v>260</v>
      </c>
      <c r="B265" s="92"/>
      <c r="C265" s="89"/>
      <c r="D265" s="89"/>
      <c r="E265" s="89"/>
      <c r="F265" s="89"/>
      <c r="G265" s="89"/>
    </row>
    <row r="266" spans="1:7" x14ac:dyDescent="0.25">
      <c r="A266" s="94">
        <f t="shared" si="5"/>
        <v>261</v>
      </c>
      <c r="B266" s="92"/>
      <c r="C266" s="89"/>
      <c r="D266" s="89"/>
      <c r="E266" s="89"/>
      <c r="F266" s="89"/>
      <c r="G266" s="89"/>
    </row>
    <row r="267" spans="1:7" x14ac:dyDescent="0.25">
      <c r="A267" s="94">
        <f t="shared" si="5"/>
        <v>262</v>
      </c>
      <c r="B267" s="92"/>
      <c r="C267" s="89"/>
      <c r="D267" s="89"/>
      <c r="E267" s="89"/>
      <c r="F267" s="89"/>
      <c r="G267" s="89"/>
    </row>
    <row r="268" spans="1:7" x14ac:dyDescent="0.25">
      <c r="A268" s="94">
        <f t="shared" si="5"/>
        <v>263</v>
      </c>
      <c r="B268" s="92"/>
      <c r="C268" s="89"/>
      <c r="D268" s="89"/>
      <c r="E268" s="89"/>
      <c r="F268" s="89"/>
      <c r="G268" s="89"/>
    </row>
    <row r="269" spans="1:7" x14ac:dyDescent="0.25">
      <c r="A269" s="94">
        <f t="shared" si="5"/>
        <v>264</v>
      </c>
      <c r="B269" s="92"/>
      <c r="C269" s="89"/>
      <c r="D269" s="89"/>
      <c r="E269" s="89"/>
      <c r="F269" s="89"/>
      <c r="G269" s="89"/>
    </row>
    <row r="270" spans="1:7" x14ac:dyDescent="0.25">
      <c r="A270" s="94">
        <f t="shared" si="5"/>
        <v>265</v>
      </c>
      <c r="B270" s="92"/>
      <c r="C270" s="89"/>
      <c r="D270" s="89"/>
      <c r="E270" s="89"/>
      <c r="F270" s="89"/>
      <c r="G270" s="89"/>
    </row>
    <row r="271" spans="1:7" x14ac:dyDescent="0.25">
      <c r="A271" s="94">
        <f t="shared" si="5"/>
        <v>266</v>
      </c>
      <c r="B271" s="92"/>
      <c r="C271" s="89"/>
      <c r="D271" s="89"/>
      <c r="E271" s="89"/>
      <c r="F271" s="89"/>
      <c r="G271" s="89"/>
    </row>
    <row r="272" spans="1:7" x14ac:dyDescent="0.25">
      <c r="A272" s="94">
        <f t="shared" si="5"/>
        <v>267</v>
      </c>
      <c r="B272" s="92"/>
      <c r="C272" s="89"/>
      <c r="D272" s="89"/>
      <c r="E272" s="89"/>
      <c r="F272" s="89"/>
      <c r="G272" s="89"/>
    </row>
    <row r="273" spans="1:7" x14ac:dyDescent="0.25">
      <c r="A273" s="94">
        <f t="shared" si="5"/>
        <v>268</v>
      </c>
      <c r="B273" s="92"/>
      <c r="C273" s="89"/>
      <c r="D273" s="89"/>
      <c r="E273" s="89"/>
      <c r="F273" s="89"/>
      <c r="G273" s="89"/>
    </row>
    <row r="274" spans="1:7" x14ac:dyDescent="0.25">
      <c r="A274" s="94">
        <f t="shared" si="5"/>
        <v>269</v>
      </c>
      <c r="B274" s="92"/>
      <c r="C274" s="89"/>
      <c r="D274" s="89"/>
      <c r="E274" s="89"/>
      <c r="F274" s="89"/>
      <c r="G274" s="89"/>
    </row>
    <row r="275" spans="1:7" x14ac:dyDescent="0.25">
      <c r="A275" s="94">
        <f t="shared" si="5"/>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honeticPr fontId="17"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936A3-AF04-4A13-B873-B945E9D9B36C}">
  <sheetPr codeName="Hoja18"/>
  <dimension ref="B4:D27"/>
  <sheetViews>
    <sheetView workbookViewId="0">
      <selection activeCell="G17" sqref="G17"/>
    </sheetView>
  </sheetViews>
  <sheetFormatPr baseColWidth="10" defaultRowHeight="15" x14ac:dyDescent="0.25"/>
  <cols>
    <col min="3" max="3" width="19" bestFit="1" customWidth="1"/>
    <col min="4" max="4" width="16.140625" bestFit="1" customWidth="1"/>
  </cols>
  <sheetData>
    <row r="4" spans="2:4" x14ac:dyDescent="0.25">
      <c r="B4" s="273" t="s">
        <v>2909</v>
      </c>
      <c r="C4" s="273"/>
      <c r="D4" s="273"/>
    </row>
    <row r="6" spans="2:4" x14ac:dyDescent="0.25">
      <c r="B6" s="95" t="s">
        <v>2908</v>
      </c>
      <c r="C6" s="95" t="s">
        <v>3226</v>
      </c>
      <c r="D6" s="95" t="s">
        <v>2914</v>
      </c>
    </row>
    <row r="7" spans="2:4" x14ac:dyDescent="0.25">
      <c r="B7" s="95">
        <v>2010</v>
      </c>
      <c r="C7" s="96">
        <f>+'2010'!F2</f>
        <v>102</v>
      </c>
      <c r="D7" s="96">
        <f>+'2010'!G2</f>
        <v>0</v>
      </c>
    </row>
    <row r="8" spans="2:4" x14ac:dyDescent="0.25">
      <c r="B8" s="95">
        <v>2011</v>
      </c>
      <c r="C8" s="96">
        <f>+'2011'!F2</f>
        <v>3107</v>
      </c>
      <c r="D8" s="96">
        <f>+'2011'!G2</f>
        <v>2700</v>
      </c>
    </row>
    <row r="9" spans="2:4" x14ac:dyDescent="0.25">
      <c r="B9" s="95">
        <v>2012</v>
      </c>
      <c r="C9" s="96">
        <f>+'2012'!F2</f>
        <v>7078.3</v>
      </c>
      <c r="D9" s="96">
        <f>+'2012'!G2</f>
        <v>5300</v>
      </c>
    </row>
    <row r="10" spans="2:4" x14ac:dyDescent="0.25">
      <c r="B10" s="95">
        <v>2013</v>
      </c>
      <c r="C10" s="181">
        <f>+'2013'!F2</f>
        <v>37776.340000000004</v>
      </c>
      <c r="D10" s="181">
        <f>+'2013'!G2</f>
        <v>9450</v>
      </c>
    </row>
    <row r="11" spans="2:4" x14ac:dyDescent="0.25">
      <c r="B11" s="95">
        <f>+B10+1</f>
        <v>2014</v>
      </c>
      <c r="C11" s="181">
        <f>+'2014'!F2</f>
        <v>94533.839999999938</v>
      </c>
      <c r="D11" s="181">
        <f>+'2014'!G2</f>
        <v>90773.2</v>
      </c>
    </row>
    <row r="12" spans="2:4" x14ac:dyDescent="0.25">
      <c r="B12" s="95">
        <f t="shared" ref="B12:B20" si="0">+B11+1</f>
        <v>2015</v>
      </c>
      <c r="C12" s="181">
        <f>+'2015'!F2</f>
        <v>203838.04000000004</v>
      </c>
      <c r="D12" s="181">
        <f>+'2015'!G2</f>
        <v>15854.26</v>
      </c>
    </row>
    <row r="13" spans="2:4" x14ac:dyDescent="0.25">
      <c r="B13" s="95">
        <f t="shared" si="0"/>
        <v>2016</v>
      </c>
      <c r="C13" s="181">
        <f>+'2016'!F2</f>
        <v>29616.079999999998</v>
      </c>
      <c r="D13" s="181">
        <f>+'2016'!G2</f>
        <v>885</v>
      </c>
    </row>
    <row r="14" spans="2:4" x14ac:dyDescent="0.25">
      <c r="B14" s="95">
        <f t="shared" si="0"/>
        <v>2017</v>
      </c>
      <c r="C14" s="181">
        <f>+'2017'!F2</f>
        <v>33257.490000000005</v>
      </c>
      <c r="D14" s="181">
        <f>+'2017'!G2</f>
        <v>0</v>
      </c>
    </row>
    <row r="15" spans="2:4" x14ac:dyDescent="0.25">
      <c r="B15" s="95">
        <f t="shared" si="0"/>
        <v>2018</v>
      </c>
      <c r="C15" s="181">
        <f>+'2018'!F2</f>
        <v>45366.989999999991</v>
      </c>
      <c r="D15" s="181">
        <f>+'2018'!G2</f>
        <v>15000</v>
      </c>
    </row>
    <row r="16" spans="2:4" x14ac:dyDescent="0.25">
      <c r="B16" s="95">
        <f t="shared" si="0"/>
        <v>2019</v>
      </c>
      <c r="C16" s="181">
        <f>+'2019'!F2</f>
        <v>7473.0000000000009</v>
      </c>
      <c r="D16" s="181">
        <f>+'2019'!G2</f>
        <v>0</v>
      </c>
    </row>
    <row r="17" spans="2:4" x14ac:dyDescent="0.25">
      <c r="B17" s="95">
        <f t="shared" si="0"/>
        <v>2020</v>
      </c>
      <c r="C17" s="181">
        <f>+'2020'!F2</f>
        <v>6961.3900000000012</v>
      </c>
      <c r="D17" s="181">
        <f>+'2020'!G2</f>
        <v>0</v>
      </c>
    </row>
    <row r="18" spans="2:4" x14ac:dyDescent="0.25">
      <c r="B18" s="95">
        <f t="shared" si="0"/>
        <v>2021</v>
      </c>
      <c r="C18" s="181">
        <f>+'2021'!F2</f>
        <v>68323.08</v>
      </c>
      <c r="D18" s="181">
        <f>+'2021'!G2</f>
        <v>0</v>
      </c>
    </row>
    <row r="19" spans="2:4" x14ac:dyDescent="0.25">
      <c r="B19" s="95">
        <f t="shared" si="0"/>
        <v>2022</v>
      </c>
      <c r="C19" s="181">
        <f>+'2022'!F2</f>
        <v>237795.67</v>
      </c>
      <c r="D19" s="181">
        <f>+'2022'!G2</f>
        <v>0</v>
      </c>
    </row>
    <row r="20" spans="2:4" x14ac:dyDescent="0.25">
      <c r="B20" s="95">
        <f t="shared" si="0"/>
        <v>2023</v>
      </c>
      <c r="C20" s="181">
        <f>+'2023'!F2</f>
        <v>38245.289999999994</v>
      </c>
      <c r="D20" s="181">
        <f>+'2023'!G2</f>
        <v>1500</v>
      </c>
    </row>
    <row r="21" spans="2:4" x14ac:dyDescent="0.25">
      <c r="B21" s="95">
        <f>+B20+1</f>
        <v>2024</v>
      </c>
      <c r="C21" s="181">
        <f>+'2024'!F2</f>
        <v>27493.560000000005</v>
      </c>
      <c r="D21" s="181">
        <f>+'2024'!G2</f>
        <v>750</v>
      </c>
    </row>
    <row r="22" spans="2:4" s="189" customFormat="1" ht="22.5" customHeight="1" x14ac:dyDescent="0.25">
      <c r="B22" s="188" t="s">
        <v>2910</v>
      </c>
      <c r="C22" s="192">
        <f>SUM(C7:C21)</f>
        <v>840968.07000000007</v>
      </c>
      <c r="D22" s="191">
        <f>SUM(D10:D21)</f>
        <v>134212.46</v>
      </c>
    </row>
    <row r="24" spans="2:4" x14ac:dyDescent="0.25">
      <c r="C24" s="187"/>
    </row>
    <row r="25" spans="2:4" x14ac:dyDescent="0.25">
      <c r="B25">
        <v>3.8</v>
      </c>
      <c r="C25" s="190">
        <f>C22/B25</f>
        <v>221307.3868421053</v>
      </c>
      <c r="D25" s="187"/>
    </row>
    <row r="27" spans="2:4" ht="15.75" x14ac:dyDescent="0.25">
      <c r="B27" t="s">
        <v>2910</v>
      </c>
      <c r="C27" s="193">
        <f>C25+D22</f>
        <v>355519.84684210527</v>
      </c>
    </row>
  </sheetData>
  <mergeCells count="1">
    <mergeCell ref="B4: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7EB1B-5524-46F9-BAEB-1948A091FE96}">
  <sheetPr codeName="Hoja2"/>
  <dimension ref="A1:H487"/>
  <sheetViews>
    <sheetView zoomScaleNormal="100" workbookViewId="0">
      <selection activeCell="E27" sqref="E27"/>
    </sheetView>
  </sheetViews>
  <sheetFormatPr baseColWidth="10" defaultRowHeight="15" x14ac:dyDescent="0.25"/>
  <cols>
    <col min="1" max="1" width="5.85546875" style="2" bestFit="1" customWidth="1"/>
    <col min="2" max="2" width="12.5703125" style="93" customWidth="1"/>
    <col min="3" max="3" width="22.28515625" customWidth="1"/>
    <col min="4" max="4" width="53.4257812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2911</v>
      </c>
      <c r="F2" s="87">
        <f>SUM(F6:F6032)</f>
        <v>102</v>
      </c>
      <c r="G2" s="88">
        <f>SUM(G6:G6034)</f>
        <v>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9" t="s">
        <v>8</v>
      </c>
      <c r="G5" s="90" t="s">
        <v>9</v>
      </c>
    </row>
    <row r="6" spans="1:8" x14ac:dyDescent="0.25">
      <c r="A6" s="94">
        <v>1</v>
      </c>
      <c r="B6" s="92">
        <v>40505</v>
      </c>
      <c r="C6" s="89" t="s">
        <v>11</v>
      </c>
      <c r="D6" s="89" t="s">
        <v>12</v>
      </c>
      <c r="E6" s="101" t="s">
        <v>10</v>
      </c>
      <c r="F6" s="203">
        <v>22</v>
      </c>
      <c r="G6" s="102"/>
    </row>
    <row r="7" spans="1:8" x14ac:dyDescent="0.25">
      <c r="A7" s="94">
        <f>+A6+1</f>
        <v>2</v>
      </c>
      <c r="B7" s="92">
        <v>40506</v>
      </c>
      <c r="C7" s="89" t="s">
        <v>13</v>
      </c>
      <c r="D7" s="89" t="s">
        <v>2915</v>
      </c>
      <c r="E7" s="101"/>
      <c r="F7" s="203">
        <v>80</v>
      </c>
      <c r="G7" s="102"/>
    </row>
    <row r="8" spans="1:8" x14ac:dyDescent="0.25">
      <c r="A8" s="94">
        <f>+A7+1</f>
        <v>3</v>
      </c>
      <c r="B8" s="92"/>
      <c r="C8" s="89"/>
      <c r="D8" s="89"/>
      <c r="E8" s="89"/>
      <c r="F8" s="98"/>
      <c r="G8" s="89"/>
    </row>
    <row r="9" spans="1:8" x14ac:dyDescent="0.25">
      <c r="A9" s="94">
        <f t="shared" ref="A9:A72" si="0">+A8+1</f>
        <v>4</v>
      </c>
      <c r="B9" s="92"/>
      <c r="C9" s="89"/>
      <c r="D9" s="89"/>
      <c r="E9" s="89"/>
      <c r="F9" s="89"/>
      <c r="G9" s="89"/>
    </row>
    <row r="10" spans="1:8" x14ac:dyDescent="0.25">
      <c r="A10" s="94">
        <f t="shared" si="0"/>
        <v>5</v>
      </c>
      <c r="B10" s="92"/>
      <c r="C10" s="89"/>
      <c r="D10" s="89"/>
      <c r="E10" s="89"/>
      <c r="F10" s="89"/>
      <c r="G10" s="89"/>
    </row>
    <row r="11" spans="1:8" x14ac:dyDescent="0.25">
      <c r="A11" s="94">
        <f t="shared" si="0"/>
        <v>6</v>
      </c>
      <c r="B11" s="92"/>
      <c r="C11" s="89"/>
      <c r="D11" s="89"/>
      <c r="E11" s="89"/>
      <c r="F11" s="89"/>
      <c r="G11" s="89"/>
    </row>
    <row r="12" spans="1:8" x14ac:dyDescent="0.25">
      <c r="A12" s="94">
        <f t="shared" si="0"/>
        <v>7</v>
      </c>
      <c r="B12" s="92"/>
      <c r="C12" s="89"/>
      <c r="D12" s="89"/>
      <c r="E12" s="89"/>
      <c r="F12" s="89"/>
      <c r="G12" s="89"/>
    </row>
    <row r="13" spans="1:8" x14ac:dyDescent="0.25">
      <c r="A13" s="94">
        <f t="shared" si="0"/>
        <v>8</v>
      </c>
      <c r="B13" s="92"/>
      <c r="C13" s="89"/>
      <c r="D13" s="89"/>
      <c r="E13" s="89"/>
      <c r="F13" s="89"/>
      <c r="G13" s="89"/>
    </row>
    <row r="14" spans="1:8" x14ac:dyDescent="0.25">
      <c r="A14" s="94">
        <f t="shared" si="0"/>
        <v>9</v>
      </c>
      <c r="B14" s="92"/>
      <c r="C14" s="89"/>
      <c r="D14" s="89"/>
      <c r="E14" s="89"/>
      <c r="F14" s="89"/>
      <c r="G14" s="89"/>
    </row>
    <row r="15" spans="1:8" x14ac:dyDescent="0.25">
      <c r="A15" s="94">
        <f t="shared" si="0"/>
        <v>10</v>
      </c>
      <c r="B15" s="92"/>
      <c r="C15" s="89"/>
      <c r="D15" s="89"/>
      <c r="E15" s="89"/>
      <c r="F15" s="89"/>
      <c r="G15" s="89"/>
    </row>
    <row r="16" spans="1:8" x14ac:dyDescent="0.25">
      <c r="A16" s="94">
        <f t="shared" si="0"/>
        <v>11</v>
      </c>
      <c r="B16" s="92"/>
      <c r="C16" s="89"/>
      <c r="D16" s="89"/>
      <c r="E16" s="89"/>
      <c r="F16" s="89"/>
      <c r="G16" s="89"/>
    </row>
    <row r="17" spans="1:7" x14ac:dyDescent="0.25">
      <c r="A17" s="94">
        <f t="shared" si="0"/>
        <v>12</v>
      </c>
      <c r="B17" s="92"/>
      <c r="C17" s="89"/>
      <c r="D17" s="89"/>
      <c r="E17" s="89"/>
      <c r="F17" s="89"/>
      <c r="G17" s="89"/>
    </row>
    <row r="18" spans="1:7" x14ac:dyDescent="0.25">
      <c r="A18" s="94">
        <f t="shared" si="0"/>
        <v>13</v>
      </c>
      <c r="B18" s="92"/>
      <c r="C18" s="89"/>
      <c r="D18" s="89"/>
      <c r="E18" s="89"/>
      <c r="F18" s="89"/>
      <c r="G18" s="89"/>
    </row>
    <row r="19" spans="1:7" x14ac:dyDescent="0.25">
      <c r="A19" s="94">
        <f t="shared" si="0"/>
        <v>14</v>
      </c>
      <c r="B19" s="92"/>
      <c r="C19" s="89"/>
      <c r="D19" s="89"/>
      <c r="E19" s="89"/>
      <c r="F19" s="89"/>
      <c r="G19" s="89"/>
    </row>
    <row r="20" spans="1:7" x14ac:dyDescent="0.25">
      <c r="A20" s="94">
        <f t="shared" si="0"/>
        <v>15</v>
      </c>
      <c r="B20" s="92"/>
      <c r="C20" s="89"/>
      <c r="D20" s="89"/>
      <c r="E20" s="89"/>
      <c r="F20" s="89"/>
      <c r="G20" s="89"/>
    </row>
    <row r="21" spans="1:7" x14ac:dyDescent="0.25">
      <c r="A21" s="94">
        <f t="shared" si="0"/>
        <v>16</v>
      </c>
      <c r="B21" s="92"/>
      <c r="C21" s="89"/>
      <c r="D21" s="89"/>
      <c r="E21" s="89"/>
      <c r="F21" s="89"/>
      <c r="G21" s="89"/>
    </row>
    <row r="22" spans="1:7" x14ac:dyDescent="0.25">
      <c r="A22" s="94">
        <f t="shared" si="0"/>
        <v>17</v>
      </c>
      <c r="B22" s="92"/>
      <c r="C22" s="89"/>
      <c r="D22" s="89"/>
      <c r="E22" s="89"/>
      <c r="F22" s="89"/>
      <c r="G22" s="89"/>
    </row>
    <row r="23" spans="1:7" x14ac:dyDescent="0.25">
      <c r="A23" s="94">
        <f t="shared" si="0"/>
        <v>18</v>
      </c>
      <c r="B23" s="92"/>
      <c r="C23" s="89"/>
      <c r="D23" s="89"/>
      <c r="E23" s="89"/>
      <c r="F23" s="89"/>
      <c r="G23" s="89"/>
    </row>
    <row r="24" spans="1:7" x14ac:dyDescent="0.25">
      <c r="A24" s="94">
        <f t="shared" si="0"/>
        <v>19</v>
      </c>
      <c r="B24" s="92"/>
      <c r="C24" s="89"/>
      <c r="D24" s="89"/>
      <c r="E24" s="89"/>
      <c r="F24" s="89"/>
      <c r="G24" s="89"/>
    </row>
    <row r="25" spans="1:7" x14ac:dyDescent="0.25">
      <c r="A25" s="94">
        <f t="shared" si="0"/>
        <v>20</v>
      </c>
      <c r="B25" s="92"/>
      <c r="C25" s="89"/>
      <c r="D25" s="89"/>
      <c r="E25" s="89"/>
      <c r="F25" s="89"/>
      <c r="G25" s="89"/>
    </row>
    <row r="26" spans="1:7" x14ac:dyDescent="0.25">
      <c r="A26" s="94">
        <f t="shared" si="0"/>
        <v>21</v>
      </c>
      <c r="B26" s="92"/>
      <c r="C26" s="89"/>
      <c r="D26" s="89"/>
      <c r="E26" s="89"/>
      <c r="F26" s="89"/>
      <c r="G26" s="89"/>
    </row>
    <row r="27" spans="1:7" x14ac:dyDescent="0.25">
      <c r="A27" s="94">
        <f t="shared" si="0"/>
        <v>22</v>
      </c>
      <c r="B27" s="92"/>
      <c r="C27" s="89"/>
      <c r="D27" s="89"/>
      <c r="E27" s="89"/>
      <c r="F27" s="89"/>
      <c r="G27" s="89"/>
    </row>
    <row r="28" spans="1:7" x14ac:dyDescent="0.25">
      <c r="A28" s="94">
        <f t="shared" si="0"/>
        <v>23</v>
      </c>
      <c r="B28" s="92"/>
      <c r="C28" s="89"/>
      <c r="D28" s="89"/>
      <c r="E28" s="89"/>
      <c r="F28" s="89"/>
      <c r="G28" s="89"/>
    </row>
    <row r="29" spans="1:7" x14ac:dyDescent="0.25">
      <c r="A29" s="94">
        <f t="shared" si="0"/>
        <v>24</v>
      </c>
      <c r="B29" s="92"/>
      <c r="C29" s="89"/>
      <c r="D29" s="89"/>
      <c r="E29" s="89"/>
      <c r="F29" s="89"/>
      <c r="G29" s="89"/>
    </row>
    <row r="30" spans="1:7" x14ac:dyDescent="0.25">
      <c r="A30" s="94">
        <f t="shared" si="0"/>
        <v>25</v>
      </c>
      <c r="B30" s="92"/>
      <c r="C30" s="89"/>
      <c r="D30" s="89"/>
      <c r="E30" s="89"/>
      <c r="F30" s="89"/>
      <c r="G30" s="89"/>
    </row>
    <row r="31" spans="1:7" x14ac:dyDescent="0.25">
      <c r="A31" s="94">
        <f t="shared" si="0"/>
        <v>26</v>
      </c>
      <c r="B31" s="92"/>
      <c r="C31" s="89"/>
      <c r="D31" s="89"/>
      <c r="E31" s="89"/>
      <c r="F31" s="89"/>
      <c r="G31" s="89"/>
    </row>
    <row r="32" spans="1:7" x14ac:dyDescent="0.25">
      <c r="A32" s="94">
        <f t="shared" si="0"/>
        <v>27</v>
      </c>
      <c r="B32" s="92"/>
      <c r="C32" s="89"/>
      <c r="D32" s="89"/>
      <c r="E32" s="89"/>
      <c r="F32" s="89"/>
      <c r="G32" s="89"/>
    </row>
    <row r="33" spans="1:7" x14ac:dyDescent="0.25">
      <c r="A33" s="94">
        <f t="shared" si="0"/>
        <v>28</v>
      </c>
      <c r="B33" s="92"/>
      <c r="C33" s="89"/>
      <c r="D33" s="89"/>
      <c r="E33" s="89"/>
      <c r="F33" s="89"/>
      <c r="G33" s="89"/>
    </row>
    <row r="34" spans="1:7" x14ac:dyDescent="0.25">
      <c r="A34" s="94">
        <f t="shared" si="0"/>
        <v>29</v>
      </c>
      <c r="B34" s="92"/>
      <c r="C34" s="89"/>
      <c r="D34" s="89"/>
      <c r="E34" s="89"/>
      <c r="F34" s="89"/>
      <c r="G34" s="89"/>
    </row>
    <row r="35" spans="1:7" x14ac:dyDescent="0.25">
      <c r="A35" s="94">
        <f t="shared" si="0"/>
        <v>30</v>
      </c>
      <c r="B35" s="92"/>
      <c r="C35" s="89"/>
      <c r="D35" s="89"/>
      <c r="E35" s="89"/>
      <c r="F35" s="89"/>
      <c r="G35" s="89"/>
    </row>
    <row r="36" spans="1:7" x14ac:dyDescent="0.25">
      <c r="A36" s="94">
        <f t="shared" si="0"/>
        <v>31</v>
      </c>
      <c r="B36" s="92"/>
      <c r="C36" s="89"/>
      <c r="D36" s="89"/>
      <c r="E36" s="89"/>
      <c r="F36" s="89"/>
      <c r="G36" s="89"/>
    </row>
    <row r="37" spans="1:7" x14ac:dyDescent="0.25">
      <c r="A37" s="94">
        <f t="shared" si="0"/>
        <v>32</v>
      </c>
      <c r="B37" s="92"/>
      <c r="C37" s="89"/>
      <c r="D37" s="89"/>
      <c r="E37" s="89"/>
      <c r="F37" s="89"/>
      <c r="G37" s="89"/>
    </row>
    <row r="38" spans="1:7" x14ac:dyDescent="0.25">
      <c r="A38" s="94">
        <f t="shared" si="0"/>
        <v>33</v>
      </c>
      <c r="B38" s="92"/>
      <c r="C38" s="89"/>
      <c r="D38" s="89"/>
      <c r="E38" s="89"/>
      <c r="F38" s="89"/>
      <c r="G38" s="89"/>
    </row>
    <row r="39" spans="1:7" x14ac:dyDescent="0.25">
      <c r="A39" s="94">
        <f t="shared" si="0"/>
        <v>34</v>
      </c>
      <c r="B39" s="92"/>
      <c r="C39" s="89"/>
      <c r="D39" s="89"/>
      <c r="E39" s="89"/>
      <c r="F39" s="89"/>
      <c r="G39" s="89"/>
    </row>
    <row r="40" spans="1:7" x14ac:dyDescent="0.25">
      <c r="A40" s="94">
        <f t="shared" si="0"/>
        <v>35</v>
      </c>
      <c r="B40" s="92"/>
      <c r="C40" s="89"/>
      <c r="D40" s="89"/>
      <c r="E40" s="89"/>
      <c r="F40" s="89"/>
      <c r="G40" s="89"/>
    </row>
    <row r="41" spans="1:7" x14ac:dyDescent="0.25">
      <c r="A41" s="94">
        <f t="shared" si="0"/>
        <v>36</v>
      </c>
      <c r="B41" s="92"/>
      <c r="C41" s="89"/>
      <c r="D41" s="89"/>
      <c r="E41" s="89"/>
      <c r="F41" s="89"/>
      <c r="G41" s="89"/>
    </row>
    <row r="42" spans="1:7" x14ac:dyDescent="0.25">
      <c r="A42" s="94">
        <f t="shared" si="0"/>
        <v>37</v>
      </c>
      <c r="B42" s="92"/>
      <c r="C42" s="89"/>
      <c r="D42" s="89"/>
      <c r="E42" s="89"/>
      <c r="F42" s="89"/>
      <c r="G42" s="89"/>
    </row>
    <row r="43" spans="1:7" x14ac:dyDescent="0.25">
      <c r="A43" s="94">
        <f t="shared" si="0"/>
        <v>38</v>
      </c>
      <c r="B43" s="92"/>
      <c r="C43" s="89"/>
      <c r="D43" s="89"/>
      <c r="E43" s="89"/>
      <c r="F43" s="89"/>
      <c r="G43" s="89"/>
    </row>
    <row r="44" spans="1:7" x14ac:dyDescent="0.25">
      <c r="A44" s="94">
        <f t="shared" si="0"/>
        <v>39</v>
      </c>
      <c r="B44" s="92"/>
      <c r="C44" s="89"/>
      <c r="D44" s="89"/>
      <c r="E44" s="89"/>
      <c r="F44" s="89"/>
      <c r="G44" s="89"/>
    </row>
    <row r="45" spans="1:7" x14ac:dyDescent="0.25">
      <c r="A45" s="94">
        <f t="shared" si="0"/>
        <v>40</v>
      </c>
      <c r="B45" s="92"/>
      <c r="C45" s="89"/>
      <c r="D45" s="89"/>
      <c r="E45" s="89"/>
      <c r="F45" s="89"/>
      <c r="G45" s="89"/>
    </row>
    <row r="46" spans="1:7" x14ac:dyDescent="0.25">
      <c r="A46" s="94">
        <f t="shared" si="0"/>
        <v>41</v>
      </c>
      <c r="B46" s="92"/>
      <c r="C46" s="89"/>
      <c r="D46" s="89"/>
      <c r="E46" s="89"/>
      <c r="F46" s="89"/>
      <c r="G46" s="89"/>
    </row>
    <row r="47" spans="1:7" x14ac:dyDescent="0.25">
      <c r="A47" s="94">
        <f t="shared" si="0"/>
        <v>42</v>
      </c>
      <c r="B47" s="92"/>
      <c r="C47" s="89"/>
      <c r="D47" s="89"/>
      <c r="E47" s="89"/>
      <c r="F47" s="89"/>
      <c r="G47" s="89"/>
    </row>
    <row r="48" spans="1:7" x14ac:dyDescent="0.25">
      <c r="A48" s="94">
        <f t="shared" si="0"/>
        <v>43</v>
      </c>
      <c r="B48" s="92"/>
      <c r="C48" s="89"/>
      <c r="D48" s="89"/>
      <c r="E48" s="89"/>
      <c r="F48" s="89"/>
      <c r="G48" s="89"/>
    </row>
    <row r="49" spans="1:7" x14ac:dyDescent="0.25">
      <c r="A49" s="94">
        <f t="shared" si="0"/>
        <v>44</v>
      </c>
      <c r="B49" s="92"/>
      <c r="C49" s="89"/>
      <c r="D49" s="89"/>
      <c r="E49" s="89"/>
      <c r="F49" s="89"/>
      <c r="G49" s="89"/>
    </row>
    <row r="50" spans="1:7" x14ac:dyDescent="0.25">
      <c r="A50" s="94">
        <f t="shared" si="0"/>
        <v>45</v>
      </c>
      <c r="B50" s="92"/>
      <c r="C50" s="89"/>
      <c r="D50" s="89"/>
      <c r="E50" s="89"/>
      <c r="F50" s="89"/>
      <c r="G50" s="89"/>
    </row>
    <row r="51" spans="1:7" x14ac:dyDescent="0.25">
      <c r="A51" s="94">
        <f t="shared" si="0"/>
        <v>46</v>
      </c>
      <c r="B51" s="92"/>
      <c r="C51" s="89"/>
      <c r="D51" s="89"/>
      <c r="E51" s="89"/>
      <c r="F51" s="89"/>
      <c r="G51" s="89"/>
    </row>
    <row r="52" spans="1:7" x14ac:dyDescent="0.25">
      <c r="A52" s="94">
        <f t="shared" si="0"/>
        <v>47</v>
      </c>
      <c r="B52" s="92"/>
      <c r="C52" s="89"/>
      <c r="D52" s="89"/>
      <c r="E52" s="89"/>
      <c r="F52" s="89"/>
      <c r="G52" s="89"/>
    </row>
    <row r="53" spans="1:7" x14ac:dyDescent="0.25">
      <c r="A53" s="94">
        <f t="shared" si="0"/>
        <v>48</v>
      </c>
      <c r="B53" s="92"/>
      <c r="C53" s="89"/>
      <c r="D53" s="89"/>
      <c r="E53" s="89"/>
      <c r="F53" s="89"/>
      <c r="G53" s="89"/>
    </row>
    <row r="54" spans="1:7" x14ac:dyDescent="0.25">
      <c r="A54" s="94">
        <f t="shared" si="0"/>
        <v>49</v>
      </c>
      <c r="B54" s="92"/>
      <c r="C54" s="89"/>
      <c r="D54" s="89"/>
      <c r="E54" s="89"/>
      <c r="F54" s="89"/>
      <c r="G54" s="89"/>
    </row>
    <row r="55" spans="1:7" x14ac:dyDescent="0.25">
      <c r="A55" s="94">
        <f t="shared" si="0"/>
        <v>50</v>
      </c>
      <c r="B55" s="92"/>
      <c r="C55" s="89"/>
      <c r="D55" s="89"/>
      <c r="E55" s="89"/>
      <c r="F55" s="89"/>
      <c r="G55" s="89"/>
    </row>
    <row r="56" spans="1:7" x14ac:dyDescent="0.25">
      <c r="A56" s="94">
        <f t="shared" si="0"/>
        <v>51</v>
      </c>
      <c r="B56" s="92"/>
      <c r="C56" s="89"/>
      <c r="D56" s="89"/>
      <c r="E56" s="89"/>
      <c r="F56" s="89"/>
      <c r="G56" s="89"/>
    </row>
    <row r="57" spans="1:7" x14ac:dyDescent="0.25">
      <c r="A57" s="94">
        <f t="shared" si="0"/>
        <v>52</v>
      </c>
      <c r="B57" s="92"/>
      <c r="C57" s="89"/>
      <c r="D57" s="89"/>
      <c r="E57" s="89"/>
      <c r="F57" s="89"/>
      <c r="G57" s="89"/>
    </row>
    <row r="58" spans="1:7" x14ac:dyDescent="0.25">
      <c r="A58" s="94">
        <f t="shared" si="0"/>
        <v>53</v>
      </c>
      <c r="B58" s="92"/>
      <c r="C58" s="89"/>
      <c r="D58" s="89"/>
      <c r="E58" s="89"/>
      <c r="F58" s="89"/>
      <c r="G58" s="89"/>
    </row>
    <row r="59" spans="1:7" x14ac:dyDescent="0.25">
      <c r="A59" s="94">
        <f t="shared" si="0"/>
        <v>54</v>
      </c>
      <c r="B59" s="92"/>
      <c r="C59" s="89"/>
      <c r="D59" s="89"/>
      <c r="E59" s="89"/>
      <c r="F59" s="89"/>
      <c r="G59" s="89"/>
    </row>
    <row r="60" spans="1:7" x14ac:dyDescent="0.25">
      <c r="A60" s="94">
        <f t="shared" si="0"/>
        <v>55</v>
      </c>
      <c r="B60" s="92"/>
      <c r="C60" s="89"/>
      <c r="D60" s="89"/>
      <c r="E60" s="89"/>
      <c r="F60" s="89"/>
      <c r="G60" s="89"/>
    </row>
    <row r="61" spans="1:7" x14ac:dyDescent="0.25">
      <c r="A61" s="94">
        <f t="shared" si="0"/>
        <v>56</v>
      </c>
      <c r="B61" s="92"/>
      <c r="C61" s="89"/>
      <c r="D61" s="89"/>
      <c r="E61" s="89"/>
      <c r="F61" s="89"/>
      <c r="G61" s="89"/>
    </row>
    <row r="62" spans="1:7" x14ac:dyDescent="0.25">
      <c r="A62" s="94">
        <f t="shared" si="0"/>
        <v>57</v>
      </c>
      <c r="B62" s="92"/>
      <c r="C62" s="89"/>
      <c r="D62" s="89"/>
      <c r="E62" s="89"/>
      <c r="F62" s="89"/>
      <c r="G62" s="89"/>
    </row>
    <row r="63" spans="1:7" x14ac:dyDescent="0.25">
      <c r="A63" s="94">
        <f t="shared" si="0"/>
        <v>58</v>
      </c>
      <c r="B63" s="92"/>
      <c r="C63" s="89"/>
      <c r="D63" s="89"/>
      <c r="E63" s="89"/>
      <c r="F63" s="89"/>
      <c r="G63" s="89"/>
    </row>
    <row r="64" spans="1:7" x14ac:dyDescent="0.25">
      <c r="A64" s="94">
        <f t="shared" si="0"/>
        <v>59</v>
      </c>
      <c r="B64" s="92"/>
      <c r="C64" s="89"/>
      <c r="D64" s="89"/>
      <c r="E64" s="89"/>
      <c r="F64" s="89"/>
      <c r="G64" s="89"/>
    </row>
    <row r="65" spans="1:7" x14ac:dyDescent="0.25">
      <c r="A65" s="94">
        <f t="shared" si="0"/>
        <v>60</v>
      </c>
      <c r="B65" s="92"/>
      <c r="C65" s="89"/>
      <c r="D65" s="89"/>
      <c r="E65" s="89"/>
      <c r="F65" s="89"/>
      <c r="G65" s="89"/>
    </row>
    <row r="66" spans="1:7" x14ac:dyDescent="0.25">
      <c r="A66" s="94">
        <f t="shared" si="0"/>
        <v>61</v>
      </c>
      <c r="B66" s="92"/>
      <c r="C66" s="89"/>
      <c r="D66" s="89"/>
      <c r="E66" s="89"/>
      <c r="F66" s="89"/>
      <c r="G66" s="89"/>
    </row>
    <row r="67" spans="1:7" x14ac:dyDescent="0.25">
      <c r="A67" s="94">
        <f t="shared" si="0"/>
        <v>62</v>
      </c>
      <c r="B67" s="92"/>
      <c r="C67" s="89"/>
      <c r="D67" s="89"/>
      <c r="E67" s="89"/>
      <c r="F67" s="89"/>
      <c r="G67" s="89"/>
    </row>
    <row r="68" spans="1:7" x14ac:dyDescent="0.25">
      <c r="A68" s="94">
        <f t="shared" si="0"/>
        <v>63</v>
      </c>
      <c r="B68" s="92"/>
      <c r="C68" s="89"/>
      <c r="D68" s="89"/>
      <c r="E68" s="89"/>
      <c r="F68" s="89"/>
      <c r="G68" s="89"/>
    </row>
    <row r="69" spans="1:7" x14ac:dyDescent="0.25">
      <c r="A69" s="94">
        <f t="shared" si="0"/>
        <v>64</v>
      </c>
      <c r="B69" s="92"/>
      <c r="C69" s="89"/>
      <c r="D69" s="89"/>
      <c r="E69" s="89"/>
      <c r="F69" s="89"/>
      <c r="G69" s="89"/>
    </row>
    <row r="70" spans="1:7" x14ac:dyDescent="0.25">
      <c r="A70" s="94">
        <f t="shared" si="0"/>
        <v>65</v>
      </c>
      <c r="B70" s="92"/>
      <c r="C70" s="89"/>
      <c r="D70" s="89"/>
      <c r="E70" s="89"/>
      <c r="F70" s="89"/>
      <c r="G70" s="89"/>
    </row>
    <row r="71" spans="1:7" x14ac:dyDescent="0.25">
      <c r="A71" s="94">
        <f t="shared" si="0"/>
        <v>66</v>
      </c>
      <c r="B71" s="92"/>
      <c r="C71" s="89"/>
      <c r="D71" s="89"/>
      <c r="E71" s="89"/>
      <c r="F71" s="89"/>
      <c r="G71" s="89"/>
    </row>
    <row r="72" spans="1:7" x14ac:dyDescent="0.25">
      <c r="A72" s="94">
        <f t="shared" si="0"/>
        <v>67</v>
      </c>
      <c r="B72" s="92"/>
      <c r="C72" s="89"/>
      <c r="D72" s="89"/>
      <c r="E72" s="89"/>
      <c r="F72" s="89"/>
      <c r="G72" s="89"/>
    </row>
    <row r="73" spans="1:7" x14ac:dyDescent="0.25">
      <c r="A73" s="94">
        <f t="shared" ref="A73:A136" si="1">+A72+1</f>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F171-CA4C-4DE5-9AEA-EA38E7EBEF09}">
  <dimension ref="A1:G1872"/>
  <sheetViews>
    <sheetView tabSelected="1" workbookViewId="0">
      <selection activeCell="A4" sqref="A4"/>
    </sheetView>
  </sheetViews>
  <sheetFormatPr baseColWidth="10" defaultRowHeight="15" x14ac:dyDescent="0.25"/>
  <cols>
    <col min="3" max="3" width="13.7109375" customWidth="1"/>
    <col min="4" max="4" width="133.140625" bestFit="1" customWidth="1"/>
    <col min="5" max="5" width="38.28515625" customWidth="1"/>
    <col min="6" max="6" width="14.85546875" customWidth="1"/>
    <col min="7" max="7" width="25.28515625" customWidth="1"/>
  </cols>
  <sheetData>
    <row r="1" spans="1:7" ht="31.5" x14ac:dyDescent="0.25">
      <c r="A1" s="326" t="s">
        <v>3</v>
      </c>
      <c r="B1" s="327" t="s">
        <v>4</v>
      </c>
      <c r="C1" s="327" t="s">
        <v>2894</v>
      </c>
      <c r="D1" s="327" t="s">
        <v>7</v>
      </c>
      <c r="E1" s="327" t="s">
        <v>2895</v>
      </c>
      <c r="F1" s="328" t="s">
        <v>8</v>
      </c>
      <c r="G1" s="329" t="s">
        <v>9</v>
      </c>
    </row>
    <row r="2" spans="1:7" x14ac:dyDescent="0.25">
      <c r="A2" s="282">
        <v>1</v>
      </c>
      <c r="B2" s="92">
        <v>40505</v>
      </c>
      <c r="C2" s="89" t="s">
        <v>11</v>
      </c>
      <c r="D2" s="89" t="s">
        <v>12</v>
      </c>
      <c r="E2" s="101" t="s">
        <v>10</v>
      </c>
      <c r="F2" s="203">
        <v>22</v>
      </c>
      <c r="G2" s="292"/>
    </row>
    <row r="3" spans="1:7" x14ac:dyDescent="0.25">
      <c r="A3" s="282">
        <f>+A2+1</f>
        <v>2</v>
      </c>
      <c r="B3" s="92">
        <v>40506</v>
      </c>
      <c r="C3" s="89" t="s">
        <v>13</v>
      </c>
      <c r="D3" s="89" t="s">
        <v>2915</v>
      </c>
      <c r="E3" s="101"/>
      <c r="F3" s="203">
        <v>80</v>
      </c>
      <c r="G3" s="292"/>
    </row>
    <row r="4" spans="1:7" x14ac:dyDescent="0.25">
      <c r="A4" s="282">
        <v>1</v>
      </c>
      <c r="B4" s="92">
        <v>40611</v>
      </c>
      <c r="C4" s="89" t="s">
        <v>15</v>
      </c>
      <c r="D4" s="89" t="s">
        <v>16</v>
      </c>
      <c r="E4" s="89"/>
      <c r="F4" s="204">
        <v>1262</v>
      </c>
      <c r="G4" s="293"/>
    </row>
    <row r="5" spans="1:7" x14ac:dyDescent="0.25">
      <c r="A5" s="282">
        <f>+A4+1</f>
        <v>2</v>
      </c>
      <c r="B5" s="92">
        <v>40614</v>
      </c>
      <c r="C5" s="89" t="s">
        <v>15</v>
      </c>
      <c r="D5" s="89" t="s">
        <v>17</v>
      </c>
      <c r="E5" s="89"/>
      <c r="F5" s="204">
        <v>1350</v>
      </c>
      <c r="G5" s="293"/>
    </row>
    <row r="6" spans="1:7" x14ac:dyDescent="0.25">
      <c r="A6" s="282">
        <f>+A5+1</f>
        <v>3</v>
      </c>
      <c r="B6" s="92">
        <v>40658</v>
      </c>
      <c r="C6" s="89" t="s">
        <v>19</v>
      </c>
      <c r="D6" s="89"/>
      <c r="E6" s="89" t="s">
        <v>18</v>
      </c>
      <c r="F6" s="204">
        <v>24</v>
      </c>
      <c r="G6" s="293"/>
    </row>
    <row r="7" spans="1:7" x14ac:dyDescent="0.25">
      <c r="A7" s="282">
        <f t="shared" ref="A7:A39" si="0">+A6+1</f>
        <v>4</v>
      </c>
      <c r="B7" s="92">
        <v>40659</v>
      </c>
      <c r="C7" s="89" t="s">
        <v>11</v>
      </c>
      <c r="D7" s="89" t="s">
        <v>3260</v>
      </c>
      <c r="E7" s="89" t="s">
        <v>20</v>
      </c>
      <c r="F7" s="204">
        <v>18</v>
      </c>
      <c r="G7" s="293"/>
    </row>
    <row r="8" spans="1:7" x14ac:dyDescent="0.25">
      <c r="A8" s="282">
        <f t="shared" si="0"/>
        <v>5</v>
      </c>
      <c r="B8" s="92">
        <v>40664</v>
      </c>
      <c r="C8" s="89" t="s">
        <v>15</v>
      </c>
      <c r="D8" s="89" t="s">
        <v>22</v>
      </c>
      <c r="E8" s="89"/>
      <c r="F8" s="204">
        <v>50</v>
      </c>
      <c r="G8" s="293"/>
    </row>
    <row r="9" spans="1:7" x14ac:dyDescent="0.25">
      <c r="A9" s="283">
        <f t="shared" si="0"/>
        <v>6</v>
      </c>
      <c r="B9" s="132">
        <v>40714</v>
      </c>
      <c r="C9" s="133" t="s">
        <v>15</v>
      </c>
      <c r="D9" s="130" t="s">
        <v>23</v>
      </c>
      <c r="E9" s="133"/>
      <c r="F9" s="205">
        <v>110</v>
      </c>
      <c r="G9" s="294"/>
    </row>
    <row r="10" spans="1:7" x14ac:dyDescent="0.25">
      <c r="A10" s="282">
        <f t="shared" si="0"/>
        <v>7</v>
      </c>
      <c r="B10" s="92">
        <v>40786</v>
      </c>
      <c r="C10" s="89" t="s">
        <v>11</v>
      </c>
      <c r="D10" s="89" t="s">
        <v>2919</v>
      </c>
      <c r="E10" s="89" t="s">
        <v>2918</v>
      </c>
      <c r="F10" s="204">
        <v>18</v>
      </c>
      <c r="G10" s="293"/>
    </row>
    <row r="11" spans="1:7" x14ac:dyDescent="0.25">
      <c r="A11" s="282">
        <f t="shared" si="0"/>
        <v>8</v>
      </c>
      <c r="B11" s="92">
        <v>40795</v>
      </c>
      <c r="C11" s="89" t="s">
        <v>11</v>
      </c>
      <c r="D11" s="89" t="s">
        <v>2917</v>
      </c>
      <c r="E11" s="89" t="s">
        <v>2916</v>
      </c>
      <c r="F11" s="204">
        <v>18</v>
      </c>
      <c r="G11" s="293"/>
    </row>
    <row r="12" spans="1:7" x14ac:dyDescent="0.25">
      <c r="A12" s="282">
        <f t="shared" si="0"/>
        <v>9</v>
      </c>
      <c r="B12" s="92">
        <v>40849</v>
      </c>
      <c r="C12" s="89" t="s">
        <v>26</v>
      </c>
      <c r="D12" s="89" t="s">
        <v>27</v>
      </c>
      <c r="E12" s="89"/>
      <c r="F12" s="204">
        <v>6</v>
      </c>
      <c r="G12" s="293"/>
    </row>
    <row r="13" spans="1:7" x14ac:dyDescent="0.25">
      <c r="A13" s="282">
        <f t="shared" si="0"/>
        <v>10</v>
      </c>
      <c r="B13" s="92">
        <v>40849</v>
      </c>
      <c r="C13" s="89" t="s">
        <v>26</v>
      </c>
      <c r="D13" s="89" t="s">
        <v>28</v>
      </c>
      <c r="E13" s="89"/>
      <c r="F13" s="204">
        <v>4.5</v>
      </c>
      <c r="G13" s="293"/>
    </row>
    <row r="14" spans="1:7" x14ac:dyDescent="0.25">
      <c r="A14" s="282">
        <f t="shared" si="0"/>
        <v>11</v>
      </c>
      <c r="B14" s="92">
        <v>40849</v>
      </c>
      <c r="C14" s="89" t="s">
        <v>26</v>
      </c>
      <c r="D14" s="89" t="s">
        <v>29</v>
      </c>
      <c r="E14" s="89"/>
      <c r="F14" s="204">
        <v>3</v>
      </c>
      <c r="G14" s="293"/>
    </row>
    <row r="15" spans="1:7" x14ac:dyDescent="0.25">
      <c r="A15" s="282">
        <f t="shared" si="0"/>
        <v>12</v>
      </c>
      <c r="B15" s="92">
        <v>40849</v>
      </c>
      <c r="C15" s="89" t="s">
        <v>26</v>
      </c>
      <c r="D15" s="89" t="s">
        <v>28</v>
      </c>
      <c r="E15" s="89"/>
      <c r="F15" s="204">
        <v>3</v>
      </c>
      <c r="G15" s="293"/>
    </row>
    <row r="16" spans="1:7" x14ac:dyDescent="0.25">
      <c r="A16" s="282">
        <f t="shared" si="0"/>
        <v>13</v>
      </c>
      <c r="B16" s="92">
        <v>40850</v>
      </c>
      <c r="C16" s="89" t="s">
        <v>26</v>
      </c>
      <c r="D16" s="89" t="s">
        <v>32</v>
      </c>
      <c r="E16" s="89"/>
      <c r="F16" s="204">
        <v>6</v>
      </c>
      <c r="G16" s="293"/>
    </row>
    <row r="17" spans="1:7" x14ac:dyDescent="0.25">
      <c r="A17" s="282">
        <f t="shared" si="0"/>
        <v>14</v>
      </c>
      <c r="B17" s="92">
        <v>40850</v>
      </c>
      <c r="C17" s="89" t="s">
        <v>26</v>
      </c>
      <c r="D17" s="89" t="s">
        <v>30</v>
      </c>
      <c r="E17" s="89"/>
      <c r="F17" s="204">
        <v>3</v>
      </c>
      <c r="G17" s="293"/>
    </row>
    <row r="18" spans="1:7" x14ac:dyDescent="0.25">
      <c r="A18" s="282">
        <f t="shared" si="0"/>
        <v>15</v>
      </c>
      <c r="B18" s="92">
        <v>40850</v>
      </c>
      <c r="C18" s="89" t="s">
        <v>26</v>
      </c>
      <c r="D18" s="89" t="s">
        <v>31</v>
      </c>
      <c r="E18" s="89"/>
      <c r="F18" s="204">
        <v>3</v>
      </c>
      <c r="G18" s="293"/>
    </row>
    <row r="19" spans="1:7" x14ac:dyDescent="0.25">
      <c r="A19" s="282">
        <f t="shared" si="0"/>
        <v>16</v>
      </c>
      <c r="B19" s="92">
        <v>40850</v>
      </c>
      <c r="C19" s="89" t="s">
        <v>26</v>
      </c>
      <c r="D19" s="89" t="s">
        <v>28</v>
      </c>
      <c r="E19" s="89"/>
      <c r="F19" s="204">
        <v>3</v>
      </c>
      <c r="G19" s="293"/>
    </row>
    <row r="20" spans="1:7" x14ac:dyDescent="0.25">
      <c r="A20" s="282">
        <f t="shared" si="0"/>
        <v>17</v>
      </c>
      <c r="B20" s="92">
        <v>40851</v>
      </c>
      <c r="C20" s="89" t="s">
        <v>26</v>
      </c>
      <c r="D20" s="89" t="s">
        <v>33</v>
      </c>
      <c r="E20" s="89"/>
      <c r="F20" s="204">
        <v>3</v>
      </c>
      <c r="G20" s="293"/>
    </row>
    <row r="21" spans="1:7" x14ac:dyDescent="0.25">
      <c r="A21" s="282">
        <f t="shared" si="0"/>
        <v>18</v>
      </c>
      <c r="B21" s="92">
        <v>40851</v>
      </c>
      <c r="C21" s="89" t="s">
        <v>26</v>
      </c>
      <c r="D21" s="89" t="s">
        <v>31</v>
      </c>
      <c r="E21" s="89"/>
      <c r="F21" s="204">
        <v>3</v>
      </c>
      <c r="G21" s="293"/>
    </row>
    <row r="22" spans="1:7" x14ac:dyDescent="0.25">
      <c r="A22" s="282">
        <f t="shared" si="0"/>
        <v>19</v>
      </c>
      <c r="B22" s="92">
        <v>40851</v>
      </c>
      <c r="C22" s="89" t="s">
        <v>26</v>
      </c>
      <c r="D22" s="89" t="s">
        <v>34</v>
      </c>
      <c r="E22" s="89"/>
      <c r="F22" s="204">
        <v>3</v>
      </c>
      <c r="G22" s="293"/>
    </row>
    <row r="23" spans="1:7" x14ac:dyDescent="0.25">
      <c r="A23" s="282">
        <f t="shared" si="0"/>
        <v>20</v>
      </c>
      <c r="B23" s="92">
        <v>40851</v>
      </c>
      <c r="C23" s="89" t="s">
        <v>26</v>
      </c>
      <c r="D23" s="89" t="s">
        <v>28</v>
      </c>
      <c r="E23" s="89"/>
      <c r="F23" s="204">
        <v>3</v>
      </c>
      <c r="G23" s="293"/>
    </row>
    <row r="24" spans="1:7" x14ac:dyDescent="0.25">
      <c r="A24" s="282">
        <f t="shared" si="0"/>
        <v>21</v>
      </c>
      <c r="B24" s="92">
        <v>40854</v>
      </c>
      <c r="C24" s="89" t="s">
        <v>26</v>
      </c>
      <c r="D24" s="89" t="s">
        <v>33</v>
      </c>
      <c r="E24" s="89"/>
      <c r="F24" s="204">
        <v>3</v>
      </c>
      <c r="G24" s="293"/>
    </row>
    <row r="25" spans="1:7" x14ac:dyDescent="0.25">
      <c r="A25" s="282">
        <f t="shared" si="0"/>
        <v>22</v>
      </c>
      <c r="B25" s="92">
        <v>40854</v>
      </c>
      <c r="C25" s="89" t="s">
        <v>26</v>
      </c>
      <c r="D25" s="89" t="s">
        <v>35</v>
      </c>
      <c r="E25" s="89"/>
      <c r="F25" s="204">
        <v>3</v>
      </c>
      <c r="G25" s="293"/>
    </row>
    <row r="26" spans="1:7" x14ac:dyDescent="0.25">
      <c r="A26" s="282">
        <f t="shared" si="0"/>
        <v>23</v>
      </c>
      <c r="B26" s="92">
        <v>40854</v>
      </c>
      <c r="C26" s="89" t="s">
        <v>26</v>
      </c>
      <c r="D26" s="89" t="s">
        <v>28</v>
      </c>
      <c r="E26" s="89"/>
      <c r="F26" s="204">
        <v>3</v>
      </c>
      <c r="G26" s="293"/>
    </row>
    <row r="27" spans="1:7" x14ac:dyDescent="0.25">
      <c r="A27" s="282">
        <f t="shared" si="0"/>
        <v>24</v>
      </c>
      <c r="B27" s="92">
        <v>40854</v>
      </c>
      <c r="C27" s="89" t="s">
        <v>26</v>
      </c>
      <c r="D27" s="89" t="s">
        <v>36</v>
      </c>
      <c r="E27" s="89"/>
      <c r="F27" s="204">
        <v>1.5</v>
      </c>
      <c r="G27" s="293"/>
    </row>
    <row r="28" spans="1:7" x14ac:dyDescent="0.25">
      <c r="A28" s="282">
        <f t="shared" si="0"/>
        <v>25</v>
      </c>
      <c r="B28" s="92">
        <v>40855</v>
      </c>
      <c r="C28" s="89" t="s">
        <v>26</v>
      </c>
      <c r="D28" s="89" t="s">
        <v>37</v>
      </c>
      <c r="E28" s="89"/>
      <c r="F28" s="204">
        <v>1.5</v>
      </c>
      <c r="G28" s="293"/>
    </row>
    <row r="29" spans="1:7" x14ac:dyDescent="0.25">
      <c r="A29" s="282">
        <f t="shared" si="0"/>
        <v>26</v>
      </c>
      <c r="B29" s="92">
        <v>40855</v>
      </c>
      <c r="C29" s="89" t="s">
        <v>26</v>
      </c>
      <c r="D29" s="89" t="s">
        <v>28</v>
      </c>
      <c r="E29" s="89"/>
      <c r="F29" s="204">
        <v>1.5</v>
      </c>
      <c r="G29" s="293"/>
    </row>
    <row r="30" spans="1:7" x14ac:dyDescent="0.25">
      <c r="A30" s="282">
        <f t="shared" si="0"/>
        <v>27</v>
      </c>
      <c r="B30" s="92">
        <v>40714</v>
      </c>
      <c r="C30" s="89" t="s">
        <v>15</v>
      </c>
      <c r="D30" s="89" t="s">
        <v>38</v>
      </c>
      <c r="E30" s="89"/>
      <c r="F30" s="206"/>
      <c r="G30" s="295">
        <v>2700</v>
      </c>
    </row>
    <row r="31" spans="1:7" x14ac:dyDescent="0.25">
      <c r="A31" s="282">
        <f t="shared" si="0"/>
        <v>28</v>
      </c>
      <c r="B31" s="92">
        <v>40896</v>
      </c>
      <c r="C31" s="89" t="s">
        <v>26</v>
      </c>
      <c r="D31" s="89" t="s">
        <v>39</v>
      </c>
      <c r="E31" s="89"/>
      <c r="F31" s="204">
        <v>1.5</v>
      </c>
      <c r="G31" s="293"/>
    </row>
    <row r="32" spans="1:7" x14ac:dyDescent="0.25">
      <c r="A32" s="282">
        <f t="shared" si="0"/>
        <v>29</v>
      </c>
      <c r="B32" s="92">
        <v>40896</v>
      </c>
      <c r="C32" s="89" t="s">
        <v>26</v>
      </c>
      <c r="D32" s="89" t="s">
        <v>40</v>
      </c>
      <c r="E32" s="89"/>
      <c r="F32" s="204">
        <v>2</v>
      </c>
      <c r="G32" s="293"/>
    </row>
    <row r="33" spans="1:7" x14ac:dyDescent="0.25">
      <c r="A33" s="282">
        <f t="shared" si="0"/>
        <v>30</v>
      </c>
      <c r="B33" s="92">
        <v>40896</v>
      </c>
      <c r="C33" s="89" t="s">
        <v>26</v>
      </c>
      <c r="D33" s="89" t="s">
        <v>41</v>
      </c>
      <c r="E33" s="89"/>
      <c r="F33" s="204">
        <v>1.5</v>
      </c>
      <c r="G33" s="293"/>
    </row>
    <row r="34" spans="1:7" x14ac:dyDescent="0.25">
      <c r="A34" s="282">
        <f t="shared" si="0"/>
        <v>31</v>
      </c>
      <c r="B34" s="92">
        <v>40896</v>
      </c>
      <c r="C34" s="89" t="s">
        <v>26</v>
      </c>
      <c r="D34" s="89" t="s">
        <v>42</v>
      </c>
      <c r="E34" s="89"/>
      <c r="F34" s="204">
        <v>1</v>
      </c>
      <c r="G34" s="293"/>
    </row>
    <row r="35" spans="1:7" x14ac:dyDescent="0.25">
      <c r="A35" s="282">
        <f t="shared" si="0"/>
        <v>32</v>
      </c>
      <c r="B35" s="92">
        <v>40896</v>
      </c>
      <c r="C35" s="89" t="s">
        <v>26</v>
      </c>
      <c r="D35" s="89" t="s">
        <v>44</v>
      </c>
      <c r="E35" s="89" t="s">
        <v>43</v>
      </c>
      <c r="F35" s="204">
        <v>29</v>
      </c>
      <c r="G35" s="293"/>
    </row>
    <row r="36" spans="1:7" x14ac:dyDescent="0.25">
      <c r="A36" s="282">
        <f t="shared" si="0"/>
        <v>33</v>
      </c>
      <c r="B36" s="92">
        <v>40896</v>
      </c>
      <c r="C36" s="89" t="s">
        <v>26</v>
      </c>
      <c r="D36" s="89" t="s">
        <v>45</v>
      </c>
      <c r="E36" s="89"/>
      <c r="F36" s="204">
        <v>6</v>
      </c>
      <c r="G36" s="293"/>
    </row>
    <row r="37" spans="1:7" x14ac:dyDescent="0.25">
      <c r="A37" s="282">
        <f t="shared" si="0"/>
        <v>34</v>
      </c>
      <c r="B37" s="92">
        <v>40896</v>
      </c>
      <c r="C37" s="89" t="s">
        <v>26</v>
      </c>
      <c r="D37" s="89" t="s">
        <v>46</v>
      </c>
      <c r="E37" s="89"/>
      <c r="F37" s="204">
        <v>6</v>
      </c>
      <c r="G37" s="293"/>
    </row>
    <row r="38" spans="1:7" x14ac:dyDescent="0.25">
      <c r="A38" s="282">
        <f t="shared" si="0"/>
        <v>35</v>
      </c>
      <c r="B38" s="92">
        <v>40896</v>
      </c>
      <c r="C38" s="89" t="s">
        <v>26</v>
      </c>
      <c r="D38" s="89" t="s">
        <v>47</v>
      </c>
      <c r="E38" s="89"/>
      <c r="F38" s="204">
        <v>150</v>
      </c>
      <c r="G38" s="293"/>
    </row>
    <row r="39" spans="1:7" x14ac:dyDescent="0.25">
      <c r="A39" s="282">
        <f t="shared" si="0"/>
        <v>36</v>
      </c>
      <c r="B39" s="92">
        <v>40896</v>
      </c>
      <c r="C39" s="89" t="s">
        <v>26</v>
      </c>
      <c r="D39" s="89" t="s">
        <v>48</v>
      </c>
      <c r="E39" s="89"/>
      <c r="F39" s="204">
        <v>3</v>
      </c>
      <c r="G39" s="293"/>
    </row>
    <row r="40" spans="1:7" x14ac:dyDescent="0.25">
      <c r="A40" s="282">
        <v>1</v>
      </c>
      <c r="B40" s="92">
        <v>40990</v>
      </c>
      <c r="C40" s="89" t="s">
        <v>49</v>
      </c>
      <c r="D40" s="89" t="s">
        <v>101</v>
      </c>
      <c r="E40" s="103"/>
      <c r="F40" s="204">
        <v>60.6</v>
      </c>
      <c r="G40" s="296"/>
    </row>
    <row r="41" spans="1:7" x14ac:dyDescent="0.25">
      <c r="A41" s="282">
        <v>2</v>
      </c>
      <c r="B41" s="92">
        <v>41024</v>
      </c>
      <c r="C41" s="89" t="s">
        <v>66</v>
      </c>
      <c r="D41" s="89" t="s">
        <v>2922</v>
      </c>
      <c r="E41" s="103" t="s">
        <v>65</v>
      </c>
      <c r="F41" s="204">
        <v>202.5</v>
      </c>
      <c r="G41" s="296"/>
    </row>
    <row r="42" spans="1:7" x14ac:dyDescent="0.25">
      <c r="A42" s="282">
        <f t="shared" ref="A42:A101" si="1">+A41+1</f>
        <v>3</v>
      </c>
      <c r="B42" s="92">
        <v>41039</v>
      </c>
      <c r="C42" s="89" t="s">
        <v>66</v>
      </c>
      <c r="D42" s="89" t="s">
        <v>2923</v>
      </c>
      <c r="E42" s="103" t="s">
        <v>68</v>
      </c>
      <c r="F42" s="204">
        <v>99.94</v>
      </c>
      <c r="G42" s="296"/>
    </row>
    <row r="43" spans="1:7" x14ac:dyDescent="0.25">
      <c r="A43" s="282">
        <f t="shared" si="1"/>
        <v>4</v>
      </c>
      <c r="B43" s="92">
        <v>41047</v>
      </c>
      <c r="C43" s="89" t="s">
        <v>66</v>
      </c>
      <c r="D43" s="89" t="s">
        <v>2924</v>
      </c>
      <c r="E43" s="103" t="s">
        <v>70</v>
      </c>
      <c r="F43" s="204">
        <v>303.61</v>
      </c>
      <c r="G43" s="296"/>
    </row>
    <row r="44" spans="1:7" x14ac:dyDescent="0.25">
      <c r="A44" s="282">
        <f t="shared" si="1"/>
        <v>5</v>
      </c>
      <c r="B44" s="92">
        <v>41122</v>
      </c>
      <c r="C44" s="89" t="s">
        <v>73</v>
      </c>
      <c r="D44" s="89" t="s">
        <v>74</v>
      </c>
      <c r="E44" s="103" t="s">
        <v>72</v>
      </c>
      <c r="F44" s="204">
        <v>700</v>
      </c>
      <c r="G44" s="296"/>
    </row>
    <row r="45" spans="1:7" x14ac:dyDescent="0.25">
      <c r="A45" s="282">
        <f t="shared" si="1"/>
        <v>6</v>
      </c>
      <c r="B45" s="92">
        <v>41122</v>
      </c>
      <c r="C45" s="89" t="s">
        <v>76</v>
      </c>
      <c r="D45" s="89" t="s">
        <v>2925</v>
      </c>
      <c r="E45" s="103" t="s">
        <v>75</v>
      </c>
      <c r="F45" s="204">
        <v>190</v>
      </c>
      <c r="G45" s="296"/>
    </row>
    <row r="46" spans="1:7" x14ac:dyDescent="0.25">
      <c r="A46" s="282">
        <f t="shared" si="1"/>
        <v>7</v>
      </c>
      <c r="B46" s="92">
        <v>41129</v>
      </c>
      <c r="C46" s="89" t="s">
        <v>79</v>
      </c>
      <c r="D46" s="89" t="s">
        <v>80</v>
      </c>
      <c r="E46" s="103" t="s">
        <v>78</v>
      </c>
      <c r="F46" s="204">
        <v>35.5</v>
      </c>
      <c r="G46" s="296"/>
    </row>
    <row r="47" spans="1:7" x14ac:dyDescent="0.25">
      <c r="A47" s="282">
        <f t="shared" si="1"/>
        <v>8</v>
      </c>
      <c r="B47" s="92">
        <v>41129</v>
      </c>
      <c r="C47" s="89" t="s">
        <v>81</v>
      </c>
      <c r="D47" s="89" t="s">
        <v>82</v>
      </c>
      <c r="E47" s="103"/>
      <c r="F47" s="204">
        <v>66</v>
      </c>
      <c r="G47" s="296"/>
    </row>
    <row r="48" spans="1:7" x14ac:dyDescent="0.25">
      <c r="A48" s="282">
        <f t="shared" si="1"/>
        <v>9</v>
      </c>
      <c r="B48" s="92">
        <v>41130</v>
      </c>
      <c r="C48" s="89" t="s">
        <v>83</v>
      </c>
      <c r="D48" s="89" t="s">
        <v>82</v>
      </c>
      <c r="E48" s="103">
        <v>380736</v>
      </c>
      <c r="F48" s="204">
        <v>67</v>
      </c>
      <c r="G48" s="296"/>
    </row>
    <row r="49" spans="1:7" x14ac:dyDescent="0.25">
      <c r="A49" s="282">
        <f t="shared" si="1"/>
        <v>10</v>
      </c>
      <c r="B49" s="92">
        <v>41131</v>
      </c>
      <c r="C49" s="89" t="s">
        <v>84</v>
      </c>
      <c r="D49" s="89" t="s">
        <v>85</v>
      </c>
      <c r="E49" s="103">
        <v>12673</v>
      </c>
      <c r="F49" s="204">
        <v>15</v>
      </c>
      <c r="G49" s="296"/>
    </row>
    <row r="50" spans="1:7" x14ac:dyDescent="0.25">
      <c r="A50" s="282">
        <f t="shared" si="1"/>
        <v>11</v>
      </c>
      <c r="B50" s="92">
        <v>41131</v>
      </c>
      <c r="C50" s="89" t="s">
        <v>86</v>
      </c>
      <c r="D50" s="89" t="s">
        <v>87</v>
      </c>
      <c r="E50" s="103">
        <v>30922</v>
      </c>
      <c r="F50" s="204"/>
      <c r="G50" s="296"/>
    </row>
    <row r="51" spans="1:7" x14ac:dyDescent="0.25">
      <c r="A51" s="282">
        <f t="shared" si="1"/>
        <v>12</v>
      </c>
      <c r="B51" s="92">
        <v>41133</v>
      </c>
      <c r="C51" s="89" t="s">
        <v>88</v>
      </c>
      <c r="D51" s="89" t="s">
        <v>82</v>
      </c>
      <c r="E51" s="103">
        <v>153138</v>
      </c>
      <c r="F51" s="204">
        <v>1.5</v>
      </c>
      <c r="G51" s="296"/>
    </row>
    <row r="52" spans="1:7" x14ac:dyDescent="0.25">
      <c r="A52" s="282">
        <f t="shared" si="1"/>
        <v>13</v>
      </c>
      <c r="B52" s="92">
        <v>41133</v>
      </c>
      <c r="C52" s="89" t="s">
        <v>88</v>
      </c>
      <c r="D52" s="89" t="s">
        <v>82</v>
      </c>
      <c r="E52" s="103">
        <v>153139</v>
      </c>
      <c r="F52" s="204">
        <v>2</v>
      </c>
      <c r="G52" s="296"/>
    </row>
    <row r="53" spans="1:7" x14ac:dyDescent="0.25">
      <c r="A53" s="282">
        <f t="shared" si="1"/>
        <v>14</v>
      </c>
      <c r="B53" s="92">
        <v>41138</v>
      </c>
      <c r="C53" s="89" t="s">
        <v>89</v>
      </c>
      <c r="D53" s="89" t="s">
        <v>2921</v>
      </c>
      <c r="E53" s="103">
        <v>286</v>
      </c>
      <c r="F53" s="204">
        <v>4</v>
      </c>
      <c r="G53" s="296"/>
    </row>
    <row r="54" spans="1:7" x14ac:dyDescent="0.25">
      <c r="A54" s="282">
        <f t="shared" si="1"/>
        <v>15</v>
      </c>
      <c r="B54" s="92">
        <v>41138</v>
      </c>
      <c r="C54" s="89" t="s">
        <v>92</v>
      </c>
      <c r="D54" s="89" t="s">
        <v>93</v>
      </c>
      <c r="E54" s="103" t="s">
        <v>91</v>
      </c>
      <c r="F54" s="204">
        <v>9.15</v>
      </c>
      <c r="G54" s="296"/>
    </row>
    <row r="55" spans="1:7" x14ac:dyDescent="0.25">
      <c r="A55" s="282">
        <f t="shared" si="1"/>
        <v>16</v>
      </c>
      <c r="B55" s="92">
        <v>41138</v>
      </c>
      <c r="C55" s="89" t="s">
        <v>94</v>
      </c>
      <c r="D55" s="89" t="s">
        <v>95</v>
      </c>
      <c r="E55" s="103">
        <v>40016561</v>
      </c>
      <c r="F55" s="204">
        <v>8.9</v>
      </c>
      <c r="G55" s="296"/>
    </row>
    <row r="56" spans="1:7" x14ac:dyDescent="0.25">
      <c r="A56" s="282">
        <f t="shared" si="1"/>
        <v>17</v>
      </c>
      <c r="B56" s="92">
        <v>41140</v>
      </c>
      <c r="C56" s="89" t="s">
        <v>50</v>
      </c>
      <c r="D56" s="89"/>
      <c r="E56" s="103"/>
      <c r="F56" s="204">
        <v>161.1</v>
      </c>
      <c r="G56" s="296"/>
    </row>
    <row r="57" spans="1:7" x14ac:dyDescent="0.25">
      <c r="A57" s="282">
        <f t="shared" si="1"/>
        <v>18</v>
      </c>
      <c r="B57" s="92">
        <v>41140</v>
      </c>
      <c r="C57" s="89" t="s">
        <v>97</v>
      </c>
      <c r="D57" s="89"/>
      <c r="E57" s="103" t="s">
        <v>96</v>
      </c>
      <c r="F57" s="204">
        <v>103.5</v>
      </c>
      <c r="G57" s="296"/>
    </row>
    <row r="58" spans="1:7" x14ac:dyDescent="0.25">
      <c r="A58" s="282">
        <f t="shared" si="1"/>
        <v>19</v>
      </c>
      <c r="B58" s="92">
        <v>41140</v>
      </c>
      <c r="C58" s="89" t="s">
        <v>98</v>
      </c>
      <c r="D58" s="89" t="s">
        <v>99</v>
      </c>
      <c r="E58" s="103">
        <v>155762</v>
      </c>
      <c r="F58" s="204">
        <v>1</v>
      </c>
      <c r="G58" s="296"/>
    </row>
    <row r="59" spans="1:7" x14ac:dyDescent="0.25">
      <c r="A59" s="282">
        <f t="shared" si="1"/>
        <v>20</v>
      </c>
      <c r="B59" s="92">
        <v>41140</v>
      </c>
      <c r="C59" s="89" t="s">
        <v>100</v>
      </c>
      <c r="D59" s="89" t="s">
        <v>101</v>
      </c>
      <c r="E59" s="103"/>
      <c r="F59" s="204">
        <v>578.03</v>
      </c>
      <c r="G59" s="296"/>
    </row>
    <row r="60" spans="1:7" x14ac:dyDescent="0.25">
      <c r="A60" s="282">
        <f t="shared" si="1"/>
        <v>21</v>
      </c>
      <c r="B60" s="92">
        <v>41141</v>
      </c>
      <c r="C60" s="89" t="s">
        <v>102</v>
      </c>
      <c r="D60" s="89" t="s">
        <v>42</v>
      </c>
      <c r="E60" s="103">
        <v>5337</v>
      </c>
      <c r="F60" s="204">
        <v>9.5</v>
      </c>
      <c r="G60" s="296"/>
    </row>
    <row r="61" spans="1:7" x14ac:dyDescent="0.25">
      <c r="A61" s="282">
        <f t="shared" si="1"/>
        <v>22</v>
      </c>
      <c r="B61" s="92">
        <v>41141</v>
      </c>
      <c r="C61" s="89" t="s">
        <v>88</v>
      </c>
      <c r="D61" s="89" t="s">
        <v>2926</v>
      </c>
      <c r="E61" s="103">
        <v>10024336</v>
      </c>
      <c r="F61" s="204">
        <v>46</v>
      </c>
      <c r="G61" s="296"/>
    </row>
    <row r="62" spans="1:7" x14ac:dyDescent="0.25">
      <c r="A62" s="282">
        <f t="shared" si="1"/>
        <v>23</v>
      </c>
      <c r="B62" s="92">
        <v>41142</v>
      </c>
      <c r="C62" s="89" t="s">
        <v>105</v>
      </c>
      <c r="D62" s="89" t="s">
        <v>93</v>
      </c>
      <c r="E62" s="103" t="s">
        <v>104</v>
      </c>
      <c r="F62" s="204">
        <v>10.6</v>
      </c>
      <c r="G62" s="296"/>
    </row>
    <row r="63" spans="1:7" x14ac:dyDescent="0.25">
      <c r="A63" s="282">
        <f t="shared" si="1"/>
        <v>24</v>
      </c>
      <c r="B63" s="92">
        <v>41142</v>
      </c>
      <c r="C63" s="89" t="s">
        <v>107</v>
      </c>
      <c r="D63" s="89"/>
      <c r="E63" s="103" t="s">
        <v>106</v>
      </c>
      <c r="F63" s="204">
        <v>7</v>
      </c>
      <c r="G63" s="296"/>
    </row>
    <row r="64" spans="1:7" x14ac:dyDescent="0.25">
      <c r="A64" s="282">
        <f t="shared" si="1"/>
        <v>25</v>
      </c>
      <c r="B64" s="92">
        <v>41142</v>
      </c>
      <c r="C64" s="89" t="s">
        <v>109</v>
      </c>
      <c r="D64" s="89"/>
      <c r="E64" s="103" t="s">
        <v>108</v>
      </c>
      <c r="F64" s="204">
        <v>5.3</v>
      </c>
      <c r="G64" s="296"/>
    </row>
    <row r="65" spans="1:7" x14ac:dyDescent="0.25">
      <c r="A65" s="282">
        <f t="shared" si="1"/>
        <v>26</v>
      </c>
      <c r="B65" s="92">
        <v>41142</v>
      </c>
      <c r="C65" s="89" t="s">
        <v>111</v>
      </c>
      <c r="D65" s="89" t="s">
        <v>82</v>
      </c>
      <c r="E65" s="103" t="s">
        <v>110</v>
      </c>
      <c r="F65" s="204">
        <v>2</v>
      </c>
      <c r="G65" s="296"/>
    </row>
    <row r="66" spans="1:7" x14ac:dyDescent="0.25">
      <c r="A66" s="282">
        <f t="shared" si="1"/>
        <v>27</v>
      </c>
      <c r="B66" s="92">
        <v>41143</v>
      </c>
      <c r="C66" s="89" t="s">
        <v>112</v>
      </c>
      <c r="D66" s="89" t="s">
        <v>113</v>
      </c>
      <c r="E66" s="103">
        <v>8833</v>
      </c>
      <c r="F66" s="204">
        <v>3</v>
      </c>
      <c r="G66" s="296"/>
    </row>
    <row r="67" spans="1:7" x14ac:dyDescent="0.25">
      <c r="A67" s="282">
        <f t="shared" si="1"/>
        <v>28</v>
      </c>
      <c r="B67" s="92">
        <v>41145</v>
      </c>
      <c r="C67" s="89" t="s">
        <v>105</v>
      </c>
      <c r="D67" s="89" t="s">
        <v>93</v>
      </c>
      <c r="E67" s="103" t="s">
        <v>114</v>
      </c>
      <c r="F67" s="204">
        <v>9.1</v>
      </c>
      <c r="G67" s="296"/>
    </row>
    <row r="68" spans="1:7" x14ac:dyDescent="0.25">
      <c r="A68" s="282">
        <f t="shared" si="1"/>
        <v>29</v>
      </c>
      <c r="B68" s="92">
        <v>41146</v>
      </c>
      <c r="C68" s="89" t="s">
        <v>115</v>
      </c>
      <c r="D68" s="89"/>
      <c r="E68" s="103">
        <v>79705</v>
      </c>
      <c r="F68" s="204">
        <v>10</v>
      </c>
      <c r="G68" s="296"/>
    </row>
    <row r="69" spans="1:7" x14ac:dyDescent="0.25">
      <c r="A69" s="282">
        <f t="shared" si="1"/>
        <v>30</v>
      </c>
      <c r="B69" s="92">
        <v>41148</v>
      </c>
      <c r="C69" s="89" t="s">
        <v>100</v>
      </c>
      <c r="D69" s="89" t="s">
        <v>101</v>
      </c>
      <c r="E69" s="103"/>
      <c r="F69" s="204">
        <v>82.73</v>
      </c>
      <c r="G69" s="296"/>
    </row>
    <row r="70" spans="1:7" x14ac:dyDescent="0.25">
      <c r="A70" s="282">
        <f t="shared" si="1"/>
        <v>31</v>
      </c>
      <c r="B70" s="92">
        <v>41149</v>
      </c>
      <c r="C70" s="89" t="s">
        <v>100</v>
      </c>
      <c r="D70" s="89" t="s">
        <v>101</v>
      </c>
      <c r="E70" s="103"/>
      <c r="F70" s="204">
        <v>698.96</v>
      </c>
      <c r="G70" s="296"/>
    </row>
    <row r="71" spans="1:7" x14ac:dyDescent="0.25">
      <c r="A71" s="282">
        <f t="shared" si="1"/>
        <v>32</v>
      </c>
      <c r="B71" s="92">
        <v>41153</v>
      </c>
      <c r="C71" s="89" t="s">
        <v>100</v>
      </c>
      <c r="D71" s="89" t="s">
        <v>101</v>
      </c>
      <c r="E71" s="103"/>
      <c r="F71" s="204">
        <v>144.65</v>
      </c>
      <c r="G71" s="296"/>
    </row>
    <row r="72" spans="1:7" x14ac:dyDescent="0.25">
      <c r="A72" s="282">
        <f t="shared" si="1"/>
        <v>33</v>
      </c>
      <c r="B72" s="92">
        <v>41158</v>
      </c>
      <c r="C72" s="89" t="s">
        <v>116</v>
      </c>
      <c r="D72" s="89" t="s">
        <v>42</v>
      </c>
      <c r="E72" s="103">
        <v>3996</v>
      </c>
      <c r="F72" s="204">
        <v>3.9</v>
      </c>
      <c r="G72" s="296"/>
    </row>
    <row r="73" spans="1:7" x14ac:dyDescent="0.25">
      <c r="A73" s="282">
        <f t="shared" si="1"/>
        <v>34</v>
      </c>
      <c r="B73" s="92">
        <v>41158</v>
      </c>
      <c r="C73" s="89" t="s">
        <v>117</v>
      </c>
      <c r="D73" s="89" t="s">
        <v>118</v>
      </c>
      <c r="E73" s="103"/>
      <c r="F73" s="204">
        <v>9</v>
      </c>
      <c r="G73" s="296"/>
    </row>
    <row r="74" spans="1:7" x14ac:dyDescent="0.25">
      <c r="A74" s="282">
        <f t="shared" si="1"/>
        <v>35</v>
      </c>
      <c r="B74" s="92">
        <v>41158</v>
      </c>
      <c r="C74" s="89" t="s">
        <v>100</v>
      </c>
      <c r="D74" s="89" t="s">
        <v>101</v>
      </c>
      <c r="E74" s="103"/>
      <c r="F74" s="204">
        <v>18.5</v>
      </c>
      <c r="G74" s="296"/>
    </row>
    <row r="75" spans="1:7" x14ac:dyDescent="0.25">
      <c r="A75" s="282">
        <f t="shared" si="1"/>
        <v>36</v>
      </c>
      <c r="B75" s="92">
        <v>41159</v>
      </c>
      <c r="C75" s="89" t="s">
        <v>100</v>
      </c>
      <c r="D75" s="89" t="s">
        <v>101</v>
      </c>
      <c r="E75" s="103"/>
      <c r="F75" s="204">
        <v>34.200000000000003</v>
      </c>
      <c r="G75" s="296"/>
    </row>
    <row r="76" spans="1:7" x14ac:dyDescent="0.25">
      <c r="A76" s="282">
        <f t="shared" si="1"/>
        <v>37</v>
      </c>
      <c r="B76" s="92">
        <v>41160</v>
      </c>
      <c r="C76" s="89" t="s">
        <v>100</v>
      </c>
      <c r="D76" s="89" t="s">
        <v>101</v>
      </c>
      <c r="E76" s="103"/>
      <c r="F76" s="204">
        <v>16.5</v>
      </c>
      <c r="G76" s="296"/>
    </row>
    <row r="77" spans="1:7" x14ac:dyDescent="0.25">
      <c r="A77" s="282">
        <f t="shared" si="1"/>
        <v>38</v>
      </c>
      <c r="B77" s="92">
        <v>41162</v>
      </c>
      <c r="C77" s="89" t="s">
        <v>100</v>
      </c>
      <c r="D77" s="89" t="s">
        <v>101</v>
      </c>
      <c r="E77" s="103"/>
      <c r="F77" s="204">
        <v>62</v>
      </c>
      <c r="G77" s="296"/>
    </row>
    <row r="78" spans="1:7" x14ac:dyDescent="0.25">
      <c r="A78" s="282">
        <f t="shared" si="1"/>
        <v>39</v>
      </c>
      <c r="B78" s="92">
        <v>41163</v>
      </c>
      <c r="C78" s="89" t="s">
        <v>100</v>
      </c>
      <c r="D78" s="89" t="s">
        <v>101</v>
      </c>
      <c r="E78" s="103"/>
      <c r="F78" s="204">
        <v>25</v>
      </c>
      <c r="G78" s="296"/>
    </row>
    <row r="79" spans="1:7" x14ac:dyDescent="0.25">
      <c r="A79" s="282">
        <f t="shared" si="1"/>
        <v>40</v>
      </c>
      <c r="B79" s="92">
        <v>41165</v>
      </c>
      <c r="C79" s="89" t="s">
        <v>100</v>
      </c>
      <c r="D79" s="89" t="s">
        <v>101</v>
      </c>
      <c r="E79" s="103"/>
      <c r="F79" s="204">
        <v>68.3</v>
      </c>
      <c r="G79" s="296"/>
    </row>
    <row r="80" spans="1:7" x14ac:dyDescent="0.25">
      <c r="A80" s="282">
        <f t="shared" si="1"/>
        <v>41</v>
      </c>
      <c r="B80" s="92">
        <v>41166</v>
      </c>
      <c r="C80" s="89" t="s">
        <v>100</v>
      </c>
      <c r="D80" s="89" t="s">
        <v>101</v>
      </c>
      <c r="E80" s="103"/>
      <c r="F80" s="204">
        <v>96.5</v>
      </c>
      <c r="G80" s="296"/>
    </row>
    <row r="81" spans="1:7" x14ac:dyDescent="0.25">
      <c r="A81" s="282">
        <f t="shared" si="1"/>
        <v>42</v>
      </c>
      <c r="B81" s="92">
        <v>41167</v>
      </c>
      <c r="C81" s="89" t="s">
        <v>100</v>
      </c>
      <c r="D81" s="89" t="s">
        <v>101</v>
      </c>
      <c r="E81" s="103"/>
      <c r="F81" s="204">
        <v>2.5</v>
      </c>
      <c r="G81" s="296"/>
    </row>
    <row r="82" spans="1:7" x14ac:dyDescent="0.25">
      <c r="A82" s="282">
        <f t="shared" si="1"/>
        <v>43</v>
      </c>
      <c r="B82" s="92">
        <v>41168</v>
      </c>
      <c r="C82" s="89" t="s">
        <v>100</v>
      </c>
      <c r="D82" s="89" t="s">
        <v>101</v>
      </c>
      <c r="E82" s="103"/>
      <c r="F82" s="204">
        <v>3.5</v>
      </c>
      <c r="G82" s="296"/>
    </row>
    <row r="83" spans="1:7" x14ac:dyDescent="0.25">
      <c r="A83" s="282">
        <v>44</v>
      </c>
      <c r="B83" s="92">
        <v>41169</v>
      </c>
      <c r="C83" s="89" t="s">
        <v>100</v>
      </c>
      <c r="D83" s="89" t="s">
        <v>101</v>
      </c>
      <c r="E83" s="103"/>
      <c r="F83" s="204">
        <v>5</v>
      </c>
      <c r="G83" s="296"/>
    </row>
    <row r="84" spans="1:7" x14ac:dyDescent="0.25">
      <c r="A84" s="282">
        <v>45</v>
      </c>
      <c r="B84" s="92">
        <v>41170</v>
      </c>
      <c r="C84" s="89" t="s">
        <v>100</v>
      </c>
      <c r="D84" s="89" t="s">
        <v>101</v>
      </c>
      <c r="E84" s="103"/>
      <c r="F84" s="204">
        <v>26.5</v>
      </c>
      <c r="G84" s="296"/>
    </row>
    <row r="85" spans="1:7" x14ac:dyDescent="0.25">
      <c r="A85" s="282">
        <f t="shared" si="1"/>
        <v>46</v>
      </c>
      <c r="B85" s="92">
        <v>41171</v>
      </c>
      <c r="C85" s="89" t="s">
        <v>100</v>
      </c>
      <c r="D85" s="89" t="s">
        <v>101</v>
      </c>
      <c r="E85" s="103"/>
      <c r="F85" s="204">
        <v>32.299999999999997</v>
      </c>
      <c r="G85" s="296"/>
    </row>
    <row r="86" spans="1:7" x14ac:dyDescent="0.25">
      <c r="A86" s="282">
        <f t="shared" si="1"/>
        <v>47</v>
      </c>
      <c r="B86" s="92">
        <v>41178</v>
      </c>
      <c r="C86" s="89" t="s">
        <v>100</v>
      </c>
      <c r="D86" s="89" t="s">
        <v>101</v>
      </c>
      <c r="E86" s="103"/>
      <c r="F86" s="204">
        <v>12</v>
      </c>
      <c r="G86" s="296"/>
    </row>
    <row r="87" spans="1:7" x14ac:dyDescent="0.25">
      <c r="A87" s="282">
        <f t="shared" si="1"/>
        <v>48</v>
      </c>
      <c r="B87" s="92">
        <v>41181</v>
      </c>
      <c r="C87" s="89" t="s">
        <v>100</v>
      </c>
      <c r="D87" s="89" t="s">
        <v>101</v>
      </c>
      <c r="E87" s="103"/>
      <c r="F87" s="204">
        <v>19.5</v>
      </c>
      <c r="G87" s="296"/>
    </row>
    <row r="88" spans="1:7" x14ac:dyDescent="0.25">
      <c r="A88" s="282">
        <f t="shared" si="1"/>
        <v>49</v>
      </c>
      <c r="B88" s="92">
        <v>41181</v>
      </c>
      <c r="C88" s="89" t="s">
        <v>100</v>
      </c>
      <c r="D88" s="89" t="s">
        <v>2927</v>
      </c>
      <c r="E88" s="103"/>
      <c r="F88" s="204">
        <v>180</v>
      </c>
      <c r="G88" s="296"/>
    </row>
    <row r="89" spans="1:7" x14ac:dyDescent="0.25">
      <c r="A89" s="282">
        <f t="shared" si="1"/>
        <v>50</v>
      </c>
      <c r="B89" s="92">
        <v>41215</v>
      </c>
      <c r="C89" s="89" t="s">
        <v>122</v>
      </c>
      <c r="D89" s="89" t="s">
        <v>123</v>
      </c>
      <c r="E89" s="103" t="s">
        <v>121</v>
      </c>
      <c r="F89" s="204">
        <v>32</v>
      </c>
      <c r="G89" s="296"/>
    </row>
    <row r="90" spans="1:7" x14ac:dyDescent="0.25">
      <c r="A90" s="284">
        <f t="shared" si="1"/>
        <v>51</v>
      </c>
      <c r="B90" s="106">
        <v>41215</v>
      </c>
      <c r="C90" s="107" t="s">
        <v>124</v>
      </c>
      <c r="D90" s="107" t="s">
        <v>2928</v>
      </c>
      <c r="E90" s="108"/>
      <c r="F90" s="204"/>
      <c r="G90" s="297">
        <v>5300</v>
      </c>
    </row>
    <row r="91" spans="1:7" x14ac:dyDescent="0.25">
      <c r="A91" s="284">
        <f t="shared" si="1"/>
        <v>52</v>
      </c>
      <c r="B91" s="106">
        <v>41215</v>
      </c>
      <c r="C91" s="107" t="s">
        <v>124</v>
      </c>
      <c r="D91" s="107" t="s">
        <v>125</v>
      </c>
      <c r="E91" s="108"/>
      <c r="F91" s="204">
        <v>1949.71</v>
      </c>
      <c r="G91" s="298"/>
    </row>
    <row r="92" spans="1:7" x14ac:dyDescent="0.25">
      <c r="A92" s="282">
        <f t="shared" si="1"/>
        <v>53</v>
      </c>
      <c r="B92" s="92">
        <v>41231</v>
      </c>
      <c r="C92" s="89" t="s">
        <v>100</v>
      </c>
      <c r="D92" s="89" t="s">
        <v>101</v>
      </c>
      <c r="E92" s="103"/>
      <c r="F92" s="204">
        <v>10.5</v>
      </c>
      <c r="G92" s="299"/>
    </row>
    <row r="93" spans="1:7" x14ac:dyDescent="0.25">
      <c r="A93" s="282">
        <f t="shared" si="1"/>
        <v>54</v>
      </c>
      <c r="B93" s="92">
        <v>41226</v>
      </c>
      <c r="C93" s="89" t="s">
        <v>100</v>
      </c>
      <c r="D93" s="89" t="s">
        <v>101</v>
      </c>
      <c r="E93" s="103"/>
      <c r="F93" s="204">
        <v>9</v>
      </c>
      <c r="G93" s="299"/>
    </row>
    <row r="94" spans="1:7" x14ac:dyDescent="0.25">
      <c r="A94" s="282">
        <f t="shared" si="1"/>
        <v>55</v>
      </c>
      <c r="B94" s="92">
        <v>41226</v>
      </c>
      <c r="C94" s="89" t="s">
        <v>129</v>
      </c>
      <c r="D94" s="89" t="s">
        <v>130</v>
      </c>
      <c r="E94" s="103" t="s">
        <v>128</v>
      </c>
      <c r="F94" s="204">
        <v>8</v>
      </c>
      <c r="G94" s="299"/>
    </row>
    <row r="95" spans="1:7" x14ac:dyDescent="0.25">
      <c r="A95" s="282">
        <f t="shared" si="1"/>
        <v>56</v>
      </c>
      <c r="B95" s="92">
        <v>41227</v>
      </c>
      <c r="C95" s="89" t="s">
        <v>100</v>
      </c>
      <c r="D95" s="89" t="s">
        <v>101</v>
      </c>
      <c r="E95" s="103"/>
      <c r="F95" s="204">
        <v>10.5</v>
      </c>
      <c r="G95" s="299"/>
    </row>
    <row r="96" spans="1:7" x14ac:dyDescent="0.25">
      <c r="A96" s="282">
        <f t="shared" si="1"/>
        <v>57</v>
      </c>
      <c r="B96" s="92">
        <v>41234</v>
      </c>
      <c r="C96" s="89" t="s">
        <v>131</v>
      </c>
      <c r="D96" s="89" t="s">
        <v>132</v>
      </c>
      <c r="E96" s="103"/>
      <c r="F96" s="204">
        <v>39</v>
      </c>
      <c r="G96" s="299"/>
    </row>
    <row r="97" spans="1:7" x14ac:dyDescent="0.25">
      <c r="A97" s="282">
        <f t="shared" si="1"/>
        <v>58</v>
      </c>
      <c r="B97" s="92">
        <v>41239</v>
      </c>
      <c r="C97" s="89" t="s">
        <v>133</v>
      </c>
      <c r="D97" s="89"/>
      <c r="E97" s="103"/>
      <c r="F97" s="204">
        <v>32</v>
      </c>
      <c r="G97" s="299"/>
    </row>
    <row r="98" spans="1:7" x14ac:dyDescent="0.25">
      <c r="A98" s="282">
        <f t="shared" si="1"/>
        <v>59</v>
      </c>
      <c r="B98" s="92">
        <v>41249</v>
      </c>
      <c r="C98" s="89" t="s">
        <v>88</v>
      </c>
      <c r="D98" s="89" t="s">
        <v>135</v>
      </c>
      <c r="E98" s="103" t="s">
        <v>134</v>
      </c>
      <c r="F98" s="204">
        <v>436</v>
      </c>
      <c r="G98" s="299"/>
    </row>
    <row r="99" spans="1:7" x14ac:dyDescent="0.25">
      <c r="A99" s="282">
        <f t="shared" si="1"/>
        <v>60</v>
      </c>
      <c r="B99" s="92">
        <v>41253</v>
      </c>
      <c r="C99" s="89" t="s">
        <v>137</v>
      </c>
      <c r="D99" s="89" t="s">
        <v>2930</v>
      </c>
      <c r="E99" s="103" t="s">
        <v>136</v>
      </c>
      <c r="F99" s="204">
        <v>26</v>
      </c>
      <c r="G99" s="299"/>
    </row>
    <row r="100" spans="1:7" x14ac:dyDescent="0.25">
      <c r="A100" s="282">
        <f t="shared" si="1"/>
        <v>61</v>
      </c>
      <c r="B100" s="92">
        <v>41254</v>
      </c>
      <c r="C100" s="89" t="s">
        <v>100</v>
      </c>
      <c r="D100" s="89" t="s">
        <v>101</v>
      </c>
      <c r="E100" s="103"/>
      <c r="F100" s="204">
        <v>194.11</v>
      </c>
      <c r="G100" s="299"/>
    </row>
    <row r="101" spans="1:7" x14ac:dyDescent="0.25">
      <c r="A101" s="282">
        <f t="shared" si="1"/>
        <v>62</v>
      </c>
      <c r="B101" s="92">
        <v>41255</v>
      </c>
      <c r="C101" s="89" t="s">
        <v>88</v>
      </c>
      <c r="D101" s="89" t="s">
        <v>139</v>
      </c>
      <c r="E101" s="103" t="s">
        <v>138</v>
      </c>
      <c r="F101" s="204">
        <v>78.11</v>
      </c>
      <c r="G101" s="299"/>
    </row>
    <row r="102" spans="1:7" x14ac:dyDescent="0.25">
      <c r="A102" s="282">
        <v>1</v>
      </c>
      <c r="B102" s="92">
        <v>41289</v>
      </c>
      <c r="C102" s="89" t="s">
        <v>140</v>
      </c>
      <c r="D102" s="89" t="s">
        <v>141</v>
      </c>
      <c r="E102" s="103"/>
      <c r="F102" s="204">
        <v>1593.5</v>
      </c>
      <c r="G102" s="299"/>
    </row>
    <row r="103" spans="1:7" x14ac:dyDescent="0.25">
      <c r="A103" s="282">
        <f>+A102+1</f>
        <v>2</v>
      </c>
      <c r="B103" s="92">
        <v>41289</v>
      </c>
      <c r="C103" s="89" t="s">
        <v>100</v>
      </c>
      <c r="D103" s="89" t="s">
        <v>101</v>
      </c>
      <c r="E103" s="103"/>
      <c r="F103" s="204">
        <v>141</v>
      </c>
      <c r="G103" s="299"/>
    </row>
    <row r="104" spans="1:7" x14ac:dyDescent="0.25">
      <c r="A104" s="282">
        <f>+A103+1</f>
        <v>3</v>
      </c>
      <c r="B104" s="92">
        <v>41290</v>
      </c>
      <c r="C104" s="89" t="s">
        <v>100</v>
      </c>
      <c r="D104" s="89" t="s">
        <v>101</v>
      </c>
      <c r="E104" s="103"/>
      <c r="F104" s="204">
        <v>128.6</v>
      </c>
      <c r="G104" s="299"/>
    </row>
    <row r="105" spans="1:7" x14ac:dyDescent="0.25">
      <c r="A105" s="282">
        <f t="shared" ref="A105:A168" si="2">+A104+1</f>
        <v>4</v>
      </c>
      <c r="B105" s="92">
        <v>41291</v>
      </c>
      <c r="C105" s="89" t="s">
        <v>100</v>
      </c>
      <c r="D105" s="89" t="s">
        <v>101</v>
      </c>
      <c r="E105" s="103"/>
      <c r="F105" s="204">
        <v>875.3</v>
      </c>
      <c r="G105" s="299"/>
    </row>
    <row r="106" spans="1:7" x14ac:dyDescent="0.25">
      <c r="A106" s="282">
        <f t="shared" si="2"/>
        <v>5</v>
      </c>
      <c r="B106" s="92">
        <v>41292</v>
      </c>
      <c r="C106" s="89" t="s">
        <v>100</v>
      </c>
      <c r="D106" s="89" t="s">
        <v>101</v>
      </c>
      <c r="E106" s="103"/>
      <c r="F106" s="204">
        <v>64.5</v>
      </c>
      <c r="G106" s="299"/>
    </row>
    <row r="107" spans="1:7" x14ac:dyDescent="0.25">
      <c r="A107" s="282">
        <f t="shared" si="2"/>
        <v>6</v>
      </c>
      <c r="B107" s="92">
        <v>41284</v>
      </c>
      <c r="C107" s="89" t="s">
        <v>100</v>
      </c>
      <c r="D107" s="89" t="s">
        <v>101</v>
      </c>
      <c r="E107" s="103"/>
      <c r="F107" s="204">
        <v>18.5</v>
      </c>
      <c r="G107" s="299"/>
    </row>
    <row r="108" spans="1:7" x14ac:dyDescent="0.25">
      <c r="A108" s="282">
        <f t="shared" si="2"/>
        <v>7</v>
      </c>
      <c r="B108" s="92">
        <v>41289</v>
      </c>
      <c r="C108" s="89" t="s">
        <v>100</v>
      </c>
      <c r="D108" s="89" t="s">
        <v>101</v>
      </c>
      <c r="E108" s="103"/>
      <c r="F108" s="204">
        <v>19.600000000000001</v>
      </c>
      <c r="G108" s="299"/>
    </row>
    <row r="109" spans="1:7" x14ac:dyDescent="0.25">
      <c r="A109" s="282">
        <f t="shared" si="2"/>
        <v>8</v>
      </c>
      <c r="B109" s="92">
        <v>41291</v>
      </c>
      <c r="C109" s="89" t="s">
        <v>100</v>
      </c>
      <c r="D109" s="89" t="s">
        <v>101</v>
      </c>
      <c r="E109" s="103"/>
      <c r="F109" s="204">
        <v>50.9</v>
      </c>
      <c r="G109" s="299"/>
    </row>
    <row r="110" spans="1:7" x14ac:dyDescent="0.25">
      <c r="A110" s="282">
        <f t="shared" si="2"/>
        <v>9</v>
      </c>
      <c r="B110" s="92">
        <v>41295</v>
      </c>
      <c r="C110" s="89" t="s">
        <v>100</v>
      </c>
      <c r="D110" s="89" t="s">
        <v>101</v>
      </c>
      <c r="E110" s="103"/>
      <c r="F110" s="204">
        <v>9.3000000000000007</v>
      </c>
      <c r="G110" s="299"/>
    </row>
    <row r="111" spans="1:7" x14ac:dyDescent="0.25">
      <c r="A111" s="282">
        <f t="shared" si="2"/>
        <v>10</v>
      </c>
      <c r="B111" s="92">
        <v>41338</v>
      </c>
      <c r="C111" s="89" t="s">
        <v>143</v>
      </c>
      <c r="D111" s="89" t="s">
        <v>144</v>
      </c>
      <c r="E111" s="103" t="s">
        <v>142</v>
      </c>
      <c r="F111" s="204">
        <v>120</v>
      </c>
      <c r="G111" s="299"/>
    </row>
    <row r="112" spans="1:7" x14ac:dyDescent="0.25">
      <c r="A112" s="282">
        <f t="shared" si="2"/>
        <v>11</v>
      </c>
      <c r="B112" s="92">
        <v>41340</v>
      </c>
      <c r="C112" s="89" t="s">
        <v>145</v>
      </c>
      <c r="D112" s="89" t="s">
        <v>146</v>
      </c>
      <c r="E112" s="103"/>
      <c r="F112" s="204">
        <v>611</v>
      </c>
      <c r="G112" s="299"/>
    </row>
    <row r="113" spans="1:7" x14ac:dyDescent="0.25">
      <c r="A113" s="282">
        <f t="shared" si="2"/>
        <v>12</v>
      </c>
      <c r="B113" s="92">
        <v>41352</v>
      </c>
      <c r="C113" s="89" t="s">
        <v>100</v>
      </c>
      <c r="D113" s="89" t="s">
        <v>147</v>
      </c>
      <c r="E113" s="103"/>
      <c r="F113" s="206"/>
      <c r="G113" s="297">
        <v>7500</v>
      </c>
    </row>
    <row r="114" spans="1:7" x14ac:dyDescent="0.25">
      <c r="A114" s="282">
        <f t="shared" si="2"/>
        <v>13</v>
      </c>
      <c r="B114" s="92">
        <v>41353</v>
      </c>
      <c r="C114" s="89" t="s">
        <v>100</v>
      </c>
      <c r="D114" s="89" t="s">
        <v>101</v>
      </c>
      <c r="E114" s="103"/>
      <c r="F114" s="204">
        <v>28.5</v>
      </c>
      <c r="G114" s="299"/>
    </row>
    <row r="115" spans="1:7" x14ac:dyDescent="0.25">
      <c r="A115" s="282">
        <f t="shared" si="2"/>
        <v>14</v>
      </c>
      <c r="B115" s="92">
        <v>41355</v>
      </c>
      <c r="C115" s="89" t="s">
        <v>100</v>
      </c>
      <c r="D115" s="89" t="s">
        <v>101</v>
      </c>
      <c r="E115" s="103"/>
      <c r="F115" s="204">
        <v>154.5</v>
      </c>
      <c r="G115" s="299"/>
    </row>
    <row r="116" spans="1:7" x14ac:dyDescent="0.25">
      <c r="A116" s="282">
        <f t="shared" si="2"/>
        <v>15</v>
      </c>
      <c r="B116" s="92">
        <v>41354</v>
      </c>
      <c r="C116" s="89" t="s">
        <v>100</v>
      </c>
      <c r="D116" s="89" t="s">
        <v>149</v>
      </c>
      <c r="E116" s="103" t="s">
        <v>148</v>
      </c>
      <c r="F116" s="204">
        <v>1500</v>
      </c>
      <c r="G116" s="299"/>
    </row>
    <row r="117" spans="1:7" x14ac:dyDescent="0.25">
      <c r="A117" s="282">
        <f t="shared" si="2"/>
        <v>16</v>
      </c>
      <c r="B117" s="92">
        <v>41356</v>
      </c>
      <c r="C117" s="89" t="s">
        <v>151</v>
      </c>
      <c r="D117" s="89" t="s">
        <v>42</v>
      </c>
      <c r="E117" s="103" t="s">
        <v>150</v>
      </c>
      <c r="F117" s="204">
        <v>40</v>
      </c>
      <c r="G117" s="299"/>
    </row>
    <row r="118" spans="1:7" x14ac:dyDescent="0.25">
      <c r="A118" s="282">
        <f t="shared" si="2"/>
        <v>17</v>
      </c>
      <c r="B118" s="92">
        <v>41356</v>
      </c>
      <c r="C118" s="89" t="s">
        <v>100</v>
      </c>
      <c r="D118" s="89" t="s">
        <v>101</v>
      </c>
      <c r="E118" s="103"/>
      <c r="F118" s="204">
        <v>66</v>
      </c>
      <c r="G118" s="299"/>
    </row>
    <row r="119" spans="1:7" x14ac:dyDescent="0.25">
      <c r="A119" s="282">
        <f t="shared" si="2"/>
        <v>18</v>
      </c>
      <c r="B119" s="92">
        <v>41358</v>
      </c>
      <c r="C119" s="89" t="s">
        <v>153</v>
      </c>
      <c r="D119" s="89" t="s">
        <v>42</v>
      </c>
      <c r="E119" s="103" t="s">
        <v>152</v>
      </c>
      <c r="F119" s="204">
        <v>3</v>
      </c>
      <c r="G119" s="299"/>
    </row>
    <row r="120" spans="1:7" x14ac:dyDescent="0.25">
      <c r="A120" s="282">
        <f t="shared" si="2"/>
        <v>19</v>
      </c>
      <c r="B120" s="92">
        <v>41358</v>
      </c>
      <c r="C120" s="89" t="s">
        <v>11</v>
      </c>
      <c r="D120" s="89" t="s">
        <v>155</v>
      </c>
      <c r="E120" s="103" t="s">
        <v>154</v>
      </c>
      <c r="F120" s="204">
        <v>12</v>
      </c>
      <c r="G120" s="299"/>
    </row>
    <row r="121" spans="1:7" x14ac:dyDescent="0.25">
      <c r="A121" s="282">
        <f t="shared" si="2"/>
        <v>20</v>
      </c>
      <c r="B121" s="92">
        <v>41358</v>
      </c>
      <c r="C121" s="89" t="s">
        <v>11</v>
      </c>
      <c r="D121" s="89" t="s">
        <v>157</v>
      </c>
      <c r="E121" s="103" t="s">
        <v>156</v>
      </c>
      <c r="F121" s="204">
        <v>12</v>
      </c>
      <c r="G121" s="299"/>
    </row>
    <row r="122" spans="1:7" x14ac:dyDescent="0.25">
      <c r="A122" s="282">
        <f t="shared" si="2"/>
        <v>21</v>
      </c>
      <c r="B122" s="92">
        <v>41358</v>
      </c>
      <c r="C122" s="89" t="s">
        <v>11</v>
      </c>
      <c r="D122" s="89" t="s">
        <v>159</v>
      </c>
      <c r="E122" s="103" t="s">
        <v>158</v>
      </c>
      <c r="F122" s="204">
        <v>12</v>
      </c>
      <c r="G122" s="299"/>
    </row>
    <row r="123" spans="1:7" x14ac:dyDescent="0.25">
      <c r="A123" s="282">
        <f t="shared" si="2"/>
        <v>22</v>
      </c>
      <c r="B123" s="92">
        <v>41358</v>
      </c>
      <c r="C123" s="89" t="s">
        <v>11</v>
      </c>
      <c r="D123" s="89" t="s">
        <v>161</v>
      </c>
      <c r="E123" s="103" t="s">
        <v>160</v>
      </c>
      <c r="F123" s="204">
        <v>12</v>
      </c>
      <c r="G123" s="299"/>
    </row>
    <row r="124" spans="1:7" x14ac:dyDescent="0.25">
      <c r="A124" s="282">
        <f t="shared" si="2"/>
        <v>23</v>
      </c>
      <c r="B124" s="92">
        <v>41358</v>
      </c>
      <c r="C124" s="89" t="s">
        <v>11</v>
      </c>
      <c r="D124" s="89" t="s">
        <v>163</v>
      </c>
      <c r="E124" s="103" t="s">
        <v>162</v>
      </c>
      <c r="F124" s="204">
        <v>12</v>
      </c>
      <c r="G124" s="299"/>
    </row>
    <row r="125" spans="1:7" x14ac:dyDescent="0.25">
      <c r="A125" s="282">
        <f t="shared" si="2"/>
        <v>24</v>
      </c>
      <c r="B125" s="92">
        <v>41358</v>
      </c>
      <c r="C125" s="89" t="s">
        <v>100</v>
      </c>
      <c r="D125" s="89" t="s">
        <v>101</v>
      </c>
      <c r="E125" s="103"/>
      <c r="F125" s="204">
        <v>87.3</v>
      </c>
      <c r="G125" s="299"/>
    </row>
    <row r="126" spans="1:7" x14ac:dyDescent="0.25">
      <c r="A126" s="282">
        <f t="shared" si="2"/>
        <v>25</v>
      </c>
      <c r="B126" s="92">
        <v>41358</v>
      </c>
      <c r="C126" s="89" t="s">
        <v>100</v>
      </c>
      <c r="D126" s="89" t="s">
        <v>101</v>
      </c>
      <c r="E126" s="103"/>
      <c r="F126" s="204">
        <v>6</v>
      </c>
      <c r="G126" s="299"/>
    </row>
    <row r="127" spans="1:7" x14ac:dyDescent="0.25">
      <c r="A127" s="282">
        <f t="shared" si="2"/>
        <v>26</v>
      </c>
      <c r="B127" s="92">
        <v>41358</v>
      </c>
      <c r="C127" s="89" t="s">
        <v>11</v>
      </c>
      <c r="D127" s="89" t="s">
        <v>165</v>
      </c>
      <c r="E127" s="103" t="s">
        <v>164</v>
      </c>
      <c r="F127" s="204">
        <v>12</v>
      </c>
      <c r="G127" s="299"/>
    </row>
    <row r="128" spans="1:7" x14ac:dyDescent="0.25">
      <c r="A128" s="282">
        <f t="shared" si="2"/>
        <v>27</v>
      </c>
      <c r="B128" s="92">
        <v>41359</v>
      </c>
      <c r="C128" s="89" t="s">
        <v>100</v>
      </c>
      <c r="D128" s="89" t="s">
        <v>101</v>
      </c>
      <c r="E128" s="103"/>
      <c r="F128" s="204">
        <v>50.7</v>
      </c>
      <c r="G128" s="299"/>
    </row>
    <row r="129" spans="1:7" x14ac:dyDescent="0.25">
      <c r="A129" s="282">
        <f t="shared" si="2"/>
        <v>28</v>
      </c>
      <c r="B129" s="92">
        <v>41359</v>
      </c>
      <c r="C129" s="89" t="s">
        <v>100</v>
      </c>
      <c r="D129" s="89" t="s">
        <v>101</v>
      </c>
      <c r="E129" s="103"/>
      <c r="F129" s="204">
        <v>90.5</v>
      </c>
      <c r="G129" s="299"/>
    </row>
    <row r="130" spans="1:7" x14ac:dyDescent="0.25">
      <c r="A130" s="282">
        <f t="shared" si="2"/>
        <v>29</v>
      </c>
      <c r="B130" s="92">
        <v>41359</v>
      </c>
      <c r="C130" s="89" t="s">
        <v>100</v>
      </c>
      <c r="D130" s="89" t="s">
        <v>101</v>
      </c>
      <c r="E130" s="103"/>
      <c r="F130" s="204">
        <v>32.5</v>
      </c>
      <c r="G130" s="299"/>
    </row>
    <row r="131" spans="1:7" x14ac:dyDescent="0.25">
      <c r="A131" s="282">
        <f t="shared" si="2"/>
        <v>30</v>
      </c>
      <c r="B131" s="92">
        <v>41360</v>
      </c>
      <c r="C131" s="89" t="s">
        <v>100</v>
      </c>
      <c r="D131" s="89" t="s">
        <v>101</v>
      </c>
      <c r="E131" s="103"/>
      <c r="F131" s="204">
        <v>119.9</v>
      </c>
      <c r="G131" s="299"/>
    </row>
    <row r="132" spans="1:7" x14ac:dyDescent="0.25">
      <c r="A132" s="282">
        <f t="shared" si="2"/>
        <v>31</v>
      </c>
      <c r="B132" s="92">
        <v>41372</v>
      </c>
      <c r="C132" s="89" t="s">
        <v>11</v>
      </c>
      <c r="D132" s="89" t="s">
        <v>167</v>
      </c>
      <c r="E132" s="103" t="s">
        <v>166</v>
      </c>
      <c r="F132" s="204">
        <v>30</v>
      </c>
      <c r="G132" s="299"/>
    </row>
    <row r="133" spans="1:7" x14ac:dyDescent="0.25">
      <c r="A133" s="282">
        <f t="shared" si="2"/>
        <v>32</v>
      </c>
      <c r="B133" s="92">
        <v>41372</v>
      </c>
      <c r="C133" s="89" t="s">
        <v>100</v>
      </c>
      <c r="D133" s="89" t="s">
        <v>101</v>
      </c>
      <c r="E133" s="103"/>
      <c r="F133" s="204">
        <v>109.9</v>
      </c>
      <c r="G133" s="299"/>
    </row>
    <row r="134" spans="1:7" x14ac:dyDescent="0.25">
      <c r="A134" s="282">
        <f t="shared" si="2"/>
        <v>33</v>
      </c>
      <c r="B134" s="92">
        <v>41376</v>
      </c>
      <c r="C134" s="89" t="s">
        <v>11</v>
      </c>
      <c r="D134" s="89" t="s">
        <v>169</v>
      </c>
      <c r="E134" s="103" t="s">
        <v>168</v>
      </c>
      <c r="F134" s="204">
        <v>12</v>
      </c>
      <c r="G134" s="299"/>
    </row>
    <row r="135" spans="1:7" x14ac:dyDescent="0.25">
      <c r="A135" s="282">
        <f t="shared" si="2"/>
        <v>34</v>
      </c>
      <c r="B135" s="92">
        <v>41376</v>
      </c>
      <c r="C135" s="89" t="s">
        <v>11</v>
      </c>
      <c r="D135" s="89" t="s">
        <v>171</v>
      </c>
      <c r="E135" s="103" t="s">
        <v>170</v>
      </c>
      <c r="F135" s="204">
        <v>45</v>
      </c>
      <c r="G135" s="299"/>
    </row>
    <row r="136" spans="1:7" x14ac:dyDescent="0.25">
      <c r="A136" s="282">
        <f t="shared" si="2"/>
        <v>35</v>
      </c>
      <c r="B136" s="92">
        <v>41376</v>
      </c>
      <c r="C136" s="89" t="s">
        <v>172</v>
      </c>
      <c r="D136" s="89" t="s">
        <v>173</v>
      </c>
      <c r="E136" s="103"/>
      <c r="F136" s="204">
        <v>205</v>
      </c>
      <c r="G136" s="299"/>
    </row>
    <row r="137" spans="1:7" x14ac:dyDescent="0.25">
      <c r="A137" s="282">
        <f t="shared" si="2"/>
        <v>36</v>
      </c>
      <c r="B137" s="92">
        <v>41380</v>
      </c>
      <c r="C137" s="89" t="s">
        <v>100</v>
      </c>
      <c r="D137" s="89" t="s">
        <v>101</v>
      </c>
      <c r="E137" s="103"/>
      <c r="F137" s="204">
        <v>86.6</v>
      </c>
      <c r="G137" s="299"/>
    </row>
    <row r="138" spans="1:7" x14ac:dyDescent="0.25">
      <c r="A138" s="282">
        <f t="shared" si="2"/>
        <v>37</v>
      </c>
      <c r="B138" s="92">
        <v>41393</v>
      </c>
      <c r="C138" s="89" t="s">
        <v>100</v>
      </c>
      <c r="D138" s="89" t="s">
        <v>101</v>
      </c>
      <c r="E138" s="103"/>
      <c r="F138" s="204">
        <v>200.25</v>
      </c>
      <c r="G138" s="299"/>
    </row>
    <row r="139" spans="1:7" x14ac:dyDescent="0.25">
      <c r="A139" s="282">
        <f t="shared" si="2"/>
        <v>38</v>
      </c>
      <c r="B139" s="92">
        <v>41394</v>
      </c>
      <c r="C139" s="89" t="s">
        <v>174</v>
      </c>
      <c r="D139" s="89" t="s">
        <v>175</v>
      </c>
      <c r="E139" s="103"/>
      <c r="F139" s="204">
        <v>6</v>
      </c>
      <c r="G139" s="299"/>
    </row>
    <row r="140" spans="1:7" x14ac:dyDescent="0.25">
      <c r="A140" s="282">
        <f t="shared" si="2"/>
        <v>39</v>
      </c>
      <c r="B140" s="92">
        <v>41396</v>
      </c>
      <c r="C140" s="89" t="s">
        <v>176</v>
      </c>
      <c r="D140" s="89"/>
      <c r="E140" s="103"/>
      <c r="F140" s="204">
        <v>17.25</v>
      </c>
      <c r="G140" s="299"/>
    </row>
    <row r="141" spans="1:7" x14ac:dyDescent="0.25">
      <c r="A141" s="282">
        <f t="shared" si="2"/>
        <v>40</v>
      </c>
      <c r="B141" s="92">
        <v>41396</v>
      </c>
      <c r="C141" s="89" t="s">
        <v>177</v>
      </c>
      <c r="D141" s="89" t="s">
        <v>82</v>
      </c>
      <c r="E141" s="103"/>
      <c r="F141" s="204">
        <v>1.5</v>
      </c>
      <c r="G141" s="299"/>
    </row>
    <row r="142" spans="1:7" x14ac:dyDescent="0.25">
      <c r="A142" s="282">
        <f t="shared" si="2"/>
        <v>41</v>
      </c>
      <c r="B142" s="92">
        <v>41405</v>
      </c>
      <c r="C142" s="89" t="s">
        <v>179</v>
      </c>
      <c r="D142" s="89" t="s">
        <v>180</v>
      </c>
      <c r="E142" s="103" t="s">
        <v>178</v>
      </c>
      <c r="F142" s="204">
        <v>9</v>
      </c>
      <c r="G142" s="299"/>
    </row>
    <row r="143" spans="1:7" x14ac:dyDescent="0.25">
      <c r="A143" s="282">
        <f t="shared" si="2"/>
        <v>42</v>
      </c>
      <c r="B143" s="92">
        <v>41408</v>
      </c>
      <c r="C143" s="89" t="s">
        <v>174</v>
      </c>
      <c r="D143" s="89" t="s">
        <v>181</v>
      </c>
      <c r="E143" s="103">
        <v>42494910</v>
      </c>
      <c r="F143" s="204">
        <v>35.5</v>
      </c>
      <c r="G143" s="299"/>
    </row>
    <row r="144" spans="1:7" x14ac:dyDescent="0.25">
      <c r="A144" s="282">
        <f t="shared" si="2"/>
        <v>43</v>
      </c>
      <c r="B144" s="92">
        <v>41408</v>
      </c>
      <c r="C144" s="89" t="s">
        <v>174</v>
      </c>
      <c r="D144" s="89" t="s">
        <v>181</v>
      </c>
      <c r="E144" s="103">
        <v>42494904</v>
      </c>
      <c r="F144" s="204">
        <v>35.5</v>
      </c>
      <c r="G144" s="299"/>
    </row>
    <row r="145" spans="1:7" x14ac:dyDescent="0.25">
      <c r="A145" s="282">
        <f t="shared" si="2"/>
        <v>44</v>
      </c>
      <c r="B145" s="92">
        <v>41408</v>
      </c>
      <c r="C145" s="89" t="s">
        <v>100</v>
      </c>
      <c r="D145" s="89" t="s">
        <v>101</v>
      </c>
      <c r="E145" s="103"/>
      <c r="F145" s="204">
        <v>450</v>
      </c>
      <c r="G145" s="299"/>
    </row>
    <row r="146" spans="1:7" x14ac:dyDescent="0.25">
      <c r="A146" s="282">
        <f t="shared" si="2"/>
        <v>45</v>
      </c>
      <c r="B146" s="92">
        <v>41408</v>
      </c>
      <c r="C146" s="89" t="s">
        <v>182</v>
      </c>
      <c r="D146" s="89" t="s">
        <v>183</v>
      </c>
      <c r="E146" s="103">
        <v>42494912</v>
      </c>
      <c r="F146" s="204">
        <v>35.5</v>
      </c>
      <c r="G146" s="299"/>
    </row>
    <row r="147" spans="1:7" x14ac:dyDescent="0.25">
      <c r="A147" s="282">
        <f t="shared" si="2"/>
        <v>46</v>
      </c>
      <c r="B147" s="92">
        <v>41411</v>
      </c>
      <c r="C147" s="89" t="s">
        <v>100</v>
      </c>
      <c r="D147" s="89" t="s">
        <v>101</v>
      </c>
      <c r="E147" s="103"/>
      <c r="F147" s="204">
        <v>383.77</v>
      </c>
      <c r="G147" s="299"/>
    </row>
    <row r="148" spans="1:7" x14ac:dyDescent="0.25">
      <c r="A148" s="282">
        <f t="shared" si="2"/>
        <v>47</v>
      </c>
      <c r="B148" s="92">
        <v>41411</v>
      </c>
      <c r="C148" s="89" t="s">
        <v>100</v>
      </c>
      <c r="D148" s="89" t="s">
        <v>184</v>
      </c>
      <c r="E148" s="103"/>
      <c r="F148" s="206"/>
      <c r="G148" s="297">
        <v>1300</v>
      </c>
    </row>
    <row r="149" spans="1:7" x14ac:dyDescent="0.25">
      <c r="A149" s="282">
        <f t="shared" si="2"/>
        <v>48</v>
      </c>
      <c r="B149" s="92">
        <v>41416</v>
      </c>
      <c r="C149" s="89" t="s">
        <v>88</v>
      </c>
      <c r="D149" s="89" t="s">
        <v>186</v>
      </c>
      <c r="E149" s="103" t="s">
        <v>185</v>
      </c>
      <c r="F149" s="204">
        <v>75.48</v>
      </c>
      <c r="G149" s="299"/>
    </row>
    <row r="150" spans="1:7" x14ac:dyDescent="0.25">
      <c r="A150" s="282">
        <f t="shared" si="2"/>
        <v>49</v>
      </c>
      <c r="B150" s="92">
        <v>41424</v>
      </c>
      <c r="C150" s="89" t="s">
        <v>187</v>
      </c>
      <c r="D150" s="89" t="s">
        <v>188</v>
      </c>
      <c r="E150" s="103"/>
      <c r="F150" s="206"/>
      <c r="G150" s="297">
        <v>650</v>
      </c>
    </row>
    <row r="151" spans="1:7" x14ac:dyDescent="0.25">
      <c r="A151" s="282">
        <f t="shared" si="2"/>
        <v>50</v>
      </c>
      <c r="B151" s="92">
        <v>41429</v>
      </c>
      <c r="C151" s="89" t="s">
        <v>100</v>
      </c>
      <c r="D151" s="89" t="s">
        <v>101</v>
      </c>
      <c r="E151" s="103"/>
      <c r="F151" s="204">
        <v>10</v>
      </c>
      <c r="G151" s="299"/>
    </row>
    <row r="152" spans="1:7" x14ac:dyDescent="0.25">
      <c r="A152" s="282">
        <f t="shared" si="2"/>
        <v>51</v>
      </c>
      <c r="B152" s="92">
        <v>41431</v>
      </c>
      <c r="C152" s="89" t="s">
        <v>88</v>
      </c>
      <c r="D152" s="89" t="s">
        <v>103</v>
      </c>
      <c r="E152" s="103" t="s">
        <v>189</v>
      </c>
      <c r="F152" s="204">
        <v>37</v>
      </c>
      <c r="G152" s="299"/>
    </row>
    <row r="153" spans="1:7" x14ac:dyDescent="0.25">
      <c r="A153" s="282">
        <f t="shared" si="2"/>
        <v>52</v>
      </c>
      <c r="B153" s="92">
        <v>41431</v>
      </c>
      <c r="C153" s="89" t="s">
        <v>88</v>
      </c>
      <c r="D153" s="89" t="s">
        <v>103</v>
      </c>
      <c r="E153" s="103" t="s">
        <v>190</v>
      </c>
      <c r="F153" s="204">
        <v>37</v>
      </c>
      <c r="G153" s="299"/>
    </row>
    <row r="154" spans="1:7" x14ac:dyDescent="0.25">
      <c r="A154" s="282">
        <f t="shared" si="2"/>
        <v>53</v>
      </c>
      <c r="B154" s="92">
        <v>41431</v>
      </c>
      <c r="C154" s="89" t="s">
        <v>88</v>
      </c>
      <c r="D154" s="89" t="s">
        <v>192</v>
      </c>
      <c r="E154" s="103" t="s">
        <v>191</v>
      </c>
      <c r="F154" s="204">
        <v>37</v>
      </c>
      <c r="G154" s="299"/>
    </row>
    <row r="155" spans="1:7" x14ac:dyDescent="0.25">
      <c r="A155" s="282">
        <f t="shared" si="2"/>
        <v>54</v>
      </c>
      <c r="B155" s="92">
        <v>41449</v>
      </c>
      <c r="C155" s="89" t="s">
        <v>100</v>
      </c>
      <c r="D155" s="89" t="s">
        <v>101</v>
      </c>
      <c r="E155" s="103"/>
      <c r="F155" s="204">
        <v>30.2</v>
      </c>
      <c r="G155" s="299"/>
    </row>
    <row r="156" spans="1:7" x14ac:dyDescent="0.25">
      <c r="A156" s="282">
        <f t="shared" si="2"/>
        <v>55</v>
      </c>
      <c r="B156" s="92">
        <v>41457</v>
      </c>
      <c r="C156" s="89" t="s">
        <v>100</v>
      </c>
      <c r="D156" s="89" t="s">
        <v>101</v>
      </c>
      <c r="E156" s="103"/>
      <c r="F156" s="204">
        <v>64.2</v>
      </c>
      <c r="G156" s="299"/>
    </row>
    <row r="157" spans="1:7" x14ac:dyDescent="0.25">
      <c r="A157" s="282">
        <f t="shared" si="2"/>
        <v>56</v>
      </c>
      <c r="B157" s="92">
        <v>41464</v>
      </c>
      <c r="C157" s="89" t="s">
        <v>100</v>
      </c>
      <c r="D157" s="89" t="s">
        <v>101</v>
      </c>
      <c r="E157" s="103"/>
      <c r="F157" s="204">
        <v>116.8</v>
      </c>
      <c r="G157" s="299"/>
    </row>
    <row r="158" spans="1:7" x14ac:dyDescent="0.25">
      <c r="A158" s="282">
        <f t="shared" si="2"/>
        <v>57</v>
      </c>
      <c r="B158" s="92">
        <v>41466</v>
      </c>
      <c r="C158" s="89" t="s">
        <v>100</v>
      </c>
      <c r="D158" s="89" t="s">
        <v>101</v>
      </c>
      <c r="E158" s="103"/>
      <c r="F158" s="204">
        <v>124.6</v>
      </c>
      <c r="G158" s="299"/>
    </row>
    <row r="159" spans="1:7" x14ac:dyDescent="0.25">
      <c r="A159" s="282">
        <f t="shared" si="2"/>
        <v>58</v>
      </c>
      <c r="B159" s="92">
        <v>41480</v>
      </c>
      <c r="C159" s="89" t="s">
        <v>11</v>
      </c>
      <c r="D159" s="89" t="s">
        <v>194</v>
      </c>
      <c r="E159" s="103" t="s">
        <v>193</v>
      </c>
      <c r="F159" s="204">
        <v>12</v>
      </c>
      <c r="G159" s="299"/>
    </row>
    <row r="160" spans="1:7" x14ac:dyDescent="0.25">
      <c r="A160" s="282">
        <f t="shared" si="2"/>
        <v>59</v>
      </c>
      <c r="B160" s="92">
        <v>41486</v>
      </c>
      <c r="C160" s="89" t="s">
        <v>196</v>
      </c>
      <c r="D160" s="89" t="s">
        <v>197</v>
      </c>
      <c r="E160" s="103" t="s">
        <v>195</v>
      </c>
      <c r="F160" s="204">
        <v>10000</v>
      </c>
      <c r="G160" s="299"/>
    </row>
    <row r="161" spans="1:7" x14ac:dyDescent="0.25">
      <c r="A161" s="282">
        <f t="shared" si="2"/>
        <v>60</v>
      </c>
      <c r="B161" s="92">
        <v>41486</v>
      </c>
      <c r="C161" s="89" t="s">
        <v>199</v>
      </c>
      <c r="D161" s="89" t="s">
        <v>146</v>
      </c>
      <c r="E161" s="103" t="s">
        <v>198</v>
      </c>
      <c r="F161" s="204">
        <v>56</v>
      </c>
      <c r="G161" s="299"/>
    </row>
    <row r="162" spans="1:7" x14ac:dyDescent="0.25">
      <c r="A162" s="282">
        <f t="shared" si="2"/>
        <v>61</v>
      </c>
      <c r="B162" s="92">
        <v>41486</v>
      </c>
      <c r="C162" s="89" t="s">
        <v>201</v>
      </c>
      <c r="D162" s="89" t="s">
        <v>146</v>
      </c>
      <c r="E162" s="103" t="s">
        <v>200</v>
      </c>
      <c r="F162" s="204">
        <v>38.9</v>
      </c>
      <c r="G162" s="299"/>
    </row>
    <row r="163" spans="1:7" x14ac:dyDescent="0.25">
      <c r="A163" s="282">
        <f t="shared" si="2"/>
        <v>62</v>
      </c>
      <c r="B163" s="92">
        <v>41486</v>
      </c>
      <c r="C163" s="89" t="s">
        <v>203</v>
      </c>
      <c r="D163" s="89" t="s">
        <v>204</v>
      </c>
      <c r="E163" s="103" t="s">
        <v>202</v>
      </c>
      <c r="F163" s="204">
        <v>4</v>
      </c>
      <c r="G163" s="299"/>
    </row>
    <row r="164" spans="1:7" x14ac:dyDescent="0.25">
      <c r="A164" s="282">
        <f t="shared" si="2"/>
        <v>63</v>
      </c>
      <c r="B164" s="92">
        <v>41491</v>
      </c>
      <c r="C164" s="89" t="s">
        <v>205</v>
      </c>
      <c r="D164" s="89" t="s">
        <v>206</v>
      </c>
      <c r="E164" s="103"/>
      <c r="F164" s="204">
        <v>4500</v>
      </c>
      <c r="G164" s="299"/>
    </row>
    <row r="165" spans="1:7" x14ac:dyDescent="0.25">
      <c r="A165" s="282">
        <f t="shared" si="2"/>
        <v>64</v>
      </c>
      <c r="B165" s="92">
        <v>41486</v>
      </c>
      <c r="C165" s="89" t="s">
        <v>100</v>
      </c>
      <c r="D165" s="89" t="s">
        <v>101</v>
      </c>
      <c r="E165" s="103"/>
      <c r="F165" s="204">
        <v>249.4</v>
      </c>
      <c r="G165" s="299"/>
    </row>
    <row r="166" spans="1:7" x14ac:dyDescent="0.25">
      <c r="A166" s="282">
        <f t="shared" si="2"/>
        <v>65</v>
      </c>
      <c r="B166" s="92">
        <v>41500</v>
      </c>
      <c r="C166" s="89" t="s">
        <v>100</v>
      </c>
      <c r="D166" s="89" t="s">
        <v>101</v>
      </c>
      <c r="E166" s="103"/>
      <c r="F166" s="204">
        <v>34.85</v>
      </c>
      <c r="G166" s="299"/>
    </row>
    <row r="167" spans="1:7" x14ac:dyDescent="0.25">
      <c r="A167" s="282">
        <f t="shared" si="2"/>
        <v>66</v>
      </c>
      <c r="B167" s="92">
        <v>41505</v>
      </c>
      <c r="C167" s="89" t="s">
        <v>100</v>
      </c>
      <c r="D167" s="89" t="s">
        <v>101</v>
      </c>
      <c r="E167" s="103"/>
      <c r="F167" s="204">
        <v>47.9</v>
      </c>
      <c r="G167" s="299"/>
    </row>
    <row r="168" spans="1:7" x14ac:dyDescent="0.25">
      <c r="A168" s="282">
        <f t="shared" si="2"/>
        <v>67</v>
      </c>
      <c r="B168" s="92">
        <v>41501</v>
      </c>
      <c r="C168" s="89" t="s">
        <v>81</v>
      </c>
      <c r="D168" s="89" t="s">
        <v>82</v>
      </c>
      <c r="E168" s="103" t="s">
        <v>208</v>
      </c>
      <c r="F168" s="204">
        <v>21</v>
      </c>
      <c r="G168" s="299"/>
    </row>
    <row r="169" spans="1:7" x14ac:dyDescent="0.25">
      <c r="A169" s="282">
        <f t="shared" ref="A169:A227" si="3">+A168+1</f>
        <v>68</v>
      </c>
      <c r="B169" s="92">
        <v>41506</v>
      </c>
      <c r="C169" s="89" t="s">
        <v>100</v>
      </c>
      <c r="D169" s="89" t="s">
        <v>101</v>
      </c>
      <c r="E169" s="103"/>
      <c r="F169" s="204">
        <v>251.2</v>
      </c>
      <c r="G169" s="299"/>
    </row>
    <row r="170" spans="1:7" x14ac:dyDescent="0.25">
      <c r="A170" s="282">
        <f t="shared" si="3"/>
        <v>69</v>
      </c>
      <c r="B170" s="92">
        <v>41509</v>
      </c>
      <c r="C170" s="89" t="s">
        <v>210</v>
      </c>
      <c r="D170" s="89" t="s">
        <v>211</v>
      </c>
      <c r="E170" s="103" t="s">
        <v>209</v>
      </c>
      <c r="F170" s="204">
        <v>54.98</v>
      </c>
      <c r="G170" s="299"/>
    </row>
    <row r="171" spans="1:7" x14ac:dyDescent="0.25">
      <c r="A171" s="282">
        <f t="shared" si="3"/>
        <v>70</v>
      </c>
      <c r="B171" s="92">
        <v>41510</v>
      </c>
      <c r="C171" s="89" t="s">
        <v>100</v>
      </c>
      <c r="D171" s="89" t="s">
        <v>101</v>
      </c>
      <c r="E171" s="103"/>
      <c r="F171" s="204">
        <v>425.31</v>
      </c>
      <c r="G171" s="299"/>
    </row>
    <row r="172" spans="1:7" x14ac:dyDescent="0.25">
      <c r="A172" s="282">
        <f t="shared" si="3"/>
        <v>71</v>
      </c>
      <c r="B172" s="92">
        <v>41512</v>
      </c>
      <c r="C172" s="89" t="s">
        <v>11</v>
      </c>
      <c r="D172" s="89" t="s">
        <v>213</v>
      </c>
      <c r="E172" s="103" t="s">
        <v>212</v>
      </c>
      <c r="F172" s="204">
        <v>22</v>
      </c>
      <c r="G172" s="299"/>
    </row>
    <row r="173" spans="1:7" x14ac:dyDescent="0.25">
      <c r="A173" s="284">
        <f t="shared" si="3"/>
        <v>72</v>
      </c>
      <c r="B173" s="106">
        <v>41512</v>
      </c>
      <c r="C173" s="107" t="s">
        <v>214</v>
      </c>
      <c r="D173" s="107" t="s">
        <v>215</v>
      </c>
      <c r="E173" s="108"/>
      <c r="F173" s="211"/>
      <c r="G173" s="298"/>
    </row>
    <row r="174" spans="1:7" x14ac:dyDescent="0.25">
      <c r="A174" s="282">
        <f t="shared" si="3"/>
        <v>73</v>
      </c>
      <c r="B174" s="92">
        <v>41513</v>
      </c>
      <c r="C174" s="89" t="s">
        <v>210</v>
      </c>
      <c r="D174" s="89" t="s">
        <v>217</v>
      </c>
      <c r="E174" s="103" t="s">
        <v>216</v>
      </c>
      <c r="F174" s="204">
        <v>240.01</v>
      </c>
      <c r="G174" s="299"/>
    </row>
    <row r="175" spans="1:7" x14ac:dyDescent="0.25">
      <c r="A175" s="282">
        <f t="shared" si="3"/>
        <v>74</v>
      </c>
      <c r="B175" s="92">
        <v>41514</v>
      </c>
      <c r="C175" s="89" t="s">
        <v>219</v>
      </c>
      <c r="D175" s="89" t="s">
        <v>220</v>
      </c>
      <c r="E175" s="103" t="s">
        <v>218</v>
      </c>
      <c r="F175" s="204">
        <v>75</v>
      </c>
      <c r="G175" s="299"/>
    </row>
    <row r="176" spans="1:7" x14ac:dyDescent="0.25">
      <c r="A176" s="284">
        <f t="shared" si="3"/>
        <v>75</v>
      </c>
      <c r="B176" s="106">
        <v>41524</v>
      </c>
      <c r="C176" s="107" t="s">
        <v>100</v>
      </c>
      <c r="D176" s="107" t="s">
        <v>221</v>
      </c>
      <c r="E176" s="108"/>
      <c r="F176" s="211"/>
      <c r="G176" s="298"/>
    </row>
    <row r="177" spans="1:7" x14ac:dyDescent="0.25">
      <c r="A177" s="282">
        <f t="shared" si="3"/>
        <v>76</v>
      </c>
      <c r="B177" s="92">
        <v>41529</v>
      </c>
      <c r="C177" s="89" t="s">
        <v>219</v>
      </c>
      <c r="D177" s="89" t="s">
        <v>223</v>
      </c>
      <c r="E177" s="103" t="s">
        <v>222</v>
      </c>
      <c r="F177" s="204">
        <v>390</v>
      </c>
      <c r="G177" s="299"/>
    </row>
    <row r="178" spans="1:7" x14ac:dyDescent="0.25">
      <c r="A178" s="284">
        <f t="shared" si="3"/>
        <v>77</v>
      </c>
      <c r="B178" s="106">
        <v>41529</v>
      </c>
      <c r="C178" s="107" t="s">
        <v>100</v>
      </c>
      <c r="D178" s="107" t="s">
        <v>224</v>
      </c>
      <c r="E178" s="108"/>
      <c r="F178" s="211"/>
      <c r="G178" s="298"/>
    </row>
    <row r="179" spans="1:7" x14ac:dyDescent="0.25">
      <c r="A179" s="282">
        <f t="shared" si="3"/>
        <v>78</v>
      </c>
      <c r="B179" s="92">
        <v>41530</v>
      </c>
      <c r="C179" s="89" t="s">
        <v>100</v>
      </c>
      <c r="D179" s="89" t="s">
        <v>101</v>
      </c>
      <c r="E179" s="103"/>
      <c r="F179" s="204">
        <v>14</v>
      </c>
      <c r="G179" s="299"/>
    </row>
    <row r="180" spans="1:7" x14ac:dyDescent="0.25">
      <c r="A180" s="282">
        <f t="shared" si="3"/>
        <v>79</v>
      </c>
      <c r="B180" s="92">
        <v>41533</v>
      </c>
      <c r="C180" s="89" t="s">
        <v>100</v>
      </c>
      <c r="D180" s="89" t="s">
        <v>101</v>
      </c>
      <c r="E180" s="103"/>
      <c r="F180" s="204">
        <v>547.88</v>
      </c>
      <c r="G180" s="299"/>
    </row>
    <row r="181" spans="1:7" x14ac:dyDescent="0.25">
      <c r="A181" s="282">
        <f t="shared" si="3"/>
        <v>80</v>
      </c>
      <c r="B181" s="92">
        <v>41533</v>
      </c>
      <c r="C181" s="89" t="s">
        <v>100</v>
      </c>
      <c r="D181" s="89" t="s">
        <v>101</v>
      </c>
      <c r="E181" s="103"/>
      <c r="F181" s="204">
        <v>5</v>
      </c>
      <c r="G181" s="299"/>
    </row>
    <row r="182" spans="1:7" x14ac:dyDescent="0.25">
      <c r="A182" s="282">
        <f t="shared" si="3"/>
        <v>81</v>
      </c>
      <c r="B182" s="92">
        <v>41535</v>
      </c>
      <c r="C182" s="89" t="s">
        <v>100</v>
      </c>
      <c r="D182" s="89" t="s">
        <v>101</v>
      </c>
      <c r="E182" s="103"/>
      <c r="F182" s="204">
        <v>45</v>
      </c>
      <c r="G182" s="299"/>
    </row>
    <row r="183" spans="1:7" x14ac:dyDescent="0.25">
      <c r="A183" s="282">
        <f t="shared" si="3"/>
        <v>82</v>
      </c>
      <c r="B183" s="92">
        <v>45201</v>
      </c>
      <c r="C183" s="89" t="s">
        <v>100</v>
      </c>
      <c r="D183" s="89" t="s">
        <v>501</v>
      </c>
      <c r="E183" s="103" t="s">
        <v>2929</v>
      </c>
      <c r="F183" s="204">
        <v>360</v>
      </c>
      <c r="G183" s="299"/>
    </row>
    <row r="184" spans="1:7" x14ac:dyDescent="0.25">
      <c r="A184" s="282">
        <f t="shared" si="3"/>
        <v>83</v>
      </c>
      <c r="B184" s="92">
        <v>41536</v>
      </c>
      <c r="C184" s="89" t="s">
        <v>100</v>
      </c>
      <c r="D184" s="89" t="s">
        <v>101</v>
      </c>
      <c r="E184" s="103"/>
      <c r="F184" s="204">
        <v>500</v>
      </c>
      <c r="G184" s="299"/>
    </row>
    <row r="185" spans="1:7" x14ac:dyDescent="0.25">
      <c r="A185" s="282">
        <f t="shared" si="3"/>
        <v>84</v>
      </c>
      <c r="B185" s="92">
        <v>41538</v>
      </c>
      <c r="C185" s="89" t="s">
        <v>210</v>
      </c>
      <c r="D185" s="89" t="s">
        <v>227</v>
      </c>
      <c r="E185" s="103" t="s">
        <v>226</v>
      </c>
      <c r="F185" s="204">
        <v>9.99</v>
      </c>
      <c r="G185" s="299"/>
    </row>
    <row r="186" spans="1:7" x14ac:dyDescent="0.25">
      <c r="A186" s="282">
        <f t="shared" si="3"/>
        <v>85</v>
      </c>
      <c r="B186" s="92">
        <v>41549</v>
      </c>
      <c r="C186" s="89" t="s">
        <v>100</v>
      </c>
      <c r="D186" s="89" t="s">
        <v>101</v>
      </c>
      <c r="E186" s="103"/>
      <c r="F186" s="204">
        <v>364</v>
      </c>
      <c r="G186" s="299"/>
    </row>
    <row r="187" spans="1:7" x14ac:dyDescent="0.25">
      <c r="A187" s="282">
        <f t="shared" si="3"/>
        <v>86</v>
      </c>
      <c r="B187" s="92">
        <v>41550</v>
      </c>
      <c r="C187" s="89" t="s">
        <v>100</v>
      </c>
      <c r="D187" s="89" t="s">
        <v>101</v>
      </c>
      <c r="E187" s="103"/>
      <c r="F187" s="204">
        <v>4</v>
      </c>
      <c r="G187" s="299"/>
    </row>
    <row r="188" spans="1:7" x14ac:dyDescent="0.25">
      <c r="A188" s="282">
        <f t="shared" si="3"/>
        <v>87</v>
      </c>
      <c r="B188" s="92">
        <v>41557</v>
      </c>
      <c r="C188" s="89" t="s">
        <v>100</v>
      </c>
      <c r="D188" s="89" t="s">
        <v>101</v>
      </c>
      <c r="E188" s="103"/>
      <c r="F188" s="204">
        <v>30</v>
      </c>
      <c r="G188" s="299"/>
    </row>
    <row r="189" spans="1:7" x14ac:dyDescent="0.25">
      <c r="A189" s="282">
        <f t="shared" si="3"/>
        <v>88</v>
      </c>
      <c r="B189" s="92">
        <v>41565</v>
      </c>
      <c r="C189" s="89" t="s">
        <v>210</v>
      </c>
      <c r="D189" s="89" t="s">
        <v>227</v>
      </c>
      <c r="E189" s="103" t="s">
        <v>228</v>
      </c>
      <c r="F189" s="204">
        <v>569.69000000000005</v>
      </c>
      <c r="G189" s="299"/>
    </row>
    <row r="190" spans="1:7" x14ac:dyDescent="0.25">
      <c r="A190" s="282">
        <f t="shared" si="3"/>
        <v>89</v>
      </c>
      <c r="B190" s="92">
        <v>41568</v>
      </c>
      <c r="C190" s="89" t="s">
        <v>11</v>
      </c>
      <c r="D190" s="89" t="s">
        <v>230</v>
      </c>
      <c r="E190" s="103" t="s">
        <v>229</v>
      </c>
      <c r="F190" s="204">
        <v>36</v>
      </c>
      <c r="G190" s="299"/>
    </row>
    <row r="191" spans="1:7" x14ac:dyDescent="0.25">
      <c r="A191" s="282">
        <f t="shared" si="3"/>
        <v>90</v>
      </c>
      <c r="B191" s="92">
        <v>41575</v>
      </c>
      <c r="C191" s="89" t="s">
        <v>100</v>
      </c>
      <c r="D191" s="89" t="s">
        <v>101</v>
      </c>
      <c r="E191" s="103"/>
      <c r="F191" s="204">
        <v>11.2</v>
      </c>
      <c r="G191" s="299"/>
    </row>
    <row r="192" spans="1:7" x14ac:dyDescent="0.25">
      <c r="A192" s="282">
        <f t="shared" si="3"/>
        <v>91</v>
      </c>
      <c r="B192" s="92">
        <v>41576</v>
      </c>
      <c r="C192" s="89" t="s">
        <v>100</v>
      </c>
      <c r="D192" s="89" t="s">
        <v>101</v>
      </c>
      <c r="E192" s="103"/>
      <c r="F192" s="204">
        <v>202</v>
      </c>
      <c r="G192" s="299"/>
    </row>
    <row r="193" spans="1:7" x14ac:dyDescent="0.25">
      <c r="A193" s="282">
        <f t="shared" si="3"/>
        <v>92</v>
      </c>
      <c r="B193" s="92">
        <v>41577</v>
      </c>
      <c r="C193" s="89" t="s">
        <v>100</v>
      </c>
      <c r="D193" s="89" t="s">
        <v>101</v>
      </c>
      <c r="E193" s="103"/>
      <c r="F193" s="204">
        <v>33.799999999999997</v>
      </c>
      <c r="G193" s="299"/>
    </row>
    <row r="194" spans="1:7" x14ac:dyDescent="0.25">
      <c r="A194" s="282">
        <f t="shared" si="3"/>
        <v>93</v>
      </c>
      <c r="B194" s="92">
        <v>41577</v>
      </c>
      <c r="C194" s="89" t="s">
        <v>100</v>
      </c>
      <c r="D194" s="89" t="s">
        <v>232</v>
      </c>
      <c r="E194" s="103" t="s">
        <v>231</v>
      </c>
      <c r="F194" s="204">
        <v>1400</v>
      </c>
      <c r="G194" s="299"/>
    </row>
    <row r="195" spans="1:7" x14ac:dyDescent="0.25">
      <c r="A195" s="282">
        <f t="shared" si="3"/>
        <v>94</v>
      </c>
      <c r="B195" s="92">
        <v>41582</v>
      </c>
      <c r="C195" s="89" t="s">
        <v>234</v>
      </c>
      <c r="D195" s="89" t="s">
        <v>42</v>
      </c>
      <c r="E195" s="103" t="s">
        <v>233</v>
      </c>
      <c r="F195" s="204">
        <v>48.3</v>
      </c>
      <c r="G195" s="299"/>
    </row>
    <row r="196" spans="1:7" x14ac:dyDescent="0.25">
      <c r="A196" s="282">
        <f t="shared" si="3"/>
        <v>95</v>
      </c>
      <c r="B196" s="92">
        <v>41586</v>
      </c>
      <c r="C196" s="89" t="s">
        <v>100</v>
      </c>
      <c r="D196" s="89" t="s">
        <v>101</v>
      </c>
      <c r="E196" s="103"/>
      <c r="F196" s="204">
        <v>394</v>
      </c>
      <c r="G196" s="299"/>
    </row>
    <row r="197" spans="1:7" x14ac:dyDescent="0.25">
      <c r="A197" s="282">
        <f t="shared" si="3"/>
        <v>96</v>
      </c>
      <c r="B197" s="92">
        <v>41589</v>
      </c>
      <c r="C197" s="89" t="s">
        <v>100</v>
      </c>
      <c r="D197" s="89" t="s">
        <v>101</v>
      </c>
      <c r="E197" s="103"/>
      <c r="F197" s="204">
        <v>13</v>
      </c>
      <c r="G197" s="299"/>
    </row>
    <row r="198" spans="1:7" x14ac:dyDescent="0.25">
      <c r="A198" s="282">
        <f t="shared" si="3"/>
        <v>97</v>
      </c>
      <c r="B198" s="92">
        <v>41590</v>
      </c>
      <c r="C198" s="89" t="s">
        <v>100</v>
      </c>
      <c r="D198" s="89" t="s">
        <v>2931</v>
      </c>
      <c r="E198" s="103"/>
      <c r="F198" s="204">
        <v>2600</v>
      </c>
      <c r="G198" s="299"/>
    </row>
    <row r="199" spans="1:7" x14ac:dyDescent="0.25">
      <c r="A199" s="282">
        <f t="shared" si="3"/>
        <v>98</v>
      </c>
      <c r="B199" s="92">
        <v>41590</v>
      </c>
      <c r="C199" s="89" t="s">
        <v>100</v>
      </c>
      <c r="D199" s="89" t="s">
        <v>101</v>
      </c>
      <c r="E199" s="103"/>
      <c r="F199" s="204">
        <v>1043.8</v>
      </c>
      <c r="G199" s="299"/>
    </row>
    <row r="200" spans="1:7" x14ac:dyDescent="0.25">
      <c r="A200" s="282">
        <f t="shared" si="3"/>
        <v>99</v>
      </c>
      <c r="B200" s="92">
        <v>41591</v>
      </c>
      <c r="C200" s="89" t="s">
        <v>100</v>
      </c>
      <c r="D200" s="89" t="s">
        <v>101</v>
      </c>
      <c r="E200" s="103"/>
      <c r="F200" s="204">
        <v>8</v>
      </c>
      <c r="G200" s="299"/>
    </row>
    <row r="201" spans="1:7" x14ac:dyDescent="0.25">
      <c r="A201" s="284">
        <f t="shared" si="3"/>
        <v>100</v>
      </c>
      <c r="B201" s="106">
        <v>41592</v>
      </c>
      <c r="C201" s="107" t="s">
        <v>100</v>
      </c>
      <c r="D201" s="107" t="s">
        <v>236</v>
      </c>
      <c r="E201" s="108"/>
      <c r="F201" s="211"/>
      <c r="G201" s="298"/>
    </row>
    <row r="202" spans="1:7" x14ac:dyDescent="0.25">
      <c r="A202" s="282">
        <f t="shared" si="3"/>
        <v>101</v>
      </c>
      <c r="B202" s="92">
        <v>41593</v>
      </c>
      <c r="C202" s="89" t="s">
        <v>100</v>
      </c>
      <c r="D202" s="89" t="s">
        <v>101</v>
      </c>
      <c r="E202" s="103"/>
      <c r="F202" s="204">
        <v>11.7</v>
      </c>
      <c r="G202" s="299"/>
    </row>
    <row r="203" spans="1:7" x14ac:dyDescent="0.25">
      <c r="A203" s="282">
        <f t="shared" si="3"/>
        <v>102</v>
      </c>
      <c r="B203" s="92">
        <v>41597</v>
      </c>
      <c r="C203" s="89" t="s">
        <v>100</v>
      </c>
      <c r="D203" s="89" t="s">
        <v>101</v>
      </c>
      <c r="E203" s="103"/>
      <c r="F203" s="204">
        <v>20.2</v>
      </c>
      <c r="G203" s="299"/>
    </row>
    <row r="204" spans="1:7" x14ac:dyDescent="0.25">
      <c r="A204" s="282">
        <f t="shared" si="3"/>
        <v>103</v>
      </c>
      <c r="B204" s="92">
        <v>41598</v>
      </c>
      <c r="C204" s="89" t="s">
        <v>100</v>
      </c>
      <c r="D204" s="89" t="s">
        <v>101</v>
      </c>
      <c r="E204" s="103"/>
      <c r="F204" s="204">
        <v>22</v>
      </c>
      <c r="G204" s="299"/>
    </row>
    <row r="205" spans="1:7" x14ac:dyDescent="0.25">
      <c r="A205" s="282">
        <f t="shared" si="3"/>
        <v>104</v>
      </c>
      <c r="B205" s="92">
        <v>41598</v>
      </c>
      <c r="C205" s="89" t="s">
        <v>238</v>
      </c>
      <c r="D205" s="89" t="s">
        <v>239</v>
      </c>
      <c r="E205" s="103" t="s">
        <v>237</v>
      </c>
      <c r="F205" s="204">
        <v>165</v>
      </c>
      <c r="G205" s="299"/>
    </row>
    <row r="206" spans="1:7" x14ac:dyDescent="0.25">
      <c r="A206" s="282">
        <f t="shared" si="3"/>
        <v>105</v>
      </c>
      <c r="B206" s="92">
        <v>41599</v>
      </c>
      <c r="C206" s="89" t="s">
        <v>100</v>
      </c>
      <c r="D206" s="89" t="s">
        <v>101</v>
      </c>
      <c r="E206" s="103"/>
      <c r="F206" s="204">
        <v>2</v>
      </c>
      <c r="G206" s="299"/>
    </row>
    <row r="207" spans="1:7" x14ac:dyDescent="0.25">
      <c r="A207" s="282">
        <f t="shared" si="3"/>
        <v>106</v>
      </c>
      <c r="B207" s="92">
        <v>41600</v>
      </c>
      <c r="C207" s="89" t="s">
        <v>100</v>
      </c>
      <c r="D207" s="89" t="s">
        <v>101</v>
      </c>
      <c r="E207" s="103"/>
      <c r="F207" s="204">
        <v>20</v>
      </c>
      <c r="G207" s="299"/>
    </row>
    <row r="208" spans="1:7" x14ac:dyDescent="0.25">
      <c r="A208" s="282">
        <f t="shared" si="3"/>
        <v>107</v>
      </c>
      <c r="B208" s="92">
        <v>41603</v>
      </c>
      <c r="C208" s="89" t="s">
        <v>100</v>
      </c>
      <c r="D208" s="89" t="s">
        <v>240</v>
      </c>
      <c r="E208" s="103"/>
      <c r="F208" s="204">
        <v>199</v>
      </c>
      <c r="G208" s="299"/>
    </row>
    <row r="209" spans="1:7" x14ac:dyDescent="0.25">
      <c r="A209" s="282">
        <f t="shared" si="3"/>
        <v>108</v>
      </c>
      <c r="B209" s="92">
        <v>41603</v>
      </c>
      <c r="C209" s="89" t="s">
        <v>100</v>
      </c>
      <c r="D209" s="89" t="s">
        <v>101</v>
      </c>
      <c r="E209" s="103"/>
      <c r="F209" s="204">
        <v>2</v>
      </c>
      <c r="G209" s="299"/>
    </row>
    <row r="210" spans="1:7" x14ac:dyDescent="0.25">
      <c r="A210" s="282">
        <f t="shared" si="3"/>
        <v>109</v>
      </c>
      <c r="B210" s="92">
        <v>41605</v>
      </c>
      <c r="C210" s="89" t="s">
        <v>100</v>
      </c>
      <c r="D210" s="89" t="s">
        <v>101</v>
      </c>
      <c r="E210" s="103"/>
      <c r="F210" s="204">
        <v>13</v>
      </c>
      <c r="G210" s="299"/>
    </row>
    <row r="211" spans="1:7" x14ac:dyDescent="0.25">
      <c r="A211" s="282">
        <f t="shared" si="3"/>
        <v>110</v>
      </c>
      <c r="B211" s="92">
        <v>41606</v>
      </c>
      <c r="C211" s="89" t="s">
        <v>100</v>
      </c>
      <c r="D211" s="89" t="s">
        <v>241</v>
      </c>
      <c r="E211" s="103"/>
      <c r="F211" s="204">
        <v>433.48</v>
      </c>
      <c r="G211" s="299"/>
    </row>
    <row r="212" spans="1:7" x14ac:dyDescent="0.25">
      <c r="A212" s="282">
        <f t="shared" si="3"/>
        <v>111</v>
      </c>
      <c r="B212" s="92">
        <v>41607</v>
      </c>
      <c r="C212" s="89" t="s">
        <v>100</v>
      </c>
      <c r="D212" s="89" t="s">
        <v>242</v>
      </c>
      <c r="E212" s="103"/>
      <c r="F212" s="204">
        <v>241</v>
      </c>
      <c r="G212" s="299"/>
    </row>
    <row r="213" spans="1:7" x14ac:dyDescent="0.25">
      <c r="A213" s="282">
        <f t="shared" si="3"/>
        <v>112</v>
      </c>
      <c r="B213" s="92">
        <v>41607</v>
      </c>
      <c r="C213" s="89" t="s">
        <v>100</v>
      </c>
      <c r="D213" s="89" t="s">
        <v>243</v>
      </c>
      <c r="E213" s="103"/>
      <c r="F213" s="204">
        <v>23</v>
      </c>
      <c r="G213" s="299"/>
    </row>
    <row r="214" spans="1:7" x14ac:dyDescent="0.25">
      <c r="A214" s="282">
        <f t="shared" si="3"/>
        <v>113</v>
      </c>
      <c r="B214" s="92">
        <v>41607</v>
      </c>
      <c r="C214" s="89" t="s">
        <v>244</v>
      </c>
      <c r="D214" s="89" t="s">
        <v>245</v>
      </c>
      <c r="E214" s="103"/>
      <c r="F214" s="204">
        <v>2186.4</v>
      </c>
      <c r="G214" s="299"/>
    </row>
    <row r="215" spans="1:7" x14ac:dyDescent="0.25">
      <c r="A215" s="282">
        <f t="shared" si="3"/>
        <v>114</v>
      </c>
      <c r="B215" s="92">
        <v>41607</v>
      </c>
      <c r="C215" s="89" t="s">
        <v>247</v>
      </c>
      <c r="D215" s="89" t="s">
        <v>146</v>
      </c>
      <c r="E215" s="103" t="s">
        <v>246</v>
      </c>
      <c r="F215" s="204">
        <v>231</v>
      </c>
      <c r="G215" s="299"/>
    </row>
    <row r="216" spans="1:7" x14ac:dyDescent="0.25">
      <c r="A216" s="282">
        <f t="shared" si="3"/>
        <v>115</v>
      </c>
      <c r="B216" s="92">
        <v>41607</v>
      </c>
      <c r="C216" s="89" t="s">
        <v>210</v>
      </c>
      <c r="D216" s="89" t="s">
        <v>227</v>
      </c>
      <c r="E216" s="103" t="s">
        <v>248</v>
      </c>
      <c r="F216" s="204">
        <v>64</v>
      </c>
      <c r="G216" s="299"/>
    </row>
    <row r="217" spans="1:7" x14ac:dyDescent="0.25">
      <c r="A217" s="282">
        <f t="shared" si="3"/>
        <v>116</v>
      </c>
      <c r="B217" s="92">
        <v>41610</v>
      </c>
      <c r="C217" s="89" t="s">
        <v>100</v>
      </c>
      <c r="D217" s="89" t="s">
        <v>101</v>
      </c>
      <c r="E217" s="103"/>
      <c r="F217" s="204">
        <v>20</v>
      </c>
      <c r="G217" s="299"/>
    </row>
    <row r="218" spans="1:7" x14ac:dyDescent="0.25">
      <c r="A218" s="282">
        <f t="shared" si="3"/>
        <v>117</v>
      </c>
      <c r="B218" s="92">
        <v>41612</v>
      </c>
      <c r="C218" s="89" t="s">
        <v>100</v>
      </c>
      <c r="D218" s="89" t="s">
        <v>249</v>
      </c>
      <c r="E218" s="103"/>
      <c r="F218" s="204">
        <v>61</v>
      </c>
      <c r="G218" s="299"/>
    </row>
    <row r="219" spans="1:7" x14ac:dyDescent="0.25">
      <c r="A219" s="282">
        <f t="shared" si="3"/>
        <v>118</v>
      </c>
      <c r="B219" s="92">
        <v>41612</v>
      </c>
      <c r="C219" s="89" t="s">
        <v>100</v>
      </c>
      <c r="D219" s="89" t="s">
        <v>101</v>
      </c>
      <c r="E219" s="103"/>
      <c r="F219" s="204">
        <v>3</v>
      </c>
      <c r="G219" s="299"/>
    </row>
    <row r="220" spans="1:7" x14ac:dyDescent="0.25">
      <c r="A220" s="282">
        <f t="shared" si="3"/>
        <v>119</v>
      </c>
      <c r="B220" s="92">
        <v>41613</v>
      </c>
      <c r="C220" s="89" t="s">
        <v>100</v>
      </c>
      <c r="D220" s="89" t="s">
        <v>250</v>
      </c>
      <c r="E220" s="103"/>
      <c r="F220" s="204">
        <v>21.2</v>
      </c>
      <c r="G220" s="299"/>
    </row>
    <row r="221" spans="1:7" x14ac:dyDescent="0.25">
      <c r="A221" s="282">
        <f t="shared" si="3"/>
        <v>120</v>
      </c>
      <c r="B221" s="92">
        <v>41620</v>
      </c>
      <c r="C221" s="89" t="s">
        <v>100</v>
      </c>
      <c r="D221" s="89" t="s">
        <v>251</v>
      </c>
      <c r="E221" s="103"/>
      <c r="F221" s="204">
        <v>22</v>
      </c>
      <c r="G221" s="299"/>
    </row>
    <row r="222" spans="1:7" x14ac:dyDescent="0.25">
      <c r="A222" s="282">
        <f t="shared" si="3"/>
        <v>121</v>
      </c>
      <c r="B222" s="92">
        <v>41621</v>
      </c>
      <c r="C222" s="89" t="s">
        <v>100</v>
      </c>
      <c r="D222" s="89" t="s">
        <v>101</v>
      </c>
      <c r="E222" s="103"/>
      <c r="F222" s="204">
        <v>368</v>
      </c>
      <c r="G222" s="299"/>
    </row>
    <row r="223" spans="1:7" x14ac:dyDescent="0.25">
      <c r="A223" s="282">
        <f t="shared" si="3"/>
        <v>122</v>
      </c>
      <c r="B223" s="92">
        <v>41626</v>
      </c>
      <c r="C223" s="89" t="s">
        <v>100</v>
      </c>
      <c r="D223" s="89" t="s">
        <v>101</v>
      </c>
      <c r="E223" s="103"/>
      <c r="F223" s="204">
        <v>65</v>
      </c>
      <c r="G223" s="299"/>
    </row>
    <row r="224" spans="1:7" x14ac:dyDescent="0.25">
      <c r="A224" s="282">
        <f t="shared" si="3"/>
        <v>123</v>
      </c>
      <c r="B224" s="92">
        <v>41626</v>
      </c>
      <c r="C224" s="89" t="s">
        <v>11</v>
      </c>
      <c r="D224" s="89" t="s">
        <v>252</v>
      </c>
      <c r="E224" s="103"/>
      <c r="F224" s="204">
        <v>70</v>
      </c>
      <c r="G224" s="299"/>
    </row>
    <row r="225" spans="1:7" x14ac:dyDescent="0.25">
      <c r="A225" s="282">
        <f t="shared" si="3"/>
        <v>124</v>
      </c>
      <c r="B225" s="92">
        <v>41627</v>
      </c>
      <c r="C225" s="89" t="s">
        <v>100</v>
      </c>
      <c r="D225" s="89" t="s">
        <v>101</v>
      </c>
      <c r="E225" s="103"/>
      <c r="F225" s="204">
        <v>15</v>
      </c>
      <c r="G225" s="299"/>
    </row>
    <row r="226" spans="1:7" x14ac:dyDescent="0.25">
      <c r="A226" s="282">
        <f t="shared" si="3"/>
        <v>125</v>
      </c>
      <c r="B226" s="92">
        <v>41628</v>
      </c>
      <c r="C226" s="89" t="s">
        <v>100</v>
      </c>
      <c r="D226" s="89" t="s">
        <v>253</v>
      </c>
      <c r="E226" s="103"/>
      <c r="F226" s="204">
        <v>749</v>
      </c>
      <c r="G226" s="299"/>
    </row>
    <row r="227" spans="1:7" x14ac:dyDescent="0.25">
      <c r="A227" s="282">
        <f t="shared" si="3"/>
        <v>126</v>
      </c>
      <c r="B227" s="92">
        <v>41628</v>
      </c>
      <c r="C227" s="89" t="s">
        <v>100</v>
      </c>
      <c r="D227" s="89" t="s">
        <v>101</v>
      </c>
      <c r="E227" s="103"/>
      <c r="F227" s="204">
        <v>8</v>
      </c>
      <c r="G227" s="299"/>
    </row>
    <row r="228" spans="1:7" ht="75" x14ac:dyDescent="0.25">
      <c r="A228" s="285">
        <v>1</v>
      </c>
      <c r="B228" s="113">
        <v>41642</v>
      </c>
      <c r="C228" s="114" t="s">
        <v>100</v>
      </c>
      <c r="D228" s="114" t="s">
        <v>254</v>
      </c>
      <c r="E228" s="114"/>
      <c r="F228" s="216">
        <v>220.5</v>
      </c>
      <c r="G228" s="300"/>
    </row>
    <row r="229" spans="1:7" ht="30" x14ac:dyDescent="0.25">
      <c r="A229" s="285">
        <f>+A228+1</f>
        <v>2</v>
      </c>
      <c r="B229" s="113">
        <v>41643</v>
      </c>
      <c r="C229" s="114" t="s">
        <v>100</v>
      </c>
      <c r="D229" s="114" t="s">
        <v>255</v>
      </c>
      <c r="E229" s="114"/>
      <c r="F229" s="216">
        <v>23.6</v>
      </c>
      <c r="G229" s="300"/>
    </row>
    <row r="230" spans="1:7" ht="75" x14ac:dyDescent="0.25">
      <c r="A230" s="285">
        <f>+A229+1</f>
        <v>3</v>
      </c>
      <c r="B230" s="113">
        <v>41645</v>
      </c>
      <c r="C230" s="114" t="s">
        <v>100</v>
      </c>
      <c r="D230" s="114" t="s">
        <v>256</v>
      </c>
      <c r="E230" s="114"/>
      <c r="F230" s="216">
        <v>302.8</v>
      </c>
      <c r="G230" s="300"/>
    </row>
    <row r="231" spans="1:7" ht="45" x14ac:dyDescent="0.25">
      <c r="A231" s="285">
        <f t="shared" ref="A231:A280" si="4">+A230+1</f>
        <v>4</v>
      </c>
      <c r="B231" s="113">
        <v>41647</v>
      </c>
      <c r="C231" s="114" t="s">
        <v>100</v>
      </c>
      <c r="D231" s="114" t="s">
        <v>257</v>
      </c>
      <c r="E231" s="114"/>
      <c r="F231" s="216">
        <v>763.3</v>
      </c>
      <c r="G231" s="300"/>
    </row>
    <row r="232" spans="1:7" ht="60" x14ac:dyDescent="0.25">
      <c r="A232" s="285">
        <f t="shared" si="4"/>
        <v>5</v>
      </c>
      <c r="B232" s="113">
        <v>41648</v>
      </c>
      <c r="C232" s="114" t="s">
        <v>100</v>
      </c>
      <c r="D232" s="114" t="s">
        <v>2933</v>
      </c>
      <c r="E232" s="114"/>
      <c r="F232" s="216">
        <v>14</v>
      </c>
      <c r="G232" s="300"/>
    </row>
    <row r="233" spans="1:7" ht="45" x14ac:dyDescent="0.25">
      <c r="A233" s="285">
        <f t="shared" si="4"/>
        <v>6</v>
      </c>
      <c r="B233" s="113">
        <v>41662</v>
      </c>
      <c r="C233" s="114" t="s">
        <v>100</v>
      </c>
      <c r="D233" s="114" t="s">
        <v>260</v>
      </c>
      <c r="E233" s="114"/>
      <c r="F233" s="216">
        <v>4</v>
      </c>
      <c r="G233" s="300"/>
    </row>
    <row r="234" spans="1:7" ht="45" x14ac:dyDescent="0.25">
      <c r="A234" s="285">
        <f t="shared" si="4"/>
        <v>7</v>
      </c>
      <c r="B234" s="113">
        <v>41664</v>
      </c>
      <c r="C234" s="114" t="s">
        <v>100</v>
      </c>
      <c r="D234" s="114" t="s">
        <v>266</v>
      </c>
      <c r="E234" s="114"/>
      <c r="F234" s="216">
        <v>48.14</v>
      </c>
      <c r="G234" s="300"/>
    </row>
    <row r="235" spans="1:7" ht="60" x14ac:dyDescent="0.25">
      <c r="A235" s="285">
        <f t="shared" si="4"/>
        <v>8</v>
      </c>
      <c r="B235" s="113">
        <v>41667</v>
      </c>
      <c r="C235" s="114" t="s">
        <v>100</v>
      </c>
      <c r="D235" s="114" t="s">
        <v>271</v>
      </c>
      <c r="E235" s="114"/>
      <c r="F235" s="216">
        <v>122</v>
      </c>
      <c r="G235" s="300"/>
    </row>
    <row r="236" spans="1:7" ht="60" x14ac:dyDescent="0.25">
      <c r="A236" s="285">
        <f t="shared" si="4"/>
        <v>9</v>
      </c>
      <c r="B236" s="113">
        <v>41668</v>
      </c>
      <c r="C236" s="114" t="s">
        <v>100</v>
      </c>
      <c r="D236" s="114" t="s">
        <v>272</v>
      </c>
      <c r="E236" s="114"/>
      <c r="F236" s="216">
        <v>6</v>
      </c>
      <c r="G236" s="300"/>
    </row>
    <row r="237" spans="1:7" ht="45" x14ac:dyDescent="0.25">
      <c r="A237" s="285">
        <f t="shared" si="4"/>
        <v>10</v>
      </c>
      <c r="B237" s="113">
        <v>41668</v>
      </c>
      <c r="C237" s="114" t="s">
        <v>100</v>
      </c>
      <c r="D237" s="114" t="s">
        <v>273</v>
      </c>
      <c r="E237" s="114"/>
      <c r="F237" s="216">
        <v>4</v>
      </c>
      <c r="G237" s="300"/>
    </row>
    <row r="238" spans="1:7" ht="60" x14ac:dyDescent="0.25">
      <c r="A238" s="285">
        <f t="shared" si="4"/>
        <v>11</v>
      </c>
      <c r="B238" s="113">
        <v>41670</v>
      </c>
      <c r="C238" s="114" t="s">
        <v>100</v>
      </c>
      <c r="D238" s="114" t="s">
        <v>278</v>
      </c>
      <c r="E238" s="114"/>
      <c r="F238" s="216">
        <v>138</v>
      </c>
      <c r="G238" s="300"/>
    </row>
    <row r="239" spans="1:7" ht="60" x14ac:dyDescent="0.25">
      <c r="A239" s="285">
        <f t="shared" si="4"/>
        <v>12</v>
      </c>
      <c r="B239" s="113">
        <v>41670</v>
      </c>
      <c r="C239" s="114" t="s">
        <v>279</v>
      </c>
      <c r="D239" s="114" t="s">
        <v>276</v>
      </c>
      <c r="E239" s="114"/>
      <c r="F239" s="216">
        <v>100</v>
      </c>
      <c r="G239" s="300"/>
    </row>
    <row r="240" spans="1:7" ht="30" x14ac:dyDescent="0.25">
      <c r="A240" s="285">
        <f t="shared" si="4"/>
        <v>13</v>
      </c>
      <c r="B240" s="113">
        <v>41670</v>
      </c>
      <c r="C240" s="114" t="s">
        <v>100</v>
      </c>
      <c r="D240" s="114" t="s">
        <v>275</v>
      </c>
      <c r="E240" s="114"/>
      <c r="F240" s="216">
        <v>1178.5</v>
      </c>
      <c r="G240" s="300"/>
    </row>
    <row r="241" spans="1:7" ht="30" x14ac:dyDescent="0.25">
      <c r="A241" s="285">
        <v>14</v>
      </c>
      <c r="B241" s="113">
        <v>41670</v>
      </c>
      <c r="C241" s="114" t="s">
        <v>100</v>
      </c>
      <c r="D241" s="114" t="s">
        <v>274</v>
      </c>
      <c r="E241" s="114"/>
      <c r="F241" s="216">
        <v>820</v>
      </c>
      <c r="G241" s="300"/>
    </row>
    <row r="242" spans="1:7" ht="60" x14ac:dyDescent="0.25">
      <c r="A242" s="285">
        <v>15</v>
      </c>
      <c r="B242" s="113">
        <v>41680</v>
      </c>
      <c r="C242" s="114" t="s">
        <v>279</v>
      </c>
      <c r="D242" s="114" t="s">
        <v>280</v>
      </c>
      <c r="E242" s="114"/>
      <c r="F242" s="216">
        <v>480</v>
      </c>
      <c r="G242" s="300"/>
    </row>
    <row r="243" spans="1:7" ht="30" x14ac:dyDescent="0.25">
      <c r="A243" s="285">
        <v>16</v>
      </c>
      <c r="B243" s="113">
        <v>41681</v>
      </c>
      <c r="C243" s="114" t="s">
        <v>100</v>
      </c>
      <c r="D243" s="114" t="s">
        <v>282</v>
      </c>
      <c r="E243" s="114"/>
      <c r="F243" s="216">
        <v>4</v>
      </c>
      <c r="G243" s="300"/>
    </row>
    <row r="244" spans="1:7" ht="75" x14ac:dyDescent="0.25">
      <c r="A244" s="285">
        <v>17</v>
      </c>
      <c r="B244" s="113">
        <v>41687</v>
      </c>
      <c r="C244" s="114" t="s">
        <v>100</v>
      </c>
      <c r="D244" s="114" t="s">
        <v>284</v>
      </c>
      <c r="E244" s="114"/>
      <c r="F244" s="216">
        <v>111.6</v>
      </c>
      <c r="G244" s="300"/>
    </row>
    <row r="245" spans="1:7" ht="60" x14ac:dyDescent="0.25">
      <c r="A245" s="285">
        <v>18</v>
      </c>
      <c r="B245" s="113">
        <v>41689</v>
      </c>
      <c r="C245" s="114" t="s">
        <v>100</v>
      </c>
      <c r="D245" s="114" t="s">
        <v>286</v>
      </c>
      <c r="E245" s="114"/>
      <c r="F245" s="216">
        <v>220.12</v>
      </c>
      <c r="G245" s="300"/>
    </row>
    <row r="246" spans="1:7" ht="60" x14ac:dyDescent="0.25">
      <c r="A246" s="285">
        <f t="shared" si="4"/>
        <v>19</v>
      </c>
      <c r="B246" s="113">
        <v>41690</v>
      </c>
      <c r="C246" s="114" t="s">
        <v>100</v>
      </c>
      <c r="D246" s="114" t="s">
        <v>287</v>
      </c>
      <c r="E246" s="114"/>
      <c r="F246" s="216">
        <v>169</v>
      </c>
      <c r="G246" s="300"/>
    </row>
    <row r="247" spans="1:7" ht="30" x14ac:dyDescent="0.25">
      <c r="A247" s="285">
        <v>20</v>
      </c>
      <c r="B247" s="113">
        <v>41697</v>
      </c>
      <c r="C247" s="114" t="s">
        <v>100</v>
      </c>
      <c r="D247" s="114" t="s">
        <v>291</v>
      </c>
      <c r="E247" s="114"/>
      <c r="F247" s="216">
        <v>4</v>
      </c>
      <c r="G247" s="300"/>
    </row>
    <row r="248" spans="1:7" ht="60" x14ac:dyDescent="0.25">
      <c r="A248" s="285">
        <v>21</v>
      </c>
      <c r="B248" s="113">
        <v>41698</v>
      </c>
      <c r="C248" s="114" t="s">
        <v>100</v>
      </c>
      <c r="D248" s="114" t="s">
        <v>293</v>
      </c>
      <c r="E248" s="114"/>
      <c r="F248" s="216">
        <v>45</v>
      </c>
      <c r="G248" s="300"/>
    </row>
    <row r="249" spans="1:7" ht="30" x14ac:dyDescent="0.25">
      <c r="A249" s="285">
        <f t="shared" si="4"/>
        <v>22</v>
      </c>
      <c r="B249" s="113">
        <v>41698</v>
      </c>
      <c r="C249" s="114" t="s">
        <v>100</v>
      </c>
      <c r="D249" s="114" t="s">
        <v>294</v>
      </c>
      <c r="E249" s="114"/>
      <c r="F249" s="216">
        <v>5</v>
      </c>
      <c r="G249" s="300"/>
    </row>
    <row r="250" spans="1:7" ht="45" x14ac:dyDescent="0.25">
      <c r="A250" s="285">
        <f t="shared" si="4"/>
        <v>23</v>
      </c>
      <c r="B250" s="113">
        <v>41698</v>
      </c>
      <c r="C250" s="114" t="s">
        <v>100</v>
      </c>
      <c r="D250" s="114" t="s">
        <v>295</v>
      </c>
      <c r="E250" s="114"/>
      <c r="F250" s="216">
        <v>24</v>
      </c>
      <c r="G250" s="300"/>
    </row>
    <row r="251" spans="1:7" x14ac:dyDescent="0.25">
      <c r="A251" s="285">
        <v>24</v>
      </c>
      <c r="B251" s="117">
        <v>41661</v>
      </c>
      <c r="C251" s="118" t="s">
        <v>259</v>
      </c>
      <c r="D251" s="118" t="s">
        <v>101</v>
      </c>
      <c r="E251" s="119"/>
      <c r="F251" s="216">
        <v>140.6</v>
      </c>
      <c r="G251" s="300"/>
    </row>
    <row r="252" spans="1:7" x14ac:dyDescent="0.25">
      <c r="A252" s="285">
        <v>25</v>
      </c>
      <c r="B252" s="117">
        <v>41662</v>
      </c>
      <c r="C252" s="118" t="s">
        <v>264</v>
      </c>
      <c r="D252" s="118" t="s">
        <v>101</v>
      </c>
      <c r="E252" s="119" t="s">
        <v>263</v>
      </c>
      <c r="F252" s="216">
        <v>10.4</v>
      </c>
      <c r="G252" s="300"/>
    </row>
    <row r="253" spans="1:7" ht="30" x14ac:dyDescent="0.25">
      <c r="A253" s="285">
        <v>26</v>
      </c>
      <c r="B253" s="117">
        <v>41662</v>
      </c>
      <c r="C253" s="118" t="s">
        <v>262</v>
      </c>
      <c r="D253" s="118" t="s">
        <v>101</v>
      </c>
      <c r="E253" s="119" t="s">
        <v>261</v>
      </c>
      <c r="F253" s="216">
        <v>36</v>
      </c>
      <c r="G253" s="300"/>
    </row>
    <row r="254" spans="1:7" ht="60" x14ac:dyDescent="0.25">
      <c r="A254" s="285">
        <v>27</v>
      </c>
      <c r="B254" s="117">
        <v>41666</v>
      </c>
      <c r="C254" s="118" t="s">
        <v>270</v>
      </c>
      <c r="D254" s="118" t="s">
        <v>101</v>
      </c>
      <c r="E254" s="119" t="s">
        <v>269</v>
      </c>
      <c r="F254" s="216">
        <v>95.7</v>
      </c>
      <c r="G254" s="300"/>
    </row>
    <row r="255" spans="1:7" ht="30" x14ac:dyDescent="0.25">
      <c r="A255" s="285">
        <v>28</v>
      </c>
      <c r="B255" s="117">
        <v>41666</v>
      </c>
      <c r="C255" s="118" t="s">
        <v>268</v>
      </c>
      <c r="D255" s="118" t="s">
        <v>101</v>
      </c>
      <c r="E255" s="119" t="s">
        <v>267</v>
      </c>
      <c r="F255" s="216">
        <v>106.5</v>
      </c>
      <c r="G255" s="300"/>
    </row>
    <row r="256" spans="1:7" ht="45" x14ac:dyDescent="0.25">
      <c r="A256" s="285">
        <v>29</v>
      </c>
      <c r="B256" s="113">
        <v>41704</v>
      </c>
      <c r="C256" s="114" t="s">
        <v>100</v>
      </c>
      <c r="D256" s="114" t="s">
        <v>296</v>
      </c>
      <c r="E256" s="114"/>
      <c r="F256" s="216">
        <v>121.4</v>
      </c>
      <c r="G256" s="300"/>
    </row>
    <row r="257" spans="1:7" ht="45" x14ac:dyDescent="0.25">
      <c r="A257" s="285">
        <v>30</v>
      </c>
      <c r="B257" s="113">
        <v>41705</v>
      </c>
      <c r="C257" s="114" t="s">
        <v>100</v>
      </c>
      <c r="D257" s="114" t="s">
        <v>298</v>
      </c>
      <c r="E257" s="114"/>
      <c r="F257" s="216">
        <v>4</v>
      </c>
      <c r="G257" s="300"/>
    </row>
    <row r="258" spans="1:7" ht="60" x14ac:dyDescent="0.25">
      <c r="A258" s="285">
        <f t="shared" si="4"/>
        <v>31</v>
      </c>
      <c r="B258" s="113">
        <v>41709</v>
      </c>
      <c r="C258" s="114" t="s">
        <v>100</v>
      </c>
      <c r="D258" s="114" t="s">
        <v>299</v>
      </c>
      <c r="E258" s="114"/>
      <c r="F258" s="216">
        <v>128.35</v>
      </c>
      <c r="G258" s="300"/>
    </row>
    <row r="259" spans="1:7" ht="30" x14ac:dyDescent="0.25">
      <c r="A259" s="285">
        <v>32</v>
      </c>
      <c r="B259" s="113">
        <v>41716</v>
      </c>
      <c r="C259" s="114" t="s">
        <v>100</v>
      </c>
      <c r="D259" s="114" t="s">
        <v>302</v>
      </c>
      <c r="E259" s="114"/>
      <c r="F259" s="216">
        <v>4</v>
      </c>
      <c r="G259" s="300"/>
    </row>
    <row r="260" spans="1:7" ht="30" x14ac:dyDescent="0.25">
      <c r="A260" s="285">
        <v>33</v>
      </c>
      <c r="B260" s="113">
        <v>41718</v>
      </c>
      <c r="C260" s="114" t="s">
        <v>100</v>
      </c>
      <c r="D260" s="114" t="s">
        <v>304</v>
      </c>
      <c r="E260" s="114"/>
      <c r="F260" s="216">
        <v>6850</v>
      </c>
      <c r="G260" s="300"/>
    </row>
    <row r="261" spans="1:7" ht="45" x14ac:dyDescent="0.25">
      <c r="A261" s="285">
        <v>34</v>
      </c>
      <c r="B261" s="113">
        <v>41724</v>
      </c>
      <c r="C261" s="114" t="s">
        <v>100</v>
      </c>
      <c r="D261" s="114" t="s">
        <v>306</v>
      </c>
      <c r="E261" s="114"/>
      <c r="F261" s="216">
        <v>27.7</v>
      </c>
      <c r="G261" s="300"/>
    </row>
    <row r="262" spans="1:7" ht="45" x14ac:dyDescent="0.25">
      <c r="A262" s="285">
        <f t="shared" si="4"/>
        <v>35</v>
      </c>
      <c r="B262" s="113">
        <v>41725</v>
      </c>
      <c r="C262" s="114" t="s">
        <v>100</v>
      </c>
      <c r="D262" s="114" t="s">
        <v>307</v>
      </c>
      <c r="E262" s="114"/>
      <c r="F262" s="216">
        <v>54</v>
      </c>
      <c r="G262" s="300"/>
    </row>
    <row r="263" spans="1:7" ht="30" x14ac:dyDescent="0.25">
      <c r="A263" s="285">
        <f t="shared" si="4"/>
        <v>36</v>
      </c>
      <c r="B263" s="113">
        <v>41729</v>
      </c>
      <c r="C263" s="114" t="s">
        <v>100</v>
      </c>
      <c r="D263" s="114" t="s">
        <v>308</v>
      </c>
      <c r="E263" s="114"/>
      <c r="F263" s="216">
        <v>7</v>
      </c>
      <c r="G263" s="300"/>
    </row>
    <row r="264" spans="1:7" ht="45" x14ac:dyDescent="0.25">
      <c r="A264" s="285">
        <f t="shared" si="4"/>
        <v>37</v>
      </c>
      <c r="B264" s="113">
        <v>41729</v>
      </c>
      <c r="C264" s="114" t="s">
        <v>100</v>
      </c>
      <c r="D264" s="114" t="s">
        <v>309</v>
      </c>
      <c r="E264" s="114"/>
      <c r="F264" s="216">
        <v>10</v>
      </c>
      <c r="G264" s="300"/>
    </row>
    <row r="265" spans="1:7" ht="45" x14ac:dyDescent="0.25">
      <c r="A265" s="285">
        <f t="shared" si="4"/>
        <v>38</v>
      </c>
      <c r="B265" s="113">
        <v>41731</v>
      </c>
      <c r="C265" s="114" t="s">
        <v>100</v>
      </c>
      <c r="D265" s="114" t="s">
        <v>310</v>
      </c>
      <c r="E265" s="114"/>
      <c r="F265" s="216">
        <v>8</v>
      </c>
      <c r="G265" s="300"/>
    </row>
    <row r="266" spans="1:7" ht="30" x14ac:dyDescent="0.25">
      <c r="A266" s="285">
        <f t="shared" si="4"/>
        <v>39</v>
      </c>
      <c r="B266" s="113">
        <v>41732</v>
      </c>
      <c r="C266" s="114" t="s">
        <v>100</v>
      </c>
      <c r="D266" s="114" t="s">
        <v>311</v>
      </c>
      <c r="E266" s="114"/>
      <c r="F266" s="216">
        <v>15</v>
      </c>
      <c r="G266" s="300"/>
    </row>
    <row r="267" spans="1:7" ht="75" x14ac:dyDescent="0.25">
      <c r="A267" s="285">
        <f t="shared" si="4"/>
        <v>40</v>
      </c>
      <c r="B267" s="113">
        <v>41733</v>
      </c>
      <c r="C267" s="114" t="s">
        <v>100</v>
      </c>
      <c r="D267" s="114" t="s">
        <v>312</v>
      </c>
      <c r="E267" s="114"/>
      <c r="F267" s="216">
        <v>1642.2</v>
      </c>
      <c r="G267" s="300"/>
    </row>
    <row r="268" spans="1:7" ht="30" x14ac:dyDescent="0.25">
      <c r="A268" s="285">
        <v>41</v>
      </c>
      <c r="B268" s="113">
        <v>41736</v>
      </c>
      <c r="C268" s="114" t="s">
        <v>100</v>
      </c>
      <c r="D268" s="114" t="s">
        <v>315</v>
      </c>
      <c r="E268" s="114"/>
      <c r="F268" s="216">
        <v>4</v>
      </c>
      <c r="G268" s="300"/>
    </row>
    <row r="269" spans="1:7" x14ac:dyDescent="0.25">
      <c r="A269" s="285">
        <v>42</v>
      </c>
      <c r="B269" s="117">
        <v>41737</v>
      </c>
      <c r="C269" s="118" t="s">
        <v>317</v>
      </c>
      <c r="D269" s="118" t="s">
        <v>101</v>
      </c>
      <c r="E269" s="119"/>
      <c r="F269" s="216">
        <v>45</v>
      </c>
      <c r="G269" s="300"/>
    </row>
    <row r="270" spans="1:7" ht="30" x14ac:dyDescent="0.25">
      <c r="A270" s="285">
        <v>43</v>
      </c>
      <c r="B270" s="117">
        <v>41734</v>
      </c>
      <c r="C270" s="118" t="s">
        <v>314</v>
      </c>
      <c r="D270" s="118" t="s">
        <v>101</v>
      </c>
      <c r="E270" s="119"/>
      <c r="F270" s="216">
        <f>3.5+20.7+68.24+11.7</f>
        <v>104.14</v>
      </c>
      <c r="G270" s="300"/>
    </row>
    <row r="271" spans="1:7" ht="45" x14ac:dyDescent="0.25">
      <c r="A271" s="285">
        <v>44</v>
      </c>
      <c r="B271" s="117">
        <v>41751</v>
      </c>
      <c r="C271" s="118" t="s">
        <v>15</v>
      </c>
      <c r="D271" s="118" t="s">
        <v>323</v>
      </c>
      <c r="E271" s="119"/>
      <c r="F271" s="216">
        <v>11951.33</v>
      </c>
      <c r="G271" s="300"/>
    </row>
    <row r="272" spans="1:7" ht="45" x14ac:dyDescent="0.25">
      <c r="A272" s="285">
        <v>45</v>
      </c>
      <c r="B272" s="117">
        <v>41662</v>
      </c>
      <c r="C272" s="118" t="s">
        <v>15</v>
      </c>
      <c r="D272" s="118" t="s">
        <v>265</v>
      </c>
      <c r="E272" s="119"/>
      <c r="F272" s="216">
        <v>21000</v>
      </c>
      <c r="G272" s="300"/>
    </row>
    <row r="273" spans="1:7" ht="75" x14ac:dyDescent="0.25">
      <c r="A273" s="285">
        <v>46</v>
      </c>
      <c r="B273" s="113">
        <v>41737</v>
      </c>
      <c r="C273" s="114" t="s">
        <v>100</v>
      </c>
      <c r="D273" s="114" t="s">
        <v>316</v>
      </c>
      <c r="E273" s="114"/>
      <c r="F273" s="216">
        <v>1609.54</v>
      </c>
      <c r="G273" s="300"/>
    </row>
    <row r="274" spans="1:7" ht="30" x14ac:dyDescent="0.25">
      <c r="A274" s="285">
        <v>47</v>
      </c>
      <c r="B274" s="113">
        <v>41738</v>
      </c>
      <c r="C274" s="114" t="s">
        <v>100</v>
      </c>
      <c r="D274" s="114" t="s">
        <v>318</v>
      </c>
      <c r="E274" s="114"/>
      <c r="F274" s="216">
        <v>10.5</v>
      </c>
      <c r="G274" s="300"/>
    </row>
    <row r="275" spans="1:7" ht="45" x14ac:dyDescent="0.25">
      <c r="A275" s="285">
        <f t="shared" ref="A275:A278" si="5">+A274+1</f>
        <v>48</v>
      </c>
      <c r="B275" s="113">
        <v>41740</v>
      </c>
      <c r="C275" s="114" t="s">
        <v>100</v>
      </c>
      <c r="D275" s="114" t="s">
        <v>319</v>
      </c>
      <c r="E275" s="114"/>
      <c r="F275" s="216">
        <v>34</v>
      </c>
      <c r="G275" s="300"/>
    </row>
    <row r="276" spans="1:7" ht="45" x14ac:dyDescent="0.25">
      <c r="A276" s="285">
        <f t="shared" si="5"/>
        <v>49</v>
      </c>
      <c r="B276" s="113">
        <v>41744</v>
      </c>
      <c r="C276" s="114" t="s">
        <v>100</v>
      </c>
      <c r="D276" s="114" t="s">
        <v>320</v>
      </c>
      <c r="E276" s="114"/>
      <c r="F276" s="216">
        <v>4.5</v>
      </c>
      <c r="G276" s="300"/>
    </row>
    <row r="277" spans="1:7" ht="30" x14ac:dyDescent="0.25">
      <c r="A277" s="285">
        <f t="shared" si="5"/>
        <v>50</v>
      </c>
      <c r="B277" s="113">
        <v>41745</v>
      </c>
      <c r="C277" s="114" t="s">
        <v>100</v>
      </c>
      <c r="D277" s="114" t="s">
        <v>321</v>
      </c>
      <c r="E277" s="114"/>
      <c r="F277" s="216">
        <v>4</v>
      </c>
      <c r="G277" s="300"/>
    </row>
    <row r="278" spans="1:7" ht="60" x14ac:dyDescent="0.25">
      <c r="A278" s="285">
        <f t="shared" si="5"/>
        <v>51</v>
      </c>
      <c r="B278" s="113">
        <v>41748</v>
      </c>
      <c r="C278" s="114" t="s">
        <v>100</v>
      </c>
      <c r="D278" s="114" t="s">
        <v>322</v>
      </c>
      <c r="E278" s="114"/>
      <c r="F278" s="216">
        <v>2</v>
      </c>
      <c r="G278" s="300"/>
    </row>
    <row r="279" spans="1:7" ht="45" x14ac:dyDescent="0.25">
      <c r="A279" s="285">
        <v>52</v>
      </c>
      <c r="B279" s="117">
        <v>41751</v>
      </c>
      <c r="C279" s="118" t="s">
        <v>324</v>
      </c>
      <c r="D279" s="118" t="s">
        <v>325</v>
      </c>
      <c r="E279" s="119"/>
      <c r="F279" s="216">
        <v>2140</v>
      </c>
      <c r="G279" s="300" t="s">
        <v>1359</v>
      </c>
    </row>
    <row r="280" spans="1:7" ht="45" x14ac:dyDescent="0.25">
      <c r="A280" s="285">
        <f t="shared" si="4"/>
        <v>53</v>
      </c>
      <c r="B280" s="113">
        <v>41752</v>
      </c>
      <c r="C280" s="114" t="s">
        <v>100</v>
      </c>
      <c r="D280" s="114" t="s">
        <v>326</v>
      </c>
      <c r="E280" s="114"/>
      <c r="F280" s="216">
        <v>3.5</v>
      </c>
      <c r="G280" s="300"/>
    </row>
    <row r="281" spans="1:7" ht="60" x14ac:dyDescent="0.25">
      <c r="A281" s="285">
        <v>54</v>
      </c>
      <c r="B281" s="117">
        <v>41753</v>
      </c>
      <c r="C281" s="118" t="s">
        <v>328</v>
      </c>
      <c r="D281" s="118" t="s">
        <v>325</v>
      </c>
      <c r="E281" s="119"/>
      <c r="F281" s="216">
        <v>2000</v>
      </c>
      <c r="G281" s="300"/>
    </row>
    <row r="282" spans="1:7" ht="30" x14ac:dyDescent="0.25">
      <c r="A282" s="285">
        <v>55</v>
      </c>
      <c r="B282" s="113">
        <v>41753</v>
      </c>
      <c r="C282" s="114" t="s">
        <v>100</v>
      </c>
      <c r="D282" s="114" t="s">
        <v>327</v>
      </c>
      <c r="E282" s="114"/>
      <c r="F282" s="216">
        <v>4</v>
      </c>
      <c r="G282" s="300"/>
    </row>
    <row r="283" spans="1:7" ht="75" x14ac:dyDescent="0.25">
      <c r="A283" s="285">
        <v>56</v>
      </c>
      <c r="B283" s="113">
        <v>41754</v>
      </c>
      <c r="C283" s="114" t="s">
        <v>100</v>
      </c>
      <c r="D283" s="114" t="s">
        <v>329</v>
      </c>
      <c r="E283" s="114"/>
      <c r="F283" s="216">
        <v>170</v>
      </c>
      <c r="G283" s="300"/>
    </row>
    <row r="284" spans="1:7" ht="30" x14ac:dyDescent="0.25">
      <c r="A284" s="285">
        <f t="shared" ref="A284:A346" si="6">+A283+1</f>
        <v>57</v>
      </c>
      <c r="B284" s="113">
        <v>41757</v>
      </c>
      <c r="C284" s="114" t="s">
        <v>100</v>
      </c>
      <c r="D284" s="114" t="s">
        <v>330</v>
      </c>
      <c r="E284" s="114"/>
      <c r="F284" s="216">
        <v>5</v>
      </c>
      <c r="G284" s="300"/>
    </row>
    <row r="285" spans="1:7" ht="45" x14ac:dyDescent="0.25">
      <c r="A285" s="285">
        <f t="shared" si="6"/>
        <v>58</v>
      </c>
      <c r="B285" s="113">
        <v>41759</v>
      </c>
      <c r="C285" s="114" t="s">
        <v>100</v>
      </c>
      <c r="D285" s="114" t="s">
        <v>331</v>
      </c>
      <c r="E285" s="114"/>
      <c r="F285" s="216">
        <v>6</v>
      </c>
      <c r="G285" s="300"/>
    </row>
    <row r="286" spans="1:7" ht="30" x14ac:dyDescent="0.25">
      <c r="A286" s="285">
        <v>59</v>
      </c>
      <c r="B286" s="113">
        <v>41764</v>
      </c>
      <c r="C286" s="114" t="s">
        <v>100</v>
      </c>
      <c r="D286" s="114" t="s">
        <v>333</v>
      </c>
      <c r="E286" s="114"/>
      <c r="F286" s="216">
        <v>12.9</v>
      </c>
      <c r="G286" s="300"/>
    </row>
    <row r="287" spans="1:7" ht="60" x14ac:dyDescent="0.25">
      <c r="A287" s="285">
        <f t="shared" si="6"/>
        <v>60</v>
      </c>
      <c r="B287" s="113">
        <v>41765</v>
      </c>
      <c r="C287" s="114" t="s">
        <v>100</v>
      </c>
      <c r="D287" s="114" t="s">
        <v>334</v>
      </c>
      <c r="E287" s="114"/>
      <c r="F287" s="216">
        <v>6.5</v>
      </c>
      <c r="G287" s="300"/>
    </row>
    <row r="288" spans="1:7" ht="60" x14ac:dyDescent="0.25">
      <c r="A288" s="285">
        <f t="shared" si="6"/>
        <v>61</v>
      </c>
      <c r="B288" s="113">
        <v>41768</v>
      </c>
      <c r="C288" s="114" t="s">
        <v>100</v>
      </c>
      <c r="D288" s="114" t="s">
        <v>335</v>
      </c>
      <c r="E288" s="114"/>
      <c r="F288" s="216">
        <v>24.5</v>
      </c>
      <c r="G288" s="300"/>
    </row>
    <row r="289" spans="1:7" ht="75" x14ac:dyDescent="0.25">
      <c r="A289" s="285">
        <f t="shared" si="6"/>
        <v>62</v>
      </c>
      <c r="B289" s="113">
        <v>41771</v>
      </c>
      <c r="C289" s="114" t="s">
        <v>100</v>
      </c>
      <c r="D289" s="114" t="s">
        <v>336</v>
      </c>
      <c r="E289" s="114"/>
      <c r="F289" s="216">
        <v>17.899999999999999</v>
      </c>
      <c r="G289" s="300"/>
    </row>
    <row r="290" spans="1:7" ht="30" x14ac:dyDescent="0.25">
      <c r="A290" s="285">
        <f t="shared" si="6"/>
        <v>63</v>
      </c>
      <c r="B290" s="113">
        <v>41772</v>
      </c>
      <c r="C290" s="114" t="s">
        <v>100</v>
      </c>
      <c r="D290" s="114" t="s">
        <v>337</v>
      </c>
      <c r="E290" s="114"/>
      <c r="F290" s="216">
        <v>2</v>
      </c>
      <c r="G290" s="300"/>
    </row>
    <row r="291" spans="1:7" ht="30" x14ac:dyDescent="0.25">
      <c r="A291" s="285">
        <v>64</v>
      </c>
      <c r="B291" s="113">
        <v>41779</v>
      </c>
      <c r="C291" s="114" t="s">
        <v>100</v>
      </c>
      <c r="D291" s="114" t="s">
        <v>341</v>
      </c>
      <c r="E291" s="114"/>
      <c r="F291" s="216">
        <v>4</v>
      </c>
      <c r="G291" s="300"/>
    </row>
    <row r="292" spans="1:7" ht="30" x14ac:dyDescent="0.25">
      <c r="A292" s="285">
        <v>65</v>
      </c>
      <c r="B292" s="113">
        <v>41775</v>
      </c>
      <c r="C292" s="114" t="s">
        <v>100</v>
      </c>
      <c r="D292" s="114" t="s">
        <v>339</v>
      </c>
      <c r="E292" s="114"/>
      <c r="F292" s="216">
        <v>20.8</v>
      </c>
      <c r="G292" s="300"/>
    </row>
    <row r="293" spans="1:7" ht="60" x14ac:dyDescent="0.25">
      <c r="A293" s="285">
        <f>+A292+1</f>
        <v>66</v>
      </c>
      <c r="B293" s="113">
        <v>41778</v>
      </c>
      <c r="C293" s="114" t="s">
        <v>100</v>
      </c>
      <c r="D293" s="114" t="s">
        <v>340</v>
      </c>
      <c r="E293" s="114"/>
      <c r="F293" s="216">
        <v>21</v>
      </c>
      <c r="G293" s="300"/>
    </row>
    <row r="294" spans="1:7" ht="30" x14ac:dyDescent="0.25">
      <c r="A294" s="285">
        <v>67</v>
      </c>
      <c r="B294" s="113">
        <v>41779</v>
      </c>
      <c r="C294" s="114" t="s">
        <v>342</v>
      </c>
      <c r="D294" s="114" t="s">
        <v>343</v>
      </c>
      <c r="E294" s="114"/>
      <c r="F294" s="217"/>
      <c r="G294" s="301">
        <v>23118</v>
      </c>
    </row>
    <row r="295" spans="1:7" ht="30" x14ac:dyDescent="0.25">
      <c r="A295" s="285">
        <v>68</v>
      </c>
      <c r="B295" s="113">
        <v>45432</v>
      </c>
      <c r="C295" s="114" t="s">
        <v>100</v>
      </c>
      <c r="D295" s="114" t="s">
        <v>2934</v>
      </c>
      <c r="E295" s="114"/>
      <c r="F295" s="216">
        <v>4</v>
      </c>
      <c r="G295" s="300"/>
    </row>
    <row r="296" spans="1:7" ht="30" x14ac:dyDescent="0.25">
      <c r="A296" s="285">
        <v>69</v>
      </c>
      <c r="B296" s="113">
        <v>41780</v>
      </c>
      <c r="C296" s="114" t="s">
        <v>100</v>
      </c>
      <c r="D296" s="114" t="s">
        <v>346</v>
      </c>
      <c r="E296" s="114"/>
      <c r="F296" s="216">
        <v>23.7</v>
      </c>
      <c r="G296" s="300"/>
    </row>
    <row r="297" spans="1:7" ht="45" x14ac:dyDescent="0.25">
      <c r="A297" s="285">
        <f t="shared" si="6"/>
        <v>70</v>
      </c>
      <c r="B297" s="113">
        <v>41781</v>
      </c>
      <c r="C297" s="114" t="s">
        <v>100</v>
      </c>
      <c r="D297" s="114" t="s">
        <v>347</v>
      </c>
      <c r="E297" s="114"/>
      <c r="F297" s="216">
        <v>7</v>
      </c>
      <c r="G297" s="300"/>
    </row>
    <row r="298" spans="1:7" ht="45" x14ac:dyDescent="0.25">
      <c r="A298" s="285">
        <f t="shared" si="6"/>
        <v>71</v>
      </c>
      <c r="B298" s="113">
        <v>41782</v>
      </c>
      <c r="C298" s="114" t="s">
        <v>100</v>
      </c>
      <c r="D298" s="114" t="s">
        <v>348</v>
      </c>
      <c r="E298" s="114"/>
      <c r="F298" s="216">
        <v>104</v>
      </c>
      <c r="G298" s="300"/>
    </row>
    <row r="299" spans="1:7" ht="30" x14ac:dyDescent="0.25">
      <c r="A299" s="285">
        <v>72</v>
      </c>
      <c r="B299" s="113">
        <v>41785</v>
      </c>
      <c r="C299" s="114" t="s">
        <v>100</v>
      </c>
      <c r="D299" s="114" t="s">
        <v>2935</v>
      </c>
      <c r="E299" s="114"/>
      <c r="F299" s="216">
        <v>32.4</v>
      </c>
      <c r="G299" s="300"/>
    </row>
    <row r="300" spans="1:7" ht="30" x14ac:dyDescent="0.25">
      <c r="A300" s="285">
        <v>73</v>
      </c>
      <c r="B300" s="113">
        <v>41786</v>
      </c>
      <c r="C300" s="114" t="s">
        <v>100</v>
      </c>
      <c r="D300" s="114" t="s">
        <v>349</v>
      </c>
      <c r="E300" s="114"/>
      <c r="F300" s="216">
        <v>10</v>
      </c>
      <c r="G300" s="300"/>
    </row>
    <row r="301" spans="1:7" ht="45" x14ac:dyDescent="0.25">
      <c r="A301" s="285">
        <f t="shared" si="6"/>
        <v>74</v>
      </c>
      <c r="B301" s="113">
        <v>41787</v>
      </c>
      <c r="C301" s="114" t="s">
        <v>100</v>
      </c>
      <c r="D301" s="114" t="s">
        <v>350</v>
      </c>
      <c r="E301" s="114"/>
      <c r="F301" s="216">
        <v>6</v>
      </c>
      <c r="G301" s="300"/>
    </row>
    <row r="302" spans="1:7" ht="30" x14ac:dyDescent="0.25">
      <c r="A302" s="285">
        <f t="shared" si="6"/>
        <v>75</v>
      </c>
      <c r="B302" s="113">
        <v>41788</v>
      </c>
      <c r="C302" s="114" t="s">
        <v>100</v>
      </c>
      <c r="D302" s="114" t="s">
        <v>351</v>
      </c>
      <c r="E302" s="114"/>
      <c r="F302" s="216">
        <v>6</v>
      </c>
      <c r="G302" s="300"/>
    </row>
    <row r="303" spans="1:7" ht="30" x14ac:dyDescent="0.25">
      <c r="A303" s="285">
        <f t="shared" si="6"/>
        <v>76</v>
      </c>
      <c r="B303" s="113">
        <v>41789</v>
      </c>
      <c r="C303" s="114" t="s">
        <v>100</v>
      </c>
      <c r="D303" s="114" t="s">
        <v>352</v>
      </c>
      <c r="E303" s="114"/>
      <c r="F303" s="216">
        <v>43.45</v>
      </c>
      <c r="G303" s="300"/>
    </row>
    <row r="304" spans="1:7" ht="30" x14ac:dyDescent="0.25">
      <c r="A304" s="285">
        <f t="shared" si="6"/>
        <v>77</v>
      </c>
      <c r="B304" s="113">
        <v>41789</v>
      </c>
      <c r="C304" s="114" t="s">
        <v>100</v>
      </c>
      <c r="D304" s="114" t="s">
        <v>353</v>
      </c>
      <c r="E304" s="114"/>
      <c r="F304" s="216">
        <v>970</v>
      </c>
      <c r="G304" s="300"/>
    </row>
    <row r="305" spans="1:7" ht="45" x14ac:dyDescent="0.25">
      <c r="A305" s="285">
        <v>78</v>
      </c>
      <c r="B305" s="117">
        <v>41789</v>
      </c>
      <c r="C305" s="118" t="s">
        <v>357</v>
      </c>
      <c r="D305" s="118" t="s">
        <v>358</v>
      </c>
      <c r="E305" s="119"/>
      <c r="F305" s="216">
        <v>720</v>
      </c>
      <c r="G305" s="300"/>
    </row>
    <row r="306" spans="1:7" ht="45" x14ac:dyDescent="0.25">
      <c r="A306" s="285">
        <f t="shared" si="6"/>
        <v>79</v>
      </c>
      <c r="B306" s="117">
        <v>41789</v>
      </c>
      <c r="C306" s="118" t="s">
        <v>357</v>
      </c>
      <c r="D306" s="118" t="s">
        <v>359</v>
      </c>
      <c r="E306" s="119"/>
      <c r="F306" s="216">
        <v>1010</v>
      </c>
      <c r="G306" s="300"/>
    </row>
    <row r="307" spans="1:7" ht="45" x14ac:dyDescent="0.25">
      <c r="A307" s="285">
        <v>80</v>
      </c>
      <c r="B307" s="113">
        <v>41789</v>
      </c>
      <c r="C307" s="114" t="s">
        <v>355</v>
      </c>
      <c r="D307" s="114" t="s">
        <v>356</v>
      </c>
      <c r="E307" s="114" t="s">
        <v>2943</v>
      </c>
      <c r="F307" s="217"/>
      <c r="G307" s="302"/>
    </row>
    <row r="308" spans="1:7" ht="30" x14ac:dyDescent="0.25">
      <c r="A308" s="285">
        <v>81</v>
      </c>
      <c r="B308" s="113">
        <v>41792</v>
      </c>
      <c r="C308" s="114" t="s">
        <v>100</v>
      </c>
      <c r="D308" s="114" t="s">
        <v>360</v>
      </c>
      <c r="E308" s="114"/>
      <c r="F308" s="216">
        <v>6</v>
      </c>
      <c r="G308" s="300"/>
    </row>
    <row r="309" spans="1:7" ht="30" x14ac:dyDescent="0.25">
      <c r="A309" s="285">
        <f t="shared" si="6"/>
        <v>82</v>
      </c>
      <c r="B309" s="113">
        <v>41794</v>
      </c>
      <c r="C309" s="114" t="s">
        <v>100</v>
      </c>
      <c r="D309" s="114" t="s">
        <v>361</v>
      </c>
      <c r="E309" s="114"/>
      <c r="F309" s="216">
        <v>100</v>
      </c>
      <c r="G309" s="300"/>
    </row>
    <row r="310" spans="1:7" ht="60" x14ac:dyDescent="0.25">
      <c r="A310" s="285">
        <f t="shared" si="6"/>
        <v>83</v>
      </c>
      <c r="B310" s="113">
        <v>41794</v>
      </c>
      <c r="C310" s="114" t="s">
        <v>100</v>
      </c>
      <c r="D310" s="114" t="s">
        <v>362</v>
      </c>
      <c r="E310" s="114"/>
      <c r="F310" s="216">
        <v>11.5</v>
      </c>
      <c r="G310" s="300"/>
    </row>
    <row r="311" spans="1:7" ht="30" x14ac:dyDescent="0.25">
      <c r="A311" s="285">
        <f t="shared" si="6"/>
        <v>84</v>
      </c>
      <c r="B311" s="113">
        <v>41795</v>
      </c>
      <c r="C311" s="114" t="s">
        <v>100</v>
      </c>
      <c r="D311" s="114" t="s">
        <v>363</v>
      </c>
      <c r="E311" s="114"/>
      <c r="F311" s="216">
        <v>7.9</v>
      </c>
      <c r="G311" s="300"/>
    </row>
    <row r="312" spans="1:7" ht="30" x14ac:dyDescent="0.25">
      <c r="A312" s="285">
        <f t="shared" si="6"/>
        <v>85</v>
      </c>
      <c r="B312" s="113">
        <v>41799</v>
      </c>
      <c r="C312" s="114" t="s">
        <v>100</v>
      </c>
      <c r="D312" s="114" t="s">
        <v>364</v>
      </c>
      <c r="E312" s="114"/>
      <c r="F312" s="216">
        <v>4</v>
      </c>
      <c r="G312" s="300"/>
    </row>
    <row r="313" spans="1:7" ht="30" x14ac:dyDescent="0.25">
      <c r="A313" s="285">
        <f t="shared" si="6"/>
        <v>86</v>
      </c>
      <c r="B313" s="113">
        <v>41800</v>
      </c>
      <c r="C313" s="114" t="s">
        <v>100</v>
      </c>
      <c r="D313" s="114" t="s">
        <v>365</v>
      </c>
      <c r="E313" s="114"/>
      <c r="F313" s="216">
        <v>4</v>
      </c>
      <c r="G313" s="300"/>
    </row>
    <row r="314" spans="1:7" ht="45" x14ac:dyDescent="0.25">
      <c r="A314" s="285">
        <f t="shared" si="6"/>
        <v>87</v>
      </c>
      <c r="B314" s="113">
        <v>41801</v>
      </c>
      <c r="C314" s="114" t="s">
        <v>100</v>
      </c>
      <c r="D314" s="114" t="s">
        <v>366</v>
      </c>
      <c r="E314" s="114"/>
      <c r="F314" s="216">
        <v>8</v>
      </c>
      <c r="G314" s="300"/>
    </row>
    <row r="315" spans="1:7" ht="60" x14ac:dyDescent="0.25">
      <c r="A315" s="285">
        <f t="shared" si="6"/>
        <v>88</v>
      </c>
      <c r="B315" s="113">
        <v>41802</v>
      </c>
      <c r="C315" s="114" t="s">
        <v>100</v>
      </c>
      <c r="D315" s="114" t="s">
        <v>367</v>
      </c>
      <c r="E315" s="114"/>
      <c r="F315" s="216">
        <v>121.5</v>
      </c>
      <c r="G315" s="300"/>
    </row>
    <row r="316" spans="1:7" ht="30" x14ac:dyDescent="0.25">
      <c r="A316" s="285">
        <f t="shared" si="6"/>
        <v>89</v>
      </c>
      <c r="B316" s="113">
        <v>41803</v>
      </c>
      <c r="C316" s="114" t="s">
        <v>100</v>
      </c>
      <c r="D316" s="114" t="s">
        <v>368</v>
      </c>
      <c r="E316" s="114"/>
      <c r="F316" s="216">
        <v>4</v>
      </c>
      <c r="G316" s="300"/>
    </row>
    <row r="317" spans="1:7" ht="30" x14ac:dyDescent="0.25">
      <c r="A317" s="285">
        <f t="shared" si="6"/>
        <v>90</v>
      </c>
      <c r="B317" s="113">
        <v>41806</v>
      </c>
      <c r="C317" s="114" t="s">
        <v>100</v>
      </c>
      <c r="D317" s="114" t="s">
        <v>227</v>
      </c>
      <c r="E317" s="114"/>
      <c r="F317" s="216">
        <v>19.989999999999998</v>
      </c>
      <c r="G317" s="300"/>
    </row>
    <row r="318" spans="1:7" ht="45" x14ac:dyDescent="0.25">
      <c r="A318" s="285">
        <f t="shared" si="6"/>
        <v>91</v>
      </c>
      <c r="B318" s="113">
        <v>41806</v>
      </c>
      <c r="C318" s="114" t="s">
        <v>100</v>
      </c>
      <c r="D318" s="114" t="s">
        <v>369</v>
      </c>
      <c r="E318" s="114"/>
      <c r="F318" s="216">
        <v>73</v>
      </c>
      <c r="G318" s="300"/>
    </row>
    <row r="319" spans="1:7" ht="45" x14ac:dyDescent="0.25">
      <c r="A319" s="285">
        <f t="shared" si="6"/>
        <v>92</v>
      </c>
      <c r="B319" s="113">
        <v>41807</v>
      </c>
      <c r="C319" s="114" t="s">
        <v>100</v>
      </c>
      <c r="D319" s="114" t="s">
        <v>370</v>
      </c>
      <c r="E319" s="114"/>
      <c r="F319" s="216">
        <v>8.5</v>
      </c>
      <c r="G319" s="300"/>
    </row>
    <row r="320" spans="1:7" ht="60" x14ac:dyDescent="0.25">
      <c r="A320" s="285">
        <f t="shared" si="6"/>
        <v>93</v>
      </c>
      <c r="B320" s="113">
        <v>41808</v>
      </c>
      <c r="C320" s="114" t="s">
        <v>100</v>
      </c>
      <c r="D320" s="114" t="s">
        <v>371</v>
      </c>
      <c r="E320" s="114"/>
      <c r="F320" s="216">
        <v>6</v>
      </c>
      <c r="G320" s="300"/>
    </row>
    <row r="321" spans="1:7" ht="30" x14ac:dyDescent="0.25">
      <c r="A321" s="285">
        <f t="shared" si="6"/>
        <v>94</v>
      </c>
      <c r="B321" s="113">
        <v>41810</v>
      </c>
      <c r="C321" s="114" t="s">
        <v>100</v>
      </c>
      <c r="D321" s="114" t="s">
        <v>372</v>
      </c>
      <c r="E321" s="114"/>
      <c r="F321" s="216">
        <v>2.5</v>
      </c>
      <c r="G321" s="300"/>
    </row>
    <row r="322" spans="1:7" ht="60" x14ac:dyDescent="0.25">
      <c r="A322" s="285">
        <f t="shared" si="6"/>
        <v>95</v>
      </c>
      <c r="B322" s="113">
        <v>41813</v>
      </c>
      <c r="C322" s="114" t="s">
        <v>100</v>
      </c>
      <c r="D322" s="114" t="s">
        <v>373</v>
      </c>
      <c r="E322" s="114"/>
      <c r="F322" s="216">
        <v>44</v>
      </c>
      <c r="G322" s="300"/>
    </row>
    <row r="323" spans="1:7" ht="45" x14ac:dyDescent="0.25">
      <c r="A323" s="285">
        <f t="shared" si="6"/>
        <v>96</v>
      </c>
      <c r="B323" s="113">
        <v>41815</v>
      </c>
      <c r="C323" s="114" t="s">
        <v>100</v>
      </c>
      <c r="D323" s="114" t="s">
        <v>374</v>
      </c>
      <c r="E323" s="114"/>
      <c r="F323" s="216">
        <v>73.400000000000006</v>
      </c>
      <c r="G323" s="300"/>
    </row>
    <row r="324" spans="1:7" ht="30" x14ac:dyDescent="0.25">
      <c r="A324" s="285">
        <f t="shared" si="6"/>
        <v>97</v>
      </c>
      <c r="B324" s="113">
        <v>41816</v>
      </c>
      <c r="C324" s="114" t="s">
        <v>100</v>
      </c>
      <c r="D324" s="114" t="s">
        <v>375</v>
      </c>
      <c r="E324" s="114"/>
      <c r="F324" s="216">
        <v>8</v>
      </c>
      <c r="G324" s="300"/>
    </row>
    <row r="325" spans="1:7" ht="60" x14ac:dyDescent="0.25">
      <c r="A325" s="285">
        <f t="shared" si="6"/>
        <v>98</v>
      </c>
      <c r="B325" s="113">
        <v>41817</v>
      </c>
      <c r="C325" s="114" t="s">
        <v>100</v>
      </c>
      <c r="D325" s="114" t="s">
        <v>376</v>
      </c>
      <c r="E325" s="114"/>
      <c r="F325" s="216">
        <v>11.9</v>
      </c>
      <c r="G325" s="300"/>
    </row>
    <row r="326" spans="1:7" ht="45" x14ac:dyDescent="0.25">
      <c r="A326" s="285">
        <f t="shared" si="6"/>
        <v>99</v>
      </c>
      <c r="B326" s="113">
        <v>41817</v>
      </c>
      <c r="C326" s="114" t="s">
        <v>100</v>
      </c>
      <c r="D326" s="114" t="s">
        <v>377</v>
      </c>
      <c r="E326" s="114"/>
      <c r="F326" s="216">
        <v>20.399999999999999</v>
      </c>
      <c r="G326" s="300"/>
    </row>
    <row r="327" spans="1:7" ht="45" x14ac:dyDescent="0.25">
      <c r="A327" s="285">
        <f t="shared" si="6"/>
        <v>100</v>
      </c>
      <c r="B327" s="113">
        <v>41821</v>
      </c>
      <c r="C327" s="114" t="s">
        <v>100</v>
      </c>
      <c r="D327" s="114" t="s">
        <v>378</v>
      </c>
      <c r="E327" s="114"/>
      <c r="F327" s="216">
        <v>88.9</v>
      </c>
      <c r="G327" s="300"/>
    </row>
    <row r="328" spans="1:7" ht="30" x14ac:dyDescent="0.25">
      <c r="A328" s="285">
        <f t="shared" si="6"/>
        <v>101</v>
      </c>
      <c r="B328" s="113">
        <v>41822</v>
      </c>
      <c r="C328" s="114" t="s">
        <v>379</v>
      </c>
      <c r="D328" s="114" t="s">
        <v>380</v>
      </c>
      <c r="E328" s="114"/>
      <c r="F328" s="216">
        <v>8716.7199999999993</v>
      </c>
      <c r="G328" s="300"/>
    </row>
    <row r="329" spans="1:7" ht="30" x14ac:dyDescent="0.25">
      <c r="A329" s="285">
        <f t="shared" si="6"/>
        <v>102</v>
      </c>
      <c r="B329" s="113">
        <v>41822</v>
      </c>
      <c r="C329" s="114" t="s">
        <v>100</v>
      </c>
      <c r="D329" s="114" t="s">
        <v>381</v>
      </c>
      <c r="E329" s="114"/>
      <c r="F329" s="216">
        <v>12</v>
      </c>
      <c r="G329" s="300"/>
    </row>
    <row r="330" spans="1:7" ht="45" x14ac:dyDescent="0.25">
      <c r="A330" s="285">
        <v>103</v>
      </c>
      <c r="B330" s="113">
        <v>41823</v>
      </c>
      <c r="C330" s="114" t="s">
        <v>100</v>
      </c>
      <c r="D330" s="114" t="s">
        <v>385</v>
      </c>
      <c r="E330" s="114"/>
      <c r="F330" s="216">
        <v>29</v>
      </c>
      <c r="G330" s="300"/>
    </row>
    <row r="331" spans="1:7" ht="30" x14ac:dyDescent="0.25">
      <c r="A331" s="285">
        <f t="shared" si="6"/>
        <v>104</v>
      </c>
      <c r="B331" s="113">
        <v>41824</v>
      </c>
      <c r="C331" s="114" t="s">
        <v>100</v>
      </c>
      <c r="D331" s="114" t="s">
        <v>386</v>
      </c>
      <c r="E331" s="114"/>
      <c r="F331" s="216">
        <v>10</v>
      </c>
      <c r="G331" s="300"/>
    </row>
    <row r="332" spans="1:7" ht="30" x14ac:dyDescent="0.25">
      <c r="A332" s="285">
        <f t="shared" si="6"/>
        <v>105</v>
      </c>
      <c r="B332" s="113">
        <v>41824</v>
      </c>
      <c r="C332" s="114" t="s">
        <v>100</v>
      </c>
      <c r="D332" s="114" t="s">
        <v>387</v>
      </c>
      <c r="E332" s="114"/>
      <c r="F332" s="216">
        <v>30</v>
      </c>
      <c r="G332" s="300"/>
    </row>
    <row r="333" spans="1:7" ht="30" x14ac:dyDescent="0.25">
      <c r="A333" s="285">
        <f t="shared" si="6"/>
        <v>106</v>
      </c>
      <c r="B333" s="113">
        <v>41831</v>
      </c>
      <c r="C333" s="114" t="s">
        <v>100</v>
      </c>
      <c r="D333" s="114" t="s">
        <v>388</v>
      </c>
      <c r="E333" s="114"/>
      <c r="F333" s="216">
        <v>450</v>
      </c>
      <c r="G333" s="300"/>
    </row>
    <row r="334" spans="1:7" ht="45" x14ac:dyDescent="0.25">
      <c r="A334" s="285">
        <f t="shared" si="6"/>
        <v>107</v>
      </c>
      <c r="B334" s="113">
        <v>41834</v>
      </c>
      <c r="C334" s="114" t="s">
        <v>100</v>
      </c>
      <c r="D334" s="114" t="s">
        <v>389</v>
      </c>
      <c r="E334" s="114"/>
      <c r="F334" s="216">
        <v>29.8</v>
      </c>
      <c r="G334" s="300"/>
    </row>
    <row r="335" spans="1:7" ht="45" x14ac:dyDescent="0.25">
      <c r="A335" s="285">
        <f t="shared" si="6"/>
        <v>108</v>
      </c>
      <c r="B335" s="113">
        <v>41835</v>
      </c>
      <c r="C335" s="114" t="s">
        <v>100</v>
      </c>
      <c r="D335" s="114" t="s">
        <v>390</v>
      </c>
      <c r="E335" s="114"/>
      <c r="F335" s="216">
        <v>14.8</v>
      </c>
      <c r="G335" s="300"/>
    </row>
    <row r="336" spans="1:7" ht="30" x14ac:dyDescent="0.25">
      <c r="A336" s="285">
        <f t="shared" si="6"/>
        <v>109</v>
      </c>
      <c r="B336" s="113">
        <v>41835</v>
      </c>
      <c r="C336" s="114" t="s">
        <v>100</v>
      </c>
      <c r="D336" s="114" t="s">
        <v>364</v>
      </c>
      <c r="E336" s="114"/>
      <c r="F336" s="216">
        <v>4</v>
      </c>
      <c r="G336" s="300"/>
    </row>
    <row r="337" spans="1:7" ht="45" x14ac:dyDescent="0.25">
      <c r="A337" s="285">
        <f t="shared" si="6"/>
        <v>110</v>
      </c>
      <c r="B337" s="113">
        <v>41836</v>
      </c>
      <c r="C337" s="114" t="s">
        <v>100</v>
      </c>
      <c r="D337" s="114" t="s">
        <v>391</v>
      </c>
      <c r="E337" s="114"/>
      <c r="F337" s="216">
        <v>160.19999999999999</v>
      </c>
      <c r="G337" s="300"/>
    </row>
    <row r="338" spans="1:7" ht="60" x14ac:dyDescent="0.25">
      <c r="A338" s="285">
        <f t="shared" si="6"/>
        <v>111</v>
      </c>
      <c r="B338" s="113">
        <v>41837</v>
      </c>
      <c r="C338" s="114" t="s">
        <v>100</v>
      </c>
      <c r="D338" s="114" t="s">
        <v>392</v>
      </c>
      <c r="E338" s="114"/>
      <c r="F338" s="216">
        <v>32.200000000000003</v>
      </c>
      <c r="G338" s="300"/>
    </row>
    <row r="339" spans="1:7" ht="30" x14ac:dyDescent="0.25">
      <c r="A339" s="285">
        <f t="shared" si="6"/>
        <v>112</v>
      </c>
      <c r="B339" s="113">
        <v>41842</v>
      </c>
      <c r="C339" s="114" t="s">
        <v>100</v>
      </c>
      <c r="D339" s="114" t="s">
        <v>393</v>
      </c>
      <c r="E339" s="114"/>
      <c r="F339" s="216">
        <v>4</v>
      </c>
      <c r="G339" s="300"/>
    </row>
    <row r="340" spans="1:7" ht="30" x14ac:dyDescent="0.25">
      <c r="A340" s="285">
        <v>113</v>
      </c>
      <c r="B340" s="113">
        <v>41843</v>
      </c>
      <c r="C340" s="114"/>
      <c r="D340" s="114" t="s">
        <v>2936</v>
      </c>
      <c r="E340" s="114"/>
      <c r="F340" s="216">
        <v>35.6</v>
      </c>
      <c r="G340" s="300"/>
    </row>
    <row r="341" spans="1:7" ht="45" x14ac:dyDescent="0.25">
      <c r="A341" s="285">
        <v>114</v>
      </c>
      <c r="B341" s="113">
        <v>41844</v>
      </c>
      <c r="C341" s="114" t="s">
        <v>100</v>
      </c>
      <c r="D341" s="114" t="s">
        <v>394</v>
      </c>
      <c r="E341" s="114"/>
      <c r="F341" s="216">
        <v>5.4</v>
      </c>
      <c r="G341" s="300"/>
    </row>
    <row r="342" spans="1:7" ht="30" x14ac:dyDescent="0.25">
      <c r="A342" s="285">
        <f t="shared" si="6"/>
        <v>115</v>
      </c>
      <c r="B342" s="113">
        <v>41851</v>
      </c>
      <c r="C342" s="114" t="s">
        <v>100</v>
      </c>
      <c r="D342" s="114" t="s">
        <v>395</v>
      </c>
      <c r="E342" s="114"/>
      <c r="F342" s="216">
        <v>2</v>
      </c>
      <c r="G342" s="300"/>
    </row>
    <row r="343" spans="1:7" ht="30" x14ac:dyDescent="0.25">
      <c r="A343" s="285">
        <f t="shared" si="6"/>
        <v>116</v>
      </c>
      <c r="B343" s="113">
        <v>41852</v>
      </c>
      <c r="C343" s="114" t="s">
        <v>100</v>
      </c>
      <c r="D343" s="114" t="s">
        <v>396</v>
      </c>
      <c r="E343" s="114"/>
      <c r="F343" s="216">
        <v>23.7</v>
      </c>
      <c r="G343" s="300"/>
    </row>
    <row r="344" spans="1:7" ht="30" x14ac:dyDescent="0.25">
      <c r="A344" s="285">
        <f t="shared" si="6"/>
        <v>117</v>
      </c>
      <c r="B344" s="113">
        <v>41856</v>
      </c>
      <c r="C344" s="114" t="s">
        <v>100</v>
      </c>
      <c r="D344" s="114" t="s">
        <v>397</v>
      </c>
      <c r="E344" s="114"/>
      <c r="F344" s="216">
        <v>8</v>
      </c>
      <c r="G344" s="300"/>
    </row>
    <row r="345" spans="1:7" ht="30" x14ac:dyDescent="0.25">
      <c r="A345" s="285">
        <f t="shared" si="6"/>
        <v>118</v>
      </c>
      <c r="B345" s="113">
        <v>41862</v>
      </c>
      <c r="C345" s="114" t="s">
        <v>100</v>
      </c>
      <c r="D345" s="114" t="s">
        <v>398</v>
      </c>
      <c r="E345" s="114"/>
      <c r="F345" s="216">
        <v>150</v>
      </c>
      <c r="G345" s="300"/>
    </row>
    <row r="346" spans="1:7" ht="60" x14ac:dyDescent="0.25">
      <c r="A346" s="285">
        <f t="shared" si="6"/>
        <v>119</v>
      </c>
      <c r="B346" s="113">
        <v>41863</v>
      </c>
      <c r="C346" s="114" t="s">
        <v>100</v>
      </c>
      <c r="D346" s="114" t="s">
        <v>399</v>
      </c>
      <c r="E346" s="114"/>
      <c r="F346" s="216">
        <v>26.5</v>
      </c>
      <c r="G346" s="300"/>
    </row>
    <row r="347" spans="1:7" ht="45" x14ac:dyDescent="0.25">
      <c r="A347" s="285">
        <v>120</v>
      </c>
      <c r="B347" s="113">
        <v>41863</v>
      </c>
      <c r="C347" s="118" t="s">
        <v>15</v>
      </c>
      <c r="D347" s="118" t="s">
        <v>338</v>
      </c>
      <c r="E347" s="119"/>
      <c r="F347" s="216">
        <v>908</v>
      </c>
      <c r="G347" s="300"/>
    </row>
    <row r="348" spans="1:7" ht="30" x14ac:dyDescent="0.25">
      <c r="A348" s="285">
        <v>121</v>
      </c>
      <c r="B348" s="113">
        <v>41864</v>
      </c>
      <c r="C348" s="114" t="s">
        <v>100</v>
      </c>
      <c r="D348" s="114" t="s">
        <v>400</v>
      </c>
      <c r="E348" s="114"/>
      <c r="F348" s="216">
        <v>4</v>
      </c>
      <c r="G348" s="300"/>
    </row>
    <row r="349" spans="1:7" ht="30" x14ac:dyDescent="0.25">
      <c r="A349" s="285">
        <f t="shared" ref="A349:A412" si="7">+A348+1</f>
        <v>122</v>
      </c>
      <c r="B349" s="113">
        <v>41865</v>
      </c>
      <c r="C349" s="114" t="s">
        <v>100</v>
      </c>
      <c r="D349" s="114" t="s">
        <v>401</v>
      </c>
      <c r="E349" s="114"/>
      <c r="F349" s="216">
        <v>4</v>
      </c>
      <c r="G349" s="300"/>
    </row>
    <row r="350" spans="1:7" ht="30" x14ac:dyDescent="0.25">
      <c r="A350" s="285">
        <f t="shared" si="7"/>
        <v>123</v>
      </c>
      <c r="B350" s="113">
        <v>41870</v>
      </c>
      <c r="C350" s="114" t="s">
        <v>100</v>
      </c>
      <c r="D350" s="114" t="s">
        <v>15</v>
      </c>
      <c r="E350" s="114"/>
      <c r="F350" s="216">
        <v>122</v>
      </c>
      <c r="G350" s="300"/>
    </row>
    <row r="351" spans="1:7" ht="45" x14ac:dyDescent="0.25">
      <c r="A351" s="285">
        <f t="shared" si="7"/>
        <v>124</v>
      </c>
      <c r="B351" s="113">
        <v>41871</v>
      </c>
      <c r="C351" s="114" t="s">
        <v>100</v>
      </c>
      <c r="D351" s="114" t="s">
        <v>402</v>
      </c>
      <c r="E351" s="114"/>
      <c r="F351" s="216">
        <v>11.9</v>
      </c>
      <c r="G351" s="300"/>
    </row>
    <row r="352" spans="1:7" ht="30" x14ac:dyDescent="0.25">
      <c r="A352" s="285">
        <f t="shared" si="7"/>
        <v>125</v>
      </c>
      <c r="B352" s="113">
        <v>41872</v>
      </c>
      <c r="C352" s="114" t="s">
        <v>100</v>
      </c>
      <c r="D352" s="114" t="s">
        <v>403</v>
      </c>
      <c r="E352" s="114"/>
      <c r="F352" s="216">
        <v>4</v>
      </c>
      <c r="G352" s="300"/>
    </row>
    <row r="353" spans="1:7" ht="45" x14ac:dyDescent="0.25">
      <c r="A353" s="285">
        <f t="shared" si="7"/>
        <v>126</v>
      </c>
      <c r="B353" s="113">
        <v>41876</v>
      </c>
      <c r="C353" s="114" t="s">
        <v>100</v>
      </c>
      <c r="D353" s="114" t="s">
        <v>404</v>
      </c>
      <c r="E353" s="114"/>
      <c r="F353" s="216">
        <v>19.3</v>
      </c>
      <c r="G353" s="300"/>
    </row>
    <row r="354" spans="1:7" ht="30" x14ac:dyDescent="0.25">
      <c r="A354" s="285">
        <f t="shared" si="7"/>
        <v>127</v>
      </c>
      <c r="B354" s="113">
        <v>41878</v>
      </c>
      <c r="C354" s="114" t="s">
        <v>100</v>
      </c>
      <c r="D354" s="114" t="s">
        <v>405</v>
      </c>
      <c r="E354" s="114"/>
      <c r="F354" s="216">
        <v>15.8</v>
      </c>
      <c r="G354" s="300"/>
    </row>
    <row r="355" spans="1:7" ht="45" x14ac:dyDescent="0.25">
      <c r="A355" s="285">
        <f t="shared" si="7"/>
        <v>128</v>
      </c>
      <c r="B355" s="113">
        <v>41879</v>
      </c>
      <c r="C355" s="114" t="s">
        <v>100</v>
      </c>
      <c r="D355" s="114" t="s">
        <v>406</v>
      </c>
      <c r="E355" s="114"/>
      <c r="F355" s="216">
        <v>30</v>
      </c>
      <c r="G355" s="300"/>
    </row>
    <row r="356" spans="1:7" x14ac:dyDescent="0.25">
      <c r="A356" s="285">
        <v>129</v>
      </c>
      <c r="B356" s="113">
        <v>41886</v>
      </c>
      <c r="C356" s="114"/>
      <c r="D356" s="114" t="s">
        <v>2937</v>
      </c>
      <c r="E356" s="114"/>
      <c r="F356" s="216">
        <v>3500</v>
      </c>
      <c r="G356" s="300"/>
    </row>
    <row r="357" spans="1:7" ht="45" x14ac:dyDescent="0.25">
      <c r="A357" s="285">
        <v>130</v>
      </c>
      <c r="B357" s="113">
        <v>41884</v>
      </c>
      <c r="C357" s="114" t="s">
        <v>100</v>
      </c>
      <c r="D357" s="114" t="s">
        <v>409</v>
      </c>
      <c r="E357" s="114"/>
      <c r="F357" s="216">
        <v>8</v>
      </c>
      <c r="G357" s="300"/>
    </row>
    <row r="358" spans="1:7" ht="60" x14ac:dyDescent="0.25">
      <c r="A358" s="285">
        <f t="shared" si="7"/>
        <v>131</v>
      </c>
      <c r="B358" s="113">
        <v>41887</v>
      </c>
      <c r="C358" s="114" t="s">
        <v>100</v>
      </c>
      <c r="D358" s="114" t="s">
        <v>410</v>
      </c>
      <c r="E358" s="114"/>
      <c r="F358" s="216">
        <v>25.95</v>
      </c>
      <c r="G358" s="300"/>
    </row>
    <row r="359" spans="1:7" ht="60" x14ac:dyDescent="0.25">
      <c r="A359" s="285">
        <f t="shared" si="7"/>
        <v>132</v>
      </c>
      <c r="B359" s="113">
        <v>41890</v>
      </c>
      <c r="C359" s="114" t="s">
        <v>100</v>
      </c>
      <c r="D359" s="114" t="s">
        <v>411</v>
      </c>
      <c r="E359" s="114"/>
      <c r="F359" s="216">
        <v>302</v>
      </c>
      <c r="G359" s="300"/>
    </row>
    <row r="360" spans="1:7" ht="45" x14ac:dyDescent="0.25">
      <c r="A360" s="285">
        <v>133</v>
      </c>
      <c r="B360" s="113">
        <v>41880</v>
      </c>
      <c r="C360" s="114" t="s">
        <v>2938</v>
      </c>
      <c r="D360" s="114" t="s">
        <v>408</v>
      </c>
      <c r="E360" s="114"/>
      <c r="F360" s="216">
        <v>25</v>
      </c>
      <c r="G360" s="300"/>
    </row>
    <row r="361" spans="1:7" ht="30" x14ac:dyDescent="0.25">
      <c r="A361" s="285">
        <v>134</v>
      </c>
      <c r="B361" s="113">
        <v>41891</v>
      </c>
      <c r="C361" s="114" t="s">
        <v>414</v>
      </c>
      <c r="D361" s="114" t="s">
        <v>415</v>
      </c>
      <c r="E361" s="114"/>
      <c r="F361" s="216">
        <v>45</v>
      </c>
      <c r="G361" s="300"/>
    </row>
    <row r="362" spans="1:7" ht="45" x14ac:dyDescent="0.25">
      <c r="A362" s="285">
        <f t="shared" si="7"/>
        <v>135</v>
      </c>
      <c r="B362" s="113">
        <v>41891</v>
      </c>
      <c r="C362" s="114" t="s">
        <v>100</v>
      </c>
      <c r="D362" s="114" t="s">
        <v>416</v>
      </c>
      <c r="E362" s="114"/>
      <c r="F362" s="216">
        <v>12.2</v>
      </c>
      <c r="G362" s="300"/>
    </row>
    <row r="363" spans="1:7" x14ac:dyDescent="0.25">
      <c r="A363" s="285">
        <f t="shared" si="7"/>
        <v>136</v>
      </c>
      <c r="B363" s="117">
        <v>41891</v>
      </c>
      <c r="C363" s="114"/>
      <c r="D363" s="114" t="s">
        <v>418</v>
      </c>
      <c r="E363" s="114" t="s">
        <v>417</v>
      </c>
      <c r="F363" s="216">
        <v>8716.7199999999993</v>
      </c>
      <c r="G363" s="300"/>
    </row>
    <row r="364" spans="1:7" ht="30" x14ac:dyDescent="0.25">
      <c r="A364" s="285">
        <v>137</v>
      </c>
      <c r="B364" s="113">
        <v>41891</v>
      </c>
      <c r="C364" s="114" t="s">
        <v>100</v>
      </c>
      <c r="D364" s="114" t="s">
        <v>412</v>
      </c>
      <c r="E364" s="114"/>
      <c r="F364" s="216">
        <v>4</v>
      </c>
      <c r="G364" s="300"/>
    </row>
    <row r="365" spans="1:7" ht="30" x14ac:dyDescent="0.25">
      <c r="A365" s="285">
        <v>138</v>
      </c>
      <c r="B365" s="113">
        <v>41893</v>
      </c>
      <c r="C365" s="114" t="s">
        <v>100</v>
      </c>
      <c r="D365" s="114" t="s">
        <v>419</v>
      </c>
      <c r="E365" s="114"/>
      <c r="F365" s="216">
        <v>122.45</v>
      </c>
      <c r="G365" s="300"/>
    </row>
    <row r="366" spans="1:7" ht="45" x14ac:dyDescent="0.25">
      <c r="A366" s="285">
        <f t="shared" si="7"/>
        <v>139</v>
      </c>
      <c r="B366" s="113">
        <v>41893</v>
      </c>
      <c r="C366" s="114" t="s">
        <v>100</v>
      </c>
      <c r="D366" s="114" t="s">
        <v>420</v>
      </c>
      <c r="E366" s="114"/>
      <c r="F366" s="216">
        <v>207</v>
      </c>
      <c r="G366" s="300"/>
    </row>
    <row r="367" spans="1:7" ht="60" x14ac:dyDescent="0.25">
      <c r="A367" s="285">
        <f t="shared" si="7"/>
        <v>140</v>
      </c>
      <c r="B367" s="113">
        <v>41894</v>
      </c>
      <c r="C367" s="114" t="s">
        <v>100</v>
      </c>
      <c r="D367" s="114" t="s">
        <v>421</v>
      </c>
      <c r="E367" s="114"/>
      <c r="F367" s="216">
        <v>16</v>
      </c>
      <c r="G367" s="300"/>
    </row>
    <row r="368" spans="1:7" ht="30" x14ac:dyDescent="0.25">
      <c r="A368" s="285">
        <f t="shared" si="7"/>
        <v>141</v>
      </c>
      <c r="B368" s="113">
        <v>41898</v>
      </c>
      <c r="C368" s="114" t="s">
        <v>100</v>
      </c>
      <c r="D368" s="114" t="s">
        <v>422</v>
      </c>
      <c r="E368" s="114"/>
      <c r="F368" s="216">
        <v>16.3</v>
      </c>
      <c r="G368" s="300"/>
    </row>
    <row r="369" spans="1:7" ht="60" x14ac:dyDescent="0.25">
      <c r="A369" s="285">
        <f t="shared" si="7"/>
        <v>142</v>
      </c>
      <c r="B369" s="113">
        <v>41899</v>
      </c>
      <c r="C369" s="114" t="s">
        <v>100</v>
      </c>
      <c r="D369" s="114" t="s">
        <v>423</v>
      </c>
      <c r="E369" s="114"/>
      <c r="F369" s="216">
        <v>44.7</v>
      </c>
      <c r="G369" s="300"/>
    </row>
    <row r="370" spans="1:7" ht="30" x14ac:dyDescent="0.25">
      <c r="A370" s="285">
        <f t="shared" si="7"/>
        <v>143</v>
      </c>
      <c r="B370" s="113">
        <v>41901</v>
      </c>
      <c r="C370" s="114" t="s">
        <v>100</v>
      </c>
      <c r="D370" s="114" t="s">
        <v>424</v>
      </c>
      <c r="E370" s="114"/>
      <c r="F370" s="216">
        <v>8.1999999999999993</v>
      </c>
      <c r="G370" s="300"/>
    </row>
    <row r="371" spans="1:7" ht="30" x14ac:dyDescent="0.25">
      <c r="A371" s="285">
        <v>144</v>
      </c>
      <c r="B371" s="113">
        <v>41904</v>
      </c>
      <c r="C371" s="114" t="s">
        <v>100</v>
      </c>
      <c r="D371" s="114" t="s">
        <v>426</v>
      </c>
      <c r="E371" s="114"/>
      <c r="F371" s="216">
        <v>385</v>
      </c>
      <c r="G371" s="300"/>
    </row>
    <row r="372" spans="1:7" ht="45" x14ac:dyDescent="0.25">
      <c r="A372" s="285">
        <f t="shared" si="7"/>
        <v>145</v>
      </c>
      <c r="B372" s="113">
        <v>41904</v>
      </c>
      <c r="C372" s="114" t="s">
        <v>100</v>
      </c>
      <c r="D372" s="114" t="s">
        <v>427</v>
      </c>
      <c r="E372" s="114"/>
      <c r="F372" s="216">
        <v>11</v>
      </c>
      <c r="G372" s="300"/>
    </row>
    <row r="373" spans="1:7" ht="30" x14ac:dyDescent="0.25">
      <c r="A373" s="285">
        <f t="shared" si="7"/>
        <v>146</v>
      </c>
      <c r="B373" s="113">
        <v>41905</v>
      </c>
      <c r="C373" s="114" t="s">
        <v>100</v>
      </c>
      <c r="D373" s="114" t="s">
        <v>428</v>
      </c>
      <c r="E373" s="114"/>
      <c r="F373" s="216">
        <v>6</v>
      </c>
      <c r="G373" s="300"/>
    </row>
    <row r="374" spans="1:7" ht="60" x14ac:dyDescent="0.25">
      <c r="A374" s="285">
        <f t="shared" si="7"/>
        <v>147</v>
      </c>
      <c r="B374" s="113">
        <v>41906</v>
      </c>
      <c r="C374" s="114" t="s">
        <v>100</v>
      </c>
      <c r="D374" s="114" t="s">
        <v>429</v>
      </c>
      <c r="E374" s="114"/>
      <c r="F374" s="216">
        <v>215.7</v>
      </c>
      <c r="G374" s="300"/>
    </row>
    <row r="375" spans="1:7" ht="60" x14ac:dyDescent="0.25">
      <c r="A375" s="285">
        <f t="shared" si="7"/>
        <v>148</v>
      </c>
      <c r="B375" s="113">
        <v>41907</v>
      </c>
      <c r="C375" s="114" t="s">
        <v>100</v>
      </c>
      <c r="D375" s="114" t="s">
        <v>430</v>
      </c>
      <c r="E375" s="114"/>
      <c r="F375" s="216">
        <v>14</v>
      </c>
      <c r="G375" s="300"/>
    </row>
    <row r="376" spans="1:7" ht="30" x14ac:dyDescent="0.25">
      <c r="A376" s="285">
        <f t="shared" si="7"/>
        <v>149</v>
      </c>
      <c r="B376" s="113">
        <v>41908</v>
      </c>
      <c r="C376" s="114" t="s">
        <v>100</v>
      </c>
      <c r="D376" s="114" t="s">
        <v>431</v>
      </c>
      <c r="E376" s="114"/>
      <c r="F376" s="216">
        <v>7</v>
      </c>
      <c r="G376" s="300"/>
    </row>
    <row r="377" spans="1:7" ht="30" x14ac:dyDescent="0.25">
      <c r="A377" s="285">
        <f t="shared" si="7"/>
        <v>150</v>
      </c>
      <c r="B377" s="113">
        <v>41912</v>
      </c>
      <c r="C377" s="114" t="s">
        <v>432</v>
      </c>
      <c r="D377" s="114" t="s">
        <v>433</v>
      </c>
      <c r="E377" s="114"/>
      <c r="F377" s="216">
        <v>145</v>
      </c>
      <c r="G377" s="300"/>
    </row>
    <row r="378" spans="1:7" ht="30" x14ac:dyDescent="0.25">
      <c r="A378" s="285">
        <f t="shared" si="7"/>
        <v>151</v>
      </c>
      <c r="B378" s="113">
        <v>41912</v>
      </c>
      <c r="C378" s="114" t="s">
        <v>100</v>
      </c>
      <c r="D378" s="114" t="s">
        <v>434</v>
      </c>
      <c r="E378" s="114"/>
      <c r="F378" s="216">
        <v>10.4</v>
      </c>
      <c r="G378" s="300"/>
    </row>
    <row r="379" spans="1:7" ht="30" x14ac:dyDescent="0.25">
      <c r="A379" s="285">
        <v>152</v>
      </c>
      <c r="B379" s="113">
        <v>41901</v>
      </c>
      <c r="C379" s="114" t="s">
        <v>100</v>
      </c>
      <c r="D379" s="114" t="s">
        <v>425</v>
      </c>
      <c r="E379" s="114"/>
      <c r="F379" s="216">
        <v>600</v>
      </c>
      <c r="G379" s="300"/>
    </row>
    <row r="380" spans="1:7" x14ac:dyDescent="0.25">
      <c r="A380" s="285">
        <v>153</v>
      </c>
      <c r="B380" s="113">
        <v>41901</v>
      </c>
      <c r="C380" s="114"/>
      <c r="D380" s="114" t="s">
        <v>2939</v>
      </c>
      <c r="E380" s="114"/>
      <c r="F380" s="216">
        <v>300</v>
      </c>
      <c r="G380" s="300"/>
    </row>
    <row r="381" spans="1:7" ht="30" x14ac:dyDescent="0.25">
      <c r="A381" s="285">
        <v>154</v>
      </c>
      <c r="B381" s="113">
        <v>41921</v>
      </c>
      <c r="C381" s="114" t="s">
        <v>100</v>
      </c>
      <c r="D381" s="114" t="s">
        <v>445</v>
      </c>
      <c r="E381" s="114"/>
      <c r="F381" s="216">
        <v>13.9</v>
      </c>
      <c r="G381" s="300"/>
    </row>
    <row r="382" spans="1:7" ht="30" x14ac:dyDescent="0.25">
      <c r="A382" s="285">
        <f t="shared" si="7"/>
        <v>155</v>
      </c>
      <c r="B382" s="113">
        <v>41921</v>
      </c>
      <c r="C382" s="114" t="s">
        <v>100</v>
      </c>
      <c r="D382" s="114" t="s">
        <v>446</v>
      </c>
      <c r="E382" s="114"/>
      <c r="F382" s="216">
        <v>11</v>
      </c>
      <c r="G382" s="300"/>
    </row>
    <row r="383" spans="1:7" ht="45" x14ac:dyDescent="0.25">
      <c r="A383" s="285">
        <f>+A382+1</f>
        <v>156</v>
      </c>
      <c r="B383" s="113">
        <v>41922</v>
      </c>
      <c r="C383" s="114" t="s">
        <v>100</v>
      </c>
      <c r="D383" s="114" t="s">
        <v>447</v>
      </c>
      <c r="E383" s="114"/>
      <c r="F383" s="216">
        <v>4</v>
      </c>
      <c r="G383" s="300"/>
    </row>
    <row r="384" spans="1:7" ht="30" x14ac:dyDescent="0.25">
      <c r="A384" s="285">
        <v>157</v>
      </c>
      <c r="B384" s="113">
        <v>41919</v>
      </c>
      <c r="C384" s="114"/>
      <c r="D384" s="114" t="s">
        <v>2940</v>
      </c>
      <c r="E384" s="114"/>
      <c r="F384" s="216">
        <v>4</v>
      </c>
      <c r="G384" s="300"/>
    </row>
    <row r="385" spans="1:7" ht="30" x14ac:dyDescent="0.25">
      <c r="A385" s="285">
        <v>158</v>
      </c>
      <c r="B385" s="113">
        <v>41925</v>
      </c>
      <c r="C385" s="114" t="s">
        <v>100</v>
      </c>
      <c r="D385" s="114" t="s">
        <v>448</v>
      </c>
      <c r="E385" s="114"/>
      <c r="F385" s="216">
        <v>11.9</v>
      </c>
      <c r="G385" s="300"/>
    </row>
    <row r="386" spans="1:7" ht="45" x14ac:dyDescent="0.25">
      <c r="A386" s="285">
        <f t="shared" si="7"/>
        <v>159</v>
      </c>
      <c r="B386" s="113">
        <v>41925</v>
      </c>
      <c r="C386" s="114" t="s">
        <v>100</v>
      </c>
      <c r="D386" s="114" t="s">
        <v>449</v>
      </c>
      <c r="E386" s="114"/>
      <c r="F386" s="216">
        <v>177</v>
      </c>
      <c r="G386" s="300"/>
    </row>
    <row r="387" spans="1:7" ht="30" x14ac:dyDescent="0.25">
      <c r="A387" s="285">
        <f t="shared" si="7"/>
        <v>160</v>
      </c>
      <c r="B387" s="113">
        <v>41928</v>
      </c>
      <c r="C387" s="114" t="s">
        <v>100</v>
      </c>
      <c r="D387" s="114" t="s">
        <v>450</v>
      </c>
      <c r="E387" s="114"/>
      <c r="F387" s="216">
        <v>77.400000000000006</v>
      </c>
      <c r="G387" s="300"/>
    </row>
    <row r="388" spans="1:7" ht="45" x14ac:dyDescent="0.25">
      <c r="A388" s="285">
        <f t="shared" si="7"/>
        <v>161</v>
      </c>
      <c r="B388" s="113">
        <v>41929</v>
      </c>
      <c r="C388" s="114" t="s">
        <v>100</v>
      </c>
      <c r="D388" s="114" t="s">
        <v>451</v>
      </c>
      <c r="E388" s="114"/>
      <c r="F388" s="216">
        <v>16.2</v>
      </c>
      <c r="G388" s="300"/>
    </row>
    <row r="389" spans="1:7" ht="60" x14ac:dyDescent="0.25">
      <c r="A389" s="285">
        <f t="shared" si="7"/>
        <v>162</v>
      </c>
      <c r="B389" s="113">
        <v>41932</v>
      </c>
      <c r="C389" s="114" t="s">
        <v>100</v>
      </c>
      <c r="D389" s="114" t="s">
        <v>452</v>
      </c>
      <c r="E389" s="114"/>
      <c r="F389" s="216">
        <v>28.2</v>
      </c>
      <c r="G389" s="300"/>
    </row>
    <row r="390" spans="1:7" ht="45" x14ac:dyDescent="0.25">
      <c r="A390" s="285">
        <f t="shared" si="7"/>
        <v>163</v>
      </c>
      <c r="B390" s="113">
        <v>41933</v>
      </c>
      <c r="C390" s="114" t="s">
        <v>100</v>
      </c>
      <c r="D390" s="114" t="s">
        <v>453</v>
      </c>
      <c r="E390" s="114"/>
      <c r="F390" s="216">
        <v>11</v>
      </c>
      <c r="G390" s="300"/>
    </row>
    <row r="391" spans="1:7" ht="60" x14ac:dyDescent="0.25">
      <c r="A391" s="285">
        <f t="shared" si="7"/>
        <v>164</v>
      </c>
      <c r="B391" s="113">
        <v>41933</v>
      </c>
      <c r="C391" s="114" t="s">
        <v>100</v>
      </c>
      <c r="D391" s="114" t="s">
        <v>454</v>
      </c>
      <c r="E391" s="114"/>
      <c r="F391" s="216">
        <v>303.89999999999998</v>
      </c>
      <c r="G391" s="300"/>
    </row>
    <row r="392" spans="1:7" ht="30" x14ac:dyDescent="0.25">
      <c r="A392" s="285">
        <f t="shared" si="7"/>
        <v>165</v>
      </c>
      <c r="B392" s="113">
        <v>41934</v>
      </c>
      <c r="C392" s="114" t="s">
        <v>100</v>
      </c>
      <c r="D392" s="114" t="s">
        <v>401</v>
      </c>
      <c r="E392" s="114"/>
      <c r="F392" s="216">
        <v>4</v>
      </c>
      <c r="G392" s="300"/>
    </row>
    <row r="393" spans="1:7" ht="60" x14ac:dyDescent="0.25">
      <c r="A393" s="285">
        <f t="shared" si="7"/>
        <v>166</v>
      </c>
      <c r="B393" s="113">
        <v>41935</v>
      </c>
      <c r="C393" s="114" t="s">
        <v>100</v>
      </c>
      <c r="D393" s="114" t="s">
        <v>455</v>
      </c>
      <c r="E393" s="114"/>
      <c r="F393" s="216">
        <v>82.75</v>
      </c>
      <c r="G393" s="300"/>
    </row>
    <row r="394" spans="1:7" ht="30" x14ac:dyDescent="0.25">
      <c r="A394" s="285">
        <f t="shared" si="7"/>
        <v>167</v>
      </c>
      <c r="B394" s="113">
        <v>41936</v>
      </c>
      <c r="C394" s="114" t="s">
        <v>100</v>
      </c>
      <c r="D394" s="114" t="s">
        <v>456</v>
      </c>
      <c r="E394" s="114"/>
      <c r="F394" s="216">
        <v>138</v>
      </c>
      <c r="G394" s="300"/>
    </row>
    <row r="395" spans="1:7" ht="60" x14ac:dyDescent="0.25">
      <c r="A395" s="285">
        <f t="shared" si="7"/>
        <v>168</v>
      </c>
      <c r="B395" s="113">
        <v>41939</v>
      </c>
      <c r="C395" s="114" t="s">
        <v>100</v>
      </c>
      <c r="D395" s="114" t="s">
        <v>457</v>
      </c>
      <c r="E395" s="114"/>
      <c r="F395" s="216">
        <v>29.2</v>
      </c>
      <c r="G395" s="300"/>
    </row>
    <row r="396" spans="1:7" ht="60" x14ac:dyDescent="0.25">
      <c r="A396" s="285">
        <f t="shared" si="7"/>
        <v>169</v>
      </c>
      <c r="B396" s="113">
        <v>41940</v>
      </c>
      <c r="C396" s="114" t="s">
        <v>100</v>
      </c>
      <c r="D396" s="114" t="s">
        <v>458</v>
      </c>
      <c r="E396" s="114"/>
      <c r="F396" s="216">
        <v>410.45</v>
      </c>
      <c r="G396" s="300"/>
    </row>
    <row r="397" spans="1:7" ht="60" x14ac:dyDescent="0.25">
      <c r="A397" s="285">
        <f t="shared" si="7"/>
        <v>170</v>
      </c>
      <c r="B397" s="113">
        <v>41941</v>
      </c>
      <c r="C397" s="114" t="s">
        <v>100</v>
      </c>
      <c r="D397" s="114" t="s">
        <v>459</v>
      </c>
      <c r="E397" s="114"/>
      <c r="F397" s="216">
        <v>23</v>
      </c>
      <c r="G397" s="300"/>
    </row>
    <row r="398" spans="1:7" ht="60" x14ac:dyDescent="0.25">
      <c r="A398" s="285">
        <f t="shared" si="7"/>
        <v>171</v>
      </c>
      <c r="B398" s="113">
        <v>41942</v>
      </c>
      <c r="C398" s="114" t="s">
        <v>100</v>
      </c>
      <c r="D398" s="114" t="s">
        <v>460</v>
      </c>
      <c r="E398" s="114"/>
      <c r="F398" s="216">
        <v>35.299999999999997</v>
      </c>
      <c r="G398" s="300"/>
    </row>
    <row r="399" spans="1:7" ht="30" x14ac:dyDescent="0.25">
      <c r="A399" s="285">
        <f t="shared" si="7"/>
        <v>172</v>
      </c>
      <c r="B399" s="113">
        <v>41946</v>
      </c>
      <c r="C399" s="114" t="s">
        <v>100</v>
      </c>
      <c r="D399" s="114" t="s">
        <v>461</v>
      </c>
      <c r="E399" s="114"/>
      <c r="F399" s="216">
        <v>54.4</v>
      </c>
      <c r="G399" s="300"/>
    </row>
    <row r="400" spans="1:7" ht="30" x14ac:dyDescent="0.25">
      <c r="A400" s="285">
        <f t="shared" si="7"/>
        <v>173</v>
      </c>
      <c r="B400" s="113">
        <v>41946</v>
      </c>
      <c r="C400" s="114" t="s">
        <v>100</v>
      </c>
      <c r="D400" s="114" t="s">
        <v>462</v>
      </c>
      <c r="E400" s="114"/>
      <c r="F400" s="216">
        <v>76.650000000000006</v>
      </c>
      <c r="G400" s="300"/>
    </row>
    <row r="401" spans="1:7" ht="60" x14ac:dyDescent="0.25">
      <c r="A401" s="285">
        <f t="shared" si="7"/>
        <v>174</v>
      </c>
      <c r="B401" s="113">
        <v>41947</v>
      </c>
      <c r="C401" s="114" t="s">
        <v>100</v>
      </c>
      <c r="D401" s="114" t="s">
        <v>463</v>
      </c>
      <c r="E401" s="114"/>
      <c r="F401" s="216">
        <v>22</v>
      </c>
      <c r="G401" s="300"/>
    </row>
    <row r="402" spans="1:7" ht="30" x14ac:dyDescent="0.25">
      <c r="A402" s="285">
        <f t="shared" si="7"/>
        <v>175</v>
      </c>
      <c r="B402" s="113">
        <v>41948</v>
      </c>
      <c r="C402" s="114" t="s">
        <v>100</v>
      </c>
      <c r="D402" s="114" t="s">
        <v>464</v>
      </c>
      <c r="E402" s="114"/>
      <c r="F402" s="216">
        <v>20.3</v>
      </c>
      <c r="G402" s="300"/>
    </row>
    <row r="403" spans="1:7" ht="45" x14ac:dyDescent="0.25">
      <c r="A403" s="285">
        <f t="shared" si="7"/>
        <v>176</v>
      </c>
      <c r="B403" s="113">
        <v>41949</v>
      </c>
      <c r="C403" s="114" t="s">
        <v>100</v>
      </c>
      <c r="D403" s="114" t="s">
        <v>465</v>
      </c>
      <c r="E403" s="114"/>
      <c r="F403" s="216">
        <v>8</v>
      </c>
      <c r="G403" s="300"/>
    </row>
    <row r="404" spans="1:7" ht="30" x14ac:dyDescent="0.25">
      <c r="A404" s="285">
        <f t="shared" si="7"/>
        <v>177</v>
      </c>
      <c r="B404" s="113">
        <v>41950</v>
      </c>
      <c r="C404" s="114" t="s">
        <v>100</v>
      </c>
      <c r="D404" s="114" t="s">
        <v>466</v>
      </c>
      <c r="E404" s="114"/>
      <c r="F404" s="216">
        <v>7.9</v>
      </c>
      <c r="G404" s="300"/>
    </row>
    <row r="405" spans="1:7" ht="45" x14ac:dyDescent="0.25">
      <c r="A405" s="285">
        <f t="shared" si="7"/>
        <v>178</v>
      </c>
      <c r="B405" s="113">
        <v>41951</v>
      </c>
      <c r="C405" s="114" t="s">
        <v>100</v>
      </c>
      <c r="D405" s="114" t="s">
        <v>467</v>
      </c>
      <c r="E405" s="114"/>
      <c r="F405" s="216">
        <v>37</v>
      </c>
      <c r="G405" s="300"/>
    </row>
    <row r="406" spans="1:7" ht="45" x14ac:dyDescent="0.25">
      <c r="A406" s="285">
        <v>179</v>
      </c>
      <c r="B406" s="113">
        <v>41921</v>
      </c>
      <c r="C406" s="114" t="s">
        <v>407</v>
      </c>
      <c r="D406" s="114" t="s">
        <v>444</v>
      </c>
      <c r="E406" s="114" t="s">
        <v>443</v>
      </c>
      <c r="F406" s="216">
        <v>5260</v>
      </c>
      <c r="G406" s="300"/>
    </row>
    <row r="407" spans="1:7" ht="30" x14ac:dyDescent="0.25">
      <c r="A407" s="285">
        <v>180</v>
      </c>
      <c r="B407" s="113">
        <v>41953</v>
      </c>
      <c r="C407" s="114" t="s">
        <v>100</v>
      </c>
      <c r="D407" s="114" t="s">
        <v>468</v>
      </c>
      <c r="E407" s="114"/>
      <c r="F407" s="217"/>
      <c r="G407" s="303">
        <v>210</v>
      </c>
    </row>
    <row r="408" spans="1:7" ht="45" x14ac:dyDescent="0.25">
      <c r="A408" s="285">
        <f t="shared" si="7"/>
        <v>181</v>
      </c>
      <c r="B408" s="113">
        <v>41954</v>
      </c>
      <c r="C408" s="114" t="s">
        <v>100</v>
      </c>
      <c r="D408" s="114" t="s">
        <v>469</v>
      </c>
      <c r="E408" s="114"/>
      <c r="F408" s="216">
        <v>16.899999999999999</v>
      </c>
      <c r="G408" s="300"/>
    </row>
    <row r="409" spans="1:7" ht="45" x14ac:dyDescent="0.25">
      <c r="A409" s="285">
        <f t="shared" si="7"/>
        <v>182</v>
      </c>
      <c r="B409" s="113">
        <v>41955</v>
      </c>
      <c r="C409" s="114" t="s">
        <v>100</v>
      </c>
      <c r="D409" s="114" t="s">
        <v>470</v>
      </c>
      <c r="E409" s="114"/>
      <c r="F409" s="216">
        <v>6</v>
      </c>
      <c r="G409" s="300"/>
    </row>
    <row r="410" spans="1:7" ht="30" x14ac:dyDescent="0.25">
      <c r="A410" s="285">
        <f t="shared" si="7"/>
        <v>183</v>
      </c>
      <c r="B410" s="113">
        <v>41955</v>
      </c>
      <c r="C410" s="114" t="s">
        <v>100</v>
      </c>
      <c r="D410" s="114" t="s">
        <v>471</v>
      </c>
      <c r="E410" s="114"/>
      <c r="F410" s="216">
        <v>38</v>
      </c>
      <c r="G410" s="300"/>
    </row>
    <row r="411" spans="1:7" ht="30" x14ac:dyDescent="0.25">
      <c r="A411" s="285">
        <f t="shared" si="7"/>
        <v>184</v>
      </c>
      <c r="B411" s="113">
        <v>41956</v>
      </c>
      <c r="C411" s="114" t="s">
        <v>100</v>
      </c>
      <c r="D411" s="114" t="s">
        <v>472</v>
      </c>
      <c r="E411" s="114"/>
      <c r="F411" s="216">
        <v>7.2</v>
      </c>
      <c r="G411" s="300"/>
    </row>
    <row r="412" spans="1:7" ht="30" x14ac:dyDescent="0.25">
      <c r="A412" s="285">
        <f t="shared" si="7"/>
        <v>185</v>
      </c>
      <c r="B412" s="113">
        <v>41956</v>
      </c>
      <c r="C412" s="114" t="s">
        <v>100</v>
      </c>
      <c r="D412" s="114" t="s">
        <v>473</v>
      </c>
      <c r="E412" s="114"/>
      <c r="F412" s="216">
        <v>55</v>
      </c>
      <c r="G412" s="300"/>
    </row>
    <row r="413" spans="1:7" ht="30" x14ac:dyDescent="0.25">
      <c r="A413" s="285">
        <f t="shared" ref="A413:A454" si="8">+A412+1</f>
        <v>186</v>
      </c>
      <c r="B413" s="113">
        <v>41957</v>
      </c>
      <c r="C413" s="114" t="s">
        <v>100</v>
      </c>
      <c r="D413" s="114" t="s">
        <v>474</v>
      </c>
      <c r="E413" s="114"/>
      <c r="F413" s="216">
        <v>60</v>
      </c>
      <c r="G413" s="300"/>
    </row>
    <row r="414" spans="1:7" ht="60" x14ac:dyDescent="0.25">
      <c r="A414" s="285">
        <f t="shared" si="8"/>
        <v>187</v>
      </c>
      <c r="B414" s="113">
        <v>41957</v>
      </c>
      <c r="C414" s="114" t="s">
        <v>100</v>
      </c>
      <c r="D414" s="114" t="s">
        <v>475</v>
      </c>
      <c r="E414" s="114"/>
      <c r="F414" s="216">
        <v>23</v>
      </c>
      <c r="G414" s="300"/>
    </row>
    <row r="415" spans="1:7" ht="60" x14ac:dyDescent="0.25">
      <c r="A415" s="285">
        <v>188</v>
      </c>
      <c r="B415" s="113">
        <v>41961</v>
      </c>
      <c r="C415" s="114" t="s">
        <v>100</v>
      </c>
      <c r="D415" s="114" t="s">
        <v>476</v>
      </c>
      <c r="E415" s="114"/>
      <c r="F415" s="216">
        <v>19.899999999999999</v>
      </c>
      <c r="G415" s="300"/>
    </row>
    <row r="416" spans="1:7" ht="30" x14ac:dyDescent="0.25">
      <c r="A416" s="285">
        <v>189</v>
      </c>
      <c r="B416" s="113">
        <v>41963</v>
      </c>
      <c r="C416" s="114" t="s">
        <v>100</v>
      </c>
      <c r="D416" s="114" t="s">
        <v>479</v>
      </c>
      <c r="E416" s="114"/>
      <c r="F416" s="216">
        <v>6</v>
      </c>
      <c r="G416" s="300"/>
    </row>
    <row r="417" spans="1:7" ht="30" x14ac:dyDescent="0.25">
      <c r="A417" s="285" t="s">
        <v>2944</v>
      </c>
      <c r="B417" s="113">
        <v>41964</v>
      </c>
      <c r="C417" s="114" t="s">
        <v>100</v>
      </c>
      <c r="D417" s="114" t="s">
        <v>2945</v>
      </c>
      <c r="E417" s="114"/>
      <c r="F417" s="216">
        <v>6</v>
      </c>
      <c r="G417" s="300"/>
    </row>
    <row r="418" spans="1:7" ht="45" x14ac:dyDescent="0.25">
      <c r="A418" s="285">
        <v>190</v>
      </c>
      <c r="B418" s="113">
        <v>41967</v>
      </c>
      <c r="C418" s="114" t="s">
        <v>100</v>
      </c>
      <c r="D418" s="114" t="s">
        <v>486</v>
      </c>
      <c r="E418" s="114"/>
      <c r="F418" s="216">
        <v>245.3</v>
      </c>
      <c r="G418" s="300"/>
    </row>
    <row r="419" spans="1:7" x14ac:dyDescent="0.25">
      <c r="A419" s="285">
        <v>191</v>
      </c>
      <c r="B419" s="113">
        <v>41967</v>
      </c>
      <c r="C419" s="114"/>
      <c r="D419" s="114" t="s">
        <v>2941</v>
      </c>
      <c r="E419" s="114"/>
      <c r="F419" s="216">
        <f>7.9+7.9</f>
        <v>15.8</v>
      </c>
      <c r="G419" s="300"/>
    </row>
    <row r="420" spans="1:7" x14ac:dyDescent="0.25">
      <c r="A420" s="285">
        <v>192</v>
      </c>
      <c r="B420" s="113">
        <v>41962</v>
      </c>
      <c r="C420" s="114"/>
      <c r="D420" s="114" t="s">
        <v>2942</v>
      </c>
      <c r="E420" s="114"/>
      <c r="F420" s="216">
        <v>200</v>
      </c>
      <c r="G420" s="300"/>
    </row>
    <row r="421" spans="1:7" ht="30" x14ac:dyDescent="0.25">
      <c r="A421" s="285">
        <v>193</v>
      </c>
      <c r="B421" s="113">
        <v>41963</v>
      </c>
      <c r="C421" s="114" t="s">
        <v>100</v>
      </c>
      <c r="D421" s="114" t="s">
        <v>478</v>
      </c>
      <c r="E421" s="114"/>
      <c r="F421" s="216">
        <v>990</v>
      </c>
      <c r="G421" s="300"/>
    </row>
    <row r="422" spans="1:7" ht="30" x14ac:dyDescent="0.25">
      <c r="A422" s="285">
        <v>194</v>
      </c>
      <c r="B422" s="113">
        <v>41970</v>
      </c>
      <c r="C422" s="114" t="s">
        <v>481</v>
      </c>
      <c r="D422" s="114" t="s">
        <v>485</v>
      </c>
      <c r="E422" s="114" t="s">
        <v>490</v>
      </c>
      <c r="F422" s="216">
        <v>2.5</v>
      </c>
      <c r="G422" s="300"/>
    </row>
    <row r="423" spans="1:7" ht="30" x14ac:dyDescent="0.25">
      <c r="A423" s="285">
        <v>195</v>
      </c>
      <c r="B423" s="113">
        <v>41964</v>
      </c>
      <c r="C423" s="114" t="s">
        <v>481</v>
      </c>
      <c r="D423" s="114" t="s">
        <v>482</v>
      </c>
      <c r="E423" s="114" t="s">
        <v>480</v>
      </c>
      <c r="F423" s="216">
        <v>36.6</v>
      </c>
      <c r="G423" s="300"/>
    </row>
    <row r="424" spans="1:7" ht="30" x14ac:dyDescent="0.25">
      <c r="A424" s="285">
        <v>196</v>
      </c>
      <c r="B424" s="113">
        <v>41967</v>
      </c>
      <c r="C424" s="114" t="s">
        <v>481</v>
      </c>
      <c r="D424" s="114" t="s">
        <v>485</v>
      </c>
      <c r="E424" s="114" t="s">
        <v>484</v>
      </c>
      <c r="F424" s="216">
        <v>3</v>
      </c>
      <c r="G424" s="300"/>
    </row>
    <row r="425" spans="1:7" ht="60" x14ac:dyDescent="0.25">
      <c r="A425" s="285">
        <v>197</v>
      </c>
      <c r="B425" s="113">
        <v>41969</v>
      </c>
      <c r="C425" s="114" t="s">
        <v>100</v>
      </c>
      <c r="D425" s="114" t="s">
        <v>487</v>
      </c>
      <c r="E425" s="114"/>
      <c r="F425" s="216">
        <v>21</v>
      </c>
      <c r="G425" s="300"/>
    </row>
    <row r="426" spans="1:7" ht="30" x14ac:dyDescent="0.25">
      <c r="A426" s="285">
        <v>198</v>
      </c>
      <c r="B426" s="113">
        <v>41970</v>
      </c>
      <c r="C426" s="114" t="s">
        <v>100</v>
      </c>
      <c r="D426" s="114" t="s">
        <v>489</v>
      </c>
      <c r="E426" s="114"/>
      <c r="F426" s="216">
        <v>6</v>
      </c>
      <c r="G426" s="300"/>
    </row>
    <row r="427" spans="1:7" ht="30" x14ac:dyDescent="0.25">
      <c r="A427" s="285">
        <v>199</v>
      </c>
      <c r="B427" s="113">
        <v>41970</v>
      </c>
      <c r="C427" s="114" t="s">
        <v>100</v>
      </c>
      <c r="D427" s="114" t="s">
        <v>488</v>
      </c>
      <c r="E427" s="114"/>
      <c r="F427" s="216">
        <v>17</v>
      </c>
      <c r="G427" s="300"/>
    </row>
    <row r="428" spans="1:7" ht="75" x14ac:dyDescent="0.25">
      <c r="A428" s="285">
        <v>200</v>
      </c>
      <c r="B428" s="113">
        <v>41971</v>
      </c>
      <c r="C428" s="114" t="s">
        <v>492</v>
      </c>
      <c r="D428" s="114" t="s">
        <v>493</v>
      </c>
      <c r="E428" s="114" t="s">
        <v>491</v>
      </c>
      <c r="F428" s="217"/>
      <c r="G428" s="301">
        <v>47212</v>
      </c>
    </row>
    <row r="429" spans="1:7" ht="60" x14ac:dyDescent="0.25">
      <c r="A429" s="285">
        <f t="shared" si="8"/>
        <v>201</v>
      </c>
      <c r="B429" s="113">
        <v>41971</v>
      </c>
      <c r="C429" s="114" t="s">
        <v>495</v>
      </c>
      <c r="D429" s="114" t="s">
        <v>496</v>
      </c>
      <c r="E429" s="114" t="s">
        <v>494</v>
      </c>
      <c r="F429" s="217"/>
      <c r="G429" s="301"/>
    </row>
    <row r="430" spans="1:7" ht="75" x14ac:dyDescent="0.25">
      <c r="A430" s="285">
        <v>202</v>
      </c>
      <c r="B430" s="113">
        <v>41999</v>
      </c>
      <c r="C430" s="114" t="s">
        <v>492</v>
      </c>
      <c r="D430" s="114" t="s">
        <v>538</v>
      </c>
      <c r="E430" s="114" t="s">
        <v>537</v>
      </c>
      <c r="F430" s="217"/>
      <c r="G430" s="301">
        <v>20233.2</v>
      </c>
    </row>
    <row r="431" spans="1:7" ht="30" x14ac:dyDescent="0.25">
      <c r="A431" s="285">
        <v>203</v>
      </c>
      <c r="B431" s="113">
        <v>41971</v>
      </c>
      <c r="C431" s="114" t="s">
        <v>100</v>
      </c>
      <c r="D431" s="114" t="s">
        <v>497</v>
      </c>
      <c r="E431" s="114"/>
      <c r="F431" s="216">
        <v>13</v>
      </c>
      <c r="G431" s="300"/>
    </row>
    <row r="432" spans="1:7" ht="60" x14ac:dyDescent="0.25">
      <c r="A432" s="285">
        <f t="shared" si="8"/>
        <v>204</v>
      </c>
      <c r="B432" s="113">
        <v>41974</v>
      </c>
      <c r="C432" s="114" t="s">
        <v>100</v>
      </c>
      <c r="D432" s="114" t="s">
        <v>498</v>
      </c>
      <c r="E432" s="114"/>
      <c r="F432" s="216">
        <v>8</v>
      </c>
      <c r="G432" s="300"/>
    </row>
    <row r="433" spans="1:7" ht="30" x14ac:dyDescent="0.25">
      <c r="A433" s="285">
        <f t="shared" si="8"/>
        <v>205</v>
      </c>
      <c r="B433" s="113">
        <v>41974</v>
      </c>
      <c r="C433" s="114" t="s">
        <v>100</v>
      </c>
      <c r="D433" s="114" t="s">
        <v>499</v>
      </c>
      <c r="E433" s="114"/>
      <c r="F433" s="216">
        <v>4</v>
      </c>
      <c r="G433" s="300"/>
    </row>
    <row r="434" spans="1:7" x14ac:dyDescent="0.25">
      <c r="A434" s="285">
        <f t="shared" si="8"/>
        <v>206</v>
      </c>
      <c r="B434" s="113">
        <v>41974</v>
      </c>
      <c r="C434" s="114" t="s">
        <v>11</v>
      </c>
      <c r="D434" s="114" t="s">
        <v>501</v>
      </c>
      <c r="E434" s="114" t="s">
        <v>500</v>
      </c>
      <c r="F434" s="216">
        <v>222</v>
      </c>
      <c r="G434" s="300"/>
    </row>
    <row r="435" spans="1:7" ht="60" x14ac:dyDescent="0.25">
      <c r="A435" s="285">
        <f t="shared" si="8"/>
        <v>207</v>
      </c>
      <c r="B435" s="113">
        <v>41975</v>
      </c>
      <c r="C435" s="114" t="s">
        <v>100</v>
      </c>
      <c r="D435" s="114" t="s">
        <v>504</v>
      </c>
      <c r="E435" s="114"/>
      <c r="F435" s="216">
        <v>11.7</v>
      </c>
      <c r="G435" s="300"/>
    </row>
    <row r="436" spans="1:7" ht="30" x14ac:dyDescent="0.25">
      <c r="A436" s="285">
        <v>208</v>
      </c>
      <c r="B436" s="113">
        <v>41977</v>
      </c>
      <c r="C436" s="114" t="s">
        <v>100</v>
      </c>
      <c r="D436" s="114" t="s">
        <v>506</v>
      </c>
      <c r="E436" s="114"/>
      <c r="F436" s="216">
        <v>11.5</v>
      </c>
      <c r="G436" s="300"/>
    </row>
    <row r="437" spans="1:7" ht="45" x14ac:dyDescent="0.25">
      <c r="A437" s="285">
        <v>209</v>
      </c>
      <c r="B437" s="113">
        <v>41985</v>
      </c>
      <c r="C437" s="114" t="s">
        <v>100</v>
      </c>
      <c r="D437" s="114" t="s">
        <v>511</v>
      </c>
      <c r="E437" s="114"/>
      <c r="F437" s="216">
        <v>15</v>
      </c>
      <c r="G437" s="300"/>
    </row>
    <row r="438" spans="1:7" ht="60" x14ac:dyDescent="0.25">
      <c r="A438" s="285">
        <v>210</v>
      </c>
      <c r="B438" s="113">
        <v>41985</v>
      </c>
      <c r="C438" s="114" t="s">
        <v>100</v>
      </c>
      <c r="D438" s="114" t="s">
        <v>508</v>
      </c>
      <c r="E438" s="114"/>
      <c r="F438" s="216">
        <v>9.5</v>
      </c>
      <c r="G438" s="300"/>
    </row>
    <row r="439" spans="1:7" ht="60" x14ac:dyDescent="0.25">
      <c r="A439" s="285">
        <v>211</v>
      </c>
      <c r="B439" s="113">
        <v>41985</v>
      </c>
      <c r="C439" s="114" t="s">
        <v>510</v>
      </c>
      <c r="D439" s="114" t="s">
        <v>227</v>
      </c>
      <c r="E439" s="114" t="s">
        <v>509</v>
      </c>
      <c r="F439" s="216">
        <v>9.99</v>
      </c>
      <c r="G439" s="300"/>
    </row>
    <row r="440" spans="1:7" ht="30" x14ac:dyDescent="0.25">
      <c r="A440" s="285">
        <v>212</v>
      </c>
      <c r="B440" s="113">
        <v>41986</v>
      </c>
      <c r="C440" s="114" t="s">
        <v>481</v>
      </c>
      <c r="D440" s="114" t="s">
        <v>514</v>
      </c>
      <c r="E440" s="114" t="s">
        <v>513</v>
      </c>
      <c r="F440" s="216">
        <v>8</v>
      </c>
      <c r="G440" s="300"/>
    </row>
    <row r="441" spans="1:7" ht="60" x14ac:dyDescent="0.25">
      <c r="A441" s="285">
        <f t="shared" si="8"/>
        <v>213</v>
      </c>
      <c r="B441" s="113">
        <v>41988</v>
      </c>
      <c r="C441" s="114" t="s">
        <v>510</v>
      </c>
      <c r="D441" s="114" t="s">
        <v>123</v>
      </c>
      <c r="E441" s="114" t="s">
        <v>515</v>
      </c>
      <c r="F441" s="216">
        <v>8</v>
      </c>
      <c r="G441" s="300"/>
    </row>
    <row r="442" spans="1:7" ht="45" x14ac:dyDescent="0.25">
      <c r="A442" s="285">
        <f t="shared" si="8"/>
        <v>214</v>
      </c>
      <c r="B442" s="113">
        <v>41989</v>
      </c>
      <c r="C442" s="114" t="s">
        <v>100</v>
      </c>
      <c r="D442" s="114" t="s">
        <v>516</v>
      </c>
      <c r="E442" s="114"/>
      <c r="F442" s="216">
        <v>14</v>
      </c>
      <c r="G442" s="300"/>
    </row>
    <row r="443" spans="1:7" ht="60" x14ac:dyDescent="0.25">
      <c r="A443" s="285">
        <f t="shared" si="8"/>
        <v>215</v>
      </c>
      <c r="B443" s="113">
        <v>41989</v>
      </c>
      <c r="C443" s="114" t="s">
        <v>518</v>
      </c>
      <c r="D443" s="114" t="s">
        <v>519</v>
      </c>
      <c r="E443" s="114" t="s">
        <v>517</v>
      </c>
      <c r="F443" s="216">
        <v>24</v>
      </c>
      <c r="G443" s="300"/>
    </row>
    <row r="444" spans="1:7" ht="30" x14ac:dyDescent="0.25">
      <c r="A444" s="285">
        <f t="shared" si="8"/>
        <v>216</v>
      </c>
      <c r="B444" s="113">
        <v>41991</v>
      </c>
      <c r="C444" s="114" t="s">
        <v>100</v>
      </c>
      <c r="D444" s="114" t="s">
        <v>520</v>
      </c>
      <c r="E444" s="114"/>
      <c r="F444" s="216">
        <v>36</v>
      </c>
      <c r="G444" s="300"/>
    </row>
    <row r="445" spans="1:7" ht="30" x14ac:dyDescent="0.25">
      <c r="A445" s="285">
        <f t="shared" si="8"/>
        <v>217</v>
      </c>
      <c r="B445" s="113">
        <v>41991</v>
      </c>
      <c r="C445" s="114" t="s">
        <v>100</v>
      </c>
      <c r="D445" s="114" t="s">
        <v>521</v>
      </c>
      <c r="E445" s="114"/>
      <c r="F445" s="216">
        <v>17</v>
      </c>
      <c r="G445" s="300"/>
    </row>
    <row r="446" spans="1:7" ht="60" x14ac:dyDescent="0.25">
      <c r="A446" s="285">
        <v>218</v>
      </c>
      <c r="B446" s="113">
        <v>41992</v>
      </c>
      <c r="C446" s="114" t="s">
        <v>100</v>
      </c>
      <c r="D446" s="114" t="s">
        <v>524</v>
      </c>
      <c r="E446" s="114"/>
      <c r="F446" s="216">
        <v>25.5</v>
      </c>
      <c r="G446" s="300"/>
    </row>
    <row r="447" spans="1:7" ht="30" x14ac:dyDescent="0.25">
      <c r="A447" s="285">
        <f t="shared" si="8"/>
        <v>219</v>
      </c>
      <c r="B447" s="113">
        <v>41995</v>
      </c>
      <c r="C447" s="114" t="s">
        <v>100</v>
      </c>
      <c r="D447" s="114" t="s">
        <v>526</v>
      </c>
      <c r="E447" s="114" t="s">
        <v>525</v>
      </c>
      <c r="F447" s="216">
        <v>9.5</v>
      </c>
      <c r="G447" s="300"/>
    </row>
    <row r="448" spans="1:7" ht="30" x14ac:dyDescent="0.25">
      <c r="A448" s="285">
        <f t="shared" si="8"/>
        <v>220</v>
      </c>
      <c r="B448" s="113">
        <v>41995</v>
      </c>
      <c r="C448" s="114" t="s">
        <v>528</v>
      </c>
      <c r="D448" s="114" t="s">
        <v>529</v>
      </c>
      <c r="E448" s="114" t="s">
        <v>527</v>
      </c>
      <c r="F448" s="216">
        <v>20</v>
      </c>
      <c r="G448" s="300"/>
    </row>
    <row r="449" spans="1:7" ht="30" x14ac:dyDescent="0.25">
      <c r="A449" s="285">
        <f t="shared" si="8"/>
        <v>221</v>
      </c>
      <c r="B449" s="113">
        <v>41996</v>
      </c>
      <c r="C449" s="114" t="s">
        <v>481</v>
      </c>
      <c r="D449" s="114" t="s">
        <v>531</v>
      </c>
      <c r="E449" s="114" t="s">
        <v>530</v>
      </c>
      <c r="F449" s="216">
        <v>15.5</v>
      </c>
      <c r="G449" s="300"/>
    </row>
    <row r="450" spans="1:7" ht="60" x14ac:dyDescent="0.25">
      <c r="A450" s="285">
        <f t="shared" si="8"/>
        <v>222</v>
      </c>
      <c r="B450" s="113">
        <v>41996</v>
      </c>
      <c r="C450" s="114" t="s">
        <v>100</v>
      </c>
      <c r="D450" s="114" t="s">
        <v>532</v>
      </c>
      <c r="E450" s="114"/>
      <c r="F450" s="216">
        <v>13</v>
      </c>
      <c r="G450" s="300"/>
    </row>
    <row r="451" spans="1:7" ht="30" x14ac:dyDescent="0.25">
      <c r="A451" s="285">
        <f t="shared" si="8"/>
        <v>223</v>
      </c>
      <c r="B451" s="113">
        <v>41996</v>
      </c>
      <c r="C451" s="114" t="s">
        <v>534</v>
      </c>
      <c r="D451" s="114" t="s">
        <v>535</v>
      </c>
      <c r="E451" s="114" t="s">
        <v>533</v>
      </c>
      <c r="F451" s="216">
        <v>5</v>
      </c>
      <c r="G451" s="300"/>
    </row>
    <row r="452" spans="1:7" x14ac:dyDescent="0.25">
      <c r="A452" s="285">
        <f t="shared" si="8"/>
        <v>224</v>
      </c>
      <c r="B452" s="113">
        <v>41999</v>
      </c>
      <c r="C452" s="114" t="s">
        <v>11</v>
      </c>
      <c r="D452" s="114" t="s">
        <v>501</v>
      </c>
      <c r="E452" s="114" t="s">
        <v>536</v>
      </c>
      <c r="F452" s="216">
        <v>2610</v>
      </c>
      <c r="G452" s="300"/>
    </row>
    <row r="453" spans="1:7" ht="30" x14ac:dyDescent="0.25">
      <c r="A453" s="285">
        <v>225</v>
      </c>
      <c r="B453" s="113">
        <v>42002</v>
      </c>
      <c r="C453" s="114" t="s">
        <v>100</v>
      </c>
      <c r="D453" s="114" t="s">
        <v>539</v>
      </c>
      <c r="E453" s="114"/>
      <c r="F453" s="216">
        <v>9.4</v>
      </c>
      <c r="G453" s="300"/>
    </row>
    <row r="454" spans="1:7" x14ac:dyDescent="0.25">
      <c r="A454" s="285">
        <f t="shared" si="8"/>
        <v>226</v>
      </c>
      <c r="B454" s="113">
        <v>42002</v>
      </c>
      <c r="C454" s="114" t="s">
        <v>11</v>
      </c>
      <c r="D454" s="114" t="s">
        <v>501</v>
      </c>
      <c r="E454" s="114" t="s">
        <v>540</v>
      </c>
      <c r="F454" s="216">
        <v>222</v>
      </c>
      <c r="G454" s="300"/>
    </row>
    <row r="455" spans="1:7" ht="60" x14ac:dyDescent="0.25">
      <c r="A455" s="285">
        <v>227</v>
      </c>
      <c r="B455" s="113">
        <v>42003</v>
      </c>
      <c r="C455" s="114" t="s">
        <v>100</v>
      </c>
      <c r="D455" s="114" t="s">
        <v>546</v>
      </c>
      <c r="E455" s="114"/>
      <c r="F455" s="216">
        <v>100</v>
      </c>
      <c r="G455" s="300"/>
    </row>
    <row r="456" spans="1:7" ht="30" x14ac:dyDescent="0.25">
      <c r="A456" s="285">
        <v>228</v>
      </c>
      <c r="B456" s="113">
        <v>42003</v>
      </c>
      <c r="C456" s="114" t="s">
        <v>100</v>
      </c>
      <c r="D456" s="114" t="s">
        <v>547</v>
      </c>
      <c r="E456" s="114"/>
      <c r="F456" s="216">
        <v>3.5</v>
      </c>
      <c r="G456" s="300"/>
    </row>
    <row r="457" spans="1:7" ht="45" x14ac:dyDescent="0.25">
      <c r="A457" s="286">
        <v>1</v>
      </c>
      <c r="B457" s="124">
        <v>42009</v>
      </c>
      <c r="C457" s="125" t="s">
        <v>549</v>
      </c>
      <c r="D457" s="125" t="s">
        <v>550</v>
      </c>
      <c r="E457" s="125" t="s">
        <v>548</v>
      </c>
      <c r="F457" s="216">
        <v>10</v>
      </c>
      <c r="G457" s="304"/>
    </row>
    <row r="458" spans="1:7" ht="30" x14ac:dyDescent="0.25">
      <c r="A458" s="286">
        <f>+A457+1</f>
        <v>2</v>
      </c>
      <c r="B458" s="124">
        <v>42009</v>
      </c>
      <c r="C458" s="125" t="s">
        <v>481</v>
      </c>
      <c r="D458" s="125" t="s">
        <v>482</v>
      </c>
      <c r="E458" s="125" t="s">
        <v>551</v>
      </c>
      <c r="F458" s="216">
        <v>8.6999999999999993</v>
      </c>
      <c r="G458" s="304"/>
    </row>
    <row r="459" spans="1:7" ht="45" x14ac:dyDescent="0.25">
      <c r="A459" s="286">
        <f>+A458+1</f>
        <v>3</v>
      </c>
      <c r="B459" s="124">
        <v>42011</v>
      </c>
      <c r="C459" s="125" t="s">
        <v>100</v>
      </c>
      <c r="D459" s="125" t="s">
        <v>2946</v>
      </c>
      <c r="E459" s="125"/>
      <c r="F459" s="216">
        <v>27.7</v>
      </c>
      <c r="G459" s="304"/>
    </row>
    <row r="460" spans="1:7" ht="30" x14ac:dyDescent="0.25">
      <c r="A460" s="286">
        <f t="shared" ref="A460:A491" si="9">+A459+1</f>
        <v>4</v>
      </c>
      <c r="B460" s="124">
        <v>42011</v>
      </c>
      <c r="C460" s="125" t="s">
        <v>11</v>
      </c>
      <c r="D460" s="125" t="s">
        <v>2947</v>
      </c>
      <c r="E460" s="125" t="s">
        <v>553</v>
      </c>
      <c r="F460" s="216">
        <v>33</v>
      </c>
      <c r="G460" s="304"/>
    </row>
    <row r="461" spans="1:7" ht="60" x14ac:dyDescent="0.25">
      <c r="A461" s="286">
        <f t="shared" si="9"/>
        <v>5</v>
      </c>
      <c r="B461" s="124">
        <v>42013</v>
      </c>
      <c r="C461" s="125" t="s">
        <v>556</v>
      </c>
      <c r="D461" s="125" t="s">
        <v>557</v>
      </c>
      <c r="E461" s="125" t="s">
        <v>555</v>
      </c>
      <c r="F461" s="216">
        <v>280</v>
      </c>
      <c r="G461" s="304"/>
    </row>
    <row r="462" spans="1:7" ht="30" x14ac:dyDescent="0.25">
      <c r="A462" s="286">
        <v>6</v>
      </c>
      <c r="B462" s="124">
        <v>42016</v>
      </c>
      <c r="C462" s="125" t="s">
        <v>481</v>
      </c>
      <c r="D462" s="125" t="s">
        <v>482</v>
      </c>
      <c r="E462" s="125" t="s">
        <v>558</v>
      </c>
      <c r="F462" s="216">
        <v>3.4</v>
      </c>
      <c r="G462" s="304"/>
    </row>
    <row r="463" spans="1:7" ht="45" x14ac:dyDescent="0.25">
      <c r="A463" s="286">
        <f t="shared" si="9"/>
        <v>7</v>
      </c>
      <c r="B463" s="124">
        <v>42017</v>
      </c>
      <c r="C463" s="125" t="s">
        <v>100</v>
      </c>
      <c r="D463" s="125" t="s">
        <v>559</v>
      </c>
      <c r="E463" s="125"/>
      <c r="F463" s="216">
        <v>14.5</v>
      </c>
      <c r="G463" s="304"/>
    </row>
    <row r="464" spans="1:7" ht="30" x14ac:dyDescent="0.25">
      <c r="A464" s="286">
        <f t="shared" si="9"/>
        <v>8</v>
      </c>
      <c r="B464" s="124">
        <v>42018</v>
      </c>
      <c r="C464" s="125" t="s">
        <v>481</v>
      </c>
      <c r="D464" s="125" t="s">
        <v>42</v>
      </c>
      <c r="E464" s="125" t="s">
        <v>560</v>
      </c>
      <c r="F464" s="216">
        <v>1.6</v>
      </c>
      <c r="G464" s="304"/>
    </row>
    <row r="465" spans="1:7" ht="45" x14ac:dyDescent="0.25">
      <c r="A465" s="286">
        <f t="shared" si="9"/>
        <v>9</v>
      </c>
      <c r="B465" s="124">
        <v>42018</v>
      </c>
      <c r="C465" s="125" t="s">
        <v>100</v>
      </c>
      <c r="D465" s="125" t="s">
        <v>561</v>
      </c>
      <c r="E465" s="125"/>
      <c r="F465" s="216">
        <v>13.5</v>
      </c>
      <c r="G465" s="304"/>
    </row>
    <row r="466" spans="1:7" ht="30" x14ac:dyDescent="0.25">
      <c r="A466" s="286">
        <f t="shared" si="9"/>
        <v>10</v>
      </c>
      <c r="B466" s="124">
        <v>42019</v>
      </c>
      <c r="C466" s="125" t="s">
        <v>100</v>
      </c>
      <c r="D466" s="125" t="s">
        <v>562</v>
      </c>
      <c r="E466" s="125"/>
      <c r="F466" s="216">
        <v>7.5</v>
      </c>
      <c r="G466" s="304"/>
    </row>
    <row r="467" spans="1:7" ht="30" x14ac:dyDescent="0.25">
      <c r="A467" s="286">
        <f t="shared" si="9"/>
        <v>11</v>
      </c>
      <c r="B467" s="124">
        <v>42019</v>
      </c>
      <c r="C467" s="125" t="s">
        <v>564</v>
      </c>
      <c r="D467" s="125" t="s">
        <v>565</v>
      </c>
      <c r="E467" s="125" t="s">
        <v>563</v>
      </c>
      <c r="F467" s="216">
        <v>78</v>
      </c>
      <c r="G467" s="304"/>
    </row>
    <row r="468" spans="1:7" ht="30" x14ac:dyDescent="0.25">
      <c r="A468" s="286">
        <f t="shared" si="9"/>
        <v>12</v>
      </c>
      <c r="B468" s="124">
        <v>42023</v>
      </c>
      <c r="C468" s="125" t="s">
        <v>100</v>
      </c>
      <c r="D468" s="125" t="s">
        <v>566</v>
      </c>
      <c r="E468" s="125"/>
      <c r="F468" s="216">
        <v>5</v>
      </c>
      <c r="G468" s="304"/>
    </row>
    <row r="469" spans="1:7" ht="45" x14ac:dyDescent="0.25">
      <c r="A469" s="286">
        <f t="shared" si="9"/>
        <v>13</v>
      </c>
      <c r="B469" s="124">
        <v>42023</v>
      </c>
      <c r="C469" s="125" t="s">
        <v>100</v>
      </c>
      <c r="D469" s="125" t="s">
        <v>3015</v>
      </c>
      <c r="E469" s="125"/>
      <c r="F469" s="216">
        <v>22.5</v>
      </c>
      <c r="G469" s="304"/>
    </row>
    <row r="470" spans="1:7" ht="45" x14ac:dyDescent="0.25">
      <c r="A470" s="286">
        <f t="shared" si="9"/>
        <v>14</v>
      </c>
      <c r="B470" s="124">
        <v>42024</v>
      </c>
      <c r="C470" s="125" t="s">
        <v>569</v>
      </c>
      <c r="D470" s="125" t="s">
        <v>570</v>
      </c>
      <c r="E470" s="125" t="s">
        <v>568</v>
      </c>
      <c r="F470" s="216">
        <v>350</v>
      </c>
      <c r="G470" s="304"/>
    </row>
    <row r="471" spans="1:7" ht="45" x14ac:dyDescent="0.25">
      <c r="A471" s="286">
        <f t="shared" si="9"/>
        <v>15</v>
      </c>
      <c r="B471" s="124">
        <v>42024</v>
      </c>
      <c r="C471" s="125" t="s">
        <v>569</v>
      </c>
      <c r="D471" s="125" t="s">
        <v>572</v>
      </c>
      <c r="E471" s="125" t="s">
        <v>571</v>
      </c>
      <c r="F471" s="216">
        <v>220</v>
      </c>
      <c r="G471" s="304"/>
    </row>
    <row r="472" spans="1:7" ht="60" x14ac:dyDescent="0.25">
      <c r="A472" s="286">
        <v>16</v>
      </c>
      <c r="B472" s="124">
        <v>42024</v>
      </c>
      <c r="C472" s="125" t="s">
        <v>100</v>
      </c>
      <c r="D472" s="125" t="s">
        <v>2948</v>
      </c>
      <c r="E472" s="125"/>
      <c r="F472" s="216">
        <v>66</v>
      </c>
      <c r="G472" s="304"/>
    </row>
    <row r="473" spans="1:7" ht="45" x14ac:dyDescent="0.25">
      <c r="A473" s="286">
        <v>17</v>
      </c>
      <c r="B473" s="124">
        <v>42025</v>
      </c>
      <c r="C473" s="125" t="s">
        <v>100</v>
      </c>
      <c r="D473" s="125" t="s">
        <v>583</v>
      </c>
      <c r="E473" s="125"/>
      <c r="F473" s="216">
        <v>10</v>
      </c>
      <c r="G473" s="304"/>
    </row>
    <row r="474" spans="1:7" ht="60" x14ac:dyDescent="0.25">
      <c r="A474" s="286">
        <f t="shared" si="9"/>
        <v>18</v>
      </c>
      <c r="B474" s="124">
        <v>42025</v>
      </c>
      <c r="C474" s="125" t="s">
        <v>100</v>
      </c>
      <c r="D474" s="125" t="s">
        <v>2949</v>
      </c>
      <c r="E474" s="125"/>
      <c r="F474" s="216">
        <v>70.5</v>
      </c>
      <c r="G474" s="304"/>
    </row>
    <row r="475" spans="1:7" ht="60" x14ac:dyDescent="0.25">
      <c r="A475" s="286">
        <v>19</v>
      </c>
      <c r="B475" s="124">
        <v>42026</v>
      </c>
      <c r="C475" s="125" t="s">
        <v>100</v>
      </c>
      <c r="D475" s="125" t="s">
        <v>2950</v>
      </c>
      <c r="E475" s="125"/>
      <c r="F475" s="216">
        <v>253.3</v>
      </c>
      <c r="G475" s="304"/>
    </row>
    <row r="476" spans="1:7" ht="60" x14ac:dyDescent="0.25">
      <c r="A476" s="286">
        <v>20</v>
      </c>
      <c r="B476" s="124">
        <v>42027</v>
      </c>
      <c r="C476" s="125" t="s">
        <v>510</v>
      </c>
      <c r="D476" s="125" t="s">
        <v>595</v>
      </c>
      <c r="E476" s="125" t="s">
        <v>594</v>
      </c>
      <c r="F476" s="216">
        <v>9.99</v>
      </c>
      <c r="G476" s="304"/>
    </row>
    <row r="477" spans="1:7" ht="60" x14ac:dyDescent="0.25">
      <c r="A477" s="286">
        <f t="shared" si="9"/>
        <v>21</v>
      </c>
      <c r="B477" s="124">
        <v>42027</v>
      </c>
      <c r="C477" s="125" t="s">
        <v>100</v>
      </c>
      <c r="D477" s="125" t="s">
        <v>2951</v>
      </c>
      <c r="E477" s="125"/>
      <c r="F477" s="216">
        <v>89.5</v>
      </c>
      <c r="G477" s="304"/>
    </row>
    <row r="478" spans="1:7" ht="45" x14ac:dyDescent="0.25">
      <c r="A478" s="286">
        <v>22</v>
      </c>
      <c r="B478" s="124">
        <v>42030</v>
      </c>
      <c r="C478" s="125" t="s">
        <v>100</v>
      </c>
      <c r="D478" s="125" t="s">
        <v>2952</v>
      </c>
      <c r="E478" s="125" t="s">
        <v>606</v>
      </c>
      <c r="F478" s="216">
        <v>62.75</v>
      </c>
      <c r="G478" s="304"/>
    </row>
    <row r="479" spans="1:7" ht="30" x14ac:dyDescent="0.25">
      <c r="A479" s="286">
        <v>23</v>
      </c>
      <c r="B479" s="124">
        <v>42026</v>
      </c>
      <c r="C479" s="125" t="s">
        <v>11</v>
      </c>
      <c r="D479" s="125" t="s">
        <v>2953</v>
      </c>
      <c r="E479" s="125" t="s">
        <v>587</v>
      </c>
      <c r="F479" s="216">
        <v>26</v>
      </c>
      <c r="G479" s="304"/>
    </row>
    <row r="480" spans="1:7" ht="30" x14ac:dyDescent="0.25">
      <c r="A480" s="286">
        <v>24</v>
      </c>
      <c r="B480" s="124">
        <v>42030</v>
      </c>
      <c r="C480" s="125" t="s">
        <v>11</v>
      </c>
      <c r="D480" s="125" t="s">
        <v>2953</v>
      </c>
      <c r="E480" s="125" t="s">
        <v>608</v>
      </c>
      <c r="F480" s="216">
        <v>269</v>
      </c>
      <c r="G480" s="304"/>
    </row>
    <row r="481" spans="1:7" ht="45" x14ac:dyDescent="0.25">
      <c r="A481" s="286">
        <f t="shared" si="9"/>
        <v>25</v>
      </c>
      <c r="B481" s="124">
        <v>42031</v>
      </c>
      <c r="C481" s="125" t="s">
        <v>100</v>
      </c>
      <c r="D481" s="125" t="s">
        <v>2954</v>
      </c>
      <c r="E481" s="125"/>
      <c r="F481" s="216">
        <v>28.7</v>
      </c>
      <c r="G481" s="304"/>
    </row>
    <row r="482" spans="1:7" ht="60" x14ac:dyDescent="0.25">
      <c r="A482" s="286">
        <f t="shared" si="9"/>
        <v>26</v>
      </c>
      <c r="B482" s="124">
        <v>42031</v>
      </c>
      <c r="C482" s="125" t="s">
        <v>510</v>
      </c>
      <c r="D482" s="125" t="s">
        <v>595</v>
      </c>
      <c r="E482" s="125" t="s">
        <v>610</v>
      </c>
      <c r="F482" s="216">
        <v>10.01</v>
      </c>
      <c r="G482" s="304"/>
    </row>
    <row r="483" spans="1:7" ht="45" x14ac:dyDescent="0.25">
      <c r="A483" s="286">
        <v>27</v>
      </c>
      <c r="B483" s="124">
        <v>42032</v>
      </c>
      <c r="C483" s="125" t="s">
        <v>100</v>
      </c>
      <c r="D483" s="125" t="s">
        <v>2955</v>
      </c>
      <c r="E483" s="125"/>
      <c r="F483" s="216">
        <v>320</v>
      </c>
      <c r="G483" s="304"/>
    </row>
    <row r="484" spans="1:7" ht="30" x14ac:dyDescent="0.25">
      <c r="A484" s="286">
        <f t="shared" si="9"/>
        <v>28</v>
      </c>
      <c r="B484" s="124">
        <v>42032</v>
      </c>
      <c r="C484" s="125" t="s">
        <v>100</v>
      </c>
      <c r="D484" s="125" t="s">
        <v>614</v>
      </c>
      <c r="E484" s="125"/>
      <c r="F484" s="216">
        <v>14</v>
      </c>
      <c r="G484" s="304"/>
    </row>
    <row r="485" spans="1:7" ht="60" x14ac:dyDescent="0.25">
      <c r="A485" s="286">
        <v>29</v>
      </c>
      <c r="B485" s="124">
        <v>42033</v>
      </c>
      <c r="C485" s="125" t="s">
        <v>100</v>
      </c>
      <c r="D485" s="125" t="s">
        <v>2956</v>
      </c>
      <c r="E485" s="125"/>
      <c r="F485" s="216">
        <v>33.200000000000003</v>
      </c>
      <c r="G485" s="304"/>
    </row>
    <row r="486" spans="1:7" ht="45" x14ac:dyDescent="0.25">
      <c r="A486" s="286">
        <f t="shared" si="9"/>
        <v>30</v>
      </c>
      <c r="B486" s="126">
        <v>42033</v>
      </c>
      <c r="C486" s="127" t="s">
        <v>357</v>
      </c>
      <c r="D486" s="127" t="s">
        <v>619</v>
      </c>
      <c r="E486" s="128"/>
      <c r="F486" s="216">
        <v>1479.29</v>
      </c>
      <c r="G486" s="305"/>
    </row>
    <row r="487" spans="1:7" ht="45" x14ac:dyDescent="0.25">
      <c r="A487" s="286">
        <f t="shared" si="9"/>
        <v>31</v>
      </c>
      <c r="B487" s="126">
        <v>42033</v>
      </c>
      <c r="C487" s="127" t="s">
        <v>324</v>
      </c>
      <c r="D487" s="127" t="s">
        <v>619</v>
      </c>
      <c r="E487" s="128"/>
      <c r="F487" s="216">
        <v>2198</v>
      </c>
      <c r="G487" s="305"/>
    </row>
    <row r="488" spans="1:7" ht="45" x14ac:dyDescent="0.25">
      <c r="A488" s="286">
        <f t="shared" si="9"/>
        <v>32</v>
      </c>
      <c r="B488" s="124">
        <v>42034</v>
      </c>
      <c r="C488" s="125" t="s">
        <v>621</v>
      </c>
      <c r="D488" s="125" t="s">
        <v>42</v>
      </c>
      <c r="E488" s="125" t="s">
        <v>620</v>
      </c>
      <c r="F488" s="216">
        <v>2.6</v>
      </c>
      <c r="G488" s="306"/>
    </row>
    <row r="489" spans="1:7" ht="60" x14ac:dyDescent="0.25">
      <c r="A489" s="286">
        <v>33</v>
      </c>
      <c r="B489" s="124">
        <v>42037</v>
      </c>
      <c r="C489" s="125" t="s">
        <v>510</v>
      </c>
      <c r="D489" s="125" t="s">
        <v>2957</v>
      </c>
      <c r="E489" s="125" t="s">
        <v>2958</v>
      </c>
      <c r="F489" s="216">
        <v>87</v>
      </c>
      <c r="G489" s="306"/>
    </row>
    <row r="490" spans="1:7" ht="60" x14ac:dyDescent="0.25">
      <c r="A490" s="286">
        <v>34</v>
      </c>
      <c r="B490" s="124">
        <v>42038</v>
      </c>
      <c r="C490" s="125" t="s">
        <v>100</v>
      </c>
      <c r="D490" s="125" t="s">
        <v>2959</v>
      </c>
      <c r="E490" s="125"/>
      <c r="F490" s="216">
        <v>30.4</v>
      </c>
      <c r="G490" s="306"/>
    </row>
    <row r="491" spans="1:7" ht="45" x14ac:dyDescent="0.25">
      <c r="A491" s="286">
        <f t="shared" si="9"/>
        <v>35</v>
      </c>
      <c r="B491" s="124">
        <v>42040</v>
      </c>
      <c r="C491" s="127" t="s">
        <v>15</v>
      </c>
      <c r="D491" s="127" t="s">
        <v>2960</v>
      </c>
      <c r="E491" s="128"/>
      <c r="F491" s="216">
        <v>337</v>
      </c>
      <c r="G491" s="307"/>
    </row>
    <row r="492" spans="1:7" x14ac:dyDescent="0.25">
      <c r="A492" s="286">
        <v>36</v>
      </c>
      <c r="B492" s="124">
        <v>42040</v>
      </c>
      <c r="C492" s="127" t="s">
        <v>11</v>
      </c>
      <c r="D492" s="127" t="s">
        <v>632</v>
      </c>
      <c r="E492" s="128"/>
      <c r="F492" s="216">
        <v>31</v>
      </c>
      <c r="G492" s="307"/>
    </row>
    <row r="493" spans="1:7" ht="30" x14ac:dyDescent="0.25">
      <c r="A493" s="286">
        <v>37</v>
      </c>
      <c r="B493" s="124">
        <v>42040</v>
      </c>
      <c r="C493" s="125" t="s">
        <v>11</v>
      </c>
      <c r="D493" s="125" t="s">
        <v>2953</v>
      </c>
      <c r="E493" s="125" t="s">
        <v>627</v>
      </c>
      <c r="F493" s="216">
        <v>110</v>
      </c>
      <c r="G493" s="306"/>
    </row>
    <row r="494" spans="1:7" ht="60" x14ac:dyDescent="0.25">
      <c r="A494" s="286">
        <v>38</v>
      </c>
      <c r="B494" s="124">
        <v>42040</v>
      </c>
      <c r="C494" s="125" t="s">
        <v>100</v>
      </c>
      <c r="D494" s="125" t="s">
        <v>2961</v>
      </c>
      <c r="E494" s="125"/>
      <c r="F494" s="216">
        <v>8.4</v>
      </c>
      <c r="G494" s="306"/>
    </row>
    <row r="495" spans="1:7" ht="45" x14ac:dyDescent="0.25">
      <c r="A495" s="286">
        <v>39</v>
      </c>
      <c r="B495" s="124">
        <v>42040</v>
      </c>
      <c r="C495" s="125" t="s">
        <v>564</v>
      </c>
      <c r="D495" s="125" t="s">
        <v>2962</v>
      </c>
      <c r="E495" s="125"/>
      <c r="F495" s="216">
        <v>347</v>
      </c>
      <c r="G495" s="306"/>
    </row>
    <row r="496" spans="1:7" ht="60" x14ac:dyDescent="0.25">
      <c r="A496" s="286">
        <v>40</v>
      </c>
      <c r="B496" s="124">
        <v>42041</v>
      </c>
      <c r="C496" s="125" t="s">
        <v>510</v>
      </c>
      <c r="D496" s="125" t="s">
        <v>2963</v>
      </c>
      <c r="E496" s="125"/>
      <c r="F496" s="216">
        <v>56</v>
      </c>
      <c r="G496" s="306"/>
    </row>
    <row r="497" spans="1:7" ht="30" x14ac:dyDescent="0.25">
      <c r="A497" s="286">
        <v>41</v>
      </c>
      <c r="B497" s="124">
        <v>42045</v>
      </c>
      <c r="C497" s="125" t="s">
        <v>100</v>
      </c>
      <c r="D497" s="125" t="s">
        <v>653</v>
      </c>
      <c r="E497" s="125"/>
      <c r="F497" s="216">
        <v>7.5</v>
      </c>
      <c r="G497" s="306"/>
    </row>
    <row r="498" spans="1:7" ht="30" x14ac:dyDescent="0.25">
      <c r="A498" s="286">
        <f t="shared" ref="A498:A530" si="10">+A497+1</f>
        <v>42</v>
      </c>
      <c r="B498" s="124">
        <v>42045</v>
      </c>
      <c r="C498" s="125" t="s">
        <v>534</v>
      </c>
      <c r="D498" s="125" t="s">
        <v>42</v>
      </c>
      <c r="E498" s="125" t="s">
        <v>654</v>
      </c>
      <c r="F498" s="216">
        <v>8.5</v>
      </c>
      <c r="G498" s="306"/>
    </row>
    <row r="499" spans="1:7" ht="60" x14ac:dyDescent="0.25">
      <c r="A499" s="286">
        <f t="shared" si="10"/>
        <v>43</v>
      </c>
      <c r="B499" s="124">
        <v>42046</v>
      </c>
      <c r="C499" s="125" t="s">
        <v>100</v>
      </c>
      <c r="D499" s="125" t="s">
        <v>2964</v>
      </c>
      <c r="E499" s="125"/>
      <c r="F499" s="216">
        <v>36.5</v>
      </c>
      <c r="G499" s="306"/>
    </row>
    <row r="500" spans="1:7" ht="30" x14ac:dyDescent="0.25">
      <c r="A500" s="285">
        <f t="shared" si="10"/>
        <v>44</v>
      </c>
      <c r="B500" s="113">
        <v>42046</v>
      </c>
      <c r="C500" s="114" t="s">
        <v>481</v>
      </c>
      <c r="D500" s="114" t="s">
        <v>2965</v>
      </c>
      <c r="E500" s="114" t="s">
        <v>656</v>
      </c>
      <c r="F500" s="216">
        <v>17</v>
      </c>
      <c r="G500" s="306"/>
    </row>
    <row r="501" spans="1:7" ht="30" x14ac:dyDescent="0.25">
      <c r="A501" s="285">
        <v>45</v>
      </c>
      <c r="B501" s="113">
        <v>42047</v>
      </c>
      <c r="C501" s="114" t="s">
        <v>11</v>
      </c>
      <c r="D501" s="114" t="s">
        <v>2953</v>
      </c>
      <c r="E501" s="114" t="s">
        <v>659</v>
      </c>
      <c r="F501" s="216">
        <v>43</v>
      </c>
      <c r="G501" s="306"/>
    </row>
    <row r="502" spans="1:7" ht="60" x14ac:dyDescent="0.25">
      <c r="A502" s="285">
        <f t="shared" si="10"/>
        <v>46</v>
      </c>
      <c r="B502" s="113">
        <v>42047</v>
      </c>
      <c r="C502" s="114" t="s">
        <v>660</v>
      </c>
      <c r="D502" s="114" t="s">
        <v>661</v>
      </c>
      <c r="E502" s="114" t="s">
        <v>606</v>
      </c>
      <c r="F502" s="216">
        <v>3</v>
      </c>
      <c r="G502" s="306"/>
    </row>
    <row r="503" spans="1:7" ht="60" x14ac:dyDescent="0.25">
      <c r="A503" s="285">
        <v>47</v>
      </c>
      <c r="B503" s="113">
        <v>42048</v>
      </c>
      <c r="C503" s="114" t="s">
        <v>660</v>
      </c>
      <c r="D503" s="114" t="s">
        <v>662</v>
      </c>
      <c r="E503" s="114" t="s">
        <v>606</v>
      </c>
      <c r="F503" s="216">
        <v>9.5</v>
      </c>
      <c r="G503" s="306"/>
    </row>
    <row r="504" spans="1:7" ht="60" x14ac:dyDescent="0.25">
      <c r="A504" s="285">
        <f t="shared" si="10"/>
        <v>48</v>
      </c>
      <c r="B504" s="113">
        <v>42048</v>
      </c>
      <c r="C504" s="114" t="s">
        <v>510</v>
      </c>
      <c r="D504" s="114" t="s">
        <v>227</v>
      </c>
      <c r="E504" s="114" t="s">
        <v>663</v>
      </c>
      <c r="F504" s="216">
        <v>9.99</v>
      </c>
      <c r="G504" s="306"/>
    </row>
    <row r="505" spans="1:7" ht="60" x14ac:dyDescent="0.25">
      <c r="A505" s="285">
        <f t="shared" si="10"/>
        <v>49</v>
      </c>
      <c r="B505" s="113">
        <v>42049</v>
      </c>
      <c r="C505" s="114" t="s">
        <v>660</v>
      </c>
      <c r="D505" s="114" t="s">
        <v>664</v>
      </c>
      <c r="E505" s="114" t="s">
        <v>606</v>
      </c>
      <c r="F505" s="216">
        <v>5</v>
      </c>
      <c r="G505" s="306"/>
    </row>
    <row r="506" spans="1:7" ht="60" x14ac:dyDescent="0.25">
      <c r="A506" s="285">
        <f t="shared" si="10"/>
        <v>50</v>
      </c>
      <c r="B506" s="113">
        <v>42051</v>
      </c>
      <c r="C506" s="114" t="s">
        <v>660</v>
      </c>
      <c r="D506" s="114" t="s">
        <v>665</v>
      </c>
      <c r="E506" s="114" t="s">
        <v>606</v>
      </c>
      <c r="F506" s="216">
        <v>11.7</v>
      </c>
      <c r="G506" s="306"/>
    </row>
    <row r="507" spans="1:7" ht="30" x14ac:dyDescent="0.25">
      <c r="A507" s="285">
        <f t="shared" si="10"/>
        <v>51</v>
      </c>
      <c r="B507" s="117">
        <v>42051</v>
      </c>
      <c r="C507" s="114"/>
      <c r="D507" s="114" t="s">
        <v>667</v>
      </c>
      <c r="E507" s="114" t="s">
        <v>666</v>
      </c>
      <c r="F507" s="216">
        <v>550</v>
      </c>
      <c r="G507" s="306"/>
    </row>
    <row r="508" spans="1:7" ht="60" x14ac:dyDescent="0.25">
      <c r="A508" s="285">
        <f t="shared" si="10"/>
        <v>52</v>
      </c>
      <c r="B508" s="113">
        <v>42052</v>
      </c>
      <c r="C508" s="114" t="s">
        <v>660</v>
      </c>
      <c r="D508" s="114" t="s">
        <v>668</v>
      </c>
      <c r="E508" s="114" t="s">
        <v>606</v>
      </c>
      <c r="F508" s="216">
        <v>8.9</v>
      </c>
      <c r="G508" s="306"/>
    </row>
    <row r="509" spans="1:7" ht="60" x14ac:dyDescent="0.25">
      <c r="A509" s="285">
        <f t="shared" si="10"/>
        <v>53</v>
      </c>
      <c r="B509" s="113">
        <v>42053</v>
      </c>
      <c r="C509" s="114" t="s">
        <v>660</v>
      </c>
      <c r="D509" s="114" t="s">
        <v>2966</v>
      </c>
      <c r="E509" s="114" t="s">
        <v>606</v>
      </c>
      <c r="F509" s="216">
        <v>13.7</v>
      </c>
      <c r="G509" s="306"/>
    </row>
    <row r="510" spans="1:7" ht="60" x14ac:dyDescent="0.25">
      <c r="A510" s="285">
        <f t="shared" si="10"/>
        <v>54</v>
      </c>
      <c r="B510" s="113">
        <v>42054</v>
      </c>
      <c r="C510" s="114" t="s">
        <v>660</v>
      </c>
      <c r="D510" s="114" t="s">
        <v>670</v>
      </c>
      <c r="E510" s="114" t="s">
        <v>606</v>
      </c>
      <c r="F510" s="216">
        <v>4</v>
      </c>
      <c r="G510" s="306"/>
    </row>
    <row r="511" spans="1:7" ht="60" x14ac:dyDescent="0.25">
      <c r="A511" s="285">
        <f t="shared" si="10"/>
        <v>55</v>
      </c>
      <c r="B511" s="113">
        <v>42055</v>
      </c>
      <c r="C511" s="114" t="s">
        <v>660</v>
      </c>
      <c r="D511" s="114" t="s">
        <v>671</v>
      </c>
      <c r="E511" s="114" t="s">
        <v>606</v>
      </c>
      <c r="F511" s="216">
        <v>11.5</v>
      </c>
      <c r="G511" s="306"/>
    </row>
    <row r="512" spans="1:7" ht="60" x14ac:dyDescent="0.25">
      <c r="A512" s="285">
        <f t="shared" si="10"/>
        <v>56</v>
      </c>
      <c r="B512" s="113">
        <v>42055</v>
      </c>
      <c r="C512" s="114" t="s">
        <v>510</v>
      </c>
      <c r="D512" s="114" t="s">
        <v>123</v>
      </c>
      <c r="E512" s="114" t="s">
        <v>672</v>
      </c>
      <c r="F512" s="216">
        <v>12</v>
      </c>
      <c r="G512" s="306"/>
    </row>
    <row r="513" spans="1:7" ht="60" x14ac:dyDescent="0.25">
      <c r="A513" s="285">
        <v>57</v>
      </c>
      <c r="B513" s="113">
        <v>42058</v>
      </c>
      <c r="C513" s="114" t="s">
        <v>660</v>
      </c>
      <c r="D513" s="114" t="s">
        <v>675</v>
      </c>
      <c r="E513" s="114" t="s">
        <v>606</v>
      </c>
      <c r="F513" s="216">
        <v>5</v>
      </c>
      <c r="G513" s="306"/>
    </row>
    <row r="514" spans="1:7" ht="45" x14ac:dyDescent="0.25">
      <c r="A514" s="285">
        <f t="shared" si="10"/>
        <v>58</v>
      </c>
      <c r="B514" s="117">
        <v>42058</v>
      </c>
      <c r="C514" s="118" t="s">
        <v>357</v>
      </c>
      <c r="D514" s="118" t="s">
        <v>676</v>
      </c>
      <c r="E514" s="119"/>
      <c r="F514" s="216">
        <v>1312</v>
      </c>
      <c r="G514" s="307"/>
    </row>
    <row r="515" spans="1:7" ht="60" x14ac:dyDescent="0.25">
      <c r="A515" s="285">
        <f t="shared" si="10"/>
        <v>59</v>
      </c>
      <c r="B515" s="113">
        <v>42059</v>
      </c>
      <c r="C515" s="114" t="s">
        <v>660</v>
      </c>
      <c r="D515" s="114" t="s">
        <v>677</v>
      </c>
      <c r="E515" s="114" t="s">
        <v>606</v>
      </c>
      <c r="F515" s="216">
        <v>10.199999999999999</v>
      </c>
      <c r="G515" s="306"/>
    </row>
    <row r="516" spans="1:7" x14ac:dyDescent="0.25">
      <c r="A516" s="285">
        <f t="shared" si="10"/>
        <v>60</v>
      </c>
      <c r="B516" s="113">
        <v>42060</v>
      </c>
      <c r="C516" s="114" t="s">
        <v>11</v>
      </c>
      <c r="D516" s="114" t="s">
        <v>588</v>
      </c>
      <c r="E516" s="114" t="s">
        <v>678</v>
      </c>
      <c r="F516" s="216">
        <v>23</v>
      </c>
      <c r="G516" s="306"/>
    </row>
    <row r="517" spans="1:7" ht="60" x14ac:dyDescent="0.25">
      <c r="A517" s="285">
        <f t="shared" si="10"/>
        <v>61</v>
      </c>
      <c r="B517" s="113">
        <v>42060</v>
      </c>
      <c r="C517" s="114" t="s">
        <v>660</v>
      </c>
      <c r="D517" s="114" t="s">
        <v>2967</v>
      </c>
      <c r="E517" s="114" t="s">
        <v>606</v>
      </c>
      <c r="F517" s="216">
        <v>12.7</v>
      </c>
      <c r="G517" s="306"/>
    </row>
    <row r="518" spans="1:7" ht="60" x14ac:dyDescent="0.25">
      <c r="A518" s="285">
        <v>62</v>
      </c>
      <c r="B518" s="113">
        <v>42061</v>
      </c>
      <c r="C518" s="114" t="s">
        <v>660</v>
      </c>
      <c r="D518" s="114" t="s">
        <v>2968</v>
      </c>
      <c r="E518" s="114" t="s">
        <v>606</v>
      </c>
      <c r="F518" s="216">
        <v>19</v>
      </c>
      <c r="G518" s="306"/>
    </row>
    <row r="519" spans="1:7" ht="30" x14ac:dyDescent="0.25">
      <c r="A519" s="285">
        <f t="shared" si="10"/>
        <v>63</v>
      </c>
      <c r="B519" s="113">
        <v>42061</v>
      </c>
      <c r="C519" s="114" t="s">
        <v>379</v>
      </c>
      <c r="D519" s="114" t="s">
        <v>436</v>
      </c>
      <c r="E519" s="114" t="s">
        <v>682</v>
      </c>
      <c r="F519" s="216">
        <v>12</v>
      </c>
      <c r="G519" s="306"/>
    </row>
    <row r="520" spans="1:7" ht="60" x14ac:dyDescent="0.25">
      <c r="A520" s="285">
        <v>64</v>
      </c>
      <c r="B520" s="117">
        <v>42065</v>
      </c>
      <c r="C520" s="118" t="s">
        <v>328</v>
      </c>
      <c r="D520" s="118" t="s">
        <v>686</v>
      </c>
      <c r="E520" s="119"/>
      <c r="F520" s="216">
        <v>291.89999999999998</v>
      </c>
      <c r="G520" s="307"/>
    </row>
    <row r="521" spans="1:7" ht="30" x14ac:dyDescent="0.25">
      <c r="A521" s="285">
        <v>65</v>
      </c>
      <c r="B521" s="117">
        <v>42063</v>
      </c>
      <c r="C521" s="118" t="s">
        <v>2969</v>
      </c>
      <c r="D521" s="118" t="s">
        <v>2970</v>
      </c>
      <c r="E521" s="118"/>
      <c r="F521" s="216">
        <v>500</v>
      </c>
      <c r="G521" s="307"/>
    </row>
    <row r="522" spans="1:7" ht="60" x14ac:dyDescent="0.25">
      <c r="A522" s="285">
        <v>66</v>
      </c>
      <c r="B522" s="113">
        <v>42065</v>
      </c>
      <c r="C522" s="114" t="s">
        <v>660</v>
      </c>
      <c r="D522" s="114" t="s">
        <v>685</v>
      </c>
      <c r="E522" s="114" t="s">
        <v>606</v>
      </c>
      <c r="F522" s="216">
        <v>60</v>
      </c>
      <c r="G522" s="306"/>
    </row>
    <row r="523" spans="1:7" ht="45" x14ac:dyDescent="0.25">
      <c r="A523" s="285">
        <v>67</v>
      </c>
      <c r="B523" s="113">
        <v>42066</v>
      </c>
      <c r="C523" s="114" t="s">
        <v>100</v>
      </c>
      <c r="D523" s="114" t="s">
        <v>2971</v>
      </c>
      <c r="E523" s="114"/>
      <c r="F523" s="216">
        <v>36.9</v>
      </c>
      <c r="G523" s="306"/>
    </row>
    <row r="524" spans="1:7" x14ac:dyDescent="0.25">
      <c r="A524" s="285">
        <v>68</v>
      </c>
      <c r="B524" s="113">
        <v>42067</v>
      </c>
      <c r="C524" s="114" t="s">
        <v>691</v>
      </c>
      <c r="D524" s="114" t="s">
        <v>692</v>
      </c>
      <c r="E524" s="114" t="s">
        <v>690</v>
      </c>
      <c r="F524" s="216">
        <v>2872.64</v>
      </c>
      <c r="G524" s="306"/>
    </row>
    <row r="525" spans="1:7" ht="30" x14ac:dyDescent="0.25">
      <c r="A525" s="285">
        <f t="shared" si="10"/>
        <v>69</v>
      </c>
      <c r="B525" s="113">
        <v>42067</v>
      </c>
      <c r="C525" s="114" t="s">
        <v>100</v>
      </c>
      <c r="D525" s="114" t="s">
        <v>2972</v>
      </c>
      <c r="E525" s="114"/>
      <c r="F525" s="216">
        <v>27</v>
      </c>
      <c r="G525" s="306"/>
    </row>
    <row r="526" spans="1:7" ht="45" x14ac:dyDescent="0.25">
      <c r="A526" s="285">
        <f t="shared" si="10"/>
        <v>70</v>
      </c>
      <c r="B526" s="113">
        <v>42067</v>
      </c>
      <c r="C526" s="114" t="s">
        <v>407</v>
      </c>
      <c r="D526" s="114" t="s">
        <v>695</v>
      </c>
      <c r="E526" s="114" t="s">
        <v>694</v>
      </c>
      <c r="F526" s="216">
        <v>48</v>
      </c>
      <c r="G526" s="306"/>
    </row>
    <row r="527" spans="1:7" ht="30" x14ac:dyDescent="0.25">
      <c r="A527" s="285">
        <f t="shared" si="10"/>
        <v>71</v>
      </c>
      <c r="B527" s="113">
        <v>42068</v>
      </c>
      <c r="C527" s="114" t="s">
        <v>100</v>
      </c>
      <c r="D527" s="114" t="s">
        <v>2973</v>
      </c>
      <c r="E527" s="114"/>
      <c r="F527" s="216">
        <v>59.1</v>
      </c>
      <c r="G527" s="306"/>
    </row>
    <row r="528" spans="1:7" ht="45" x14ac:dyDescent="0.25">
      <c r="A528" s="285">
        <v>72</v>
      </c>
      <c r="B528" s="113">
        <v>42069</v>
      </c>
      <c r="C528" s="114" t="s">
        <v>100</v>
      </c>
      <c r="D528" s="114" t="s">
        <v>2974</v>
      </c>
      <c r="E528" s="114"/>
      <c r="F528" s="216">
        <v>43</v>
      </c>
      <c r="G528" s="306"/>
    </row>
    <row r="529" spans="1:7" ht="30" x14ac:dyDescent="0.25">
      <c r="A529" s="285">
        <v>73</v>
      </c>
      <c r="B529" s="113">
        <v>42072</v>
      </c>
      <c r="C529" s="114" t="s">
        <v>100</v>
      </c>
      <c r="D529" s="114" t="s">
        <v>696</v>
      </c>
      <c r="E529" s="114"/>
      <c r="F529" s="216">
        <v>35.5</v>
      </c>
      <c r="G529" s="306"/>
    </row>
    <row r="530" spans="1:7" ht="30" x14ac:dyDescent="0.25">
      <c r="A530" s="285">
        <f t="shared" si="10"/>
        <v>74</v>
      </c>
      <c r="B530" s="113">
        <v>42073</v>
      </c>
      <c r="C530" s="114" t="s">
        <v>379</v>
      </c>
      <c r="D530" s="114" t="s">
        <v>2975</v>
      </c>
      <c r="E530" s="114" t="s">
        <v>707</v>
      </c>
      <c r="F530" s="216">
        <v>20</v>
      </c>
      <c r="G530" s="306"/>
    </row>
    <row r="531" spans="1:7" ht="45" x14ac:dyDescent="0.25">
      <c r="A531" s="285">
        <v>75</v>
      </c>
      <c r="B531" s="113">
        <v>42074</v>
      </c>
      <c r="C531" s="114" t="s">
        <v>100</v>
      </c>
      <c r="D531" s="114" t="s">
        <v>709</v>
      </c>
      <c r="E531" s="114"/>
      <c r="F531" s="216">
        <v>1107.7</v>
      </c>
      <c r="G531" s="306"/>
    </row>
    <row r="532" spans="1:7" ht="30" x14ac:dyDescent="0.25">
      <c r="A532" s="285">
        <v>76</v>
      </c>
      <c r="B532" s="113">
        <v>42074</v>
      </c>
      <c r="C532" s="114" t="s">
        <v>100</v>
      </c>
      <c r="D532" s="114" t="s">
        <v>713</v>
      </c>
      <c r="E532" s="114"/>
      <c r="F532" s="216">
        <v>22</v>
      </c>
      <c r="G532" s="306"/>
    </row>
    <row r="533" spans="1:7" ht="30" x14ac:dyDescent="0.25">
      <c r="A533" s="285">
        <v>77</v>
      </c>
      <c r="B533" s="113">
        <v>42080</v>
      </c>
      <c r="C533" s="114" t="s">
        <v>100</v>
      </c>
      <c r="D533" s="114" t="s">
        <v>2976</v>
      </c>
      <c r="E533" s="114"/>
      <c r="F533" s="216">
        <v>2500</v>
      </c>
      <c r="G533" s="306"/>
    </row>
    <row r="534" spans="1:7" ht="45" x14ac:dyDescent="0.25">
      <c r="A534" s="285">
        <v>78</v>
      </c>
      <c r="B534" s="113">
        <v>42075</v>
      </c>
      <c r="C534" s="114" t="s">
        <v>100</v>
      </c>
      <c r="D534" s="114" t="s">
        <v>2977</v>
      </c>
      <c r="E534" s="114"/>
      <c r="F534" s="216">
        <v>55.2</v>
      </c>
      <c r="G534" s="306"/>
    </row>
    <row r="535" spans="1:7" ht="30" x14ac:dyDescent="0.25">
      <c r="A535" s="285">
        <v>79</v>
      </c>
      <c r="B535" s="113">
        <v>42079</v>
      </c>
      <c r="C535" s="114" t="s">
        <v>100</v>
      </c>
      <c r="D535" s="114" t="s">
        <v>723</v>
      </c>
      <c r="E535" s="114"/>
      <c r="F535" s="216">
        <v>15</v>
      </c>
      <c r="G535" s="306"/>
    </row>
    <row r="536" spans="1:7" ht="30" x14ac:dyDescent="0.25">
      <c r="A536" s="285">
        <v>80</v>
      </c>
      <c r="B536" s="113">
        <v>42082</v>
      </c>
      <c r="C536" s="114" t="s">
        <v>100</v>
      </c>
      <c r="D536" s="114" t="s">
        <v>2978</v>
      </c>
      <c r="E536" s="114"/>
      <c r="F536" s="216">
        <v>7.5</v>
      </c>
      <c r="G536" s="306"/>
    </row>
    <row r="537" spans="1:7" ht="45" x14ac:dyDescent="0.25">
      <c r="A537" s="285">
        <f t="shared" ref="A537:A563" si="11">+A536+1</f>
        <v>81</v>
      </c>
      <c r="B537" s="113">
        <v>42083</v>
      </c>
      <c r="C537" s="114" t="s">
        <v>100</v>
      </c>
      <c r="D537" s="114" t="s">
        <v>2979</v>
      </c>
      <c r="E537" s="114"/>
      <c r="F537" s="216">
        <v>84.5</v>
      </c>
      <c r="G537" s="306"/>
    </row>
    <row r="538" spans="1:7" ht="60" x14ac:dyDescent="0.25">
      <c r="A538" s="285">
        <v>82</v>
      </c>
      <c r="B538" s="113">
        <v>42086</v>
      </c>
      <c r="C538" s="114" t="s">
        <v>510</v>
      </c>
      <c r="D538" s="114" t="s">
        <v>220</v>
      </c>
      <c r="E538" s="114" t="s">
        <v>734</v>
      </c>
      <c r="F538" s="216">
        <v>25</v>
      </c>
      <c r="G538" s="306"/>
    </row>
    <row r="539" spans="1:7" ht="30" x14ac:dyDescent="0.25">
      <c r="A539" s="285">
        <f t="shared" si="11"/>
        <v>83</v>
      </c>
      <c r="B539" s="113">
        <v>42086</v>
      </c>
      <c r="C539" s="114" t="s">
        <v>100</v>
      </c>
      <c r="D539" s="114" t="s">
        <v>2980</v>
      </c>
      <c r="E539" s="114"/>
      <c r="F539" s="216">
        <v>7</v>
      </c>
      <c r="G539" s="306"/>
    </row>
    <row r="540" spans="1:7" ht="30" x14ac:dyDescent="0.25">
      <c r="A540" s="285">
        <v>84</v>
      </c>
      <c r="B540" s="113">
        <v>42087</v>
      </c>
      <c r="C540" s="114" t="s">
        <v>100</v>
      </c>
      <c r="D540" s="114" t="s">
        <v>738</v>
      </c>
      <c r="E540" s="114"/>
      <c r="F540" s="216">
        <v>5</v>
      </c>
      <c r="G540" s="306"/>
    </row>
    <row r="541" spans="1:7" ht="60" x14ac:dyDescent="0.25">
      <c r="A541" s="285">
        <f t="shared" si="11"/>
        <v>85</v>
      </c>
      <c r="B541" s="113">
        <v>42088</v>
      </c>
      <c r="C541" s="114" t="s">
        <v>660</v>
      </c>
      <c r="D541" s="114" t="s">
        <v>739</v>
      </c>
      <c r="E541" s="114" t="s">
        <v>606</v>
      </c>
      <c r="F541" s="216">
        <v>20.5</v>
      </c>
      <c r="G541" s="306"/>
    </row>
    <row r="542" spans="1:7" ht="60" x14ac:dyDescent="0.25">
      <c r="A542" s="285">
        <f t="shared" si="11"/>
        <v>86</v>
      </c>
      <c r="B542" s="113">
        <v>42088</v>
      </c>
      <c r="C542" s="114" t="s">
        <v>100</v>
      </c>
      <c r="D542" s="114" t="s">
        <v>2981</v>
      </c>
      <c r="E542" s="114"/>
      <c r="F542" s="216">
        <v>30.6</v>
      </c>
      <c r="G542" s="306"/>
    </row>
    <row r="543" spans="1:7" ht="45" x14ac:dyDescent="0.25">
      <c r="A543" s="285">
        <v>87</v>
      </c>
      <c r="B543" s="113">
        <v>42088</v>
      </c>
      <c r="C543" s="114" t="s">
        <v>743</v>
      </c>
      <c r="D543" s="114" t="s">
        <v>744</v>
      </c>
      <c r="E543" s="114" t="s">
        <v>742</v>
      </c>
      <c r="F543" s="217"/>
      <c r="G543" s="301">
        <v>3200</v>
      </c>
    </row>
    <row r="544" spans="1:7" ht="30" x14ac:dyDescent="0.25">
      <c r="A544" s="285">
        <v>88</v>
      </c>
      <c r="B544" s="113">
        <v>42089</v>
      </c>
      <c r="C544" s="114" t="s">
        <v>100</v>
      </c>
      <c r="D544" s="114" t="s">
        <v>749</v>
      </c>
      <c r="E544" s="114"/>
      <c r="F544" s="216">
        <v>9</v>
      </c>
      <c r="G544" s="306"/>
    </row>
    <row r="545" spans="1:7" ht="60" x14ac:dyDescent="0.25">
      <c r="A545" s="285">
        <f t="shared" si="11"/>
        <v>89</v>
      </c>
      <c r="B545" s="113">
        <v>42089</v>
      </c>
      <c r="C545" s="114" t="s">
        <v>660</v>
      </c>
      <c r="D545" s="114" t="s">
        <v>2982</v>
      </c>
      <c r="E545" s="114" t="s">
        <v>606</v>
      </c>
      <c r="F545" s="216">
        <v>33.5</v>
      </c>
      <c r="G545" s="306"/>
    </row>
    <row r="546" spans="1:7" ht="45" x14ac:dyDescent="0.25">
      <c r="A546" s="285">
        <f t="shared" si="11"/>
        <v>90</v>
      </c>
      <c r="B546" s="113">
        <v>42090</v>
      </c>
      <c r="C546" s="114" t="s">
        <v>621</v>
      </c>
      <c r="D546" s="114" t="s">
        <v>752</v>
      </c>
      <c r="E546" s="114" t="s">
        <v>751</v>
      </c>
      <c r="F546" s="216">
        <v>2</v>
      </c>
      <c r="G546" s="306"/>
    </row>
    <row r="547" spans="1:7" ht="45" x14ac:dyDescent="0.25">
      <c r="A547" s="285">
        <f t="shared" si="11"/>
        <v>91</v>
      </c>
      <c r="B547" s="113">
        <v>42090</v>
      </c>
      <c r="C547" s="114" t="s">
        <v>621</v>
      </c>
      <c r="D547" s="114" t="s">
        <v>754</v>
      </c>
      <c r="E547" s="114" t="s">
        <v>753</v>
      </c>
      <c r="F547" s="216">
        <v>1.9</v>
      </c>
      <c r="G547" s="306"/>
    </row>
    <row r="548" spans="1:7" x14ac:dyDescent="0.25">
      <c r="A548" s="285">
        <f t="shared" si="11"/>
        <v>92</v>
      </c>
      <c r="B548" s="113">
        <v>42090</v>
      </c>
      <c r="C548" s="114" t="s">
        <v>11</v>
      </c>
      <c r="D548" s="114" t="s">
        <v>588</v>
      </c>
      <c r="E548" s="114" t="s">
        <v>755</v>
      </c>
      <c r="F548" s="216">
        <v>75</v>
      </c>
      <c r="G548" s="306"/>
    </row>
    <row r="549" spans="1:7" ht="45" x14ac:dyDescent="0.25">
      <c r="A549" s="285">
        <v>93</v>
      </c>
      <c r="B549" s="117">
        <v>42092</v>
      </c>
      <c r="C549" s="118" t="s">
        <v>324</v>
      </c>
      <c r="D549" s="118" t="s">
        <v>756</v>
      </c>
      <c r="E549" s="119"/>
      <c r="F549" s="216">
        <v>1158.33</v>
      </c>
      <c r="G549" s="307"/>
    </row>
    <row r="550" spans="1:7" ht="60" x14ac:dyDescent="0.25">
      <c r="A550" s="285">
        <v>94</v>
      </c>
      <c r="B550" s="117">
        <v>42092</v>
      </c>
      <c r="C550" s="118" t="s">
        <v>757</v>
      </c>
      <c r="D550" s="118" t="s">
        <v>756</v>
      </c>
      <c r="E550" s="119"/>
      <c r="F550" s="216">
        <v>1708.42</v>
      </c>
      <c r="G550" s="307"/>
    </row>
    <row r="551" spans="1:7" ht="60" x14ac:dyDescent="0.25">
      <c r="A551" s="285">
        <v>95</v>
      </c>
      <c r="B551" s="117">
        <v>42090</v>
      </c>
      <c r="C551" s="118" t="s">
        <v>328</v>
      </c>
      <c r="D551" s="118" t="s">
        <v>756</v>
      </c>
      <c r="E551" s="119"/>
      <c r="F551" s="216">
        <v>1858</v>
      </c>
      <c r="G551" s="307"/>
    </row>
    <row r="552" spans="1:7" ht="45" x14ac:dyDescent="0.25">
      <c r="A552" s="285">
        <v>96</v>
      </c>
      <c r="B552" s="117">
        <v>42093</v>
      </c>
      <c r="C552" s="118" t="s">
        <v>357</v>
      </c>
      <c r="D552" s="118" t="s">
        <v>756</v>
      </c>
      <c r="E552" s="119"/>
      <c r="F552" s="216">
        <v>1305</v>
      </c>
      <c r="G552" s="307"/>
    </row>
    <row r="553" spans="1:7" ht="60" x14ac:dyDescent="0.25">
      <c r="A553" s="285">
        <f t="shared" si="11"/>
        <v>97</v>
      </c>
      <c r="B553" s="113">
        <v>42094</v>
      </c>
      <c r="C553" s="114" t="s">
        <v>510</v>
      </c>
      <c r="D553" s="114" t="s">
        <v>123</v>
      </c>
      <c r="E553" s="114" t="s">
        <v>758</v>
      </c>
      <c r="F553" s="216">
        <v>56</v>
      </c>
      <c r="G553" s="306"/>
    </row>
    <row r="554" spans="1:7" ht="30" x14ac:dyDescent="0.25">
      <c r="A554" s="285">
        <f t="shared" si="11"/>
        <v>98</v>
      </c>
      <c r="B554" s="113">
        <v>42094</v>
      </c>
      <c r="C554" s="114" t="s">
        <v>760</v>
      </c>
      <c r="D554" s="114" t="s">
        <v>761</v>
      </c>
      <c r="E554" s="114" t="s">
        <v>759</v>
      </c>
      <c r="F554" s="216">
        <v>5</v>
      </c>
      <c r="G554" s="306"/>
    </row>
    <row r="555" spans="1:7" ht="30" x14ac:dyDescent="0.25">
      <c r="A555" s="285">
        <f t="shared" si="11"/>
        <v>99</v>
      </c>
      <c r="B555" s="113">
        <v>42094</v>
      </c>
      <c r="C555" s="114" t="s">
        <v>760</v>
      </c>
      <c r="D555" s="114" t="s">
        <v>763</v>
      </c>
      <c r="E555" s="114" t="s">
        <v>762</v>
      </c>
      <c r="F555" s="216">
        <v>20</v>
      </c>
      <c r="G555" s="306"/>
    </row>
    <row r="556" spans="1:7" ht="60" x14ac:dyDescent="0.25">
      <c r="A556" s="285">
        <f t="shared" si="11"/>
        <v>100</v>
      </c>
      <c r="B556" s="113">
        <v>42094</v>
      </c>
      <c r="C556" s="114" t="s">
        <v>660</v>
      </c>
      <c r="D556" s="114" t="s">
        <v>2983</v>
      </c>
      <c r="E556" s="114" t="s">
        <v>606</v>
      </c>
      <c r="F556" s="216">
        <v>41</v>
      </c>
      <c r="G556" s="306"/>
    </row>
    <row r="557" spans="1:7" ht="60" x14ac:dyDescent="0.25">
      <c r="A557" s="285">
        <v>101</v>
      </c>
      <c r="B557" s="113">
        <v>42095</v>
      </c>
      <c r="C557" s="114" t="s">
        <v>660</v>
      </c>
      <c r="D557" s="114" t="s">
        <v>766</v>
      </c>
      <c r="E557" s="114" t="s">
        <v>606</v>
      </c>
      <c r="F557" s="216">
        <v>38.5</v>
      </c>
      <c r="G557" s="306"/>
    </row>
    <row r="558" spans="1:7" ht="60" x14ac:dyDescent="0.25">
      <c r="A558" s="285">
        <f t="shared" si="11"/>
        <v>102</v>
      </c>
      <c r="B558" s="113">
        <v>42095</v>
      </c>
      <c r="C558" s="114" t="s">
        <v>660</v>
      </c>
      <c r="D558" s="114" t="s">
        <v>2984</v>
      </c>
      <c r="E558" s="114"/>
      <c r="F558" s="216">
        <v>39.299999999999997</v>
      </c>
      <c r="G558" s="306"/>
    </row>
    <row r="559" spans="1:7" ht="30" x14ac:dyDescent="0.25">
      <c r="A559" s="285">
        <v>103</v>
      </c>
      <c r="B559" s="113">
        <v>42100</v>
      </c>
      <c r="C559" s="114" t="s">
        <v>379</v>
      </c>
      <c r="D559" s="114" t="s">
        <v>436</v>
      </c>
      <c r="E559" s="114" t="s">
        <v>769</v>
      </c>
      <c r="F559" s="216">
        <v>8</v>
      </c>
      <c r="G559" s="306"/>
    </row>
    <row r="560" spans="1:7" ht="30" x14ac:dyDescent="0.25">
      <c r="A560" s="285">
        <f t="shared" si="11"/>
        <v>104</v>
      </c>
      <c r="B560" s="113">
        <v>42100</v>
      </c>
      <c r="C560" s="114" t="s">
        <v>379</v>
      </c>
      <c r="D560" s="114" t="s">
        <v>2985</v>
      </c>
      <c r="E560" s="114"/>
      <c r="F560" s="216">
        <v>32</v>
      </c>
      <c r="G560" s="306"/>
    </row>
    <row r="561" spans="1:7" ht="30" x14ac:dyDescent="0.25">
      <c r="A561" s="285">
        <f t="shared" si="11"/>
        <v>105</v>
      </c>
      <c r="B561" s="113">
        <v>42100</v>
      </c>
      <c r="C561" s="114" t="s">
        <v>379</v>
      </c>
      <c r="D561" s="114" t="s">
        <v>2986</v>
      </c>
      <c r="E561" s="114" t="s">
        <v>771</v>
      </c>
      <c r="F561" s="216">
        <v>52</v>
      </c>
      <c r="G561" s="306"/>
    </row>
    <row r="562" spans="1:7" ht="60" x14ac:dyDescent="0.25">
      <c r="A562" s="285">
        <v>106</v>
      </c>
      <c r="B562" s="113">
        <v>42101</v>
      </c>
      <c r="C562" s="114" t="s">
        <v>660</v>
      </c>
      <c r="D562" s="114" t="s">
        <v>776</v>
      </c>
      <c r="E562" s="114" t="s">
        <v>606</v>
      </c>
      <c r="F562" s="216">
        <v>19.2</v>
      </c>
      <c r="G562" s="306"/>
    </row>
    <row r="563" spans="1:7" ht="30" x14ac:dyDescent="0.25">
      <c r="A563" s="285">
        <f t="shared" si="11"/>
        <v>107</v>
      </c>
      <c r="B563" s="113">
        <v>42101</v>
      </c>
      <c r="C563" s="114" t="s">
        <v>100</v>
      </c>
      <c r="D563" s="114" t="s">
        <v>777</v>
      </c>
      <c r="E563" s="114"/>
      <c r="F563" s="216">
        <v>4.7</v>
      </c>
      <c r="G563" s="306"/>
    </row>
    <row r="564" spans="1:7" ht="30" x14ac:dyDescent="0.25">
      <c r="A564" s="285">
        <v>108</v>
      </c>
      <c r="B564" s="113">
        <v>42102</v>
      </c>
      <c r="C564" s="114" t="s">
        <v>100</v>
      </c>
      <c r="D564" s="114" t="s">
        <v>787</v>
      </c>
      <c r="E564" s="114"/>
      <c r="F564" s="216">
        <v>195.5</v>
      </c>
      <c r="G564" s="306"/>
    </row>
    <row r="565" spans="1:7" ht="45" x14ac:dyDescent="0.25">
      <c r="A565" s="285">
        <v>109</v>
      </c>
      <c r="B565" s="113">
        <v>42103</v>
      </c>
      <c r="C565" s="114" t="s">
        <v>549</v>
      </c>
      <c r="D565" s="114" t="s">
        <v>800</v>
      </c>
      <c r="E565" s="114" t="s">
        <v>799</v>
      </c>
      <c r="F565" s="216">
        <v>10</v>
      </c>
      <c r="G565" s="306"/>
    </row>
    <row r="566" spans="1:7" ht="45" x14ac:dyDescent="0.25">
      <c r="A566" s="285">
        <v>110</v>
      </c>
      <c r="B566" s="113">
        <v>42103</v>
      </c>
      <c r="C566" s="114" t="s">
        <v>549</v>
      </c>
      <c r="D566" s="114" t="s">
        <v>798</v>
      </c>
      <c r="E566" s="114" t="s">
        <v>797</v>
      </c>
      <c r="F566" s="216">
        <v>51</v>
      </c>
      <c r="G566" s="306"/>
    </row>
    <row r="567" spans="1:7" ht="75" x14ac:dyDescent="0.25">
      <c r="A567" s="285">
        <v>111</v>
      </c>
      <c r="B567" s="113">
        <v>42102</v>
      </c>
      <c r="C567" s="114" t="s">
        <v>785</v>
      </c>
      <c r="D567" s="114" t="s">
        <v>786</v>
      </c>
      <c r="E567" s="114" t="s">
        <v>784</v>
      </c>
      <c r="F567" s="216">
        <v>920.4</v>
      </c>
      <c r="G567" s="306"/>
    </row>
    <row r="568" spans="1:7" x14ac:dyDescent="0.25">
      <c r="A568" s="285">
        <v>112</v>
      </c>
      <c r="B568" s="113">
        <v>42104</v>
      </c>
      <c r="C568" s="114" t="s">
        <v>782</v>
      </c>
      <c r="D568" s="114" t="s">
        <v>802</v>
      </c>
      <c r="E568" s="114">
        <v>283</v>
      </c>
      <c r="F568" s="216">
        <v>90</v>
      </c>
      <c r="G568" s="306"/>
    </row>
    <row r="569" spans="1:7" ht="30" x14ac:dyDescent="0.25">
      <c r="A569" s="285">
        <v>113</v>
      </c>
      <c r="B569" s="113">
        <v>42102</v>
      </c>
      <c r="C569" s="114" t="s">
        <v>100</v>
      </c>
      <c r="D569" s="114" t="s">
        <v>15</v>
      </c>
      <c r="E569" s="114"/>
      <c r="F569" s="216">
        <v>100</v>
      </c>
      <c r="G569" s="301">
        <v>2776</v>
      </c>
    </row>
    <row r="570" spans="1:7" ht="30" x14ac:dyDescent="0.25">
      <c r="A570" s="285">
        <v>114</v>
      </c>
      <c r="B570" s="113">
        <v>42103</v>
      </c>
      <c r="C570" s="114" t="s">
        <v>564</v>
      </c>
      <c r="D570" s="114" t="s">
        <v>2987</v>
      </c>
      <c r="E570" s="114" t="s">
        <v>791</v>
      </c>
      <c r="F570" s="216">
        <v>38</v>
      </c>
      <c r="G570" s="306"/>
    </row>
    <row r="571" spans="1:7" ht="30" x14ac:dyDescent="0.25">
      <c r="A571" s="285">
        <v>115</v>
      </c>
      <c r="B571" s="113">
        <v>42103</v>
      </c>
      <c r="C571" s="114" t="s">
        <v>564</v>
      </c>
      <c r="D571" s="114" t="s">
        <v>794</v>
      </c>
      <c r="E571" s="114" t="s">
        <v>793</v>
      </c>
      <c r="F571" s="216">
        <v>18</v>
      </c>
      <c r="G571" s="306"/>
    </row>
    <row r="572" spans="1:7" ht="30" x14ac:dyDescent="0.25">
      <c r="A572" s="285">
        <f>+A571+1</f>
        <v>116</v>
      </c>
      <c r="B572" s="113">
        <v>42103</v>
      </c>
      <c r="C572" s="114" t="s">
        <v>564</v>
      </c>
      <c r="D572" s="114" t="s">
        <v>796</v>
      </c>
      <c r="E572" s="114" t="s">
        <v>795</v>
      </c>
      <c r="F572" s="216">
        <v>48</v>
      </c>
      <c r="G572" s="306"/>
    </row>
    <row r="573" spans="1:7" ht="45" x14ac:dyDescent="0.25">
      <c r="A573" s="285">
        <v>117</v>
      </c>
      <c r="B573" s="113">
        <v>42104</v>
      </c>
      <c r="C573" s="114" t="s">
        <v>100</v>
      </c>
      <c r="D573" s="114" t="s">
        <v>805</v>
      </c>
      <c r="E573" s="114"/>
      <c r="F573" s="216">
        <f>178.1+8</f>
        <v>186.1</v>
      </c>
      <c r="G573" s="306"/>
    </row>
    <row r="574" spans="1:7" ht="75" x14ac:dyDescent="0.25">
      <c r="A574" s="285">
        <v>118</v>
      </c>
      <c r="B574" s="113">
        <v>42104</v>
      </c>
      <c r="C574" s="114" t="s">
        <v>785</v>
      </c>
      <c r="D574" s="114" t="s">
        <v>2988</v>
      </c>
      <c r="E574" s="114" t="s">
        <v>803</v>
      </c>
      <c r="F574" s="216">
        <v>1010.4</v>
      </c>
      <c r="G574" s="306"/>
    </row>
    <row r="575" spans="1:7" ht="60" x14ac:dyDescent="0.25">
      <c r="A575" s="285">
        <v>119</v>
      </c>
      <c r="B575" s="113">
        <v>42104</v>
      </c>
      <c r="C575" s="114" t="s">
        <v>660</v>
      </c>
      <c r="D575" s="114" t="s">
        <v>801</v>
      </c>
      <c r="E575" s="114" t="s">
        <v>606</v>
      </c>
      <c r="F575" s="216">
        <v>85.2</v>
      </c>
      <c r="G575" s="306"/>
    </row>
    <row r="576" spans="1:7" ht="30" x14ac:dyDescent="0.25">
      <c r="A576" s="285">
        <v>120</v>
      </c>
      <c r="B576" s="113">
        <v>42107</v>
      </c>
      <c r="C576" s="114" t="s">
        <v>100</v>
      </c>
      <c r="D576" s="114" t="s">
        <v>818</v>
      </c>
      <c r="E576" s="114"/>
      <c r="F576" s="216">
        <v>33.5</v>
      </c>
      <c r="G576" s="306"/>
    </row>
    <row r="577" spans="1:7" ht="60" x14ac:dyDescent="0.25">
      <c r="A577" s="285">
        <v>121</v>
      </c>
      <c r="B577" s="113">
        <v>42107</v>
      </c>
      <c r="C577" s="114" t="s">
        <v>510</v>
      </c>
      <c r="D577" s="114" t="s">
        <v>123</v>
      </c>
      <c r="E577" s="114" t="s">
        <v>817</v>
      </c>
      <c r="F577" s="216">
        <v>16</v>
      </c>
      <c r="G577" s="306"/>
    </row>
    <row r="578" spans="1:7" ht="60" x14ac:dyDescent="0.25">
      <c r="A578" s="285">
        <v>122</v>
      </c>
      <c r="B578" s="113">
        <v>42107</v>
      </c>
      <c r="C578" s="114" t="s">
        <v>660</v>
      </c>
      <c r="D578" s="114" t="s">
        <v>816</v>
      </c>
      <c r="E578" s="114" t="s">
        <v>606</v>
      </c>
      <c r="F578" s="216">
        <v>15</v>
      </c>
      <c r="G578" s="306"/>
    </row>
    <row r="579" spans="1:7" ht="30" x14ac:dyDescent="0.25">
      <c r="A579" s="285">
        <v>123</v>
      </c>
      <c r="B579" s="113">
        <v>42108</v>
      </c>
      <c r="C579" s="114" t="s">
        <v>100</v>
      </c>
      <c r="D579" s="114" t="s">
        <v>821</v>
      </c>
      <c r="E579" s="114"/>
      <c r="F579" s="216">
        <v>6</v>
      </c>
      <c r="G579" s="306"/>
    </row>
    <row r="580" spans="1:7" ht="60" x14ac:dyDescent="0.25">
      <c r="A580" s="285">
        <v>124</v>
      </c>
      <c r="B580" s="113">
        <v>42108</v>
      </c>
      <c r="C580" s="114" t="s">
        <v>660</v>
      </c>
      <c r="D580" s="114" t="s">
        <v>820</v>
      </c>
      <c r="E580" s="114" t="s">
        <v>606</v>
      </c>
      <c r="F580" s="216">
        <v>20.5</v>
      </c>
      <c r="G580" s="306"/>
    </row>
    <row r="581" spans="1:7" ht="30" x14ac:dyDescent="0.25">
      <c r="A581" s="285">
        <v>125</v>
      </c>
      <c r="B581" s="113">
        <v>42109</v>
      </c>
      <c r="C581" s="114" t="s">
        <v>379</v>
      </c>
      <c r="D581" s="114" t="s">
        <v>436</v>
      </c>
      <c r="E581" s="114" t="s">
        <v>827</v>
      </c>
      <c r="F581" s="216">
        <v>8</v>
      </c>
      <c r="G581" s="306"/>
    </row>
    <row r="582" spans="1:7" ht="30" x14ac:dyDescent="0.25">
      <c r="A582" s="285">
        <f>+A581+1</f>
        <v>126</v>
      </c>
      <c r="B582" s="113">
        <v>42109</v>
      </c>
      <c r="C582" s="114" t="s">
        <v>379</v>
      </c>
      <c r="D582" s="114" t="s">
        <v>436</v>
      </c>
      <c r="E582" s="114" t="s">
        <v>828</v>
      </c>
      <c r="F582" s="216">
        <v>12</v>
      </c>
      <c r="G582" s="306"/>
    </row>
    <row r="583" spans="1:7" ht="30" x14ac:dyDescent="0.25">
      <c r="A583" s="285">
        <f>+A582+1</f>
        <v>127</v>
      </c>
      <c r="B583" s="113">
        <v>42109</v>
      </c>
      <c r="C583" s="114" t="s">
        <v>379</v>
      </c>
      <c r="D583" s="114" t="s">
        <v>436</v>
      </c>
      <c r="E583" s="114" t="s">
        <v>829</v>
      </c>
      <c r="F583" s="216">
        <v>12</v>
      </c>
      <c r="G583" s="306"/>
    </row>
    <row r="584" spans="1:7" ht="30" x14ac:dyDescent="0.25">
      <c r="A584" s="285">
        <f>+A583+1</f>
        <v>128</v>
      </c>
      <c r="B584" s="113">
        <v>42109</v>
      </c>
      <c r="C584" s="114" t="s">
        <v>379</v>
      </c>
      <c r="D584" s="114" t="s">
        <v>436</v>
      </c>
      <c r="E584" s="114" t="s">
        <v>830</v>
      </c>
      <c r="F584" s="216">
        <v>8</v>
      </c>
      <c r="G584" s="306"/>
    </row>
    <row r="585" spans="1:7" ht="60" x14ac:dyDescent="0.25">
      <c r="A585" s="285">
        <v>129</v>
      </c>
      <c r="B585" s="113">
        <v>42109</v>
      </c>
      <c r="C585" s="114" t="s">
        <v>510</v>
      </c>
      <c r="D585" s="114" t="s">
        <v>123</v>
      </c>
      <c r="E585" s="114" t="s">
        <v>826</v>
      </c>
      <c r="F585" s="216">
        <v>24</v>
      </c>
      <c r="G585" s="306"/>
    </row>
    <row r="586" spans="1:7" ht="60" x14ac:dyDescent="0.25">
      <c r="A586" s="285">
        <v>130</v>
      </c>
      <c r="B586" s="113">
        <v>42109</v>
      </c>
      <c r="C586" s="114" t="s">
        <v>660</v>
      </c>
      <c r="D586" s="114" t="s">
        <v>825</v>
      </c>
      <c r="E586" s="114" t="s">
        <v>606</v>
      </c>
      <c r="F586" s="216">
        <v>16.5</v>
      </c>
      <c r="G586" s="306"/>
    </row>
    <row r="587" spans="1:7" ht="30" x14ac:dyDescent="0.25">
      <c r="A587" s="285">
        <v>131</v>
      </c>
      <c r="B587" s="113">
        <v>42110</v>
      </c>
      <c r="C587" s="114" t="s">
        <v>100</v>
      </c>
      <c r="D587" s="114" t="s">
        <v>831</v>
      </c>
      <c r="E587" s="114"/>
      <c r="F587" s="216">
        <v>17.5</v>
      </c>
      <c r="G587" s="306"/>
    </row>
    <row r="588" spans="1:7" ht="45" x14ac:dyDescent="0.25">
      <c r="A588" s="285">
        <v>132</v>
      </c>
      <c r="B588" s="113">
        <v>42115</v>
      </c>
      <c r="C588" s="114" t="s">
        <v>100</v>
      </c>
      <c r="D588" s="114" t="s">
        <v>2989</v>
      </c>
      <c r="E588" s="114"/>
      <c r="F588" s="216">
        <v>39.700000000000003</v>
      </c>
      <c r="G588" s="306"/>
    </row>
    <row r="589" spans="1:7" ht="60" x14ac:dyDescent="0.25">
      <c r="A589" s="285">
        <v>133</v>
      </c>
      <c r="B589" s="113">
        <v>42116</v>
      </c>
      <c r="C589" s="114" t="s">
        <v>510</v>
      </c>
      <c r="D589" s="114" t="s">
        <v>844</v>
      </c>
      <c r="E589" s="114" t="s">
        <v>843</v>
      </c>
      <c r="F589" s="216">
        <v>10</v>
      </c>
      <c r="G589" s="306"/>
    </row>
    <row r="590" spans="1:7" ht="60" x14ac:dyDescent="0.25">
      <c r="A590" s="285">
        <v>134</v>
      </c>
      <c r="B590" s="113">
        <v>42116</v>
      </c>
      <c r="C590" s="114" t="s">
        <v>660</v>
      </c>
      <c r="D590" s="114" t="s">
        <v>842</v>
      </c>
      <c r="E590" s="114" t="s">
        <v>606</v>
      </c>
      <c r="F590" s="216">
        <v>15.5</v>
      </c>
      <c r="G590" s="306"/>
    </row>
    <row r="591" spans="1:7" ht="30" x14ac:dyDescent="0.25">
      <c r="A591" s="285">
        <v>135</v>
      </c>
      <c r="B591" s="113">
        <v>42116</v>
      </c>
      <c r="C591" s="114" t="s">
        <v>481</v>
      </c>
      <c r="D591" s="114" t="s">
        <v>841</v>
      </c>
      <c r="E591" s="114" t="s">
        <v>840</v>
      </c>
      <c r="F591" s="216">
        <v>1</v>
      </c>
      <c r="G591" s="306"/>
    </row>
    <row r="592" spans="1:7" ht="30" x14ac:dyDescent="0.25">
      <c r="A592" s="285">
        <v>136</v>
      </c>
      <c r="B592" s="113">
        <v>42117</v>
      </c>
      <c r="C592" s="114" t="s">
        <v>100</v>
      </c>
      <c r="D592" s="114" t="s">
        <v>2990</v>
      </c>
      <c r="E592" s="114"/>
      <c r="F592" s="216">
        <v>20</v>
      </c>
      <c r="G592" s="306"/>
    </row>
    <row r="593" spans="1:7" ht="45" x14ac:dyDescent="0.25">
      <c r="A593" s="285">
        <v>137</v>
      </c>
      <c r="B593" s="113">
        <v>42117</v>
      </c>
      <c r="C593" s="114" t="s">
        <v>100</v>
      </c>
      <c r="D593" s="114" t="s">
        <v>850</v>
      </c>
      <c r="E593" s="114"/>
      <c r="F593" s="216">
        <v>31.2</v>
      </c>
      <c r="G593" s="306"/>
    </row>
    <row r="594" spans="1:7" ht="30" x14ac:dyDescent="0.25">
      <c r="A594" s="285">
        <v>138</v>
      </c>
      <c r="B594" s="113">
        <v>42114</v>
      </c>
      <c r="C594" s="114" t="s">
        <v>481</v>
      </c>
      <c r="D594" s="114" t="s">
        <v>834</v>
      </c>
      <c r="E594" s="114" t="s">
        <v>833</v>
      </c>
      <c r="F594" s="216">
        <v>2</v>
      </c>
      <c r="G594" s="306"/>
    </row>
    <row r="595" spans="1:7" ht="75" x14ac:dyDescent="0.25">
      <c r="A595" s="285">
        <v>139</v>
      </c>
      <c r="B595" s="113">
        <v>42117</v>
      </c>
      <c r="C595" s="114" t="s">
        <v>848</v>
      </c>
      <c r="D595" s="114" t="s">
        <v>849</v>
      </c>
      <c r="E595" s="114" t="s">
        <v>847</v>
      </c>
      <c r="F595" s="216">
        <v>15</v>
      </c>
      <c r="G595" s="306"/>
    </row>
    <row r="596" spans="1:7" ht="60" x14ac:dyDescent="0.25">
      <c r="A596" s="285">
        <v>140</v>
      </c>
      <c r="B596" s="113">
        <v>42117</v>
      </c>
      <c r="C596" s="114" t="s">
        <v>660</v>
      </c>
      <c r="D596" s="114" t="s">
        <v>846</v>
      </c>
      <c r="E596" s="114" t="s">
        <v>606</v>
      </c>
      <c r="F596" s="216">
        <v>15</v>
      </c>
      <c r="G596" s="306"/>
    </row>
    <row r="597" spans="1:7" ht="30" x14ac:dyDescent="0.25">
      <c r="A597" s="285">
        <v>141</v>
      </c>
      <c r="B597" s="113">
        <v>42117</v>
      </c>
      <c r="C597" s="114"/>
      <c r="D597" s="114" t="s">
        <v>2991</v>
      </c>
      <c r="E597" s="114"/>
      <c r="F597" s="216">
        <v>600</v>
      </c>
      <c r="G597" s="306"/>
    </row>
    <row r="598" spans="1:7" ht="30" x14ac:dyDescent="0.25">
      <c r="A598" s="285">
        <v>142</v>
      </c>
      <c r="B598" s="113">
        <v>42118</v>
      </c>
      <c r="C598" s="114" t="s">
        <v>100</v>
      </c>
      <c r="D598" s="114" t="s">
        <v>859</v>
      </c>
      <c r="E598" s="114"/>
      <c r="F598" s="216">
        <v>12.5</v>
      </c>
      <c r="G598" s="306"/>
    </row>
    <row r="599" spans="1:7" ht="45" x14ac:dyDescent="0.25">
      <c r="A599" s="285">
        <v>143</v>
      </c>
      <c r="B599" s="113">
        <v>42118</v>
      </c>
      <c r="C599" s="114" t="s">
        <v>407</v>
      </c>
      <c r="D599" s="114" t="s">
        <v>2992</v>
      </c>
      <c r="E599" s="114" t="s">
        <v>856</v>
      </c>
      <c r="F599" s="216">
        <v>138</v>
      </c>
      <c r="G599" s="306"/>
    </row>
    <row r="600" spans="1:7" ht="60" x14ac:dyDescent="0.25">
      <c r="A600" s="285">
        <v>144</v>
      </c>
      <c r="B600" s="113">
        <v>42118</v>
      </c>
      <c r="C600" s="114" t="s">
        <v>660</v>
      </c>
      <c r="D600" s="114" t="s">
        <v>855</v>
      </c>
      <c r="E600" s="114" t="s">
        <v>606</v>
      </c>
      <c r="F600" s="216">
        <v>7.5</v>
      </c>
      <c r="G600" s="306"/>
    </row>
    <row r="601" spans="1:7" ht="45" x14ac:dyDescent="0.25">
      <c r="A601" s="285">
        <v>145</v>
      </c>
      <c r="B601" s="113">
        <v>42121</v>
      </c>
      <c r="C601" s="114" t="s">
        <v>100</v>
      </c>
      <c r="D601" s="114" t="s">
        <v>860</v>
      </c>
      <c r="E601" s="114"/>
      <c r="F601" s="216">
        <v>21.5</v>
      </c>
      <c r="G601" s="306"/>
    </row>
    <row r="602" spans="1:7" ht="30" x14ac:dyDescent="0.25">
      <c r="A602" s="285">
        <v>146</v>
      </c>
      <c r="B602" s="113">
        <v>42122</v>
      </c>
      <c r="C602" s="114" t="s">
        <v>100</v>
      </c>
      <c r="D602" s="114" t="s">
        <v>861</v>
      </c>
      <c r="E602" s="114"/>
      <c r="F602" s="216">
        <v>5</v>
      </c>
      <c r="G602" s="306"/>
    </row>
    <row r="603" spans="1:7" ht="30" x14ac:dyDescent="0.25">
      <c r="A603" s="285">
        <v>147</v>
      </c>
      <c r="B603" s="113">
        <v>42124</v>
      </c>
      <c r="C603" s="114" t="s">
        <v>100</v>
      </c>
      <c r="D603" s="114" t="s">
        <v>862</v>
      </c>
      <c r="E603" s="114"/>
      <c r="F603" s="216">
        <v>5</v>
      </c>
      <c r="G603" s="306"/>
    </row>
    <row r="604" spans="1:7" ht="60" x14ac:dyDescent="0.25">
      <c r="A604" s="285">
        <v>148</v>
      </c>
      <c r="B604" s="117">
        <v>42124</v>
      </c>
      <c r="C604" s="118" t="s">
        <v>757</v>
      </c>
      <c r="D604" s="118" t="s">
        <v>864</v>
      </c>
      <c r="E604" s="119"/>
      <c r="F604" s="216">
        <v>2405.7600000000002</v>
      </c>
      <c r="G604" s="307"/>
    </row>
    <row r="605" spans="1:7" ht="45" x14ac:dyDescent="0.25">
      <c r="A605" s="285">
        <v>149</v>
      </c>
      <c r="B605" s="117">
        <v>42124</v>
      </c>
      <c r="C605" s="118" t="s">
        <v>357</v>
      </c>
      <c r="D605" s="118" t="s">
        <v>864</v>
      </c>
      <c r="E605" s="119"/>
      <c r="F605" s="216">
        <v>1132</v>
      </c>
      <c r="G605" s="307"/>
    </row>
    <row r="606" spans="1:7" ht="60" x14ac:dyDescent="0.25">
      <c r="A606" s="285">
        <v>150</v>
      </c>
      <c r="B606" s="117">
        <v>42126</v>
      </c>
      <c r="C606" s="118" t="s">
        <v>328</v>
      </c>
      <c r="D606" s="118" t="s">
        <v>864</v>
      </c>
      <c r="E606" s="119"/>
      <c r="F606" s="216">
        <v>2964</v>
      </c>
      <c r="G606" s="307"/>
    </row>
    <row r="607" spans="1:7" ht="45" x14ac:dyDescent="0.25">
      <c r="A607" s="285">
        <v>151</v>
      </c>
      <c r="B607" s="117">
        <v>42134</v>
      </c>
      <c r="C607" s="114" t="s">
        <v>15</v>
      </c>
      <c r="D607" s="114" t="s">
        <v>881</v>
      </c>
      <c r="E607" s="114"/>
      <c r="F607" s="216">
        <v>1850</v>
      </c>
      <c r="G607" s="306"/>
    </row>
    <row r="608" spans="1:7" ht="45" x14ac:dyDescent="0.25">
      <c r="A608" s="285">
        <v>152</v>
      </c>
      <c r="B608" s="117">
        <v>42141</v>
      </c>
      <c r="C608" s="114" t="s">
        <v>15</v>
      </c>
      <c r="D608" s="114" t="s">
        <v>899</v>
      </c>
      <c r="E608" s="114"/>
      <c r="F608" s="216">
        <v>1050</v>
      </c>
      <c r="G608" s="306"/>
    </row>
    <row r="609" spans="1:7" ht="45" x14ac:dyDescent="0.25">
      <c r="A609" s="285">
        <v>153</v>
      </c>
      <c r="B609" s="117">
        <v>42141</v>
      </c>
      <c r="C609" s="114" t="s">
        <v>15</v>
      </c>
      <c r="D609" s="114" t="s">
        <v>900</v>
      </c>
      <c r="E609" s="114"/>
      <c r="F609" s="216">
        <v>450</v>
      </c>
      <c r="G609" s="306"/>
    </row>
    <row r="610" spans="1:7" ht="45" x14ac:dyDescent="0.25">
      <c r="A610" s="285">
        <v>154</v>
      </c>
      <c r="B610" s="117">
        <v>42142</v>
      </c>
      <c r="C610" s="114" t="s">
        <v>15</v>
      </c>
      <c r="D610" s="114" t="s">
        <v>2993</v>
      </c>
      <c r="E610" s="114" t="s">
        <v>606</v>
      </c>
      <c r="F610" s="216">
        <f>105+3552.7</f>
        <v>3657.7</v>
      </c>
      <c r="G610" s="306">
        <v>3200</v>
      </c>
    </row>
    <row r="611" spans="1:7" ht="45" x14ac:dyDescent="0.25">
      <c r="A611" s="285">
        <v>155</v>
      </c>
      <c r="B611" s="113">
        <v>42130</v>
      </c>
      <c r="C611" s="114" t="s">
        <v>100</v>
      </c>
      <c r="D611" s="114" t="s">
        <v>870</v>
      </c>
      <c r="E611" s="114"/>
      <c r="F611" s="216">
        <f>13.5+162+6</f>
        <v>181.5</v>
      </c>
      <c r="G611" s="306"/>
    </row>
    <row r="612" spans="1:7" ht="45" x14ac:dyDescent="0.25">
      <c r="A612" s="285">
        <v>156</v>
      </c>
      <c r="B612" s="113">
        <v>42130</v>
      </c>
      <c r="C612" s="114" t="s">
        <v>868</v>
      </c>
      <c r="D612" s="114" t="s">
        <v>869</v>
      </c>
      <c r="E612" s="114" t="s">
        <v>867</v>
      </c>
      <c r="F612" s="216">
        <v>150</v>
      </c>
      <c r="G612" s="306"/>
    </row>
    <row r="613" spans="1:7" ht="30" x14ac:dyDescent="0.25">
      <c r="A613" s="285">
        <v>157</v>
      </c>
      <c r="B613" s="113">
        <v>42131</v>
      </c>
      <c r="C613" s="114" t="s">
        <v>100</v>
      </c>
      <c r="D613" s="114" t="s">
        <v>874</v>
      </c>
      <c r="E613" s="114"/>
      <c r="F613" s="216">
        <v>8</v>
      </c>
      <c r="G613" s="306"/>
    </row>
    <row r="614" spans="1:7" ht="30" x14ac:dyDescent="0.25">
      <c r="A614" s="285">
        <v>158</v>
      </c>
      <c r="B614" s="113">
        <v>42131</v>
      </c>
      <c r="C614" s="114" t="s">
        <v>379</v>
      </c>
      <c r="D614" s="114" t="s">
        <v>15</v>
      </c>
      <c r="E614" s="114"/>
      <c r="F614" s="216">
        <v>60.8</v>
      </c>
      <c r="G614" s="306"/>
    </row>
    <row r="615" spans="1:7" ht="60" x14ac:dyDescent="0.25">
      <c r="A615" s="285">
        <v>159</v>
      </c>
      <c r="B615" s="113">
        <v>42135</v>
      </c>
      <c r="C615" s="114" t="s">
        <v>616</v>
      </c>
      <c r="D615" s="114" t="s">
        <v>15</v>
      </c>
      <c r="E615" s="114" t="s">
        <v>882</v>
      </c>
      <c r="F615" s="216">
        <v>237.5</v>
      </c>
      <c r="G615" s="306"/>
    </row>
    <row r="616" spans="1:7" ht="30" x14ac:dyDescent="0.25">
      <c r="A616" s="285">
        <v>160</v>
      </c>
      <c r="B616" s="113">
        <v>42132</v>
      </c>
      <c r="C616" s="114" t="s">
        <v>100</v>
      </c>
      <c r="D616" s="114" t="s">
        <v>878</v>
      </c>
      <c r="E616" s="114"/>
      <c r="F616" s="216">
        <v>5</v>
      </c>
      <c r="G616" s="306"/>
    </row>
    <row r="617" spans="1:7" ht="30" x14ac:dyDescent="0.25">
      <c r="A617" s="285">
        <v>161</v>
      </c>
      <c r="B617" s="113">
        <v>42136</v>
      </c>
      <c r="C617" s="114" t="s">
        <v>890</v>
      </c>
      <c r="D617" s="114" t="s">
        <v>588</v>
      </c>
      <c r="E617" s="114" t="s">
        <v>889</v>
      </c>
      <c r="F617" s="216">
        <v>498</v>
      </c>
      <c r="G617" s="306"/>
    </row>
    <row r="618" spans="1:7" x14ac:dyDescent="0.25">
      <c r="A618" s="285">
        <v>162</v>
      </c>
      <c r="B618" s="113">
        <v>42081</v>
      </c>
      <c r="C618" s="114" t="s">
        <v>11</v>
      </c>
      <c r="D618" s="114" t="s">
        <v>588</v>
      </c>
      <c r="E618" s="114" t="s">
        <v>725</v>
      </c>
      <c r="F618" s="216">
        <v>2573</v>
      </c>
      <c r="G618" s="306"/>
    </row>
    <row r="619" spans="1:7" ht="45" x14ac:dyDescent="0.25">
      <c r="A619" s="285">
        <v>163</v>
      </c>
      <c r="B619" s="113">
        <v>42136</v>
      </c>
      <c r="C619" s="114" t="s">
        <v>576</v>
      </c>
      <c r="D619" s="114" t="s">
        <v>577</v>
      </c>
      <c r="E619" s="114" t="s">
        <v>888</v>
      </c>
      <c r="F619" s="216">
        <v>3</v>
      </c>
      <c r="G619" s="306"/>
    </row>
    <row r="620" spans="1:7" ht="30" x14ac:dyDescent="0.25">
      <c r="A620" s="285">
        <v>164</v>
      </c>
      <c r="B620" s="113">
        <v>42136</v>
      </c>
      <c r="C620" s="114" t="s">
        <v>100</v>
      </c>
      <c r="D620" s="114" t="s">
        <v>887</v>
      </c>
      <c r="E620" s="114"/>
      <c r="F620" s="216">
        <v>13</v>
      </c>
      <c r="G620" s="306"/>
    </row>
    <row r="621" spans="1:7" ht="60" x14ac:dyDescent="0.25">
      <c r="A621" s="285">
        <v>165</v>
      </c>
      <c r="B621" s="113">
        <v>42136</v>
      </c>
      <c r="C621" s="114" t="s">
        <v>884</v>
      </c>
      <c r="D621" s="114" t="s">
        <v>617</v>
      </c>
      <c r="E621" s="114" t="s">
        <v>883</v>
      </c>
      <c r="F621" s="216">
        <v>18</v>
      </c>
      <c r="G621" s="306"/>
    </row>
    <row r="622" spans="1:7" ht="30" x14ac:dyDescent="0.25">
      <c r="A622" s="285">
        <v>166</v>
      </c>
      <c r="B622" s="113">
        <v>42136</v>
      </c>
      <c r="C622" s="114" t="s">
        <v>81</v>
      </c>
      <c r="D622" s="114" t="s">
        <v>886</v>
      </c>
      <c r="E622" s="114" t="s">
        <v>885</v>
      </c>
      <c r="F622" s="216">
        <v>6</v>
      </c>
      <c r="G622" s="306"/>
    </row>
    <row r="623" spans="1:7" ht="45" x14ac:dyDescent="0.25">
      <c r="A623" s="285">
        <v>167</v>
      </c>
      <c r="B623" s="113">
        <v>42138</v>
      </c>
      <c r="C623" s="114" t="s">
        <v>100</v>
      </c>
      <c r="D623" s="114" t="s">
        <v>896</v>
      </c>
      <c r="E623" s="114"/>
      <c r="F623" s="216">
        <v>16</v>
      </c>
      <c r="G623" s="306"/>
    </row>
    <row r="624" spans="1:7" ht="75" x14ac:dyDescent="0.25">
      <c r="A624" s="285">
        <v>168</v>
      </c>
      <c r="B624" s="113">
        <v>42138</v>
      </c>
      <c r="C624" s="114" t="s">
        <v>894</v>
      </c>
      <c r="D624" s="114" t="s">
        <v>895</v>
      </c>
      <c r="E624" s="114" t="s">
        <v>893</v>
      </c>
      <c r="F624" s="216">
        <v>330</v>
      </c>
      <c r="G624" s="306"/>
    </row>
    <row r="625" spans="1:7" ht="60" x14ac:dyDescent="0.25">
      <c r="A625" s="285">
        <v>169</v>
      </c>
      <c r="B625" s="113">
        <v>42138</v>
      </c>
      <c r="C625" s="114" t="s">
        <v>660</v>
      </c>
      <c r="D625" s="114" t="s">
        <v>892</v>
      </c>
      <c r="E625" s="114" t="s">
        <v>606</v>
      </c>
      <c r="F625" s="216">
        <v>21.7</v>
      </c>
      <c r="G625" s="306"/>
    </row>
    <row r="626" spans="1:7" ht="45" x14ac:dyDescent="0.25">
      <c r="A626" s="285">
        <v>170</v>
      </c>
      <c r="B626" s="113">
        <v>42139</v>
      </c>
      <c r="C626" s="114" t="s">
        <v>100</v>
      </c>
      <c r="D626" s="114" t="s">
        <v>898</v>
      </c>
      <c r="E626" s="114"/>
      <c r="F626" s="216">
        <v>2900</v>
      </c>
      <c r="G626" s="306"/>
    </row>
    <row r="627" spans="1:7" ht="30" x14ac:dyDescent="0.25">
      <c r="A627" s="285">
        <v>171</v>
      </c>
      <c r="B627" s="113">
        <v>42142</v>
      </c>
      <c r="C627" s="114" t="s">
        <v>100</v>
      </c>
      <c r="D627" s="114" t="s">
        <v>902</v>
      </c>
      <c r="E627" s="114"/>
      <c r="F627" s="216">
        <v>22.2</v>
      </c>
      <c r="G627" s="306"/>
    </row>
    <row r="628" spans="1:7" ht="30" x14ac:dyDescent="0.25">
      <c r="A628" s="285">
        <v>172</v>
      </c>
      <c r="B628" s="113">
        <v>42142</v>
      </c>
      <c r="C628" s="114" t="s">
        <v>481</v>
      </c>
      <c r="D628" s="114" t="s">
        <v>841</v>
      </c>
      <c r="E628" s="114" t="s">
        <v>901</v>
      </c>
      <c r="F628" s="216">
        <v>2</v>
      </c>
      <c r="G628" s="306"/>
    </row>
    <row r="629" spans="1:7" ht="45" x14ac:dyDescent="0.25">
      <c r="A629" s="285">
        <v>173</v>
      </c>
      <c r="B629" s="113">
        <v>42143</v>
      </c>
      <c r="C629" s="114" t="s">
        <v>100</v>
      </c>
      <c r="D629" s="114" t="s">
        <v>904</v>
      </c>
      <c r="E629" s="114"/>
      <c r="F629" s="216">
        <v>146.5</v>
      </c>
      <c r="G629" s="306"/>
    </row>
    <row r="630" spans="1:7" ht="30" x14ac:dyDescent="0.25">
      <c r="A630" s="285">
        <v>174</v>
      </c>
      <c r="B630" s="113">
        <v>42144</v>
      </c>
      <c r="C630" s="114" t="s">
        <v>100</v>
      </c>
      <c r="D630" s="114" t="s">
        <v>2994</v>
      </c>
      <c r="E630" s="114"/>
      <c r="F630" s="216">
        <v>5</v>
      </c>
      <c r="G630" s="306"/>
    </row>
    <row r="631" spans="1:7" x14ac:dyDescent="0.25">
      <c r="A631" s="285">
        <v>175</v>
      </c>
      <c r="B631" s="113">
        <v>42144</v>
      </c>
      <c r="C631" s="114" t="s">
        <v>11</v>
      </c>
      <c r="D631" s="114" t="s">
        <v>588</v>
      </c>
      <c r="E631" s="114" t="s">
        <v>908</v>
      </c>
      <c r="F631" s="216">
        <v>62</v>
      </c>
      <c r="G631" s="306"/>
    </row>
    <row r="632" spans="1:7" ht="60" x14ac:dyDescent="0.25">
      <c r="A632" s="285">
        <v>176</v>
      </c>
      <c r="B632" s="113">
        <v>42144</v>
      </c>
      <c r="C632" s="114" t="s">
        <v>660</v>
      </c>
      <c r="D632" s="114" t="s">
        <v>907</v>
      </c>
      <c r="E632" s="114" t="s">
        <v>606</v>
      </c>
      <c r="F632" s="216">
        <v>33.5</v>
      </c>
      <c r="G632" s="306"/>
    </row>
    <row r="633" spans="1:7" ht="45" x14ac:dyDescent="0.25">
      <c r="A633" s="285">
        <v>177</v>
      </c>
      <c r="B633" s="113">
        <v>42149</v>
      </c>
      <c r="C633" s="114" t="s">
        <v>100</v>
      </c>
      <c r="D633" s="114" t="s">
        <v>911</v>
      </c>
      <c r="E633" s="114"/>
      <c r="F633" s="216">
        <v>27</v>
      </c>
      <c r="G633" s="306"/>
    </row>
    <row r="634" spans="1:7" ht="45" x14ac:dyDescent="0.25">
      <c r="A634" s="285">
        <v>178</v>
      </c>
      <c r="B634" s="113">
        <v>42150</v>
      </c>
      <c r="C634" s="114" t="s">
        <v>100</v>
      </c>
      <c r="D634" s="114" t="s">
        <v>912</v>
      </c>
      <c r="E634" s="114"/>
      <c r="F634" s="216">
        <v>210</v>
      </c>
      <c r="G634" s="306"/>
    </row>
    <row r="635" spans="1:7" ht="30" x14ac:dyDescent="0.25">
      <c r="A635" s="285">
        <v>179</v>
      </c>
      <c r="B635" s="113">
        <v>42134</v>
      </c>
      <c r="C635" s="114" t="s">
        <v>100</v>
      </c>
      <c r="D635" s="114" t="s">
        <v>2995</v>
      </c>
      <c r="E635" s="114"/>
      <c r="F635" s="216">
        <v>1476.5</v>
      </c>
      <c r="G635" s="306"/>
    </row>
    <row r="636" spans="1:7" ht="30" x14ac:dyDescent="0.25">
      <c r="A636" s="285">
        <v>180</v>
      </c>
      <c r="B636" s="113">
        <v>42152</v>
      </c>
      <c r="C636" s="114" t="s">
        <v>379</v>
      </c>
      <c r="D636" s="114" t="s">
        <v>436</v>
      </c>
      <c r="E636" s="114" t="s">
        <v>915</v>
      </c>
      <c r="F636" s="216">
        <v>8</v>
      </c>
      <c r="G636" s="306"/>
    </row>
    <row r="637" spans="1:7" ht="60" x14ac:dyDescent="0.25">
      <c r="A637" s="285">
        <v>181</v>
      </c>
      <c r="B637" s="117">
        <v>42124</v>
      </c>
      <c r="C637" s="118" t="s">
        <v>328</v>
      </c>
      <c r="D637" s="118" t="s">
        <v>863</v>
      </c>
      <c r="E637" s="119"/>
      <c r="F637" s="216">
        <v>2708</v>
      </c>
      <c r="G637" s="307"/>
    </row>
    <row r="638" spans="1:7" ht="60" x14ac:dyDescent="0.25">
      <c r="A638" s="285">
        <v>182</v>
      </c>
      <c r="B638" s="117">
        <v>42151</v>
      </c>
      <c r="C638" s="114" t="s">
        <v>703</v>
      </c>
      <c r="D638" s="114" t="s">
        <v>914</v>
      </c>
      <c r="E638" s="114"/>
      <c r="F638" s="216">
        <v>1510</v>
      </c>
      <c r="G638" s="306"/>
    </row>
    <row r="639" spans="1:7" ht="45" x14ac:dyDescent="0.25">
      <c r="A639" s="285">
        <v>183</v>
      </c>
      <c r="B639" s="117">
        <v>42154</v>
      </c>
      <c r="C639" s="118" t="s">
        <v>357</v>
      </c>
      <c r="D639" s="118" t="s">
        <v>863</v>
      </c>
      <c r="E639" s="119"/>
      <c r="F639" s="216">
        <v>1538.3</v>
      </c>
      <c r="G639" s="307"/>
    </row>
    <row r="640" spans="1:7" ht="60" x14ac:dyDescent="0.25">
      <c r="A640" s="285">
        <v>184</v>
      </c>
      <c r="B640" s="117">
        <v>42155</v>
      </c>
      <c r="C640" s="118" t="s">
        <v>757</v>
      </c>
      <c r="D640" s="118" t="s">
        <v>863</v>
      </c>
      <c r="E640" s="119"/>
      <c r="F640" s="216">
        <v>2448.5</v>
      </c>
      <c r="G640" s="307"/>
    </row>
    <row r="641" spans="1:7" ht="45" x14ac:dyDescent="0.25">
      <c r="A641" s="285">
        <v>185</v>
      </c>
      <c r="B641" s="113">
        <v>42157</v>
      </c>
      <c r="C641" s="114" t="s">
        <v>100</v>
      </c>
      <c r="D641" s="114" t="s">
        <v>920</v>
      </c>
      <c r="E641" s="114"/>
      <c r="F641" s="216">
        <f>2850+585</f>
        <v>3435</v>
      </c>
      <c r="G641" s="306"/>
    </row>
    <row r="642" spans="1:7" ht="45" x14ac:dyDescent="0.25">
      <c r="A642" s="285">
        <v>186</v>
      </c>
      <c r="B642" s="113">
        <v>42157</v>
      </c>
      <c r="C642" s="114" t="s">
        <v>100</v>
      </c>
      <c r="D642" s="114" t="s">
        <v>919</v>
      </c>
      <c r="E642" s="114"/>
      <c r="F642" s="216">
        <v>151</v>
      </c>
      <c r="G642" s="306"/>
    </row>
    <row r="643" spans="1:7" ht="60" x14ac:dyDescent="0.25">
      <c r="A643" s="285">
        <v>187</v>
      </c>
      <c r="B643" s="113">
        <v>42157</v>
      </c>
      <c r="C643" s="114" t="s">
        <v>660</v>
      </c>
      <c r="D643" s="114" t="s">
        <v>918</v>
      </c>
      <c r="E643" s="114" t="s">
        <v>606</v>
      </c>
      <c r="F643" s="216">
        <v>14</v>
      </c>
      <c r="G643" s="306"/>
    </row>
    <row r="644" spans="1:7" ht="30" x14ac:dyDescent="0.25">
      <c r="A644" s="285">
        <v>188</v>
      </c>
      <c r="B644" s="113">
        <v>42158</v>
      </c>
      <c r="C644" s="114" t="s">
        <v>100</v>
      </c>
      <c r="D644" s="114" t="s">
        <v>925</v>
      </c>
      <c r="E644" s="114"/>
      <c r="F644" s="216">
        <v>420</v>
      </c>
      <c r="G644" s="306"/>
    </row>
    <row r="645" spans="1:7" ht="30" x14ac:dyDescent="0.25">
      <c r="A645" s="285">
        <v>189</v>
      </c>
      <c r="B645" s="113">
        <v>42159</v>
      </c>
      <c r="C645" s="114" t="s">
        <v>81</v>
      </c>
      <c r="D645" s="114" t="s">
        <v>928</v>
      </c>
      <c r="E645" s="114" t="s">
        <v>927</v>
      </c>
      <c r="F645" s="216">
        <v>24</v>
      </c>
      <c r="G645" s="306"/>
    </row>
    <row r="646" spans="1:7" ht="30" x14ac:dyDescent="0.25">
      <c r="A646" s="285">
        <v>190</v>
      </c>
      <c r="B646" s="113">
        <v>42159</v>
      </c>
      <c r="C646" s="114" t="s">
        <v>100</v>
      </c>
      <c r="D646" s="114" t="s">
        <v>926</v>
      </c>
      <c r="E646" s="114"/>
      <c r="F646" s="216">
        <v>5</v>
      </c>
      <c r="G646" s="306"/>
    </row>
    <row r="647" spans="1:7" ht="30" x14ac:dyDescent="0.25">
      <c r="A647" s="285">
        <v>191</v>
      </c>
      <c r="B647" s="113">
        <v>42160</v>
      </c>
      <c r="C647" s="114" t="s">
        <v>100</v>
      </c>
      <c r="D647" s="114" t="s">
        <v>982</v>
      </c>
      <c r="E647" s="114"/>
      <c r="F647" s="216">
        <v>7.5</v>
      </c>
      <c r="G647" s="306"/>
    </row>
    <row r="648" spans="1:7" ht="30" x14ac:dyDescent="0.25">
      <c r="A648" s="285">
        <v>192</v>
      </c>
      <c r="B648" s="113">
        <v>42160</v>
      </c>
      <c r="C648" s="114" t="s">
        <v>980</v>
      </c>
      <c r="D648" s="114" t="s">
        <v>981</v>
      </c>
      <c r="E648" s="114" t="s">
        <v>979</v>
      </c>
      <c r="F648" s="216">
        <v>200</v>
      </c>
      <c r="G648" s="306"/>
    </row>
    <row r="649" spans="1:7" ht="30" x14ac:dyDescent="0.25">
      <c r="A649" s="285">
        <v>193</v>
      </c>
      <c r="B649" s="113">
        <v>42160</v>
      </c>
      <c r="C649" s="114" t="s">
        <v>564</v>
      </c>
      <c r="D649" s="114" t="s">
        <v>932</v>
      </c>
      <c r="E649" s="114" t="s">
        <v>931</v>
      </c>
      <c r="F649" s="216">
        <v>24</v>
      </c>
      <c r="G649" s="306"/>
    </row>
    <row r="650" spans="1:7" ht="30" x14ac:dyDescent="0.25">
      <c r="A650" s="285">
        <v>194</v>
      </c>
      <c r="B650" s="113">
        <v>42160</v>
      </c>
      <c r="C650" s="114" t="s">
        <v>564</v>
      </c>
      <c r="D650" s="114" t="s">
        <v>934</v>
      </c>
      <c r="E650" s="114" t="s">
        <v>933</v>
      </c>
      <c r="F650" s="216">
        <v>24</v>
      </c>
      <c r="G650" s="306"/>
    </row>
    <row r="651" spans="1:7" ht="30" x14ac:dyDescent="0.25">
      <c r="A651" s="285">
        <v>195</v>
      </c>
      <c r="B651" s="113">
        <v>42160</v>
      </c>
      <c r="C651" s="114" t="s">
        <v>564</v>
      </c>
      <c r="D651" s="114" t="s">
        <v>936</v>
      </c>
      <c r="E651" s="114" t="s">
        <v>935</v>
      </c>
      <c r="F651" s="216">
        <v>24</v>
      </c>
      <c r="G651" s="306"/>
    </row>
    <row r="652" spans="1:7" ht="30" x14ac:dyDescent="0.25">
      <c r="A652" s="285">
        <v>196</v>
      </c>
      <c r="B652" s="113">
        <v>42160</v>
      </c>
      <c r="C652" s="114" t="s">
        <v>564</v>
      </c>
      <c r="D652" s="114" t="s">
        <v>938</v>
      </c>
      <c r="E652" s="114" t="s">
        <v>937</v>
      </c>
      <c r="F652" s="216">
        <v>24</v>
      </c>
      <c r="G652" s="306"/>
    </row>
    <row r="653" spans="1:7" ht="30" x14ac:dyDescent="0.25">
      <c r="A653" s="285">
        <v>197</v>
      </c>
      <c r="B653" s="113">
        <v>42160</v>
      </c>
      <c r="C653" s="114" t="s">
        <v>564</v>
      </c>
      <c r="D653" s="114" t="s">
        <v>940</v>
      </c>
      <c r="E653" s="114" t="s">
        <v>939</v>
      </c>
      <c r="F653" s="216">
        <v>24</v>
      </c>
      <c r="G653" s="306"/>
    </row>
    <row r="654" spans="1:7" ht="30" x14ac:dyDescent="0.25">
      <c r="A654" s="285">
        <v>198</v>
      </c>
      <c r="B654" s="113">
        <v>42160</v>
      </c>
      <c r="C654" s="114" t="s">
        <v>564</v>
      </c>
      <c r="D654" s="114" t="s">
        <v>942</v>
      </c>
      <c r="E654" s="114" t="s">
        <v>941</v>
      </c>
      <c r="F654" s="216">
        <v>24</v>
      </c>
      <c r="G654" s="306"/>
    </row>
    <row r="655" spans="1:7" ht="30" x14ac:dyDescent="0.25">
      <c r="A655" s="285">
        <v>199</v>
      </c>
      <c r="B655" s="113">
        <v>42160</v>
      </c>
      <c r="C655" s="114" t="s">
        <v>564</v>
      </c>
      <c r="D655" s="114" t="s">
        <v>944</v>
      </c>
      <c r="E655" s="114" t="s">
        <v>943</v>
      </c>
      <c r="F655" s="216">
        <v>24</v>
      </c>
      <c r="G655" s="306"/>
    </row>
    <row r="656" spans="1:7" ht="30" x14ac:dyDescent="0.25">
      <c r="A656" s="285">
        <v>200</v>
      </c>
      <c r="B656" s="113">
        <v>42160</v>
      </c>
      <c r="C656" s="114" t="s">
        <v>564</v>
      </c>
      <c r="D656" s="114" t="s">
        <v>946</v>
      </c>
      <c r="E656" s="114" t="s">
        <v>945</v>
      </c>
      <c r="F656" s="216">
        <v>24</v>
      </c>
      <c r="G656" s="306"/>
    </row>
    <row r="657" spans="1:7" ht="30" x14ac:dyDescent="0.25">
      <c r="A657" s="285">
        <v>201</v>
      </c>
      <c r="B657" s="113">
        <v>42160</v>
      </c>
      <c r="C657" s="114" t="s">
        <v>564</v>
      </c>
      <c r="D657" s="114" t="s">
        <v>948</v>
      </c>
      <c r="E657" s="114" t="s">
        <v>947</v>
      </c>
      <c r="F657" s="216">
        <v>24</v>
      </c>
      <c r="G657" s="306"/>
    </row>
    <row r="658" spans="1:7" ht="30" x14ac:dyDescent="0.25">
      <c r="A658" s="285">
        <v>202</v>
      </c>
      <c r="B658" s="113">
        <v>42160</v>
      </c>
      <c r="C658" s="114" t="s">
        <v>564</v>
      </c>
      <c r="D658" s="114" t="s">
        <v>950</v>
      </c>
      <c r="E658" s="114" t="s">
        <v>949</v>
      </c>
      <c r="F658" s="216">
        <v>24</v>
      </c>
      <c r="G658" s="306"/>
    </row>
    <row r="659" spans="1:7" ht="30" x14ac:dyDescent="0.25">
      <c r="A659" s="285">
        <v>203</v>
      </c>
      <c r="B659" s="113">
        <v>42160</v>
      </c>
      <c r="C659" s="114" t="s">
        <v>564</v>
      </c>
      <c r="D659" s="114" t="s">
        <v>952</v>
      </c>
      <c r="E659" s="114" t="s">
        <v>951</v>
      </c>
      <c r="F659" s="216">
        <v>24</v>
      </c>
      <c r="G659" s="306"/>
    </row>
    <row r="660" spans="1:7" ht="30" x14ac:dyDescent="0.25">
      <c r="A660" s="285">
        <v>204</v>
      </c>
      <c r="B660" s="113">
        <v>42160</v>
      </c>
      <c r="C660" s="114" t="s">
        <v>564</v>
      </c>
      <c r="D660" s="114" t="s">
        <v>954</v>
      </c>
      <c r="E660" s="114" t="s">
        <v>953</v>
      </c>
      <c r="F660" s="216">
        <v>24</v>
      </c>
      <c r="G660" s="306"/>
    </row>
    <row r="661" spans="1:7" ht="30" x14ac:dyDescent="0.25">
      <c r="A661" s="285">
        <v>205</v>
      </c>
      <c r="B661" s="113">
        <v>42160</v>
      </c>
      <c r="C661" s="114" t="s">
        <v>564</v>
      </c>
      <c r="D661" s="114" t="s">
        <v>956</v>
      </c>
      <c r="E661" s="114" t="s">
        <v>955</v>
      </c>
      <c r="F661" s="216">
        <v>24</v>
      </c>
      <c r="G661" s="306"/>
    </row>
    <row r="662" spans="1:7" ht="30" x14ac:dyDescent="0.25">
      <c r="A662" s="285">
        <v>206</v>
      </c>
      <c r="B662" s="113">
        <v>42160</v>
      </c>
      <c r="C662" s="114" t="s">
        <v>564</v>
      </c>
      <c r="D662" s="114" t="s">
        <v>958</v>
      </c>
      <c r="E662" s="114" t="s">
        <v>957</v>
      </c>
      <c r="F662" s="216">
        <v>24</v>
      </c>
      <c r="G662" s="306"/>
    </row>
    <row r="663" spans="1:7" ht="30" x14ac:dyDescent="0.25">
      <c r="A663" s="285">
        <v>207</v>
      </c>
      <c r="B663" s="113">
        <v>42160</v>
      </c>
      <c r="C663" s="114" t="s">
        <v>564</v>
      </c>
      <c r="D663" s="114" t="s">
        <v>960</v>
      </c>
      <c r="E663" s="114" t="s">
        <v>959</v>
      </c>
      <c r="F663" s="216">
        <v>24</v>
      </c>
      <c r="G663" s="306"/>
    </row>
    <row r="664" spans="1:7" ht="30" x14ac:dyDescent="0.25">
      <c r="A664" s="285">
        <v>208</v>
      </c>
      <c r="B664" s="113">
        <v>42160</v>
      </c>
      <c r="C664" s="114" t="s">
        <v>564</v>
      </c>
      <c r="D664" s="114" t="s">
        <v>962</v>
      </c>
      <c r="E664" s="114" t="s">
        <v>961</v>
      </c>
      <c r="F664" s="216">
        <v>24</v>
      </c>
      <c r="G664" s="306"/>
    </row>
    <row r="665" spans="1:7" ht="30" x14ac:dyDescent="0.25">
      <c r="A665" s="285">
        <v>209</v>
      </c>
      <c r="B665" s="113">
        <v>42160</v>
      </c>
      <c r="C665" s="114" t="s">
        <v>564</v>
      </c>
      <c r="D665" s="114" t="s">
        <v>964</v>
      </c>
      <c r="E665" s="114" t="s">
        <v>963</v>
      </c>
      <c r="F665" s="216">
        <v>24</v>
      </c>
      <c r="G665" s="306"/>
    </row>
    <row r="666" spans="1:7" ht="30" x14ac:dyDescent="0.25">
      <c r="A666" s="285">
        <v>210</v>
      </c>
      <c r="B666" s="113">
        <v>42160</v>
      </c>
      <c r="C666" s="114" t="s">
        <v>564</v>
      </c>
      <c r="D666" s="114" t="s">
        <v>966</v>
      </c>
      <c r="E666" s="114" t="s">
        <v>965</v>
      </c>
      <c r="F666" s="216">
        <v>24</v>
      </c>
      <c r="G666" s="306"/>
    </row>
    <row r="667" spans="1:7" ht="30" x14ac:dyDescent="0.25">
      <c r="A667" s="285">
        <v>211</v>
      </c>
      <c r="B667" s="113">
        <v>42160</v>
      </c>
      <c r="C667" s="114" t="s">
        <v>564</v>
      </c>
      <c r="D667" s="114" t="s">
        <v>968</v>
      </c>
      <c r="E667" s="114" t="s">
        <v>967</v>
      </c>
      <c r="F667" s="216">
        <v>24</v>
      </c>
      <c r="G667" s="306"/>
    </row>
    <row r="668" spans="1:7" ht="30" x14ac:dyDescent="0.25">
      <c r="A668" s="285">
        <v>212</v>
      </c>
      <c r="B668" s="113">
        <v>42160</v>
      </c>
      <c r="C668" s="114" t="s">
        <v>564</v>
      </c>
      <c r="D668" s="114" t="s">
        <v>970</v>
      </c>
      <c r="E668" s="114" t="s">
        <v>969</v>
      </c>
      <c r="F668" s="216">
        <v>24</v>
      </c>
      <c r="G668" s="306"/>
    </row>
    <row r="669" spans="1:7" ht="30" x14ac:dyDescent="0.25">
      <c r="A669" s="285">
        <v>213</v>
      </c>
      <c r="B669" s="113">
        <v>42160</v>
      </c>
      <c r="C669" s="114" t="s">
        <v>564</v>
      </c>
      <c r="D669" s="114" t="s">
        <v>972</v>
      </c>
      <c r="E669" s="114" t="s">
        <v>971</v>
      </c>
      <c r="F669" s="216">
        <v>24</v>
      </c>
      <c r="G669" s="306"/>
    </row>
    <row r="670" spans="1:7" ht="30" x14ac:dyDescent="0.25">
      <c r="A670" s="285">
        <v>214</v>
      </c>
      <c r="B670" s="113">
        <v>42160</v>
      </c>
      <c r="C670" s="114" t="s">
        <v>564</v>
      </c>
      <c r="D670" s="114" t="s">
        <v>974</v>
      </c>
      <c r="E670" s="114" t="s">
        <v>973</v>
      </c>
      <c r="F670" s="216">
        <v>24</v>
      </c>
      <c r="G670" s="306"/>
    </row>
    <row r="671" spans="1:7" ht="30" x14ac:dyDescent="0.25">
      <c r="A671" s="285">
        <v>215</v>
      </c>
      <c r="B671" s="113">
        <v>42160</v>
      </c>
      <c r="C671" s="114" t="s">
        <v>564</v>
      </c>
      <c r="D671" s="114" t="s">
        <v>976</v>
      </c>
      <c r="E671" s="114" t="s">
        <v>975</v>
      </c>
      <c r="F671" s="216">
        <v>24</v>
      </c>
      <c r="G671" s="306"/>
    </row>
    <row r="672" spans="1:7" ht="30" x14ac:dyDescent="0.25">
      <c r="A672" s="285">
        <v>216</v>
      </c>
      <c r="B672" s="113">
        <v>42160</v>
      </c>
      <c r="C672" s="114" t="s">
        <v>564</v>
      </c>
      <c r="D672" s="114" t="s">
        <v>978</v>
      </c>
      <c r="E672" s="114" t="s">
        <v>977</v>
      </c>
      <c r="F672" s="216">
        <v>24</v>
      </c>
      <c r="G672" s="306"/>
    </row>
    <row r="673" spans="1:7" ht="60" x14ac:dyDescent="0.25">
      <c r="A673" s="285">
        <v>217</v>
      </c>
      <c r="B673" s="113">
        <v>42160</v>
      </c>
      <c r="C673" s="114" t="s">
        <v>660</v>
      </c>
      <c r="D673" s="114" t="s">
        <v>930</v>
      </c>
      <c r="E673" s="114" t="s">
        <v>606</v>
      </c>
      <c r="F673" s="216">
        <v>21.5</v>
      </c>
      <c r="G673" s="306"/>
    </row>
    <row r="674" spans="1:7" ht="60" x14ac:dyDescent="0.25">
      <c r="A674" s="285">
        <v>218</v>
      </c>
      <c r="B674" s="113">
        <v>42163</v>
      </c>
      <c r="C674" s="114" t="s">
        <v>660</v>
      </c>
      <c r="D674" s="114" t="s">
        <v>984</v>
      </c>
      <c r="E674" s="114" t="s">
        <v>606</v>
      </c>
      <c r="F674" s="216">
        <v>6</v>
      </c>
      <c r="G674" s="306"/>
    </row>
    <row r="675" spans="1:7" ht="45" x14ac:dyDescent="0.25">
      <c r="A675" s="285">
        <v>219</v>
      </c>
      <c r="B675" s="113">
        <v>42163</v>
      </c>
      <c r="C675" s="114" t="s">
        <v>549</v>
      </c>
      <c r="D675" s="114" t="s">
        <v>800</v>
      </c>
      <c r="E675" s="114" t="s">
        <v>983</v>
      </c>
      <c r="F675" s="216">
        <v>5</v>
      </c>
      <c r="G675" s="306"/>
    </row>
    <row r="676" spans="1:7" x14ac:dyDescent="0.25">
      <c r="A676" s="285">
        <v>220</v>
      </c>
      <c r="B676" s="113">
        <v>42164</v>
      </c>
      <c r="C676" s="114" t="s">
        <v>344</v>
      </c>
      <c r="D676" s="114" t="s">
        <v>989</v>
      </c>
      <c r="E676" s="114" t="s">
        <v>988</v>
      </c>
      <c r="F676" s="216">
        <v>20000</v>
      </c>
      <c r="G676" s="306"/>
    </row>
    <row r="677" spans="1:7" ht="30" x14ac:dyDescent="0.25">
      <c r="A677" s="285">
        <v>221</v>
      </c>
      <c r="B677" s="113">
        <v>42164</v>
      </c>
      <c r="C677" s="114" t="s">
        <v>100</v>
      </c>
      <c r="D677" s="114" t="s">
        <v>987</v>
      </c>
      <c r="E677" s="114"/>
      <c r="F677" s="216">
        <v>2</v>
      </c>
      <c r="G677" s="306"/>
    </row>
    <row r="678" spans="1:7" ht="60" x14ac:dyDescent="0.25">
      <c r="A678" s="285">
        <v>222</v>
      </c>
      <c r="B678" s="113">
        <v>42164</v>
      </c>
      <c r="C678" s="114" t="s">
        <v>660</v>
      </c>
      <c r="D678" s="114" t="s">
        <v>986</v>
      </c>
      <c r="E678" s="114" t="s">
        <v>606</v>
      </c>
      <c r="F678" s="216">
        <v>18.5</v>
      </c>
      <c r="G678" s="306"/>
    </row>
    <row r="679" spans="1:7" ht="45" x14ac:dyDescent="0.25">
      <c r="A679" s="285">
        <v>223</v>
      </c>
      <c r="B679" s="113">
        <v>42165</v>
      </c>
      <c r="C679" s="114" t="s">
        <v>100</v>
      </c>
      <c r="D679" s="114" t="s">
        <v>991</v>
      </c>
      <c r="E679" s="114"/>
      <c r="F679" s="216">
        <v>11.5</v>
      </c>
      <c r="G679" s="306"/>
    </row>
    <row r="680" spans="1:7" ht="60" x14ac:dyDescent="0.25">
      <c r="A680" s="285">
        <v>224</v>
      </c>
      <c r="B680" s="113">
        <v>42165</v>
      </c>
      <c r="C680" s="114" t="s">
        <v>660</v>
      </c>
      <c r="D680" s="114" t="s">
        <v>990</v>
      </c>
      <c r="E680" s="114" t="s">
        <v>606</v>
      </c>
      <c r="F680" s="216">
        <v>18</v>
      </c>
      <c r="G680" s="306"/>
    </row>
    <row r="681" spans="1:7" ht="30" x14ac:dyDescent="0.25">
      <c r="A681" s="285">
        <v>225</v>
      </c>
      <c r="B681" s="113">
        <v>42166</v>
      </c>
      <c r="C681" s="114" t="s">
        <v>100</v>
      </c>
      <c r="D681" s="114" t="s">
        <v>1060</v>
      </c>
      <c r="E681" s="114"/>
      <c r="F681" s="216">
        <v>9.1999999999999993</v>
      </c>
      <c r="G681" s="306"/>
    </row>
    <row r="682" spans="1:7" ht="60" x14ac:dyDescent="0.25">
      <c r="A682" s="285">
        <v>226</v>
      </c>
      <c r="B682" s="113">
        <v>42166</v>
      </c>
      <c r="C682" s="114" t="s">
        <v>660</v>
      </c>
      <c r="D682" s="114" t="s">
        <v>1059</v>
      </c>
      <c r="E682" s="114" t="s">
        <v>606</v>
      </c>
      <c r="F682" s="216">
        <v>15.5</v>
      </c>
      <c r="G682" s="306"/>
    </row>
    <row r="683" spans="1:7" ht="30" x14ac:dyDescent="0.25">
      <c r="A683" s="285">
        <v>227</v>
      </c>
      <c r="B683" s="113">
        <v>42166</v>
      </c>
      <c r="C683" s="114" t="s">
        <v>564</v>
      </c>
      <c r="D683" s="114" t="s">
        <v>1054</v>
      </c>
      <c r="E683" s="114" t="s">
        <v>1053</v>
      </c>
      <c r="F683" s="216">
        <v>24</v>
      </c>
      <c r="G683" s="306"/>
    </row>
    <row r="684" spans="1:7" ht="30" x14ac:dyDescent="0.25">
      <c r="A684" s="285">
        <v>228</v>
      </c>
      <c r="B684" s="113">
        <v>42166</v>
      </c>
      <c r="C684" s="114" t="s">
        <v>564</v>
      </c>
      <c r="D684" s="114" t="s">
        <v>1056</v>
      </c>
      <c r="E684" s="114" t="s">
        <v>1055</v>
      </c>
      <c r="F684" s="216">
        <v>24</v>
      </c>
      <c r="G684" s="306"/>
    </row>
    <row r="685" spans="1:7" ht="30" x14ac:dyDescent="0.25">
      <c r="A685" s="285">
        <v>229</v>
      </c>
      <c r="B685" s="113">
        <v>42166</v>
      </c>
      <c r="C685" s="114" t="s">
        <v>564</v>
      </c>
      <c r="D685" s="114" t="s">
        <v>1058</v>
      </c>
      <c r="E685" s="114" t="s">
        <v>1057</v>
      </c>
      <c r="F685" s="216">
        <v>24</v>
      </c>
      <c r="G685" s="306"/>
    </row>
    <row r="686" spans="1:7" ht="30" x14ac:dyDescent="0.25">
      <c r="A686" s="285">
        <v>230</v>
      </c>
      <c r="B686" s="113">
        <v>42166</v>
      </c>
      <c r="C686" s="114" t="s">
        <v>564</v>
      </c>
      <c r="D686" s="114" t="s">
        <v>1043</v>
      </c>
      <c r="E686" s="114" t="s">
        <v>1042</v>
      </c>
      <c r="F686" s="216">
        <v>24</v>
      </c>
      <c r="G686" s="306"/>
    </row>
    <row r="687" spans="1:7" ht="30" x14ac:dyDescent="0.25">
      <c r="A687" s="285">
        <v>231</v>
      </c>
      <c r="B687" s="113">
        <v>42166</v>
      </c>
      <c r="C687" s="114" t="s">
        <v>564</v>
      </c>
      <c r="D687" s="114" t="s">
        <v>1045</v>
      </c>
      <c r="E687" s="114" t="s">
        <v>1044</v>
      </c>
      <c r="F687" s="216">
        <v>24</v>
      </c>
      <c r="G687" s="306"/>
    </row>
    <row r="688" spans="1:7" ht="30" x14ac:dyDescent="0.25">
      <c r="A688" s="285">
        <v>232</v>
      </c>
      <c r="B688" s="113">
        <v>42166</v>
      </c>
      <c r="C688" s="114" t="s">
        <v>564</v>
      </c>
      <c r="D688" s="114" t="s">
        <v>1047</v>
      </c>
      <c r="E688" s="114" t="s">
        <v>1046</v>
      </c>
      <c r="F688" s="216">
        <v>24</v>
      </c>
      <c r="G688" s="306"/>
    </row>
    <row r="689" spans="1:7" ht="30" x14ac:dyDescent="0.25">
      <c r="A689" s="285">
        <v>233</v>
      </c>
      <c r="B689" s="113">
        <v>42166</v>
      </c>
      <c r="C689" s="114" t="s">
        <v>564</v>
      </c>
      <c r="D689" s="114" t="s">
        <v>1049</v>
      </c>
      <c r="E689" s="114" t="s">
        <v>1048</v>
      </c>
      <c r="F689" s="216">
        <v>24</v>
      </c>
      <c r="G689" s="306"/>
    </row>
    <row r="690" spans="1:7" ht="30" x14ac:dyDescent="0.25">
      <c r="A690" s="285">
        <v>234</v>
      </c>
      <c r="B690" s="113">
        <v>42166</v>
      </c>
      <c r="C690" s="114" t="s">
        <v>564</v>
      </c>
      <c r="D690" s="114" t="s">
        <v>1051</v>
      </c>
      <c r="E690" s="114" t="s">
        <v>1050</v>
      </c>
      <c r="F690" s="216">
        <v>24</v>
      </c>
      <c r="G690" s="306"/>
    </row>
    <row r="691" spans="1:7" ht="30" x14ac:dyDescent="0.25">
      <c r="A691" s="285">
        <v>235</v>
      </c>
      <c r="B691" s="113">
        <v>42166</v>
      </c>
      <c r="C691" s="114" t="s">
        <v>564</v>
      </c>
      <c r="D691" s="114" t="s">
        <v>1020</v>
      </c>
      <c r="E691" s="114" t="s">
        <v>1052</v>
      </c>
      <c r="F691" s="216">
        <v>24</v>
      </c>
      <c r="G691" s="306"/>
    </row>
    <row r="692" spans="1:7" ht="30" x14ac:dyDescent="0.25">
      <c r="A692" s="285">
        <v>236</v>
      </c>
      <c r="B692" s="113">
        <v>42166</v>
      </c>
      <c r="C692" s="114" t="s">
        <v>564</v>
      </c>
      <c r="D692" s="114" t="s">
        <v>1039</v>
      </c>
      <c r="E692" s="114" t="s">
        <v>1038</v>
      </c>
      <c r="F692" s="216">
        <v>24</v>
      </c>
      <c r="G692" s="306"/>
    </row>
    <row r="693" spans="1:7" ht="30" x14ac:dyDescent="0.25">
      <c r="A693" s="285">
        <v>237</v>
      </c>
      <c r="B693" s="113">
        <v>42166</v>
      </c>
      <c r="C693" s="114" t="s">
        <v>564</v>
      </c>
      <c r="D693" s="114" t="s">
        <v>1041</v>
      </c>
      <c r="E693" s="114" t="s">
        <v>1040</v>
      </c>
      <c r="F693" s="216">
        <v>18</v>
      </c>
      <c r="G693" s="306"/>
    </row>
    <row r="694" spans="1:7" ht="30" x14ac:dyDescent="0.25">
      <c r="A694" s="285">
        <v>238</v>
      </c>
      <c r="B694" s="113">
        <v>42166</v>
      </c>
      <c r="C694" s="114" t="s">
        <v>564</v>
      </c>
      <c r="D694" s="114" t="s">
        <v>1027</v>
      </c>
      <c r="E694" s="114" t="s">
        <v>1026</v>
      </c>
      <c r="F694" s="216">
        <v>24</v>
      </c>
      <c r="G694" s="306"/>
    </row>
    <row r="695" spans="1:7" ht="30" x14ac:dyDescent="0.25">
      <c r="A695" s="285">
        <v>239</v>
      </c>
      <c r="B695" s="113">
        <v>42166</v>
      </c>
      <c r="C695" s="114" t="s">
        <v>564</v>
      </c>
      <c r="D695" s="114" t="s">
        <v>1029</v>
      </c>
      <c r="E695" s="114" t="s">
        <v>1028</v>
      </c>
      <c r="F695" s="216">
        <v>24</v>
      </c>
      <c r="G695" s="306"/>
    </row>
    <row r="696" spans="1:7" ht="30" x14ac:dyDescent="0.25">
      <c r="A696" s="285">
        <v>240</v>
      </c>
      <c r="B696" s="113">
        <v>42166</v>
      </c>
      <c r="C696" s="114" t="s">
        <v>564</v>
      </c>
      <c r="D696" s="114" t="s">
        <v>1031</v>
      </c>
      <c r="E696" s="114" t="s">
        <v>1030</v>
      </c>
      <c r="F696" s="216">
        <v>24</v>
      </c>
      <c r="G696" s="306"/>
    </row>
    <row r="697" spans="1:7" ht="30" x14ac:dyDescent="0.25">
      <c r="A697" s="285">
        <v>241</v>
      </c>
      <c r="B697" s="113">
        <v>42166</v>
      </c>
      <c r="C697" s="114" t="s">
        <v>564</v>
      </c>
      <c r="D697" s="114" t="s">
        <v>1033</v>
      </c>
      <c r="E697" s="114" t="s">
        <v>1032</v>
      </c>
      <c r="F697" s="216">
        <v>24</v>
      </c>
      <c r="G697" s="306"/>
    </row>
    <row r="698" spans="1:7" ht="30" x14ac:dyDescent="0.25">
      <c r="A698" s="285">
        <v>242</v>
      </c>
      <c r="B698" s="113">
        <v>42166</v>
      </c>
      <c r="C698" s="114" t="s">
        <v>564</v>
      </c>
      <c r="D698" s="114" t="s">
        <v>1035</v>
      </c>
      <c r="E698" s="114" t="s">
        <v>1034</v>
      </c>
      <c r="F698" s="216">
        <v>24</v>
      </c>
      <c r="G698" s="306"/>
    </row>
    <row r="699" spans="1:7" ht="30" x14ac:dyDescent="0.25">
      <c r="A699" s="285">
        <v>243</v>
      </c>
      <c r="B699" s="113">
        <v>42166</v>
      </c>
      <c r="C699" s="114" t="s">
        <v>564</v>
      </c>
      <c r="D699" s="114" t="s">
        <v>1037</v>
      </c>
      <c r="E699" s="114" t="s">
        <v>1036</v>
      </c>
      <c r="F699" s="216">
        <v>24</v>
      </c>
      <c r="G699" s="306"/>
    </row>
    <row r="700" spans="1:7" ht="30" x14ac:dyDescent="0.25">
      <c r="A700" s="285">
        <v>244</v>
      </c>
      <c r="B700" s="113">
        <v>42166</v>
      </c>
      <c r="C700" s="114" t="s">
        <v>564</v>
      </c>
      <c r="D700" s="114" t="s">
        <v>1016</v>
      </c>
      <c r="E700" s="114" t="s">
        <v>1015</v>
      </c>
      <c r="F700" s="216">
        <v>24</v>
      </c>
      <c r="G700" s="306"/>
    </row>
    <row r="701" spans="1:7" ht="30" x14ac:dyDescent="0.25">
      <c r="A701" s="285">
        <v>245</v>
      </c>
      <c r="B701" s="113">
        <v>42166</v>
      </c>
      <c r="C701" s="114" t="s">
        <v>564</v>
      </c>
      <c r="D701" s="114" t="s">
        <v>1018</v>
      </c>
      <c r="E701" s="114" t="s">
        <v>1017</v>
      </c>
      <c r="F701" s="216">
        <v>24</v>
      </c>
      <c r="G701" s="306"/>
    </row>
    <row r="702" spans="1:7" ht="30" x14ac:dyDescent="0.25">
      <c r="A702" s="285">
        <v>246</v>
      </c>
      <c r="B702" s="113">
        <v>42166</v>
      </c>
      <c r="C702" s="114" t="s">
        <v>564</v>
      </c>
      <c r="D702" s="114" t="s">
        <v>1020</v>
      </c>
      <c r="E702" s="114" t="s">
        <v>1019</v>
      </c>
      <c r="F702" s="216">
        <v>24</v>
      </c>
      <c r="G702" s="306"/>
    </row>
    <row r="703" spans="1:7" ht="30" x14ac:dyDescent="0.25">
      <c r="A703" s="285">
        <v>247</v>
      </c>
      <c r="B703" s="113">
        <v>42166</v>
      </c>
      <c r="C703" s="114" t="s">
        <v>564</v>
      </c>
      <c r="D703" s="114" t="s">
        <v>1022</v>
      </c>
      <c r="E703" s="114" t="s">
        <v>1021</v>
      </c>
      <c r="F703" s="216">
        <v>24</v>
      </c>
      <c r="G703" s="306"/>
    </row>
    <row r="704" spans="1:7" ht="30" x14ac:dyDescent="0.25">
      <c r="A704" s="285">
        <v>248</v>
      </c>
      <c r="B704" s="113">
        <v>42166</v>
      </c>
      <c r="C704" s="114" t="s">
        <v>564</v>
      </c>
      <c r="D704" s="114" t="s">
        <v>1024</v>
      </c>
      <c r="E704" s="114" t="s">
        <v>1023</v>
      </c>
      <c r="F704" s="216">
        <v>24</v>
      </c>
      <c r="G704" s="306"/>
    </row>
    <row r="705" spans="1:7" ht="30" x14ac:dyDescent="0.25">
      <c r="A705" s="285">
        <v>249</v>
      </c>
      <c r="B705" s="113">
        <v>42166</v>
      </c>
      <c r="C705" s="114" t="s">
        <v>564</v>
      </c>
      <c r="D705" s="114" t="s">
        <v>794</v>
      </c>
      <c r="E705" s="114" t="s">
        <v>1025</v>
      </c>
      <c r="F705" s="216">
        <v>24</v>
      </c>
      <c r="G705" s="306"/>
    </row>
    <row r="706" spans="1:7" ht="30" x14ac:dyDescent="0.25">
      <c r="A706" s="285">
        <v>250</v>
      </c>
      <c r="B706" s="113">
        <v>42166</v>
      </c>
      <c r="C706" s="114" t="s">
        <v>564</v>
      </c>
      <c r="D706" s="114" t="s">
        <v>634</v>
      </c>
      <c r="E706" s="114" t="s">
        <v>1004</v>
      </c>
      <c r="F706" s="216">
        <v>24</v>
      </c>
      <c r="G706" s="306"/>
    </row>
    <row r="707" spans="1:7" ht="30" x14ac:dyDescent="0.25">
      <c r="A707" s="285">
        <v>251</v>
      </c>
      <c r="B707" s="113">
        <v>42166</v>
      </c>
      <c r="C707" s="114" t="s">
        <v>564</v>
      </c>
      <c r="D707" s="114" t="s">
        <v>1006</v>
      </c>
      <c r="E707" s="114" t="s">
        <v>1005</v>
      </c>
      <c r="F707" s="216">
        <v>24</v>
      </c>
      <c r="G707" s="306"/>
    </row>
    <row r="708" spans="1:7" ht="30" x14ac:dyDescent="0.25">
      <c r="A708" s="285">
        <v>252</v>
      </c>
      <c r="B708" s="113">
        <v>42166</v>
      </c>
      <c r="C708" s="114" t="s">
        <v>564</v>
      </c>
      <c r="D708" s="114" t="s">
        <v>1008</v>
      </c>
      <c r="E708" s="114" t="s">
        <v>1007</v>
      </c>
      <c r="F708" s="216">
        <v>24</v>
      </c>
      <c r="G708" s="306"/>
    </row>
    <row r="709" spans="1:7" ht="30" x14ac:dyDescent="0.25">
      <c r="A709" s="285">
        <v>253</v>
      </c>
      <c r="B709" s="113">
        <v>42166</v>
      </c>
      <c r="C709" s="114" t="s">
        <v>564</v>
      </c>
      <c r="D709" s="114" t="s">
        <v>1010</v>
      </c>
      <c r="E709" s="114" t="s">
        <v>1009</v>
      </c>
      <c r="F709" s="216">
        <v>24</v>
      </c>
      <c r="G709" s="306"/>
    </row>
    <row r="710" spans="1:7" ht="30" x14ac:dyDescent="0.25">
      <c r="A710" s="285">
        <v>254</v>
      </c>
      <c r="B710" s="113">
        <v>42166</v>
      </c>
      <c r="C710" s="114" t="s">
        <v>564</v>
      </c>
      <c r="D710" s="114" t="s">
        <v>1012</v>
      </c>
      <c r="E710" s="114" t="s">
        <v>1011</v>
      </c>
      <c r="F710" s="216">
        <v>24</v>
      </c>
      <c r="G710" s="306"/>
    </row>
    <row r="711" spans="1:7" ht="30" x14ac:dyDescent="0.25">
      <c r="A711" s="285">
        <v>255</v>
      </c>
      <c r="B711" s="113">
        <v>42166</v>
      </c>
      <c r="C711" s="114" t="s">
        <v>564</v>
      </c>
      <c r="D711" s="114" t="s">
        <v>1014</v>
      </c>
      <c r="E711" s="114" t="s">
        <v>1013</v>
      </c>
      <c r="F711" s="216">
        <v>24</v>
      </c>
      <c r="G711" s="306"/>
    </row>
    <row r="712" spans="1:7" ht="30" x14ac:dyDescent="0.25">
      <c r="A712" s="285">
        <v>256</v>
      </c>
      <c r="B712" s="113">
        <v>42166</v>
      </c>
      <c r="C712" s="114" t="s">
        <v>564</v>
      </c>
      <c r="D712" s="114" t="s">
        <v>993</v>
      </c>
      <c r="E712" s="114" t="s">
        <v>992</v>
      </c>
      <c r="F712" s="216">
        <v>24</v>
      </c>
      <c r="G712" s="306"/>
    </row>
    <row r="713" spans="1:7" ht="30" x14ac:dyDescent="0.25">
      <c r="A713" s="285">
        <v>257</v>
      </c>
      <c r="B713" s="113">
        <v>42166</v>
      </c>
      <c r="C713" s="114" t="s">
        <v>564</v>
      </c>
      <c r="D713" s="114" t="s">
        <v>995</v>
      </c>
      <c r="E713" s="114" t="s">
        <v>994</v>
      </c>
      <c r="F713" s="216">
        <v>24</v>
      </c>
      <c r="G713" s="306"/>
    </row>
    <row r="714" spans="1:7" ht="30" x14ac:dyDescent="0.25">
      <c r="A714" s="285">
        <v>258</v>
      </c>
      <c r="B714" s="113">
        <v>42166</v>
      </c>
      <c r="C714" s="114" t="s">
        <v>564</v>
      </c>
      <c r="D714" s="114" t="s">
        <v>997</v>
      </c>
      <c r="E714" s="114" t="s">
        <v>996</v>
      </c>
      <c r="F714" s="216">
        <v>24</v>
      </c>
      <c r="G714" s="306"/>
    </row>
    <row r="715" spans="1:7" ht="30" x14ac:dyDescent="0.25">
      <c r="A715" s="285">
        <v>259</v>
      </c>
      <c r="B715" s="113">
        <v>42166</v>
      </c>
      <c r="C715" s="114" t="s">
        <v>564</v>
      </c>
      <c r="D715" s="114" t="s">
        <v>999</v>
      </c>
      <c r="E715" s="114" t="s">
        <v>998</v>
      </c>
      <c r="F715" s="216">
        <v>24</v>
      </c>
      <c r="G715" s="306"/>
    </row>
    <row r="716" spans="1:7" ht="30" x14ac:dyDescent="0.25">
      <c r="A716" s="285">
        <v>260</v>
      </c>
      <c r="B716" s="113">
        <v>42166</v>
      </c>
      <c r="C716" s="114" t="s">
        <v>564</v>
      </c>
      <c r="D716" s="114" t="s">
        <v>1001</v>
      </c>
      <c r="E716" s="114" t="s">
        <v>1000</v>
      </c>
      <c r="F716" s="216">
        <v>24</v>
      </c>
      <c r="G716" s="306"/>
    </row>
    <row r="717" spans="1:7" ht="30" x14ac:dyDescent="0.25">
      <c r="A717" s="285">
        <v>261</v>
      </c>
      <c r="B717" s="113">
        <v>42166</v>
      </c>
      <c r="C717" s="114" t="s">
        <v>564</v>
      </c>
      <c r="D717" s="114" t="s">
        <v>1003</v>
      </c>
      <c r="E717" s="114" t="s">
        <v>1002</v>
      </c>
      <c r="F717" s="216">
        <v>24</v>
      </c>
      <c r="G717" s="306"/>
    </row>
    <row r="718" spans="1:7" ht="45" x14ac:dyDescent="0.25">
      <c r="A718" s="285">
        <v>262</v>
      </c>
      <c r="B718" s="113">
        <v>42170</v>
      </c>
      <c r="C718" s="114" t="s">
        <v>1064</v>
      </c>
      <c r="D718" s="114" t="s">
        <v>617</v>
      </c>
      <c r="E718" s="114" t="s">
        <v>1063</v>
      </c>
      <c r="F718" s="216">
        <v>12</v>
      </c>
      <c r="G718" s="306"/>
    </row>
    <row r="719" spans="1:7" x14ac:dyDescent="0.25">
      <c r="A719" s="285">
        <v>263</v>
      </c>
      <c r="B719" s="113">
        <v>42171</v>
      </c>
      <c r="C719" s="114"/>
      <c r="D719" s="114" t="s">
        <v>2996</v>
      </c>
      <c r="E719" s="114"/>
      <c r="F719" s="216">
        <v>350</v>
      </c>
      <c r="G719" s="306"/>
    </row>
    <row r="720" spans="1:7" ht="60" x14ac:dyDescent="0.25">
      <c r="A720" s="285">
        <v>264</v>
      </c>
      <c r="B720" s="113">
        <v>42171</v>
      </c>
      <c r="C720" s="114" t="s">
        <v>660</v>
      </c>
      <c r="D720" s="114" t="s">
        <v>1065</v>
      </c>
      <c r="E720" s="114" t="s">
        <v>606</v>
      </c>
      <c r="F720" s="216">
        <v>9</v>
      </c>
      <c r="G720" s="306"/>
    </row>
    <row r="721" spans="1:7" ht="45" x14ac:dyDescent="0.25">
      <c r="A721" s="285">
        <v>265</v>
      </c>
      <c r="B721" s="113">
        <v>42172</v>
      </c>
      <c r="C721" s="114" t="s">
        <v>100</v>
      </c>
      <c r="D721" s="114" t="s">
        <v>1067</v>
      </c>
      <c r="E721" s="114"/>
      <c r="F721" s="216">
        <v>14</v>
      </c>
      <c r="G721" s="306"/>
    </row>
    <row r="722" spans="1:7" ht="60" x14ac:dyDescent="0.25">
      <c r="A722" s="285">
        <v>266</v>
      </c>
      <c r="B722" s="113">
        <v>42172</v>
      </c>
      <c r="C722" s="114" t="s">
        <v>660</v>
      </c>
      <c r="D722" s="114" t="s">
        <v>1066</v>
      </c>
      <c r="E722" s="114" t="s">
        <v>606</v>
      </c>
      <c r="F722" s="216">
        <v>18</v>
      </c>
      <c r="G722" s="306"/>
    </row>
    <row r="723" spans="1:7" ht="60" x14ac:dyDescent="0.25">
      <c r="A723" s="285">
        <v>267</v>
      </c>
      <c r="B723" s="113">
        <v>42173</v>
      </c>
      <c r="C723" s="114" t="s">
        <v>660</v>
      </c>
      <c r="D723" s="114" t="s">
        <v>1068</v>
      </c>
      <c r="E723" s="114" t="s">
        <v>606</v>
      </c>
      <c r="F723" s="216">
        <v>20.5</v>
      </c>
      <c r="G723" s="306"/>
    </row>
    <row r="724" spans="1:7" ht="30" x14ac:dyDescent="0.25">
      <c r="A724" s="285">
        <v>268</v>
      </c>
      <c r="B724" s="113">
        <v>42174</v>
      </c>
      <c r="C724" s="114" t="s">
        <v>100</v>
      </c>
      <c r="D724" s="114" t="s">
        <v>1069</v>
      </c>
      <c r="E724" s="114"/>
      <c r="F724" s="216">
        <v>5</v>
      </c>
      <c r="G724" s="306"/>
    </row>
    <row r="725" spans="1:7" ht="30" x14ac:dyDescent="0.25">
      <c r="A725" s="285">
        <v>269</v>
      </c>
      <c r="B725" s="113">
        <v>42178</v>
      </c>
      <c r="C725" s="114" t="s">
        <v>100</v>
      </c>
      <c r="D725" s="114" t="s">
        <v>1073</v>
      </c>
      <c r="E725" s="114"/>
      <c r="F725" s="216">
        <v>9</v>
      </c>
      <c r="G725" s="306"/>
    </row>
    <row r="726" spans="1:7" ht="30" x14ac:dyDescent="0.25">
      <c r="A726" s="285">
        <v>270</v>
      </c>
      <c r="B726" s="113">
        <v>42178</v>
      </c>
      <c r="C726" s="114" t="s">
        <v>481</v>
      </c>
      <c r="D726" s="114" t="s">
        <v>482</v>
      </c>
      <c r="E726" s="114" t="s">
        <v>1072</v>
      </c>
      <c r="F726" s="216">
        <v>76.8</v>
      </c>
      <c r="G726" s="306"/>
    </row>
    <row r="727" spans="1:7" ht="30" x14ac:dyDescent="0.25">
      <c r="A727" s="285">
        <v>271</v>
      </c>
      <c r="B727" s="113">
        <v>42179</v>
      </c>
      <c r="C727" s="114" t="s">
        <v>564</v>
      </c>
      <c r="D727" s="114" t="s">
        <v>1082</v>
      </c>
      <c r="E727" s="114" t="s">
        <v>1081</v>
      </c>
      <c r="F727" s="216">
        <v>24</v>
      </c>
      <c r="G727" s="306"/>
    </row>
    <row r="728" spans="1:7" ht="60" x14ac:dyDescent="0.25">
      <c r="A728" s="285">
        <v>272</v>
      </c>
      <c r="B728" s="113">
        <v>42179</v>
      </c>
      <c r="C728" s="114" t="s">
        <v>660</v>
      </c>
      <c r="D728" s="114" t="s">
        <v>1083</v>
      </c>
      <c r="E728" s="114" t="s">
        <v>606</v>
      </c>
      <c r="F728" s="216">
        <v>24</v>
      </c>
      <c r="G728" s="306"/>
    </row>
    <row r="729" spans="1:7" x14ac:dyDescent="0.25">
      <c r="A729" s="285">
        <v>273</v>
      </c>
      <c r="B729" s="113">
        <v>42179</v>
      </c>
      <c r="C729" s="114" t="s">
        <v>11</v>
      </c>
      <c r="D729" s="114" t="s">
        <v>588</v>
      </c>
      <c r="E729" s="114" t="s">
        <v>1080</v>
      </c>
      <c r="F729" s="216">
        <v>3</v>
      </c>
      <c r="G729" s="306"/>
    </row>
    <row r="730" spans="1:7" x14ac:dyDescent="0.25">
      <c r="A730" s="285">
        <v>274</v>
      </c>
      <c r="B730" s="113">
        <v>42179</v>
      </c>
      <c r="C730" s="114" t="s">
        <v>11</v>
      </c>
      <c r="D730" s="114" t="s">
        <v>588</v>
      </c>
      <c r="E730" s="114" t="s">
        <v>1079</v>
      </c>
      <c r="F730" s="216">
        <v>3</v>
      </c>
      <c r="G730" s="306"/>
    </row>
    <row r="731" spans="1:7" x14ac:dyDescent="0.25">
      <c r="A731" s="285">
        <v>275</v>
      </c>
      <c r="B731" s="113">
        <v>42179</v>
      </c>
      <c r="C731" s="114" t="s">
        <v>11</v>
      </c>
      <c r="D731" s="114" t="s">
        <v>588</v>
      </c>
      <c r="E731" s="114" t="s">
        <v>1078</v>
      </c>
      <c r="F731" s="216">
        <v>3</v>
      </c>
      <c r="G731" s="306"/>
    </row>
    <row r="732" spans="1:7" x14ac:dyDescent="0.25">
      <c r="A732" s="285">
        <v>276</v>
      </c>
      <c r="B732" s="113">
        <v>42179</v>
      </c>
      <c r="C732" s="114" t="s">
        <v>11</v>
      </c>
      <c r="D732" s="114" t="s">
        <v>588</v>
      </c>
      <c r="E732" s="114" t="s">
        <v>1077</v>
      </c>
      <c r="F732" s="216">
        <v>3</v>
      </c>
      <c r="G732" s="306"/>
    </row>
    <row r="733" spans="1:7" x14ac:dyDescent="0.25">
      <c r="A733" s="285">
        <v>277</v>
      </c>
      <c r="B733" s="113">
        <v>42179</v>
      </c>
      <c r="C733" s="114" t="s">
        <v>11</v>
      </c>
      <c r="D733" s="114" t="s">
        <v>588</v>
      </c>
      <c r="E733" s="114" t="s">
        <v>1076</v>
      </c>
      <c r="F733" s="216">
        <v>3</v>
      </c>
      <c r="G733" s="306"/>
    </row>
    <row r="734" spans="1:7" x14ac:dyDescent="0.25">
      <c r="A734" s="285">
        <v>278</v>
      </c>
      <c r="B734" s="113">
        <v>42179</v>
      </c>
      <c r="C734" s="114" t="s">
        <v>11</v>
      </c>
      <c r="D734" s="114" t="s">
        <v>588</v>
      </c>
      <c r="E734" s="114" t="s">
        <v>1075</v>
      </c>
      <c r="F734" s="216">
        <v>3</v>
      </c>
      <c r="G734" s="306"/>
    </row>
    <row r="735" spans="1:7" x14ac:dyDescent="0.25">
      <c r="A735" s="285">
        <v>279</v>
      </c>
      <c r="B735" s="113">
        <v>42179</v>
      </c>
      <c r="C735" s="114" t="s">
        <v>11</v>
      </c>
      <c r="D735" s="114" t="s">
        <v>588</v>
      </c>
      <c r="E735" s="114" t="s">
        <v>1074</v>
      </c>
      <c r="F735" s="216">
        <v>3</v>
      </c>
      <c r="G735" s="306"/>
    </row>
    <row r="736" spans="1:7" x14ac:dyDescent="0.25">
      <c r="A736" s="285">
        <v>280</v>
      </c>
      <c r="B736" s="113">
        <v>42180</v>
      </c>
      <c r="C736" s="114" t="s">
        <v>11</v>
      </c>
      <c r="D736" s="114" t="s">
        <v>588</v>
      </c>
      <c r="E736" s="114" t="s">
        <v>1093</v>
      </c>
      <c r="F736" s="216">
        <v>99</v>
      </c>
      <c r="G736" s="306"/>
    </row>
    <row r="737" spans="1:7" x14ac:dyDescent="0.25">
      <c r="A737" s="285">
        <v>281</v>
      </c>
      <c r="B737" s="113">
        <v>42180</v>
      </c>
      <c r="C737" s="114" t="s">
        <v>11</v>
      </c>
      <c r="D737" s="114" t="s">
        <v>588</v>
      </c>
      <c r="E737" s="114" t="s">
        <v>1092</v>
      </c>
      <c r="F737" s="216">
        <v>27</v>
      </c>
      <c r="G737" s="306"/>
    </row>
    <row r="738" spans="1:7" x14ac:dyDescent="0.25">
      <c r="A738" s="285">
        <v>282</v>
      </c>
      <c r="B738" s="113">
        <v>42180</v>
      </c>
      <c r="C738" s="114" t="s">
        <v>11</v>
      </c>
      <c r="D738" s="114" t="s">
        <v>588</v>
      </c>
      <c r="E738" s="114" t="s">
        <v>1091</v>
      </c>
      <c r="F738" s="216">
        <v>63</v>
      </c>
      <c r="G738" s="306"/>
    </row>
    <row r="739" spans="1:7" x14ac:dyDescent="0.25">
      <c r="A739" s="285">
        <v>283</v>
      </c>
      <c r="B739" s="113">
        <v>42180</v>
      </c>
      <c r="C739" s="114" t="s">
        <v>11</v>
      </c>
      <c r="D739" s="114" t="s">
        <v>588</v>
      </c>
      <c r="E739" s="114" t="s">
        <v>1090</v>
      </c>
      <c r="F739" s="216">
        <v>24</v>
      </c>
      <c r="G739" s="306"/>
    </row>
    <row r="740" spans="1:7" x14ac:dyDescent="0.25">
      <c r="A740" s="285">
        <v>284</v>
      </c>
      <c r="B740" s="113">
        <v>42180</v>
      </c>
      <c r="C740" s="114" t="s">
        <v>11</v>
      </c>
      <c r="D740" s="114" t="s">
        <v>588</v>
      </c>
      <c r="E740" s="114" t="s">
        <v>1089</v>
      </c>
      <c r="F740" s="216">
        <v>45</v>
      </c>
      <c r="G740" s="306" t="s">
        <v>1359</v>
      </c>
    </row>
    <row r="741" spans="1:7" x14ac:dyDescent="0.25">
      <c r="A741" s="285">
        <v>285</v>
      </c>
      <c r="B741" s="113">
        <v>42180</v>
      </c>
      <c r="C741" s="114" t="s">
        <v>11</v>
      </c>
      <c r="D741" s="114" t="s">
        <v>588</v>
      </c>
      <c r="E741" s="114" t="s">
        <v>1088</v>
      </c>
      <c r="F741" s="216">
        <v>3</v>
      </c>
      <c r="G741" s="306"/>
    </row>
    <row r="742" spans="1:7" ht="60" x14ac:dyDescent="0.25">
      <c r="A742" s="285">
        <v>286</v>
      </c>
      <c r="B742" s="113">
        <v>42180</v>
      </c>
      <c r="C742" s="114" t="s">
        <v>510</v>
      </c>
      <c r="D742" s="114" t="s">
        <v>1087</v>
      </c>
      <c r="E742" s="114" t="s">
        <v>1086</v>
      </c>
      <c r="F742" s="216">
        <v>24</v>
      </c>
      <c r="G742" s="306"/>
    </row>
    <row r="743" spans="1:7" ht="30" x14ac:dyDescent="0.25">
      <c r="A743" s="285">
        <v>287</v>
      </c>
      <c r="B743" s="113">
        <v>42180</v>
      </c>
      <c r="C743" s="114" t="s">
        <v>100</v>
      </c>
      <c r="D743" s="114" t="s">
        <v>1085</v>
      </c>
      <c r="E743" s="114"/>
      <c r="F743" s="216">
        <v>2</v>
      </c>
      <c r="G743" s="306"/>
    </row>
    <row r="744" spans="1:7" ht="60" x14ac:dyDescent="0.25">
      <c r="A744" s="285">
        <v>288</v>
      </c>
      <c r="B744" s="113">
        <v>42180</v>
      </c>
      <c r="C744" s="114" t="s">
        <v>660</v>
      </c>
      <c r="D744" s="114" t="s">
        <v>1084</v>
      </c>
      <c r="E744" s="114" t="s">
        <v>606</v>
      </c>
      <c r="F744" s="216">
        <v>21</v>
      </c>
      <c r="G744" s="306"/>
    </row>
    <row r="745" spans="1:7" ht="60" x14ac:dyDescent="0.25">
      <c r="A745" s="285">
        <v>289</v>
      </c>
      <c r="B745" s="113">
        <v>42181</v>
      </c>
      <c r="C745" s="114" t="s">
        <v>660</v>
      </c>
      <c r="D745" s="114" t="s">
        <v>1096</v>
      </c>
      <c r="E745" s="114" t="s">
        <v>606</v>
      </c>
      <c r="F745" s="216">
        <v>31.5</v>
      </c>
      <c r="G745" s="306"/>
    </row>
    <row r="746" spans="1:7" x14ac:dyDescent="0.25">
      <c r="A746" s="285">
        <v>290</v>
      </c>
      <c r="B746" s="113">
        <v>42181</v>
      </c>
      <c r="C746" s="114" t="s">
        <v>11</v>
      </c>
      <c r="D746" s="114" t="s">
        <v>588</v>
      </c>
      <c r="E746" s="114" t="s">
        <v>1095</v>
      </c>
      <c r="F746" s="216">
        <v>30</v>
      </c>
      <c r="G746" s="306"/>
    </row>
    <row r="747" spans="1:7" ht="30" x14ac:dyDescent="0.25">
      <c r="A747" s="285">
        <v>291</v>
      </c>
      <c r="B747" s="113">
        <v>42181</v>
      </c>
      <c r="C747" s="114" t="s">
        <v>100</v>
      </c>
      <c r="D747" s="114" t="s">
        <v>1094</v>
      </c>
      <c r="E747" s="114"/>
      <c r="F747" s="216">
        <v>7</v>
      </c>
      <c r="G747" s="306"/>
    </row>
    <row r="748" spans="1:7" ht="45" x14ac:dyDescent="0.25">
      <c r="A748" s="285">
        <v>292</v>
      </c>
      <c r="B748" s="113">
        <v>42185</v>
      </c>
      <c r="C748" s="114" t="s">
        <v>100</v>
      </c>
      <c r="D748" s="114" t="s">
        <v>1098</v>
      </c>
      <c r="E748" s="114"/>
      <c r="F748" s="216">
        <v>711</v>
      </c>
      <c r="G748" s="306"/>
    </row>
    <row r="749" spans="1:7" ht="60" x14ac:dyDescent="0.25">
      <c r="A749" s="285">
        <v>293</v>
      </c>
      <c r="B749" s="113">
        <v>42185</v>
      </c>
      <c r="C749" s="114" t="s">
        <v>660</v>
      </c>
      <c r="D749" s="114" t="s">
        <v>1097</v>
      </c>
      <c r="E749" s="114" t="s">
        <v>606</v>
      </c>
      <c r="F749" s="216">
        <v>9.1999999999999993</v>
      </c>
      <c r="G749" s="306"/>
    </row>
    <row r="750" spans="1:7" ht="45" x14ac:dyDescent="0.25">
      <c r="A750" s="285">
        <v>294</v>
      </c>
      <c r="B750" s="113">
        <v>42185</v>
      </c>
      <c r="C750" s="114" t="s">
        <v>2997</v>
      </c>
      <c r="D750" s="114" t="s">
        <v>2201</v>
      </c>
      <c r="E750" s="114"/>
      <c r="F750" s="217"/>
      <c r="G750" s="308">
        <v>3200</v>
      </c>
    </row>
    <row r="751" spans="1:7" ht="30" x14ac:dyDescent="0.25">
      <c r="A751" s="285">
        <v>295</v>
      </c>
      <c r="B751" s="113">
        <v>42185</v>
      </c>
      <c r="C751" s="114" t="s">
        <v>100</v>
      </c>
      <c r="D751" s="114" t="s">
        <v>2065</v>
      </c>
      <c r="E751" s="114"/>
      <c r="F751" s="216">
        <v>450</v>
      </c>
      <c r="G751" s="306"/>
    </row>
    <row r="752" spans="1:7" ht="45" x14ac:dyDescent="0.25">
      <c r="A752" s="285">
        <v>296</v>
      </c>
      <c r="B752" s="117">
        <v>42176</v>
      </c>
      <c r="C752" s="114" t="s">
        <v>15</v>
      </c>
      <c r="D752" s="114" t="s">
        <v>881</v>
      </c>
      <c r="E752" s="114"/>
      <c r="F752" s="216">
        <v>2050</v>
      </c>
      <c r="G752" s="306"/>
    </row>
    <row r="753" spans="1:7" ht="30" x14ac:dyDescent="0.25">
      <c r="A753" s="285">
        <v>297</v>
      </c>
      <c r="B753" s="113">
        <v>42177</v>
      </c>
      <c r="C753" s="114" t="s">
        <v>100</v>
      </c>
      <c r="D753" s="114" t="s">
        <v>1070</v>
      </c>
      <c r="E753" s="114"/>
      <c r="F753" s="216">
        <v>218.5</v>
      </c>
      <c r="G753" s="306"/>
    </row>
    <row r="754" spans="1:7" ht="60" x14ac:dyDescent="0.25">
      <c r="A754" s="285">
        <v>298</v>
      </c>
      <c r="B754" s="117">
        <v>42185</v>
      </c>
      <c r="C754" s="118" t="s">
        <v>328</v>
      </c>
      <c r="D754" s="118" t="s">
        <v>1099</v>
      </c>
      <c r="E754" s="119"/>
      <c r="F754" s="216">
        <v>2734</v>
      </c>
      <c r="G754" s="307"/>
    </row>
    <row r="755" spans="1:7" ht="60" x14ac:dyDescent="0.25">
      <c r="A755" s="285">
        <v>299</v>
      </c>
      <c r="B755" s="117">
        <v>42185</v>
      </c>
      <c r="C755" s="118" t="s">
        <v>757</v>
      </c>
      <c r="D755" s="118" t="s">
        <v>1099</v>
      </c>
      <c r="E755" s="119"/>
      <c r="F755" s="216">
        <v>2321</v>
      </c>
      <c r="G755" s="307"/>
    </row>
    <row r="756" spans="1:7" ht="45" x14ac:dyDescent="0.25">
      <c r="A756" s="285">
        <v>300</v>
      </c>
      <c r="B756" s="117">
        <v>42185</v>
      </c>
      <c r="C756" s="118" t="s">
        <v>357</v>
      </c>
      <c r="D756" s="118" t="s">
        <v>1099</v>
      </c>
      <c r="E756" s="119"/>
      <c r="F756" s="216">
        <v>1549.75</v>
      </c>
      <c r="G756" s="307"/>
    </row>
    <row r="757" spans="1:7" ht="30" x14ac:dyDescent="0.25">
      <c r="A757" s="285">
        <v>301</v>
      </c>
      <c r="B757" s="113">
        <v>42186</v>
      </c>
      <c r="C757" s="114" t="s">
        <v>100</v>
      </c>
      <c r="D757" s="114" t="s">
        <v>1100</v>
      </c>
      <c r="E757" s="114"/>
      <c r="F757" s="216">
        <v>7.5</v>
      </c>
      <c r="G757" s="306"/>
    </row>
    <row r="758" spans="1:7" ht="30" x14ac:dyDescent="0.25">
      <c r="A758" s="285">
        <v>302</v>
      </c>
      <c r="B758" s="113">
        <v>42187</v>
      </c>
      <c r="C758" s="114" t="s">
        <v>100</v>
      </c>
      <c r="D758" s="114" t="s">
        <v>1102</v>
      </c>
      <c r="E758" s="114"/>
      <c r="F758" s="216">
        <v>10</v>
      </c>
      <c r="G758" s="306"/>
    </row>
    <row r="759" spans="1:7" ht="30" x14ac:dyDescent="0.25">
      <c r="A759" s="285">
        <v>303</v>
      </c>
      <c r="B759" s="117">
        <v>42189</v>
      </c>
      <c r="C759" s="114" t="s">
        <v>606</v>
      </c>
      <c r="D759" s="114" t="s">
        <v>1107</v>
      </c>
      <c r="E759" s="114"/>
      <c r="F759" s="216">
        <v>300</v>
      </c>
      <c r="G759" s="306"/>
    </row>
    <row r="760" spans="1:7" ht="45" x14ac:dyDescent="0.25">
      <c r="A760" s="285">
        <v>304</v>
      </c>
      <c r="B760" s="113">
        <v>42187</v>
      </c>
      <c r="C760" s="114" t="s">
        <v>621</v>
      </c>
      <c r="D760" s="114" t="s">
        <v>42</v>
      </c>
      <c r="E760" s="114" t="s">
        <v>1101</v>
      </c>
      <c r="F760" s="216">
        <v>2.8</v>
      </c>
      <c r="G760" s="306"/>
    </row>
    <row r="761" spans="1:7" ht="30" x14ac:dyDescent="0.25">
      <c r="A761" s="285">
        <v>305</v>
      </c>
      <c r="B761" s="113">
        <v>42188</v>
      </c>
      <c r="C761" s="114" t="s">
        <v>100</v>
      </c>
      <c r="D761" s="114" t="s">
        <v>1105</v>
      </c>
      <c r="E761" s="114"/>
      <c r="F761" s="216">
        <v>129.5</v>
      </c>
      <c r="G761" s="306"/>
    </row>
    <row r="762" spans="1:7" ht="60" x14ac:dyDescent="0.25">
      <c r="A762" s="285">
        <v>306</v>
      </c>
      <c r="B762" s="117">
        <v>42191</v>
      </c>
      <c r="C762" s="114" t="s">
        <v>1110</v>
      </c>
      <c r="D762" s="114" t="s">
        <v>1111</v>
      </c>
      <c r="E762" s="114"/>
      <c r="F762" s="216">
        <v>2367</v>
      </c>
      <c r="G762" s="306"/>
    </row>
    <row r="763" spans="1:7" ht="60" x14ac:dyDescent="0.25">
      <c r="A763" s="285">
        <v>307</v>
      </c>
      <c r="B763" s="113">
        <v>42191</v>
      </c>
      <c r="C763" s="114" t="s">
        <v>1109</v>
      </c>
      <c r="D763" s="114" t="s">
        <v>42</v>
      </c>
      <c r="E763" s="114" t="s">
        <v>1108</v>
      </c>
      <c r="F763" s="216">
        <v>12.5</v>
      </c>
      <c r="G763" s="306"/>
    </row>
    <row r="764" spans="1:7" ht="30" x14ac:dyDescent="0.25">
      <c r="A764" s="285">
        <v>308</v>
      </c>
      <c r="B764" s="113">
        <v>42192</v>
      </c>
      <c r="C764" s="114" t="s">
        <v>481</v>
      </c>
      <c r="D764" s="114" t="s">
        <v>514</v>
      </c>
      <c r="E764" s="114" t="s">
        <v>1114</v>
      </c>
      <c r="F764" s="216">
        <v>3</v>
      </c>
      <c r="G764" s="306"/>
    </row>
    <row r="765" spans="1:7" ht="60" x14ac:dyDescent="0.25">
      <c r="A765" s="285">
        <v>309</v>
      </c>
      <c r="B765" s="113">
        <v>42192</v>
      </c>
      <c r="C765" s="114" t="s">
        <v>660</v>
      </c>
      <c r="D765" s="114" t="s">
        <v>1113</v>
      </c>
      <c r="E765" s="114" t="s">
        <v>606</v>
      </c>
      <c r="F765" s="216">
        <v>19.5</v>
      </c>
      <c r="G765" s="306"/>
    </row>
    <row r="766" spans="1:7" ht="45" x14ac:dyDescent="0.25">
      <c r="A766" s="285">
        <v>310</v>
      </c>
      <c r="B766" s="113">
        <v>42192</v>
      </c>
      <c r="C766" s="114" t="s">
        <v>100</v>
      </c>
      <c r="D766" s="114" t="s">
        <v>1112</v>
      </c>
      <c r="E766" s="114"/>
      <c r="F766" s="216">
        <v>6.5</v>
      </c>
      <c r="G766" s="306"/>
    </row>
    <row r="767" spans="1:7" ht="30" x14ac:dyDescent="0.25">
      <c r="A767" s="285">
        <v>311</v>
      </c>
      <c r="B767" s="113">
        <v>42193</v>
      </c>
      <c r="C767" s="114" t="s">
        <v>100</v>
      </c>
      <c r="D767" s="114" t="s">
        <v>1116</v>
      </c>
      <c r="E767" s="114"/>
      <c r="F767" s="216">
        <v>7</v>
      </c>
      <c r="G767" s="306"/>
    </row>
    <row r="768" spans="1:7" ht="60" x14ac:dyDescent="0.25">
      <c r="A768" s="285">
        <v>312</v>
      </c>
      <c r="B768" s="113">
        <v>42193</v>
      </c>
      <c r="C768" s="114" t="s">
        <v>660</v>
      </c>
      <c r="D768" s="114" t="s">
        <v>1115</v>
      </c>
      <c r="E768" s="114" t="s">
        <v>606</v>
      </c>
      <c r="F768" s="216">
        <v>11</v>
      </c>
      <c r="G768" s="306"/>
    </row>
    <row r="769" spans="1:7" ht="60" x14ac:dyDescent="0.25">
      <c r="A769" s="285">
        <v>313</v>
      </c>
      <c r="B769" s="113">
        <v>42195</v>
      </c>
      <c r="C769" s="114" t="s">
        <v>660</v>
      </c>
      <c r="D769" s="114" t="s">
        <v>1118</v>
      </c>
      <c r="E769" s="114" t="s">
        <v>606</v>
      </c>
      <c r="F769" s="216">
        <v>4</v>
      </c>
      <c r="G769" s="306"/>
    </row>
    <row r="770" spans="1:7" ht="30" x14ac:dyDescent="0.25">
      <c r="A770" s="285">
        <v>314</v>
      </c>
      <c r="B770" s="113">
        <v>42195</v>
      </c>
      <c r="C770" s="114" t="s">
        <v>100</v>
      </c>
      <c r="D770" s="114" t="s">
        <v>1117</v>
      </c>
      <c r="E770" s="114"/>
      <c r="F770" s="216">
        <v>8</v>
      </c>
      <c r="G770" s="306"/>
    </row>
    <row r="771" spans="1:7" ht="30" x14ac:dyDescent="0.25">
      <c r="A771" s="285">
        <v>315</v>
      </c>
      <c r="B771" s="113">
        <v>42198</v>
      </c>
      <c r="C771" s="114" t="s">
        <v>481</v>
      </c>
      <c r="D771" s="114" t="s">
        <v>1120</v>
      </c>
      <c r="E771" s="114" t="s">
        <v>1119</v>
      </c>
      <c r="F771" s="216">
        <v>0.9</v>
      </c>
      <c r="G771" s="306"/>
    </row>
    <row r="772" spans="1:7" ht="60" x14ac:dyDescent="0.25">
      <c r="A772" s="285">
        <v>316</v>
      </c>
      <c r="B772" s="113">
        <v>42199</v>
      </c>
      <c r="C772" s="114" t="s">
        <v>660</v>
      </c>
      <c r="D772" s="114" t="s">
        <v>1122</v>
      </c>
      <c r="E772" s="114" t="s">
        <v>606</v>
      </c>
      <c r="F772" s="216">
        <v>17</v>
      </c>
      <c r="G772" s="306"/>
    </row>
    <row r="773" spans="1:7" ht="30" x14ac:dyDescent="0.25">
      <c r="A773" s="285">
        <v>317</v>
      </c>
      <c r="B773" s="113">
        <v>42199</v>
      </c>
      <c r="C773" s="114" t="s">
        <v>100</v>
      </c>
      <c r="D773" s="114" t="s">
        <v>1121</v>
      </c>
      <c r="E773" s="114"/>
      <c r="F773" s="216">
        <v>7.5</v>
      </c>
      <c r="G773" s="306"/>
    </row>
    <row r="774" spans="1:7" ht="45" x14ac:dyDescent="0.25">
      <c r="A774" s="285">
        <v>318</v>
      </c>
      <c r="B774" s="113">
        <v>42200</v>
      </c>
      <c r="C774" s="114" t="s">
        <v>549</v>
      </c>
      <c r="D774" s="114" t="s">
        <v>798</v>
      </c>
      <c r="E774" s="114" t="s">
        <v>1123</v>
      </c>
      <c r="F774" s="216">
        <v>102</v>
      </c>
      <c r="G774" s="306"/>
    </row>
    <row r="775" spans="1:7" ht="45" x14ac:dyDescent="0.25">
      <c r="A775" s="285">
        <v>319</v>
      </c>
      <c r="B775" s="113">
        <v>42200</v>
      </c>
      <c r="C775" s="114" t="s">
        <v>549</v>
      </c>
      <c r="D775" s="114" t="s">
        <v>800</v>
      </c>
      <c r="E775" s="114" t="s">
        <v>1124</v>
      </c>
      <c r="F775" s="216">
        <v>5</v>
      </c>
      <c r="G775" s="306"/>
    </row>
    <row r="776" spans="1:7" ht="60" x14ac:dyDescent="0.25">
      <c r="A776" s="285">
        <v>320</v>
      </c>
      <c r="B776" s="113">
        <v>42205</v>
      </c>
      <c r="C776" s="114" t="s">
        <v>660</v>
      </c>
      <c r="D776" s="114" t="s">
        <v>1126</v>
      </c>
      <c r="E776" s="114" t="s">
        <v>606</v>
      </c>
      <c r="F776" s="216">
        <v>5</v>
      </c>
      <c r="G776" s="306"/>
    </row>
    <row r="777" spans="1:7" x14ac:dyDescent="0.25">
      <c r="A777" s="285">
        <v>321</v>
      </c>
      <c r="B777" s="113">
        <v>42200</v>
      </c>
      <c r="C777" s="114" t="s">
        <v>11</v>
      </c>
      <c r="D777" s="114" t="s">
        <v>588</v>
      </c>
      <c r="E777" s="114" t="s">
        <v>1125</v>
      </c>
      <c r="F777" s="216">
        <v>12</v>
      </c>
      <c r="G777" s="306"/>
    </row>
    <row r="778" spans="1:7" ht="30" x14ac:dyDescent="0.25">
      <c r="A778" s="285">
        <v>322</v>
      </c>
      <c r="B778" s="113">
        <v>42207</v>
      </c>
      <c r="C778" s="114" t="s">
        <v>100</v>
      </c>
      <c r="D778" s="114" t="s">
        <v>2998</v>
      </c>
      <c r="E778" s="114"/>
      <c r="F778" s="216">
        <v>19</v>
      </c>
      <c r="G778" s="306"/>
    </row>
    <row r="779" spans="1:7" ht="60" x14ac:dyDescent="0.25">
      <c r="A779" s="285">
        <v>323</v>
      </c>
      <c r="B779" s="113">
        <v>42178</v>
      </c>
      <c r="C779" s="114" t="s">
        <v>660</v>
      </c>
      <c r="D779" s="114" t="s">
        <v>1071</v>
      </c>
      <c r="E779" s="114" t="s">
        <v>606</v>
      </c>
      <c r="F779" s="216">
        <v>12.5</v>
      </c>
      <c r="G779" s="306"/>
    </row>
    <row r="780" spans="1:7" ht="30" x14ac:dyDescent="0.25">
      <c r="A780" s="285">
        <v>324</v>
      </c>
      <c r="B780" s="113">
        <v>42209</v>
      </c>
      <c r="C780" s="114" t="s">
        <v>379</v>
      </c>
      <c r="D780" s="114" t="s">
        <v>2999</v>
      </c>
      <c r="E780" s="114" t="s">
        <v>1139</v>
      </c>
      <c r="F780" s="216">
        <v>231.5</v>
      </c>
      <c r="G780" s="306"/>
    </row>
    <row r="781" spans="1:7" ht="45" x14ac:dyDescent="0.25">
      <c r="A781" s="285">
        <v>325</v>
      </c>
      <c r="B781" s="117">
        <v>42209</v>
      </c>
      <c r="C781" s="118" t="s">
        <v>357</v>
      </c>
      <c r="D781" s="118" t="s">
        <v>1141</v>
      </c>
      <c r="E781" s="119"/>
      <c r="F781" s="216">
        <v>1626.89</v>
      </c>
      <c r="G781" s="307"/>
    </row>
    <row r="782" spans="1:7" ht="60" x14ac:dyDescent="0.25">
      <c r="A782" s="285">
        <v>326</v>
      </c>
      <c r="B782" s="117">
        <v>42209</v>
      </c>
      <c r="C782" s="118" t="s">
        <v>328</v>
      </c>
      <c r="D782" s="118" t="s">
        <v>1141</v>
      </c>
      <c r="E782" s="119"/>
      <c r="F782" s="216">
        <v>2740</v>
      </c>
      <c r="G782" s="307"/>
    </row>
    <row r="783" spans="1:7" ht="60" x14ac:dyDescent="0.25">
      <c r="A783" s="285">
        <v>327</v>
      </c>
      <c r="B783" s="117">
        <v>42223</v>
      </c>
      <c r="C783" s="118" t="s">
        <v>757</v>
      </c>
      <c r="D783" s="118" t="s">
        <v>1141</v>
      </c>
      <c r="E783" s="119"/>
      <c r="F783" s="216">
        <v>1928</v>
      </c>
      <c r="G783" s="307"/>
    </row>
    <row r="784" spans="1:7" ht="45" x14ac:dyDescent="0.25">
      <c r="A784" s="285">
        <v>328</v>
      </c>
      <c r="B784" s="117">
        <v>42216</v>
      </c>
      <c r="C784" s="114" t="s">
        <v>15</v>
      </c>
      <c r="D784" s="114" t="s">
        <v>881</v>
      </c>
      <c r="E784" s="114"/>
      <c r="F784" s="216">
        <v>1450</v>
      </c>
      <c r="G784" s="306"/>
    </row>
    <row r="785" spans="1:7" ht="45" x14ac:dyDescent="0.25">
      <c r="A785" s="285">
        <v>329</v>
      </c>
      <c r="B785" s="117">
        <v>42338</v>
      </c>
      <c r="C785" s="114" t="s">
        <v>15</v>
      </c>
      <c r="D785" s="114" t="s">
        <v>15</v>
      </c>
      <c r="E785" s="114"/>
      <c r="F785" s="216">
        <v>2000</v>
      </c>
      <c r="G785" s="306"/>
    </row>
    <row r="786" spans="1:7" ht="30" x14ac:dyDescent="0.25">
      <c r="A786" s="285">
        <v>330</v>
      </c>
      <c r="B786" s="117">
        <v>42217</v>
      </c>
      <c r="C786" s="114" t="s">
        <v>606</v>
      </c>
      <c r="D786" s="114" t="s">
        <v>1146</v>
      </c>
      <c r="E786" s="114"/>
      <c r="F786" s="216">
        <v>43</v>
      </c>
      <c r="G786" s="306"/>
    </row>
    <row r="787" spans="1:7" ht="60" x14ac:dyDescent="0.25">
      <c r="A787" s="285">
        <v>331</v>
      </c>
      <c r="B787" s="113">
        <v>42219</v>
      </c>
      <c r="C787" s="114" t="s">
        <v>660</v>
      </c>
      <c r="D787" s="114" t="s">
        <v>1149</v>
      </c>
      <c r="E787" s="114" t="s">
        <v>606</v>
      </c>
      <c r="F787" s="216">
        <v>15</v>
      </c>
      <c r="G787" s="306"/>
    </row>
    <row r="788" spans="1:7" ht="45" x14ac:dyDescent="0.25">
      <c r="A788" s="285">
        <v>332</v>
      </c>
      <c r="B788" s="113">
        <v>42220</v>
      </c>
      <c r="C788" s="114" t="s">
        <v>549</v>
      </c>
      <c r="D788" s="114" t="s">
        <v>800</v>
      </c>
      <c r="E788" s="114" t="s">
        <v>1151</v>
      </c>
      <c r="F788" s="216">
        <v>5</v>
      </c>
      <c r="G788" s="306"/>
    </row>
    <row r="789" spans="1:7" ht="60" x14ac:dyDescent="0.25">
      <c r="A789" s="285">
        <v>333</v>
      </c>
      <c r="B789" s="113">
        <v>42220</v>
      </c>
      <c r="C789" s="114" t="s">
        <v>660</v>
      </c>
      <c r="D789" s="114" t="s">
        <v>1150</v>
      </c>
      <c r="E789" s="114" t="s">
        <v>606</v>
      </c>
      <c r="F789" s="216">
        <v>15.5</v>
      </c>
      <c r="G789" s="306"/>
    </row>
    <row r="790" spans="1:7" ht="60" x14ac:dyDescent="0.25">
      <c r="A790" s="285">
        <v>334</v>
      </c>
      <c r="B790" s="113">
        <v>42221</v>
      </c>
      <c r="C790" s="114" t="s">
        <v>660</v>
      </c>
      <c r="D790" s="114" t="s">
        <v>1152</v>
      </c>
      <c r="E790" s="114" t="s">
        <v>606</v>
      </c>
      <c r="F790" s="216">
        <v>12.5</v>
      </c>
      <c r="G790" s="306"/>
    </row>
    <row r="791" spans="1:7" ht="60" x14ac:dyDescent="0.25">
      <c r="A791" s="285">
        <v>335</v>
      </c>
      <c r="B791" s="113">
        <v>42222</v>
      </c>
      <c r="C791" s="114" t="s">
        <v>660</v>
      </c>
      <c r="D791" s="114" t="s">
        <v>1155</v>
      </c>
      <c r="E791" s="114" t="s">
        <v>606</v>
      </c>
      <c r="F791" s="216">
        <v>19</v>
      </c>
      <c r="G791" s="306"/>
    </row>
    <row r="792" spans="1:7" ht="60" x14ac:dyDescent="0.25">
      <c r="A792" s="285">
        <v>336</v>
      </c>
      <c r="B792" s="113">
        <v>42222</v>
      </c>
      <c r="C792" s="114" t="s">
        <v>556</v>
      </c>
      <c r="D792" s="114" t="s">
        <v>1154</v>
      </c>
      <c r="E792" s="114" t="s">
        <v>555</v>
      </c>
      <c r="F792" s="216">
        <v>480</v>
      </c>
      <c r="G792" s="306"/>
    </row>
    <row r="793" spans="1:7" ht="30" x14ac:dyDescent="0.25">
      <c r="A793" s="285">
        <v>337</v>
      </c>
      <c r="B793" s="113">
        <v>42226</v>
      </c>
      <c r="C793" s="114" t="s">
        <v>100</v>
      </c>
      <c r="D793" s="114" t="s">
        <v>738</v>
      </c>
      <c r="E793" s="114"/>
      <c r="F793" s="216">
        <v>5</v>
      </c>
      <c r="G793" s="306"/>
    </row>
    <row r="794" spans="1:7" ht="60" x14ac:dyDescent="0.25">
      <c r="A794" s="285">
        <v>338</v>
      </c>
      <c r="B794" s="113">
        <v>42227</v>
      </c>
      <c r="C794" s="114" t="s">
        <v>660</v>
      </c>
      <c r="D794" s="114" t="s">
        <v>1164</v>
      </c>
      <c r="E794" s="114" t="s">
        <v>606</v>
      </c>
      <c r="F794" s="216">
        <v>8.5</v>
      </c>
      <c r="G794" s="306"/>
    </row>
    <row r="795" spans="1:7" ht="45" x14ac:dyDescent="0.25">
      <c r="A795" s="285">
        <v>339</v>
      </c>
      <c r="B795" s="113">
        <v>42227</v>
      </c>
      <c r="C795" s="114" t="s">
        <v>100</v>
      </c>
      <c r="D795" s="114" t="s">
        <v>1160</v>
      </c>
      <c r="E795" s="114"/>
      <c r="F795" s="216">
        <v>34.1</v>
      </c>
      <c r="G795" s="306"/>
    </row>
    <row r="796" spans="1:7" ht="30" x14ac:dyDescent="0.25">
      <c r="A796" s="285">
        <v>340</v>
      </c>
      <c r="B796" s="113">
        <v>42229</v>
      </c>
      <c r="C796" s="114" t="s">
        <v>100</v>
      </c>
      <c r="D796" s="114" t="s">
        <v>3000</v>
      </c>
      <c r="E796" s="114"/>
      <c r="F796" s="216">
        <v>150</v>
      </c>
      <c r="G796" s="306"/>
    </row>
    <row r="797" spans="1:7" ht="60" x14ac:dyDescent="0.25">
      <c r="A797" s="285">
        <v>341</v>
      </c>
      <c r="B797" s="113">
        <v>42228</v>
      </c>
      <c r="C797" s="114" t="s">
        <v>660</v>
      </c>
      <c r="D797" s="114" t="s">
        <v>1169</v>
      </c>
      <c r="E797" s="114" t="s">
        <v>606</v>
      </c>
      <c r="F797" s="216">
        <v>20.5</v>
      </c>
      <c r="G797" s="306"/>
    </row>
    <row r="798" spans="1:7" ht="30" x14ac:dyDescent="0.25">
      <c r="A798" s="285">
        <v>342</v>
      </c>
      <c r="B798" s="117">
        <v>42228</v>
      </c>
      <c r="C798" s="114" t="s">
        <v>100</v>
      </c>
      <c r="D798" s="114" t="s">
        <v>3001</v>
      </c>
      <c r="E798" s="114"/>
      <c r="F798" s="216">
        <v>130</v>
      </c>
      <c r="G798" s="306"/>
    </row>
    <row r="799" spans="1:7" ht="30" x14ac:dyDescent="0.25">
      <c r="A799" s="285">
        <v>343</v>
      </c>
      <c r="B799" s="113">
        <v>42229</v>
      </c>
      <c r="C799" s="114" t="s">
        <v>100</v>
      </c>
      <c r="D799" s="114" t="s">
        <v>1171</v>
      </c>
      <c r="E799" s="114"/>
      <c r="F799" s="216">
        <v>7.5</v>
      </c>
      <c r="G799" s="306"/>
    </row>
    <row r="800" spans="1:7" ht="60" x14ac:dyDescent="0.25">
      <c r="A800" s="285">
        <v>344</v>
      </c>
      <c r="B800" s="113">
        <v>42229</v>
      </c>
      <c r="C800" s="114" t="s">
        <v>660</v>
      </c>
      <c r="D800" s="114" t="s">
        <v>1170</v>
      </c>
      <c r="E800" s="114" t="s">
        <v>606</v>
      </c>
      <c r="F800" s="216">
        <v>6.5</v>
      </c>
      <c r="G800" s="306"/>
    </row>
    <row r="801" spans="1:7" ht="30" x14ac:dyDescent="0.25">
      <c r="A801" s="285">
        <v>345</v>
      </c>
      <c r="B801" s="113">
        <v>42230</v>
      </c>
      <c r="C801" s="114" t="s">
        <v>100</v>
      </c>
      <c r="D801" s="114" t="s">
        <v>363</v>
      </c>
      <c r="E801" s="114"/>
      <c r="F801" s="216">
        <v>8</v>
      </c>
      <c r="G801" s="306"/>
    </row>
    <row r="802" spans="1:7" ht="60" x14ac:dyDescent="0.25">
      <c r="A802" s="285">
        <v>346</v>
      </c>
      <c r="B802" s="113">
        <v>42233</v>
      </c>
      <c r="C802" s="114" t="s">
        <v>757</v>
      </c>
      <c r="D802" s="114" t="s">
        <v>3002</v>
      </c>
      <c r="E802" s="114"/>
      <c r="F802" s="216">
        <v>300</v>
      </c>
      <c r="G802" s="306"/>
    </row>
    <row r="803" spans="1:7" ht="60" x14ac:dyDescent="0.25">
      <c r="A803" s="285">
        <v>347</v>
      </c>
      <c r="B803" s="113">
        <v>42230</v>
      </c>
      <c r="C803" s="114" t="s">
        <v>660</v>
      </c>
      <c r="D803" s="114" t="s">
        <v>1175</v>
      </c>
      <c r="E803" s="114" t="s">
        <v>606</v>
      </c>
      <c r="F803" s="216">
        <v>66.5</v>
      </c>
      <c r="G803" s="306"/>
    </row>
    <row r="804" spans="1:7" ht="60" x14ac:dyDescent="0.25">
      <c r="A804" s="285">
        <v>348</v>
      </c>
      <c r="B804" s="113">
        <v>42233</v>
      </c>
      <c r="C804" s="114" t="s">
        <v>660</v>
      </c>
      <c r="D804" s="114" t="s">
        <v>1176</v>
      </c>
      <c r="E804" s="114" t="s">
        <v>606</v>
      </c>
      <c r="F804" s="216">
        <v>16</v>
      </c>
      <c r="G804" s="306"/>
    </row>
    <row r="805" spans="1:7" ht="60" x14ac:dyDescent="0.25">
      <c r="A805" s="285">
        <v>349</v>
      </c>
      <c r="B805" s="113">
        <v>42234</v>
      </c>
      <c r="C805" s="114" t="s">
        <v>660</v>
      </c>
      <c r="D805" s="114" t="s">
        <v>1184</v>
      </c>
      <c r="E805" s="114" t="s">
        <v>606</v>
      </c>
      <c r="F805" s="216">
        <v>10</v>
      </c>
      <c r="G805" s="306"/>
    </row>
    <row r="806" spans="1:7" ht="45" x14ac:dyDescent="0.25">
      <c r="A806" s="285">
        <v>350</v>
      </c>
      <c r="B806" s="113">
        <v>42234</v>
      </c>
      <c r="C806" s="114" t="s">
        <v>100</v>
      </c>
      <c r="D806" s="114" t="s">
        <v>1177</v>
      </c>
      <c r="E806" s="114"/>
      <c r="F806" s="216">
        <v>41.8</v>
      </c>
      <c r="G806" s="306"/>
    </row>
    <row r="807" spans="1:7" ht="60" x14ac:dyDescent="0.25">
      <c r="A807" s="285">
        <v>351</v>
      </c>
      <c r="B807" s="113">
        <v>42235</v>
      </c>
      <c r="C807" s="114" t="s">
        <v>660</v>
      </c>
      <c r="D807" s="114" t="s">
        <v>1185</v>
      </c>
      <c r="E807" s="114" t="s">
        <v>606</v>
      </c>
      <c r="F807" s="216">
        <v>44</v>
      </c>
      <c r="G807" s="306"/>
    </row>
    <row r="808" spans="1:7" ht="60" x14ac:dyDescent="0.25">
      <c r="A808" s="285">
        <v>352</v>
      </c>
      <c r="B808" s="113">
        <v>42236</v>
      </c>
      <c r="C808" s="114" t="s">
        <v>660</v>
      </c>
      <c r="D808" s="114" t="s">
        <v>1184</v>
      </c>
      <c r="E808" s="114" t="s">
        <v>606</v>
      </c>
      <c r="F808" s="216">
        <v>12</v>
      </c>
      <c r="G808" s="306"/>
    </row>
    <row r="809" spans="1:7" ht="45" x14ac:dyDescent="0.25">
      <c r="A809" s="285">
        <v>353</v>
      </c>
      <c r="B809" s="113">
        <v>42236</v>
      </c>
      <c r="C809" s="114" t="s">
        <v>100</v>
      </c>
      <c r="D809" s="114" t="s">
        <v>1186</v>
      </c>
      <c r="E809" s="114"/>
      <c r="F809" s="216">
        <v>20</v>
      </c>
      <c r="G809" s="306"/>
    </row>
    <row r="810" spans="1:7" ht="30" x14ac:dyDescent="0.25">
      <c r="A810" s="285">
        <v>354</v>
      </c>
      <c r="B810" s="113">
        <v>42237</v>
      </c>
      <c r="C810" s="114" t="s">
        <v>100</v>
      </c>
      <c r="D810" s="114" t="s">
        <v>1192</v>
      </c>
      <c r="E810" s="114"/>
      <c r="F810" s="216">
        <v>40.5</v>
      </c>
      <c r="G810" s="306"/>
    </row>
    <row r="811" spans="1:7" ht="60" x14ac:dyDescent="0.25">
      <c r="A811" s="285">
        <v>355</v>
      </c>
      <c r="B811" s="113">
        <v>42237</v>
      </c>
      <c r="C811" s="114" t="s">
        <v>660</v>
      </c>
      <c r="D811" s="114" t="s">
        <v>1191</v>
      </c>
      <c r="E811" s="114" t="s">
        <v>606</v>
      </c>
      <c r="F811" s="216">
        <v>22</v>
      </c>
      <c r="G811" s="306"/>
    </row>
    <row r="812" spans="1:7" ht="30" x14ac:dyDescent="0.25">
      <c r="A812" s="285">
        <v>356</v>
      </c>
      <c r="B812" s="113">
        <v>42237</v>
      </c>
      <c r="C812" s="114" t="s">
        <v>379</v>
      </c>
      <c r="D812" s="114" t="s">
        <v>1190</v>
      </c>
      <c r="E812" s="114" t="s">
        <v>1189</v>
      </c>
      <c r="F812" s="216">
        <v>35.1</v>
      </c>
      <c r="G812" s="306"/>
    </row>
    <row r="813" spans="1:7" ht="30" x14ac:dyDescent="0.25">
      <c r="A813" s="285">
        <v>357</v>
      </c>
      <c r="B813" s="117">
        <v>42247</v>
      </c>
      <c r="C813" s="118" t="s">
        <v>100</v>
      </c>
      <c r="D813" s="118" t="s">
        <v>3003</v>
      </c>
      <c r="E813" s="118"/>
      <c r="F813" s="217">
        <v>9120</v>
      </c>
      <c r="G813" s="307"/>
    </row>
    <row r="814" spans="1:7" ht="45" x14ac:dyDescent="0.25">
      <c r="A814" s="285">
        <v>358</v>
      </c>
      <c r="B814" s="117">
        <v>42224</v>
      </c>
      <c r="C814" s="114" t="s">
        <v>357</v>
      </c>
      <c r="D814" s="114" t="s">
        <v>3004</v>
      </c>
      <c r="E814" s="114"/>
      <c r="F814" s="216">
        <v>3788.24</v>
      </c>
      <c r="G814" s="306"/>
    </row>
    <row r="815" spans="1:7" ht="45" x14ac:dyDescent="0.25">
      <c r="A815" s="285">
        <v>359</v>
      </c>
      <c r="B815" s="117">
        <v>42240</v>
      </c>
      <c r="C815" s="118" t="s">
        <v>15</v>
      </c>
      <c r="D815" s="118" t="s">
        <v>1195</v>
      </c>
      <c r="E815" s="119"/>
      <c r="F815" s="216">
        <v>30</v>
      </c>
      <c r="G815" s="307"/>
    </row>
    <row r="816" spans="1:7" ht="45" x14ac:dyDescent="0.25">
      <c r="A816" s="285">
        <v>360</v>
      </c>
      <c r="B816" s="113">
        <v>42240</v>
      </c>
      <c r="C816" s="114" t="s">
        <v>852</v>
      </c>
      <c r="D816" s="114" t="s">
        <v>1168</v>
      </c>
      <c r="E816" s="114" t="s">
        <v>1194</v>
      </c>
      <c r="F816" s="216">
        <v>2.5</v>
      </c>
      <c r="G816" s="306"/>
    </row>
    <row r="817" spans="1:7" x14ac:dyDescent="0.25">
      <c r="A817" s="285">
        <v>361</v>
      </c>
      <c r="B817" s="117">
        <v>42243</v>
      </c>
      <c r="C817" s="114" t="s">
        <v>606</v>
      </c>
      <c r="D817" s="114" t="s">
        <v>1200</v>
      </c>
      <c r="E817" s="114"/>
      <c r="F817" s="216">
        <v>40</v>
      </c>
      <c r="G817" s="306"/>
    </row>
    <row r="818" spans="1:7" ht="60" x14ac:dyDescent="0.25">
      <c r="A818" s="285">
        <v>362</v>
      </c>
      <c r="B818" s="113">
        <v>42240</v>
      </c>
      <c r="C818" s="114" t="s">
        <v>660</v>
      </c>
      <c r="D818" s="114" t="s">
        <v>1193</v>
      </c>
      <c r="E818" s="114" t="s">
        <v>606</v>
      </c>
      <c r="F818" s="216">
        <v>11</v>
      </c>
      <c r="G818" s="306"/>
    </row>
    <row r="819" spans="1:7" ht="45" x14ac:dyDescent="0.25">
      <c r="A819" s="285">
        <v>363</v>
      </c>
      <c r="B819" s="113">
        <v>42241</v>
      </c>
      <c r="C819" s="114" t="s">
        <v>100</v>
      </c>
      <c r="D819" s="114" t="s">
        <v>1197</v>
      </c>
      <c r="E819" s="114"/>
      <c r="F819" s="216">
        <v>18.3</v>
      </c>
      <c r="G819" s="306"/>
    </row>
    <row r="820" spans="1:7" ht="60" x14ac:dyDescent="0.25">
      <c r="A820" s="285">
        <v>364</v>
      </c>
      <c r="B820" s="113">
        <v>42241</v>
      </c>
      <c r="C820" s="114" t="s">
        <v>660</v>
      </c>
      <c r="D820" s="114" t="s">
        <v>1196</v>
      </c>
      <c r="E820" s="114" t="s">
        <v>606</v>
      </c>
      <c r="F820" s="216">
        <v>11</v>
      </c>
      <c r="G820" s="306"/>
    </row>
    <row r="821" spans="1:7" ht="60" x14ac:dyDescent="0.25">
      <c r="A821" s="285">
        <v>365</v>
      </c>
      <c r="B821" s="113">
        <v>42242</v>
      </c>
      <c r="C821" s="114" t="s">
        <v>660</v>
      </c>
      <c r="D821" s="114" t="s">
        <v>1198</v>
      </c>
      <c r="E821" s="114" t="s">
        <v>606</v>
      </c>
      <c r="F821" s="216">
        <v>9</v>
      </c>
      <c r="G821" s="306"/>
    </row>
    <row r="822" spans="1:7" ht="60" x14ac:dyDescent="0.25">
      <c r="A822" s="285">
        <v>366</v>
      </c>
      <c r="B822" s="113">
        <v>42243</v>
      </c>
      <c r="C822" s="114" t="s">
        <v>660</v>
      </c>
      <c r="D822" s="114" t="s">
        <v>1199</v>
      </c>
      <c r="E822" s="114" t="s">
        <v>606</v>
      </c>
      <c r="F822" s="216">
        <v>13.5</v>
      </c>
      <c r="G822" s="306"/>
    </row>
    <row r="823" spans="1:7" ht="60" x14ac:dyDescent="0.25">
      <c r="A823" s="285">
        <v>367</v>
      </c>
      <c r="B823" s="113">
        <v>42244</v>
      </c>
      <c r="C823" s="114" t="s">
        <v>660</v>
      </c>
      <c r="D823" s="114" t="s">
        <v>1201</v>
      </c>
      <c r="E823" s="114" t="s">
        <v>606</v>
      </c>
      <c r="F823" s="216">
        <v>22.5</v>
      </c>
      <c r="G823" s="306"/>
    </row>
    <row r="824" spans="1:7" ht="60" x14ac:dyDescent="0.25">
      <c r="A824" s="285">
        <v>368</v>
      </c>
      <c r="B824" s="113">
        <v>42247</v>
      </c>
      <c r="C824" s="114" t="s">
        <v>660</v>
      </c>
      <c r="D824" s="114" t="s">
        <v>1202</v>
      </c>
      <c r="E824" s="114" t="s">
        <v>606</v>
      </c>
      <c r="F824" s="216">
        <v>11</v>
      </c>
      <c r="G824" s="306"/>
    </row>
    <row r="825" spans="1:7" ht="60" x14ac:dyDescent="0.25">
      <c r="A825" s="285">
        <v>369</v>
      </c>
      <c r="B825" s="113">
        <v>42236</v>
      </c>
      <c r="C825" s="114" t="s">
        <v>660</v>
      </c>
      <c r="D825" s="114" t="s">
        <v>3005</v>
      </c>
      <c r="E825" s="114"/>
      <c r="F825" s="216">
        <v>128.1</v>
      </c>
      <c r="G825" s="306"/>
    </row>
    <row r="826" spans="1:7" ht="45" x14ac:dyDescent="0.25">
      <c r="A826" s="285">
        <v>370</v>
      </c>
      <c r="B826" s="117">
        <v>42247</v>
      </c>
      <c r="C826" s="118" t="s">
        <v>15</v>
      </c>
      <c r="D826" s="118" t="s">
        <v>1208</v>
      </c>
      <c r="E826" s="119"/>
      <c r="F826" s="216">
        <v>164</v>
      </c>
      <c r="G826" s="307"/>
    </row>
    <row r="827" spans="1:7" ht="45" x14ac:dyDescent="0.25">
      <c r="A827" s="285">
        <v>371</v>
      </c>
      <c r="B827" s="117">
        <v>42247</v>
      </c>
      <c r="C827" s="118" t="s">
        <v>15</v>
      </c>
      <c r="D827" s="118" t="s">
        <v>1207</v>
      </c>
      <c r="E827" s="119"/>
      <c r="F827" s="216">
        <v>29</v>
      </c>
      <c r="G827" s="307"/>
    </row>
    <row r="828" spans="1:7" ht="60" x14ac:dyDescent="0.25">
      <c r="A828" s="285">
        <v>372</v>
      </c>
      <c r="B828" s="117">
        <v>42247</v>
      </c>
      <c r="C828" s="118" t="s">
        <v>328</v>
      </c>
      <c r="D828" s="118" t="s">
        <v>1209</v>
      </c>
      <c r="E828" s="119"/>
      <c r="F828" s="216">
        <v>2800</v>
      </c>
      <c r="G828" s="307"/>
    </row>
    <row r="829" spans="1:7" ht="45" x14ac:dyDescent="0.25">
      <c r="A829" s="285">
        <v>373</v>
      </c>
      <c r="B829" s="117">
        <v>42247</v>
      </c>
      <c r="C829" s="114" t="s">
        <v>15</v>
      </c>
      <c r="D829" s="114" t="s">
        <v>881</v>
      </c>
      <c r="E829" s="114"/>
      <c r="F829" s="216">
        <v>453.5</v>
      </c>
      <c r="G829" s="306"/>
    </row>
    <row r="830" spans="1:7" ht="45" x14ac:dyDescent="0.25">
      <c r="A830" s="285">
        <v>374</v>
      </c>
      <c r="B830" s="117">
        <v>42250</v>
      </c>
      <c r="C830" s="114" t="s">
        <v>1212</v>
      </c>
      <c r="D830" s="114" t="s">
        <v>1213</v>
      </c>
      <c r="E830" s="114"/>
      <c r="F830" s="216">
        <v>450</v>
      </c>
      <c r="G830" s="306"/>
    </row>
    <row r="831" spans="1:7" ht="45" x14ac:dyDescent="0.25">
      <c r="A831" s="285">
        <v>375</v>
      </c>
      <c r="B831" s="117">
        <v>42250</v>
      </c>
      <c r="C831" s="114" t="s">
        <v>15</v>
      </c>
      <c r="D831" s="114" t="s">
        <v>3006</v>
      </c>
      <c r="E831" s="114"/>
      <c r="F831" s="216">
        <v>4704.7299999999996</v>
      </c>
      <c r="G831" s="306"/>
    </row>
    <row r="832" spans="1:7" ht="45" x14ac:dyDescent="0.25">
      <c r="A832" s="285">
        <v>376</v>
      </c>
      <c r="B832" s="113">
        <v>42250</v>
      </c>
      <c r="C832" s="114" t="s">
        <v>1210</v>
      </c>
      <c r="D832" s="114" t="s">
        <v>1211</v>
      </c>
      <c r="E832" s="114"/>
      <c r="F832" s="216">
        <v>5</v>
      </c>
      <c r="G832" s="306"/>
    </row>
    <row r="833" spans="1:7" ht="60" x14ac:dyDescent="0.25">
      <c r="A833" s="285">
        <v>377</v>
      </c>
      <c r="B833" s="113">
        <v>42250</v>
      </c>
      <c r="C833" s="114" t="s">
        <v>660</v>
      </c>
      <c r="D833" s="114" t="s">
        <v>539</v>
      </c>
      <c r="E833" s="114" t="s">
        <v>606</v>
      </c>
      <c r="F833" s="216">
        <v>32.5</v>
      </c>
      <c r="G833" s="306"/>
    </row>
    <row r="834" spans="1:7" ht="60" x14ac:dyDescent="0.25">
      <c r="A834" s="285">
        <v>378</v>
      </c>
      <c r="B834" s="113">
        <v>42255</v>
      </c>
      <c r="C834" s="114" t="s">
        <v>660</v>
      </c>
      <c r="D834" s="114" t="s">
        <v>1215</v>
      </c>
      <c r="E834" s="114" t="s">
        <v>606</v>
      </c>
      <c r="F834" s="216">
        <v>22</v>
      </c>
      <c r="G834" s="306"/>
    </row>
    <row r="835" spans="1:7" ht="60" x14ac:dyDescent="0.25">
      <c r="A835" s="285">
        <v>379</v>
      </c>
      <c r="B835" s="113">
        <v>42256</v>
      </c>
      <c r="C835" s="114" t="s">
        <v>660</v>
      </c>
      <c r="D835" s="114" t="s">
        <v>1216</v>
      </c>
      <c r="E835" s="114" t="s">
        <v>606</v>
      </c>
      <c r="F835" s="216">
        <v>14.5</v>
      </c>
      <c r="G835" s="306"/>
    </row>
    <row r="836" spans="1:7" ht="60" x14ac:dyDescent="0.25">
      <c r="A836" s="285">
        <v>380</v>
      </c>
      <c r="B836" s="113">
        <v>42257</v>
      </c>
      <c r="C836" s="114" t="s">
        <v>660</v>
      </c>
      <c r="D836" s="114" t="s">
        <v>1217</v>
      </c>
      <c r="E836" s="114" t="s">
        <v>606</v>
      </c>
      <c r="F836" s="216">
        <v>14</v>
      </c>
      <c r="G836" s="306"/>
    </row>
    <row r="837" spans="1:7" ht="60" x14ac:dyDescent="0.25">
      <c r="A837" s="285">
        <v>381</v>
      </c>
      <c r="B837" s="113">
        <v>42258</v>
      </c>
      <c r="C837" s="114" t="s">
        <v>660</v>
      </c>
      <c r="D837" s="114" t="s">
        <v>1220</v>
      </c>
      <c r="E837" s="114" t="s">
        <v>606</v>
      </c>
      <c r="F837" s="216">
        <v>12.5</v>
      </c>
      <c r="G837" s="306"/>
    </row>
    <row r="838" spans="1:7" x14ac:dyDescent="0.25">
      <c r="A838" s="285">
        <v>382</v>
      </c>
      <c r="B838" s="113">
        <v>42258</v>
      </c>
      <c r="C838" s="114" t="s">
        <v>344</v>
      </c>
      <c r="D838" s="114" t="s">
        <v>1219</v>
      </c>
      <c r="E838" s="114" t="s">
        <v>1218</v>
      </c>
      <c r="F838" s="216">
        <v>9000</v>
      </c>
      <c r="G838" s="306"/>
    </row>
    <row r="839" spans="1:7" ht="45" x14ac:dyDescent="0.25">
      <c r="A839" s="285">
        <v>383</v>
      </c>
      <c r="B839" s="113">
        <v>42261</v>
      </c>
      <c r="C839" s="114" t="s">
        <v>1223</v>
      </c>
      <c r="D839" s="114" t="s">
        <v>1224</v>
      </c>
      <c r="E839" s="114"/>
      <c r="F839" s="216">
        <v>2.5</v>
      </c>
      <c r="G839" s="306"/>
    </row>
    <row r="840" spans="1:7" ht="30" x14ac:dyDescent="0.25">
      <c r="A840" s="285">
        <v>384</v>
      </c>
      <c r="B840" s="113">
        <v>42263</v>
      </c>
      <c r="C840" s="114" t="s">
        <v>100</v>
      </c>
      <c r="D840" s="114" t="s">
        <v>1227</v>
      </c>
      <c r="E840" s="114"/>
      <c r="F840" s="216">
        <v>7.7</v>
      </c>
      <c r="G840" s="306"/>
    </row>
    <row r="841" spans="1:7" ht="45" x14ac:dyDescent="0.25">
      <c r="A841" s="285">
        <v>385</v>
      </c>
      <c r="B841" s="113">
        <v>42268</v>
      </c>
      <c r="C841" s="114" t="s">
        <v>1236</v>
      </c>
      <c r="D841" s="114" t="s">
        <v>42</v>
      </c>
      <c r="E841" s="114" t="s">
        <v>1235</v>
      </c>
      <c r="F841" s="216">
        <v>8.6999999999999993</v>
      </c>
      <c r="G841" s="306"/>
    </row>
    <row r="842" spans="1:7" ht="30" x14ac:dyDescent="0.25">
      <c r="A842" s="285">
        <v>386</v>
      </c>
      <c r="B842" s="113">
        <v>42268</v>
      </c>
      <c r="C842" s="114" t="s">
        <v>1234</v>
      </c>
      <c r="D842" s="114" t="s">
        <v>808</v>
      </c>
      <c r="E842" s="114" t="s">
        <v>1233</v>
      </c>
      <c r="F842" s="216">
        <v>6</v>
      </c>
      <c r="G842" s="306"/>
    </row>
    <row r="843" spans="1:7" ht="45" x14ac:dyDescent="0.25">
      <c r="A843" s="285">
        <v>387</v>
      </c>
      <c r="B843" s="113">
        <v>42268</v>
      </c>
      <c r="C843" s="114" t="s">
        <v>852</v>
      </c>
      <c r="D843" s="114" t="s">
        <v>575</v>
      </c>
      <c r="E843" s="114" t="s">
        <v>1232</v>
      </c>
      <c r="F843" s="216">
        <v>5.5</v>
      </c>
      <c r="G843" s="306"/>
    </row>
    <row r="844" spans="1:7" ht="45" x14ac:dyDescent="0.25">
      <c r="A844" s="285">
        <v>388</v>
      </c>
      <c r="B844" s="117">
        <v>42265</v>
      </c>
      <c r="C844" s="114" t="s">
        <v>1212</v>
      </c>
      <c r="D844" s="114" t="s">
        <v>1213</v>
      </c>
      <c r="E844" s="114"/>
      <c r="F844" s="216">
        <v>200</v>
      </c>
      <c r="G844" s="306"/>
    </row>
    <row r="845" spans="1:7" ht="45" x14ac:dyDescent="0.25">
      <c r="A845" s="285">
        <v>389</v>
      </c>
      <c r="B845" s="117">
        <v>42269</v>
      </c>
      <c r="C845" s="114" t="s">
        <v>1239</v>
      </c>
      <c r="D845" s="114" t="s">
        <v>1240</v>
      </c>
      <c r="E845" s="114"/>
      <c r="F845" s="216">
        <v>500</v>
      </c>
      <c r="G845" s="306"/>
    </row>
    <row r="846" spans="1:7" ht="45" x14ac:dyDescent="0.25">
      <c r="A846" s="285">
        <v>390</v>
      </c>
      <c r="B846" s="117">
        <v>42269</v>
      </c>
      <c r="C846" s="114" t="s">
        <v>15</v>
      </c>
      <c r="D846" s="114" t="s">
        <v>1241</v>
      </c>
      <c r="E846" s="114"/>
      <c r="F846" s="216">
        <v>43.5</v>
      </c>
      <c r="G846" s="306"/>
    </row>
    <row r="847" spans="1:7" ht="30" x14ac:dyDescent="0.25">
      <c r="A847" s="285">
        <v>391</v>
      </c>
      <c r="B847" s="113">
        <v>42269</v>
      </c>
      <c r="C847" s="114" t="s">
        <v>100</v>
      </c>
      <c r="D847" s="114" t="s">
        <v>1238</v>
      </c>
      <c r="E847" s="114"/>
      <c r="F847" s="216">
        <v>19.5</v>
      </c>
      <c r="G847" s="306"/>
    </row>
    <row r="848" spans="1:7" ht="45" x14ac:dyDescent="0.25">
      <c r="A848" s="285">
        <v>392</v>
      </c>
      <c r="B848" s="113">
        <v>42270</v>
      </c>
      <c r="C848" s="114" t="s">
        <v>1244</v>
      </c>
      <c r="D848" s="114" t="s">
        <v>227</v>
      </c>
      <c r="E848" s="114" t="s">
        <v>1243</v>
      </c>
      <c r="F848" s="216">
        <v>15</v>
      </c>
      <c r="G848" s="306"/>
    </row>
    <row r="849" spans="1:7" ht="45" x14ac:dyDescent="0.25">
      <c r="A849" s="285">
        <v>393</v>
      </c>
      <c r="B849" s="113">
        <v>42271</v>
      </c>
      <c r="C849" s="114" t="s">
        <v>549</v>
      </c>
      <c r="D849" s="114" t="s">
        <v>800</v>
      </c>
      <c r="E849" s="114" t="s">
        <v>1251</v>
      </c>
      <c r="F849" s="216">
        <v>5</v>
      </c>
      <c r="G849" s="306"/>
    </row>
    <row r="850" spans="1:7" ht="60" x14ac:dyDescent="0.25">
      <c r="A850" s="285">
        <v>394</v>
      </c>
      <c r="B850" s="113">
        <v>42271</v>
      </c>
      <c r="C850" s="114" t="s">
        <v>660</v>
      </c>
      <c r="D850" s="114" t="s">
        <v>1250</v>
      </c>
      <c r="E850" s="114" t="s">
        <v>606</v>
      </c>
      <c r="F850" s="216">
        <v>16</v>
      </c>
      <c r="G850" s="306"/>
    </row>
    <row r="851" spans="1:7" ht="30" x14ac:dyDescent="0.25">
      <c r="A851" s="285">
        <v>395</v>
      </c>
      <c r="B851" s="113">
        <v>42271</v>
      </c>
      <c r="C851" s="114" t="s">
        <v>100</v>
      </c>
      <c r="D851" s="114" t="s">
        <v>1246</v>
      </c>
      <c r="E851" s="114"/>
      <c r="F851" s="216">
        <v>24.5</v>
      </c>
      <c r="G851" s="306"/>
    </row>
    <row r="852" spans="1:7" ht="60" x14ac:dyDescent="0.25">
      <c r="A852" s="285">
        <v>396</v>
      </c>
      <c r="B852" s="113">
        <v>42272</v>
      </c>
      <c r="C852" s="114" t="s">
        <v>660</v>
      </c>
      <c r="D852" s="114" t="s">
        <v>1257</v>
      </c>
      <c r="E852" s="114" t="s">
        <v>606</v>
      </c>
      <c r="F852" s="216">
        <v>9.5</v>
      </c>
      <c r="G852" s="306"/>
    </row>
    <row r="853" spans="1:7" x14ac:dyDescent="0.25">
      <c r="A853" s="285">
        <v>397</v>
      </c>
      <c r="B853" s="113">
        <v>42272</v>
      </c>
      <c r="C853" s="114" t="s">
        <v>1256</v>
      </c>
      <c r="D853" s="114" t="s">
        <v>146</v>
      </c>
      <c r="E853" s="114" t="s">
        <v>1255</v>
      </c>
      <c r="F853" s="216">
        <v>7</v>
      </c>
      <c r="G853" s="306"/>
    </row>
    <row r="854" spans="1:7" x14ac:dyDescent="0.25">
      <c r="A854" s="285">
        <v>398</v>
      </c>
      <c r="B854" s="113">
        <v>42275</v>
      </c>
      <c r="C854" s="114" t="s">
        <v>11</v>
      </c>
      <c r="D854" s="114" t="s">
        <v>588</v>
      </c>
      <c r="E854" s="114" t="s">
        <v>1261</v>
      </c>
      <c r="F854" s="216">
        <v>5</v>
      </c>
      <c r="G854" s="306"/>
    </row>
    <row r="855" spans="1:7" ht="45" x14ac:dyDescent="0.25">
      <c r="A855" s="285">
        <v>399</v>
      </c>
      <c r="B855" s="113">
        <v>42275</v>
      </c>
      <c r="C855" s="114" t="s">
        <v>100</v>
      </c>
      <c r="D855" s="114" t="s">
        <v>1260</v>
      </c>
      <c r="E855" s="114"/>
      <c r="F855" s="216">
        <v>11.9</v>
      </c>
      <c r="G855" s="306"/>
    </row>
    <row r="856" spans="1:7" ht="60" x14ac:dyDescent="0.25">
      <c r="A856" s="285">
        <v>400</v>
      </c>
      <c r="B856" s="113">
        <v>42276</v>
      </c>
      <c r="C856" s="114" t="s">
        <v>660</v>
      </c>
      <c r="D856" s="114" t="s">
        <v>1263</v>
      </c>
      <c r="E856" s="114"/>
      <c r="F856" s="216">
        <v>5</v>
      </c>
      <c r="G856" s="306"/>
    </row>
    <row r="857" spans="1:7" ht="30" x14ac:dyDescent="0.25">
      <c r="A857" s="285">
        <v>401</v>
      </c>
      <c r="B857" s="113">
        <v>42276</v>
      </c>
      <c r="C857" s="114" t="s">
        <v>1234</v>
      </c>
      <c r="D857" s="114" t="s">
        <v>1168</v>
      </c>
      <c r="E857" s="114" t="s">
        <v>1262</v>
      </c>
      <c r="F857" s="216">
        <v>2.5</v>
      </c>
      <c r="G857" s="306"/>
    </row>
    <row r="858" spans="1:7" ht="60" x14ac:dyDescent="0.25">
      <c r="A858" s="285">
        <v>402</v>
      </c>
      <c r="B858" s="113">
        <v>42276</v>
      </c>
      <c r="C858" s="114" t="s">
        <v>660</v>
      </c>
      <c r="D858" s="114" t="s">
        <v>1257</v>
      </c>
      <c r="E858" s="114" t="s">
        <v>606</v>
      </c>
      <c r="F858" s="216">
        <v>17.5</v>
      </c>
      <c r="G858" s="306"/>
    </row>
    <row r="859" spans="1:7" ht="30" x14ac:dyDescent="0.25">
      <c r="A859" s="285">
        <v>403</v>
      </c>
      <c r="B859" s="113">
        <v>42277</v>
      </c>
      <c r="C859" s="114" t="s">
        <v>100</v>
      </c>
      <c r="D859" s="114" t="s">
        <v>1267</v>
      </c>
      <c r="E859" s="114"/>
      <c r="F859" s="216">
        <v>5</v>
      </c>
      <c r="G859" s="306"/>
    </row>
    <row r="860" spans="1:7" ht="60" x14ac:dyDescent="0.25">
      <c r="A860" s="285">
        <v>404</v>
      </c>
      <c r="B860" s="113">
        <v>42277</v>
      </c>
      <c r="C860" s="114" t="s">
        <v>616</v>
      </c>
      <c r="D860" s="114" t="s">
        <v>1266</v>
      </c>
      <c r="E860" s="114" t="s">
        <v>1265</v>
      </c>
      <c r="F860" s="216">
        <v>26</v>
      </c>
      <c r="G860" s="306"/>
    </row>
    <row r="861" spans="1:7" ht="60" x14ac:dyDescent="0.25">
      <c r="A861" s="285">
        <v>405</v>
      </c>
      <c r="B861" s="113">
        <v>42279</v>
      </c>
      <c r="C861" s="114" t="s">
        <v>616</v>
      </c>
      <c r="D861" s="114" t="s">
        <v>1266</v>
      </c>
      <c r="E861" s="114" t="s">
        <v>882</v>
      </c>
      <c r="F861" s="216">
        <v>171.5</v>
      </c>
      <c r="G861" s="306"/>
    </row>
    <row r="862" spans="1:7" ht="30" x14ac:dyDescent="0.25">
      <c r="A862" s="285">
        <v>406</v>
      </c>
      <c r="B862" s="113">
        <v>42277</v>
      </c>
      <c r="C862" s="114" t="s">
        <v>100</v>
      </c>
      <c r="D862" s="114" t="s">
        <v>1264</v>
      </c>
      <c r="E862" s="114" t="s">
        <v>606</v>
      </c>
      <c r="F862" s="216">
        <v>700</v>
      </c>
      <c r="G862" s="306"/>
    </row>
    <row r="863" spans="1:7" ht="45" x14ac:dyDescent="0.25">
      <c r="A863" s="285">
        <v>407</v>
      </c>
      <c r="B863" s="117">
        <v>42277</v>
      </c>
      <c r="C863" s="114" t="s">
        <v>15</v>
      </c>
      <c r="D863" s="114" t="s">
        <v>3007</v>
      </c>
      <c r="E863" s="114"/>
      <c r="F863" s="216">
        <v>916</v>
      </c>
      <c r="G863" s="306"/>
    </row>
    <row r="864" spans="1:7" ht="30" x14ac:dyDescent="0.25">
      <c r="A864" s="285">
        <v>408</v>
      </c>
      <c r="B864" s="113">
        <v>42278</v>
      </c>
      <c r="C864" s="114" t="s">
        <v>100</v>
      </c>
      <c r="D864" s="114" t="s">
        <v>1267</v>
      </c>
      <c r="E864" s="114"/>
      <c r="F864" s="216">
        <v>5</v>
      </c>
      <c r="G864" s="306"/>
    </row>
    <row r="865" spans="1:7" ht="45" x14ac:dyDescent="0.25">
      <c r="A865" s="285">
        <v>409</v>
      </c>
      <c r="B865" s="113">
        <v>42280</v>
      </c>
      <c r="C865" s="114" t="s">
        <v>721</v>
      </c>
      <c r="D865" s="114" t="s">
        <v>617</v>
      </c>
      <c r="E865" s="114" t="s">
        <v>1272</v>
      </c>
      <c r="F865" s="216">
        <v>39.99</v>
      </c>
      <c r="G865" s="306"/>
    </row>
    <row r="866" spans="1:7" ht="30" x14ac:dyDescent="0.25">
      <c r="A866" s="285">
        <v>410</v>
      </c>
      <c r="B866" s="113">
        <v>42280</v>
      </c>
      <c r="C866" s="114" t="s">
        <v>1274</v>
      </c>
      <c r="D866" s="114" t="s">
        <v>617</v>
      </c>
      <c r="E866" s="114" t="s">
        <v>1273</v>
      </c>
      <c r="F866" s="216">
        <v>68.400000000000006</v>
      </c>
      <c r="G866" s="306"/>
    </row>
    <row r="867" spans="1:7" ht="45" x14ac:dyDescent="0.25">
      <c r="A867" s="285">
        <v>411</v>
      </c>
      <c r="B867" s="117">
        <v>42277</v>
      </c>
      <c r="C867" s="114" t="s">
        <v>15</v>
      </c>
      <c r="D867" s="114" t="s">
        <v>1268</v>
      </c>
      <c r="E867" s="114"/>
      <c r="F867" s="216">
        <v>366</v>
      </c>
      <c r="G867" s="306"/>
    </row>
    <row r="868" spans="1:7" ht="45" x14ac:dyDescent="0.25">
      <c r="A868" s="285">
        <v>412</v>
      </c>
      <c r="B868" s="117">
        <v>42282</v>
      </c>
      <c r="C868" s="114" t="s">
        <v>15</v>
      </c>
      <c r="D868" s="114" t="s">
        <v>3008</v>
      </c>
      <c r="E868" s="114" t="s">
        <v>3009</v>
      </c>
      <c r="F868" s="216">
        <v>1400</v>
      </c>
      <c r="G868" s="306"/>
    </row>
    <row r="869" spans="1:7" ht="45" x14ac:dyDescent="0.25">
      <c r="A869" s="285">
        <v>413</v>
      </c>
      <c r="B869" s="117">
        <v>42282</v>
      </c>
      <c r="C869" s="114" t="s">
        <v>15</v>
      </c>
      <c r="D869" s="114" t="s">
        <v>3008</v>
      </c>
      <c r="E869" s="114" t="s">
        <v>3010</v>
      </c>
      <c r="F869" s="216">
        <v>2800</v>
      </c>
      <c r="G869" s="306"/>
    </row>
    <row r="870" spans="1:7" ht="30" x14ac:dyDescent="0.25">
      <c r="A870" s="285">
        <v>414</v>
      </c>
      <c r="B870" s="113">
        <v>42282</v>
      </c>
      <c r="C870" s="114" t="s">
        <v>100</v>
      </c>
      <c r="D870" s="114" t="s">
        <v>1281</v>
      </c>
      <c r="E870" s="114"/>
      <c r="F870" s="216">
        <v>241.9</v>
      </c>
      <c r="G870" s="306"/>
    </row>
    <row r="871" spans="1:7" ht="30" x14ac:dyDescent="0.25">
      <c r="A871" s="285">
        <v>415</v>
      </c>
      <c r="B871" s="113">
        <v>42282</v>
      </c>
      <c r="C871" s="114" t="s">
        <v>1234</v>
      </c>
      <c r="D871" s="114" t="s">
        <v>808</v>
      </c>
      <c r="E871" s="114" t="s">
        <v>1280</v>
      </c>
      <c r="F871" s="216">
        <v>6</v>
      </c>
      <c r="G871" s="306"/>
    </row>
    <row r="872" spans="1:7" ht="30" x14ac:dyDescent="0.25">
      <c r="A872" s="285">
        <v>416</v>
      </c>
      <c r="B872" s="113">
        <v>42282</v>
      </c>
      <c r="C872" s="114" t="s">
        <v>1234</v>
      </c>
      <c r="D872" s="114" t="s">
        <v>1168</v>
      </c>
      <c r="E872" s="114" t="s">
        <v>1279</v>
      </c>
      <c r="F872" s="216">
        <v>2.5</v>
      </c>
      <c r="G872" s="306"/>
    </row>
    <row r="873" spans="1:7" ht="30" x14ac:dyDescent="0.25">
      <c r="A873" s="285">
        <v>417</v>
      </c>
      <c r="B873" s="113">
        <v>42282</v>
      </c>
      <c r="C873" s="114" t="s">
        <v>1277</v>
      </c>
      <c r="D873" s="114" t="s">
        <v>1278</v>
      </c>
      <c r="E873" s="114" t="s">
        <v>1276</v>
      </c>
      <c r="F873" s="216">
        <v>5</v>
      </c>
      <c r="G873" s="306"/>
    </row>
    <row r="874" spans="1:7" ht="45" x14ac:dyDescent="0.25">
      <c r="A874" s="285">
        <v>418</v>
      </c>
      <c r="B874" s="113">
        <v>42282</v>
      </c>
      <c r="C874" s="114" t="s">
        <v>549</v>
      </c>
      <c r="D874" s="114" t="s">
        <v>800</v>
      </c>
      <c r="E874" s="114" t="s">
        <v>1275</v>
      </c>
      <c r="F874" s="216">
        <v>5</v>
      </c>
      <c r="G874" s="306"/>
    </row>
    <row r="875" spans="1:7" ht="45" x14ac:dyDescent="0.25">
      <c r="A875" s="285">
        <v>419</v>
      </c>
      <c r="B875" s="113">
        <v>42283</v>
      </c>
      <c r="C875" s="114" t="s">
        <v>549</v>
      </c>
      <c r="D875" s="114" t="s">
        <v>800</v>
      </c>
      <c r="E875" s="114" t="s">
        <v>1282</v>
      </c>
      <c r="F875" s="216">
        <v>5</v>
      </c>
      <c r="G875" s="306"/>
    </row>
    <row r="876" spans="1:7" ht="30" x14ac:dyDescent="0.25">
      <c r="A876" s="285">
        <v>420</v>
      </c>
      <c r="B876" s="113">
        <v>42284</v>
      </c>
      <c r="C876" s="114" t="s">
        <v>100</v>
      </c>
      <c r="D876" s="114" t="s">
        <v>1283</v>
      </c>
      <c r="E876" s="114"/>
      <c r="F876" s="216">
        <v>260</v>
      </c>
      <c r="G876" s="306"/>
    </row>
    <row r="877" spans="1:7" ht="60" x14ac:dyDescent="0.25">
      <c r="A877" s="285">
        <v>421</v>
      </c>
      <c r="B877" s="113">
        <v>42289</v>
      </c>
      <c r="C877" s="114" t="s">
        <v>1285</v>
      </c>
      <c r="D877" s="114" t="s">
        <v>146</v>
      </c>
      <c r="E877" s="114" t="s">
        <v>1284</v>
      </c>
      <c r="F877" s="216">
        <v>7</v>
      </c>
      <c r="G877" s="306"/>
    </row>
    <row r="878" spans="1:7" ht="60" x14ac:dyDescent="0.25">
      <c r="A878" s="285">
        <v>422</v>
      </c>
      <c r="B878" s="113">
        <v>42289</v>
      </c>
      <c r="C878" s="114" t="s">
        <v>660</v>
      </c>
      <c r="D878" s="114" t="s">
        <v>1257</v>
      </c>
      <c r="E878" s="114" t="s">
        <v>606</v>
      </c>
      <c r="F878" s="216">
        <v>22.5</v>
      </c>
      <c r="G878" s="306"/>
    </row>
    <row r="879" spans="1:7" ht="60" x14ac:dyDescent="0.25">
      <c r="A879" s="285">
        <v>423</v>
      </c>
      <c r="B879" s="113">
        <v>42290</v>
      </c>
      <c r="C879" s="114" t="s">
        <v>660</v>
      </c>
      <c r="D879" s="114" t="s">
        <v>1257</v>
      </c>
      <c r="E879" s="114" t="s">
        <v>606</v>
      </c>
      <c r="F879" s="216">
        <v>20.5</v>
      </c>
      <c r="G879" s="306"/>
    </row>
    <row r="880" spans="1:7" ht="60" x14ac:dyDescent="0.25">
      <c r="A880" s="285">
        <v>424</v>
      </c>
      <c r="B880" s="113">
        <v>42292</v>
      </c>
      <c r="C880" s="114" t="s">
        <v>660</v>
      </c>
      <c r="D880" s="114" t="s">
        <v>1257</v>
      </c>
      <c r="E880" s="114" t="s">
        <v>606</v>
      </c>
      <c r="F880" s="216">
        <v>19</v>
      </c>
      <c r="G880" s="306"/>
    </row>
    <row r="881" spans="1:7" ht="60" x14ac:dyDescent="0.25">
      <c r="A881" s="285">
        <v>425</v>
      </c>
      <c r="B881" s="113">
        <v>42293</v>
      </c>
      <c r="C881" s="114" t="s">
        <v>660</v>
      </c>
      <c r="D881" s="114" t="s">
        <v>1257</v>
      </c>
      <c r="E881" s="114" t="s">
        <v>606</v>
      </c>
      <c r="F881" s="216">
        <v>17</v>
      </c>
      <c r="G881" s="306"/>
    </row>
    <row r="882" spans="1:7" ht="30" x14ac:dyDescent="0.25">
      <c r="A882" s="285">
        <v>426</v>
      </c>
      <c r="B882" s="113">
        <v>42293</v>
      </c>
      <c r="C882" s="114" t="s">
        <v>1287</v>
      </c>
      <c r="D882" s="114" t="s">
        <v>1288</v>
      </c>
      <c r="E882" s="114" t="s">
        <v>1286</v>
      </c>
      <c r="F882" s="216">
        <v>13185.77</v>
      </c>
      <c r="G882" s="306"/>
    </row>
    <row r="883" spans="1:7" ht="60" x14ac:dyDescent="0.25">
      <c r="A883" s="285">
        <v>427</v>
      </c>
      <c r="B883" s="113">
        <v>42297</v>
      </c>
      <c r="C883" s="114" t="s">
        <v>660</v>
      </c>
      <c r="D883" s="114" t="s">
        <v>1257</v>
      </c>
      <c r="E883" s="114" t="s">
        <v>606</v>
      </c>
      <c r="F883" s="216">
        <v>12.5</v>
      </c>
      <c r="G883" s="306"/>
    </row>
    <row r="884" spans="1:7" ht="60" x14ac:dyDescent="0.25">
      <c r="A884" s="285">
        <v>428</v>
      </c>
      <c r="B884" s="113">
        <v>42299</v>
      </c>
      <c r="C884" s="114" t="s">
        <v>660</v>
      </c>
      <c r="D884" s="114" t="s">
        <v>1289</v>
      </c>
      <c r="E884" s="114" t="s">
        <v>606</v>
      </c>
      <c r="F884" s="216">
        <v>14</v>
      </c>
      <c r="G884" s="306"/>
    </row>
    <row r="885" spans="1:7" ht="60" x14ac:dyDescent="0.25">
      <c r="A885" s="285">
        <v>429</v>
      </c>
      <c r="B885" s="113">
        <v>42300</v>
      </c>
      <c r="C885" s="114" t="s">
        <v>660</v>
      </c>
      <c r="D885" s="114" t="s">
        <v>1257</v>
      </c>
      <c r="E885" s="114" t="s">
        <v>606</v>
      </c>
      <c r="F885" s="216">
        <v>87</v>
      </c>
      <c r="G885" s="306"/>
    </row>
    <row r="886" spans="1:7" ht="60" x14ac:dyDescent="0.25">
      <c r="A886" s="285">
        <v>430</v>
      </c>
      <c r="B886" s="113">
        <v>42305</v>
      </c>
      <c r="C886" s="114" t="s">
        <v>660</v>
      </c>
      <c r="D886" s="114" t="s">
        <v>1257</v>
      </c>
      <c r="E886" s="114" t="s">
        <v>606</v>
      </c>
      <c r="F886" s="216">
        <v>66.5</v>
      </c>
      <c r="G886" s="306"/>
    </row>
    <row r="887" spans="1:7" ht="45" x14ac:dyDescent="0.25">
      <c r="A887" s="285">
        <v>431</v>
      </c>
      <c r="B887" s="113">
        <v>42306</v>
      </c>
      <c r="C887" s="114" t="s">
        <v>1291</v>
      </c>
      <c r="D887" s="114" t="s">
        <v>42</v>
      </c>
      <c r="E887" s="114" t="s">
        <v>1290</v>
      </c>
      <c r="F887" s="216">
        <v>5.2</v>
      </c>
      <c r="G887" s="306"/>
    </row>
    <row r="888" spans="1:7" ht="60" x14ac:dyDescent="0.25">
      <c r="A888" s="285">
        <v>432</v>
      </c>
      <c r="B888" s="113">
        <v>42306</v>
      </c>
      <c r="C888" s="114" t="s">
        <v>660</v>
      </c>
      <c r="D888" s="114" t="s">
        <v>1257</v>
      </c>
      <c r="E888" s="114" t="s">
        <v>606</v>
      </c>
      <c r="F888" s="216">
        <v>31</v>
      </c>
      <c r="G888" s="306"/>
    </row>
    <row r="889" spans="1:7" ht="45" x14ac:dyDescent="0.25">
      <c r="A889" s="285">
        <v>433</v>
      </c>
      <c r="B889" s="117">
        <v>42307</v>
      </c>
      <c r="C889" s="114" t="s">
        <v>15</v>
      </c>
      <c r="D889" s="114" t="s">
        <v>3011</v>
      </c>
      <c r="E889" s="114"/>
      <c r="F889" s="216">
        <v>20</v>
      </c>
      <c r="G889" s="306"/>
    </row>
    <row r="890" spans="1:7" ht="30" x14ac:dyDescent="0.25">
      <c r="A890" s="285">
        <v>434</v>
      </c>
      <c r="B890" s="113">
        <v>42298</v>
      </c>
      <c r="C890" s="114" t="s">
        <v>100</v>
      </c>
      <c r="D890" s="114" t="s">
        <v>1267</v>
      </c>
      <c r="E890" s="114"/>
      <c r="F890" s="216">
        <v>5</v>
      </c>
      <c r="G890" s="306"/>
    </row>
    <row r="891" spans="1:7" ht="30" x14ac:dyDescent="0.25">
      <c r="A891" s="285">
        <v>435</v>
      </c>
      <c r="B891" s="113">
        <v>42299</v>
      </c>
      <c r="C891" s="114" t="s">
        <v>100</v>
      </c>
      <c r="D891" s="114" t="s">
        <v>3012</v>
      </c>
      <c r="E891" s="114"/>
      <c r="F891" s="216">
        <v>20</v>
      </c>
      <c r="G891" s="306"/>
    </row>
    <row r="892" spans="1:7" ht="30" x14ac:dyDescent="0.25">
      <c r="A892" s="285">
        <v>436</v>
      </c>
      <c r="B892" s="113">
        <v>42305</v>
      </c>
      <c r="C892" s="114" t="s">
        <v>100</v>
      </c>
      <c r="D892" s="114" t="s">
        <v>1253</v>
      </c>
      <c r="E892" s="114"/>
      <c r="F892" s="216">
        <v>5.5</v>
      </c>
      <c r="G892" s="306"/>
    </row>
    <row r="893" spans="1:7" ht="60" x14ac:dyDescent="0.25">
      <c r="A893" s="285">
        <v>437</v>
      </c>
      <c r="B893" s="117">
        <v>42307</v>
      </c>
      <c r="C893" s="118" t="s">
        <v>328</v>
      </c>
      <c r="D893" s="118" t="s">
        <v>1292</v>
      </c>
      <c r="E893" s="119"/>
      <c r="F893" s="216">
        <v>2900</v>
      </c>
      <c r="G893" s="307"/>
    </row>
    <row r="894" spans="1:7" ht="45" x14ac:dyDescent="0.25">
      <c r="A894" s="285">
        <v>438</v>
      </c>
      <c r="B894" s="117">
        <v>42307</v>
      </c>
      <c r="C894" s="118" t="s">
        <v>357</v>
      </c>
      <c r="D894" s="118" t="s">
        <v>1292</v>
      </c>
      <c r="E894" s="119"/>
      <c r="F894" s="216">
        <v>656.2</v>
      </c>
      <c r="G894" s="307"/>
    </row>
    <row r="895" spans="1:7" ht="45" x14ac:dyDescent="0.25">
      <c r="A895" s="285">
        <v>439</v>
      </c>
      <c r="B895" s="117">
        <v>42308</v>
      </c>
      <c r="C895" s="114" t="s">
        <v>15</v>
      </c>
      <c r="D895" s="114" t="s">
        <v>1293</v>
      </c>
      <c r="E895" s="114"/>
      <c r="F895" s="216">
        <v>1291</v>
      </c>
      <c r="G895" s="306"/>
    </row>
    <row r="896" spans="1:7" x14ac:dyDescent="0.25">
      <c r="A896" s="285">
        <v>440</v>
      </c>
      <c r="B896" s="113">
        <v>42310</v>
      </c>
      <c r="C896" s="114" t="s">
        <v>11</v>
      </c>
      <c r="D896" s="114" t="s">
        <v>1298</v>
      </c>
      <c r="E896" s="114" t="s">
        <v>1297</v>
      </c>
      <c r="F896" s="216">
        <v>15</v>
      </c>
      <c r="G896" s="306"/>
    </row>
    <row r="897" spans="1:7" ht="60" x14ac:dyDescent="0.25">
      <c r="A897" s="285">
        <v>441</v>
      </c>
      <c r="B897" s="113">
        <v>42310</v>
      </c>
      <c r="C897" s="114" t="s">
        <v>660</v>
      </c>
      <c r="D897" s="114" t="s">
        <v>1257</v>
      </c>
      <c r="E897" s="114"/>
      <c r="F897" s="216">
        <v>15</v>
      </c>
      <c r="G897" s="306"/>
    </row>
    <row r="898" spans="1:7" ht="75" x14ac:dyDescent="0.25">
      <c r="A898" s="285">
        <v>442</v>
      </c>
      <c r="B898" s="113">
        <v>42310</v>
      </c>
      <c r="C898" s="114" t="s">
        <v>1295</v>
      </c>
      <c r="D898" s="114" t="s">
        <v>1296</v>
      </c>
      <c r="E898" s="114" t="s">
        <v>1294</v>
      </c>
      <c r="F898" s="216">
        <v>107.5</v>
      </c>
      <c r="G898" s="306"/>
    </row>
    <row r="899" spans="1:7" ht="60" x14ac:dyDescent="0.25">
      <c r="A899" s="285">
        <v>443</v>
      </c>
      <c r="B899" s="113">
        <v>42311</v>
      </c>
      <c r="C899" s="114" t="s">
        <v>660</v>
      </c>
      <c r="D899" s="114" t="s">
        <v>1257</v>
      </c>
      <c r="E899" s="114"/>
      <c r="F899" s="216">
        <v>19.5</v>
      </c>
      <c r="G899" s="306"/>
    </row>
    <row r="900" spans="1:7" x14ac:dyDescent="0.25">
      <c r="A900" s="285">
        <v>444</v>
      </c>
      <c r="B900" s="113">
        <v>42311</v>
      </c>
      <c r="C900" s="114" t="s">
        <v>1302</v>
      </c>
      <c r="D900" s="114" t="s">
        <v>1303</v>
      </c>
      <c r="E900" s="114" t="s">
        <v>1301</v>
      </c>
      <c r="F900" s="216">
        <v>9.1999999999999993</v>
      </c>
      <c r="G900" s="306"/>
    </row>
    <row r="901" spans="1:7" ht="30" x14ac:dyDescent="0.25">
      <c r="A901" s="285">
        <v>445</v>
      </c>
      <c r="B901" s="113">
        <v>42311</v>
      </c>
      <c r="C901" s="114" t="s">
        <v>100</v>
      </c>
      <c r="D901" s="114" t="s">
        <v>1267</v>
      </c>
      <c r="E901" s="114"/>
      <c r="F901" s="216">
        <v>6.5</v>
      </c>
      <c r="G901" s="306"/>
    </row>
    <row r="902" spans="1:7" ht="30" x14ac:dyDescent="0.25">
      <c r="A902" s="285">
        <v>446</v>
      </c>
      <c r="B902" s="113">
        <v>42311</v>
      </c>
      <c r="C902" s="114" t="s">
        <v>1300</v>
      </c>
      <c r="D902" s="114" t="s">
        <v>617</v>
      </c>
      <c r="E902" s="114" t="s">
        <v>1299</v>
      </c>
      <c r="F902" s="216">
        <v>65</v>
      </c>
      <c r="G902" s="306"/>
    </row>
    <row r="903" spans="1:7" ht="60" x14ac:dyDescent="0.25">
      <c r="A903" s="285">
        <v>447</v>
      </c>
      <c r="B903" s="113">
        <v>42312</v>
      </c>
      <c r="C903" s="114" t="s">
        <v>660</v>
      </c>
      <c r="D903" s="114" t="s">
        <v>1257</v>
      </c>
      <c r="E903" s="114" t="s">
        <v>606</v>
      </c>
      <c r="F903" s="216">
        <v>12.5</v>
      </c>
      <c r="G903" s="306"/>
    </row>
    <row r="904" spans="1:7" ht="30" x14ac:dyDescent="0.25">
      <c r="A904" s="285">
        <v>448</v>
      </c>
      <c r="B904" s="113">
        <v>42324</v>
      </c>
      <c r="C904" s="114" t="s">
        <v>100</v>
      </c>
      <c r="D904" s="114" t="s">
        <v>2201</v>
      </c>
      <c r="E904" s="114"/>
      <c r="F904" s="216">
        <v>940</v>
      </c>
      <c r="G904" s="306"/>
    </row>
    <row r="905" spans="1:7" ht="30" x14ac:dyDescent="0.25">
      <c r="A905" s="285">
        <v>449</v>
      </c>
      <c r="B905" s="113">
        <v>42313</v>
      </c>
      <c r="C905" s="114" t="s">
        <v>100</v>
      </c>
      <c r="D905" s="114" t="s">
        <v>3013</v>
      </c>
      <c r="E905" s="114"/>
      <c r="F905" s="216">
        <v>441</v>
      </c>
      <c r="G905" s="306"/>
    </row>
    <row r="906" spans="1:7" ht="60" x14ac:dyDescent="0.25">
      <c r="A906" s="285">
        <v>450</v>
      </c>
      <c r="B906" s="113">
        <v>42312</v>
      </c>
      <c r="C906" s="114" t="s">
        <v>1305</v>
      </c>
      <c r="D906" s="114" t="s">
        <v>1306</v>
      </c>
      <c r="E906" s="114" t="s">
        <v>1304</v>
      </c>
      <c r="F906" s="216">
        <v>270</v>
      </c>
      <c r="G906" s="306"/>
    </row>
    <row r="907" spans="1:7" ht="60" x14ac:dyDescent="0.25">
      <c r="A907" s="285">
        <v>451</v>
      </c>
      <c r="B907" s="113">
        <v>42313</v>
      </c>
      <c r="C907" s="114" t="s">
        <v>1305</v>
      </c>
      <c r="D907" s="114" t="s">
        <v>1306</v>
      </c>
      <c r="E907" s="114" t="s">
        <v>1309</v>
      </c>
      <c r="F907" s="216">
        <v>115</v>
      </c>
      <c r="G907" s="306"/>
    </row>
    <row r="908" spans="1:7" ht="30" x14ac:dyDescent="0.25">
      <c r="A908" s="285">
        <v>452</v>
      </c>
      <c r="B908" s="113">
        <v>42314</v>
      </c>
      <c r="C908" s="114" t="s">
        <v>1311</v>
      </c>
      <c r="D908" s="114" t="s">
        <v>617</v>
      </c>
      <c r="E908" s="114" t="s">
        <v>1310</v>
      </c>
      <c r="F908" s="216">
        <v>144</v>
      </c>
      <c r="G908" s="306"/>
    </row>
    <row r="909" spans="1:7" ht="75" x14ac:dyDescent="0.25">
      <c r="A909" s="285">
        <v>453</v>
      </c>
      <c r="B909" s="113">
        <v>42317</v>
      </c>
      <c r="C909" s="114" t="s">
        <v>1315</v>
      </c>
      <c r="D909" s="114" t="s">
        <v>617</v>
      </c>
      <c r="E909" s="114" t="s">
        <v>1314</v>
      </c>
      <c r="F909" s="216">
        <v>184</v>
      </c>
      <c r="G909" s="306"/>
    </row>
    <row r="910" spans="1:7" ht="45" x14ac:dyDescent="0.25">
      <c r="A910" s="285">
        <v>454</v>
      </c>
      <c r="B910" s="113">
        <v>42317</v>
      </c>
      <c r="C910" s="114" t="s">
        <v>1312</v>
      </c>
      <c r="D910" s="114" t="s">
        <v>1313</v>
      </c>
      <c r="E910" s="114"/>
      <c r="F910" s="216">
        <v>9</v>
      </c>
      <c r="G910" s="306"/>
    </row>
    <row r="911" spans="1:7" ht="30" x14ac:dyDescent="0.25">
      <c r="A911" s="285">
        <v>455</v>
      </c>
      <c r="B911" s="113">
        <v>42318</v>
      </c>
      <c r="C911" s="114" t="s">
        <v>100</v>
      </c>
      <c r="D911" s="114" t="s">
        <v>1317</v>
      </c>
      <c r="E911" s="114"/>
      <c r="F911" s="216">
        <v>17</v>
      </c>
      <c r="G911" s="306"/>
    </row>
    <row r="912" spans="1:7" ht="60" x14ac:dyDescent="0.25">
      <c r="A912" s="285">
        <v>456</v>
      </c>
      <c r="B912" s="113">
        <v>42321</v>
      </c>
      <c r="C912" s="114" t="s">
        <v>660</v>
      </c>
      <c r="D912" s="114" t="s">
        <v>1322</v>
      </c>
      <c r="E912" s="114" t="s">
        <v>606</v>
      </c>
      <c r="F912" s="216">
        <v>27.5</v>
      </c>
      <c r="G912" s="306"/>
    </row>
    <row r="913" spans="1:7" ht="30" x14ac:dyDescent="0.25">
      <c r="A913" s="285">
        <v>457</v>
      </c>
      <c r="B913" s="113">
        <v>42327</v>
      </c>
      <c r="C913" s="114" t="s">
        <v>100</v>
      </c>
      <c r="D913" s="114" t="s">
        <v>1267</v>
      </c>
      <c r="E913" s="114"/>
      <c r="F913" s="216">
        <v>9.5</v>
      </c>
      <c r="G913" s="306"/>
    </row>
    <row r="914" spans="1:7" ht="60" x14ac:dyDescent="0.25">
      <c r="A914" s="285">
        <v>458</v>
      </c>
      <c r="B914" s="113">
        <v>42327</v>
      </c>
      <c r="C914" s="114" t="s">
        <v>660</v>
      </c>
      <c r="D914" s="114" t="s">
        <v>1330</v>
      </c>
      <c r="E914" s="114" t="s">
        <v>606</v>
      </c>
      <c r="F914" s="216">
        <v>33</v>
      </c>
      <c r="G914" s="306"/>
    </row>
    <row r="915" spans="1:7" x14ac:dyDescent="0.25">
      <c r="A915" s="285">
        <v>459</v>
      </c>
      <c r="B915" s="113">
        <v>42327</v>
      </c>
      <c r="C915" s="114" t="s">
        <v>1329</v>
      </c>
      <c r="D915" s="114" t="s">
        <v>617</v>
      </c>
      <c r="E915" s="114" t="s">
        <v>1328</v>
      </c>
      <c r="F915" s="216">
        <v>53.9</v>
      </c>
      <c r="G915" s="306"/>
    </row>
    <row r="916" spans="1:7" ht="30" x14ac:dyDescent="0.25">
      <c r="A916" s="285">
        <v>460</v>
      </c>
      <c r="B916" s="113">
        <v>42331</v>
      </c>
      <c r="C916" s="114" t="s">
        <v>100</v>
      </c>
      <c r="D916" s="114" t="s">
        <v>1316</v>
      </c>
      <c r="E916" s="114"/>
      <c r="F916" s="216">
        <v>6</v>
      </c>
      <c r="G916" s="306"/>
    </row>
    <row r="917" spans="1:7" ht="30" x14ac:dyDescent="0.25">
      <c r="A917" s="285">
        <v>461</v>
      </c>
      <c r="B917" s="113">
        <v>42332</v>
      </c>
      <c r="C917" s="114" t="s">
        <v>1335</v>
      </c>
      <c r="D917" s="114" t="s">
        <v>1336</v>
      </c>
      <c r="E917" s="114"/>
      <c r="F917" s="216">
        <v>5</v>
      </c>
      <c r="G917" s="306"/>
    </row>
    <row r="918" spans="1:7" ht="45" x14ac:dyDescent="0.25">
      <c r="A918" s="285">
        <v>462</v>
      </c>
      <c r="B918" s="113">
        <v>42332</v>
      </c>
      <c r="C918" s="114" t="s">
        <v>1333</v>
      </c>
      <c r="D918" s="114" t="s">
        <v>1334</v>
      </c>
      <c r="E918" s="114" t="s">
        <v>1332</v>
      </c>
      <c r="F918" s="216">
        <v>1000</v>
      </c>
      <c r="G918" s="306"/>
    </row>
    <row r="919" spans="1:7" ht="45" x14ac:dyDescent="0.25">
      <c r="A919" s="285">
        <v>463</v>
      </c>
      <c r="B919" s="113">
        <v>42334</v>
      </c>
      <c r="C919" s="114" t="s">
        <v>743</v>
      </c>
      <c r="D919" s="114" t="s">
        <v>1341</v>
      </c>
      <c r="E919" s="114" t="s">
        <v>1340</v>
      </c>
      <c r="F919" s="217"/>
      <c r="G919" s="308">
        <v>3478.26</v>
      </c>
    </row>
    <row r="920" spans="1:7" ht="60" x14ac:dyDescent="0.25">
      <c r="A920" s="285">
        <v>464</v>
      </c>
      <c r="B920" s="117">
        <v>42334</v>
      </c>
      <c r="C920" s="118" t="s">
        <v>328</v>
      </c>
      <c r="D920" s="118" t="s">
        <v>1343</v>
      </c>
      <c r="E920" s="119"/>
      <c r="F920" s="216">
        <v>3000</v>
      </c>
      <c r="G920" s="307"/>
    </row>
    <row r="921" spans="1:7" ht="45" x14ac:dyDescent="0.25">
      <c r="A921" s="285">
        <v>465</v>
      </c>
      <c r="B921" s="117">
        <v>42338</v>
      </c>
      <c r="C921" s="118" t="s">
        <v>357</v>
      </c>
      <c r="D921" s="118" t="s">
        <v>1343</v>
      </c>
      <c r="E921" s="119"/>
      <c r="F921" s="216">
        <v>324.49</v>
      </c>
      <c r="G921" s="307"/>
    </row>
    <row r="922" spans="1:7" x14ac:dyDescent="0.25">
      <c r="A922" s="285">
        <v>466</v>
      </c>
      <c r="B922" s="113">
        <v>42335</v>
      </c>
      <c r="C922" s="114"/>
      <c r="D922" s="114" t="s">
        <v>3014</v>
      </c>
      <c r="E922" s="114"/>
      <c r="F922" s="216">
        <v>9</v>
      </c>
      <c r="G922" s="306"/>
    </row>
    <row r="923" spans="1:7" ht="60" x14ac:dyDescent="0.25">
      <c r="A923" s="285">
        <v>467</v>
      </c>
      <c r="B923" s="117">
        <v>42348</v>
      </c>
      <c r="C923" s="114" t="s">
        <v>1349</v>
      </c>
      <c r="D923" s="114" t="s">
        <v>1350</v>
      </c>
      <c r="E923" s="114"/>
      <c r="F923" s="216">
        <v>17500</v>
      </c>
      <c r="G923" s="306"/>
    </row>
    <row r="924" spans="1:7" ht="30" x14ac:dyDescent="0.25">
      <c r="A924" s="285">
        <v>468</v>
      </c>
      <c r="B924" s="113">
        <v>42342</v>
      </c>
      <c r="C924" s="114" t="s">
        <v>100</v>
      </c>
      <c r="D924" s="114" t="s">
        <v>1344</v>
      </c>
      <c r="E924" s="114"/>
      <c r="F924" s="216">
        <v>6</v>
      </c>
      <c r="G924" s="306"/>
    </row>
    <row r="925" spans="1:7" ht="30" x14ac:dyDescent="0.25">
      <c r="A925" s="285">
        <v>469</v>
      </c>
      <c r="B925" s="113">
        <v>42343</v>
      </c>
      <c r="C925" s="114" t="s">
        <v>1345</v>
      </c>
      <c r="D925" s="114" t="s">
        <v>1346</v>
      </c>
      <c r="E925" s="114"/>
      <c r="F925" s="216">
        <v>9</v>
      </c>
      <c r="G925" s="306"/>
    </row>
    <row r="926" spans="1:7" ht="30" x14ac:dyDescent="0.25">
      <c r="A926" s="285">
        <v>470</v>
      </c>
      <c r="B926" s="113">
        <v>42347</v>
      </c>
      <c r="C926" s="114" t="s">
        <v>100</v>
      </c>
      <c r="D926" s="114" t="s">
        <v>1344</v>
      </c>
      <c r="E926" s="114"/>
      <c r="F926" s="216">
        <v>11</v>
      </c>
      <c r="G926" s="306"/>
    </row>
    <row r="927" spans="1:7" ht="30" x14ac:dyDescent="0.25">
      <c r="A927" s="285">
        <v>471</v>
      </c>
      <c r="B927" s="113">
        <v>42348</v>
      </c>
      <c r="C927" s="114" t="s">
        <v>81</v>
      </c>
      <c r="D927" s="114" t="s">
        <v>886</v>
      </c>
      <c r="E927" s="114" t="s">
        <v>1348</v>
      </c>
      <c r="F927" s="216">
        <v>10</v>
      </c>
      <c r="G927" s="306"/>
    </row>
    <row r="928" spans="1:7" ht="45" x14ac:dyDescent="0.25">
      <c r="A928" s="285">
        <v>472</v>
      </c>
      <c r="B928" s="113">
        <v>42361</v>
      </c>
      <c r="C928" s="114" t="s">
        <v>1364</v>
      </c>
      <c r="D928" s="114" t="s">
        <v>886</v>
      </c>
      <c r="E928" s="114" t="s">
        <v>1363</v>
      </c>
      <c r="F928" s="216">
        <v>9</v>
      </c>
      <c r="G928" s="306"/>
    </row>
    <row r="929" spans="1:7" ht="60" x14ac:dyDescent="0.25">
      <c r="A929" s="285">
        <v>473</v>
      </c>
      <c r="B929" s="117">
        <v>42354</v>
      </c>
      <c r="C929" s="118" t="s">
        <v>328</v>
      </c>
      <c r="D929" s="118" t="s">
        <v>1360</v>
      </c>
      <c r="E929" s="119" t="s">
        <v>1359</v>
      </c>
      <c r="F929" s="216">
        <v>3000</v>
      </c>
      <c r="G929" s="307"/>
    </row>
    <row r="930" spans="1:7" ht="30" x14ac:dyDescent="0.25">
      <c r="A930" s="285">
        <v>474</v>
      </c>
      <c r="B930" s="113">
        <v>42352</v>
      </c>
      <c r="C930" s="114" t="s">
        <v>100</v>
      </c>
      <c r="D930" s="114" t="s">
        <v>1351</v>
      </c>
      <c r="E930" s="114"/>
      <c r="F930" s="216">
        <v>8</v>
      </c>
      <c r="G930" s="306"/>
    </row>
    <row r="931" spans="1:7" ht="30" x14ac:dyDescent="0.25">
      <c r="A931" s="285">
        <v>475</v>
      </c>
      <c r="B931" s="113">
        <v>42354</v>
      </c>
      <c r="C931" s="114" t="s">
        <v>100</v>
      </c>
      <c r="D931" s="114" t="s">
        <v>1351</v>
      </c>
      <c r="E931" s="114"/>
      <c r="F931" s="216">
        <v>9.5</v>
      </c>
      <c r="G931" s="306"/>
    </row>
    <row r="932" spans="1:7" ht="30" x14ac:dyDescent="0.25">
      <c r="A932" s="285">
        <v>476</v>
      </c>
      <c r="B932" s="113">
        <v>42356</v>
      </c>
      <c r="C932" s="114" t="s">
        <v>100</v>
      </c>
      <c r="D932" s="114" t="s">
        <v>1362</v>
      </c>
      <c r="E932" s="114" t="s">
        <v>1361</v>
      </c>
      <c r="F932" s="216">
        <v>31</v>
      </c>
      <c r="G932" s="306"/>
    </row>
    <row r="933" spans="1:7" ht="60" x14ac:dyDescent="0.25">
      <c r="A933" s="285">
        <v>477</v>
      </c>
      <c r="B933" s="117">
        <v>42361</v>
      </c>
      <c r="C933" s="118" t="s">
        <v>328</v>
      </c>
      <c r="D933" s="118" t="s">
        <v>1365</v>
      </c>
      <c r="E933" s="119" t="s">
        <v>606</v>
      </c>
      <c r="F933" s="216">
        <v>500</v>
      </c>
      <c r="G933" s="307"/>
    </row>
    <row r="934" spans="1:7" ht="45" x14ac:dyDescent="0.25">
      <c r="A934" s="285">
        <v>478</v>
      </c>
      <c r="B934" s="117">
        <v>42368</v>
      </c>
      <c r="C934" s="118" t="s">
        <v>357</v>
      </c>
      <c r="D934" s="118" t="s">
        <v>1360</v>
      </c>
      <c r="E934" s="119"/>
      <c r="F934" s="216">
        <v>450</v>
      </c>
      <c r="G934" s="307"/>
    </row>
    <row r="935" spans="1:7" ht="30" x14ac:dyDescent="0.25">
      <c r="A935" s="285">
        <v>479</v>
      </c>
      <c r="B935" s="92">
        <v>42165</v>
      </c>
      <c r="C935" s="114" t="s">
        <v>3246</v>
      </c>
      <c r="D935" s="114" t="s">
        <v>1807</v>
      </c>
      <c r="E935" s="89"/>
      <c r="F935" s="216">
        <v>8716.7000000000007</v>
      </c>
      <c r="G935" s="101"/>
    </row>
    <row r="936" spans="1:7" x14ac:dyDescent="0.25">
      <c r="A936" s="282">
        <v>1</v>
      </c>
      <c r="B936" s="109">
        <v>42390</v>
      </c>
      <c r="C936" s="89" t="s">
        <v>1385</v>
      </c>
      <c r="D936" s="89" t="s">
        <v>1386</v>
      </c>
      <c r="E936" s="89"/>
      <c r="F936" s="201">
        <v>2510</v>
      </c>
      <c r="G936" s="101"/>
    </row>
    <row r="937" spans="1:7" x14ac:dyDescent="0.25">
      <c r="A937" s="282">
        <f t="shared" ref="A937:A943" si="12">+A936+1</f>
        <v>2</v>
      </c>
      <c r="B937" s="109">
        <v>42397</v>
      </c>
      <c r="C937" s="89" t="s">
        <v>328</v>
      </c>
      <c r="D937" s="89" t="s">
        <v>1387</v>
      </c>
      <c r="E937" s="89"/>
      <c r="F937" s="201">
        <v>2803.8</v>
      </c>
      <c r="G937" s="101"/>
    </row>
    <row r="938" spans="1:7" x14ac:dyDescent="0.25">
      <c r="A938" s="282">
        <f t="shared" si="12"/>
        <v>3</v>
      </c>
      <c r="B938" s="109">
        <v>42401</v>
      </c>
      <c r="C938" s="89" t="s">
        <v>81</v>
      </c>
      <c r="D938" s="89" t="s">
        <v>1389</v>
      </c>
      <c r="E938" s="89" t="s">
        <v>1388</v>
      </c>
      <c r="F938" s="201">
        <v>6</v>
      </c>
      <c r="G938" s="101"/>
    </row>
    <row r="939" spans="1:7" x14ac:dyDescent="0.25">
      <c r="A939" s="282">
        <f t="shared" si="12"/>
        <v>4</v>
      </c>
      <c r="B939" s="109">
        <v>42403</v>
      </c>
      <c r="C939" s="89" t="s">
        <v>1390</v>
      </c>
      <c r="D939" s="89" t="s">
        <v>1391</v>
      </c>
      <c r="E939" s="89"/>
      <c r="F939" s="201">
        <v>13</v>
      </c>
      <c r="G939" s="101"/>
    </row>
    <row r="940" spans="1:7" x14ac:dyDescent="0.25">
      <c r="A940" s="282">
        <f t="shared" si="12"/>
        <v>5</v>
      </c>
      <c r="B940" s="109">
        <v>42404</v>
      </c>
      <c r="C940" s="89" t="s">
        <v>1395</v>
      </c>
      <c r="D940" s="89" t="s">
        <v>290</v>
      </c>
      <c r="E940" s="89" t="s">
        <v>1394</v>
      </c>
      <c r="F940" s="201">
        <v>34</v>
      </c>
      <c r="G940" s="101"/>
    </row>
    <row r="941" spans="1:7" x14ac:dyDescent="0.25">
      <c r="A941" s="282">
        <f t="shared" si="12"/>
        <v>6</v>
      </c>
      <c r="B941" s="109">
        <v>42405</v>
      </c>
      <c r="C941" s="89" t="s">
        <v>279</v>
      </c>
      <c r="D941" s="89" t="s">
        <v>1396</v>
      </c>
      <c r="E941" s="89" t="s">
        <v>606</v>
      </c>
      <c r="F941" s="201">
        <v>30</v>
      </c>
      <c r="G941" s="101"/>
    </row>
    <row r="942" spans="1:7" x14ac:dyDescent="0.25">
      <c r="A942" s="282">
        <f t="shared" si="12"/>
        <v>7</v>
      </c>
      <c r="B942" s="109">
        <v>42716</v>
      </c>
      <c r="C942" s="89" t="s">
        <v>1561</v>
      </c>
      <c r="D942" s="89" t="s">
        <v>1562</v>
      </c>
      <c r="E942" s="89" t="s">
        <v>1560</v>
      </c>
      <c r="F942" s="201">
        <v>21</v>
      </c>
      <c r="G942" s="101"/>
    </row>
    <row r="943" spans="1:7" x14ac:dyDescent="0.25">
      <c r="A943" s="282">
        <f t="shared" si="12"/>
        <v>8</v>
      </c>
      <c r="B943" s="109">
        <v>42415</v>
      </c>
      <c r="C943" s="89" t="s">
        <v>481</v>
      </c>
      <c r="D943" s="89" t="s">
        <v>1399</v>
      </c>
      <c r="E943" s="89" t="s">
        <v>1398</v>
      </c>
      <c r="F943" s="201">
        <v>28</v>
      </c>
      <c r="G943" s="101"/>
    </row>
    <row r="944" spans="1:7" x14ac:dyDescent="0.25">
      <c r="A944" s="282">
        <f>+A943+1</f>
        <v>9</v>
      </c>
      <c r="B944" s="109">
        <v>42426</v>
      </c>
      <c r="C944" s="89" t="s">
        <v>15</v>
      </c>
      <c r="D944" s="89" t="s">
        <v>1406</v>
      </c>
      <c r="E944" s="89"/>
      <c r="F944" s="201">
        <v>2722</v>
      </c>
      <c r="G944" s="101"/>
    </row>
    <row r="945" spans="1:7" x14ac:dyDescent="0.25">
      <c r="A945" s="282">
        <f t="shared" ref="A945:A1008" si="13">+A944+1</f>
        <v>10</v>
      </c>
      <c r="B945" s="109">
        <v>42417</v>
      </c>
      <c r="C945" s="89" t="s">
        <v>564</v>
      </c>
      <c r="D945" s="89" t="s">
        <v>1401</v>
      </c>
      <c r="E945" s="89" t="s">
        <v>1400</v>
      </c>
      <c r="F945" s="201">
        <v>31</v>
      </c>
      <c r="G945" s="101"/>
    </row>
    <row r="946" spans="1:7" x14ac:dyDescent="0.25">
      <c r="A946" s="282">
        <f t="shared" si="13"/>
        <v>11</v>
      </c>
      <c r="B946" s="109">
        <v>42429</v>
      </c>
      <c r="C946" s="89" t="s">
        <v>564</v>
      </c>
      <c r="D946" s="89" t="s">
        <v>1410</v>
      </c>
      <c r="E946" s="89" t="s">
        <v>1409</v>
      </c>
      <c r="F946" s="201">
        <v>121</v>
      </c>
      <c r="G946" s="101"/>
    </row>
    <row r="947" spans="1:7" x14ac:dyDescent="0.25">
      <c r="A947" s="282">
        <f t="shared" si="13"/>
        <v>12</v>
      </c>
      <c r="B947" s="109">
        <v>42415</v>
      </c>
      <c r="C947" s="89" t="s">
        <v>279</v>
      </c>
      <c r="D947" s="89" t="s">
        <v>1397</v>
      </c>
      <c r="E947" s="89" t="s">
        <v>606</v>
      </c>
      <c r="F947" s="201">
        <v>12</v>
      </c>
      <c r="G947" s="101"/>
    </row>
    <row r="948" spans="1:7" x14ac:dyDescent="0.25">
      <c r="A948" s="282">
        <f t="shared" si="13"/>
        <v>13</v>
      </c>
      <c r="B948" s="109">
        <v>42418</v>
      </c>
      <c r="C948" s="89" t="s">
        <v>279</v>
      </c>
      <c r="D948" s="89" t="s">
        <v>1403</v>
      </c>
      <c r="E948" s="89" t="s">
        <v>606</v>
      </c>
      <c r="F948" s="201">
        <v>30</v>
      </c>
      <c r="G948" s="101"/>
    </row>
    <row r="949" spans="1:7" x14ac:dyDescent="0.25">
      <c r="A949" s="282">
        <f t="shared" si="13"/>
        <v>14</v>
      </c>
      <c r="B949" s="109">
        <v>42418</v>
      </c>
      <c r="C949" s="89" t="s">
        <v>279</v>
      </c>
      <c r="D949" s="89" t="s">
        <v>1402</v>
      </c>
      <c r="E949" s="89" t="s">
        <v>606</v>
      </c>
      <c r="F949" s="201">
        <v>24</v>
      </c>
      <c r="G949" s="101"/>
    </row>
    <row r="950" spans="1:7" x14ac:dyDescent="0.25">
      <c r="A950" s="282">
        <f t="shared" si="13"/>
        <v>15</v>
      </c>
      <c r="B950" s="109">
        <v>42419</v>
      </c>
      <c r="C950" s="89" t="s">
        <v>279</v>
      </c>
      <c r="D950" s="89" t="s">
        <v>1404</v>
      </c>
      <c r="E950" s="89" t="s">
        <v>606</v>
      </c>
      <c r="F950" s="201">
        <v>6.5</v>
      </c>
      <c r="G950" s="101"/>
    </row>
    <row r="951" spans="1:7" x14ac:dyDescent="0.25">
      <c r="A951" s="282">
        <f t="shared" si="13"/>
        <v>16</v>
      </c>
      <c r="B951" s="109">
        <v>42425</v>
      </c>
      <c r="C951" s="89" t="s">
        <v>279</v>
      </c>
      <c r="D951" s="89" t="s">
        <v>1405</v>
      </c>
      <c r="E951" s="89" t="s">
        <v>606</v>
      </c>
      <c r="F951" s="201">
        <v>14</v>
      </c>
      <c r="G951" s="101"/>
    </row>
    <row r="952" spans="1:7" x14ac:dyDescent="0.25">
      <c r="A952" s="282">
        <f t="shared" si="13"/>
        <v>17</v>
      </c>
      <c r="B952" s="109">
        <v>42426</v>
      </c>
      <c r="C952" s="89" t="s">
        <v>328</v>
      </c>
      <c r="D952" s="89" t="s">
        <v>1408</v>
      </c>
      <c r="E952" s="89" t="s">
        <v>1407</v>
      </c>
      <c r="F952" s="201">
        <v>2550</v>
      </c>
      <c r="G952" s="101"/>
    </row>
    <row r="953" spans="1:7" x14ac:dyDescent="0.25">
      <c r="A953" s="282">
        <f t="shared" si="13"/>
        <v>18</v>
      </c>
      <c r="B953" s="109">
        <v>42431</v>
      </c>
      <c r="C953" s="89" t="s">
        <v>549</v>
      </c>
      <c r="D953" s="89" t="s">
        <v>1412</v>
      </c>
      <c r="E953" s="89" t="s">
        <v>1411</v>
      </c>
      <c r="F953" s="201">
        <v>5</v>
      </c>
      <c r="G953" s="101"/>
    </row>
    <row r="954" spans="1:7" x14ac:dyDescent="0.25">
      <c r="A954" s="282">
        <f t="shared" si="13"/>
        <v>19</v>
      </c>
      <c r="B954" s="109">
        <v>42432</v>
      </c>
      <c r="C954" s="89" t="s">
        <v>279</v>
      </c>
      <c r="D954" s="89" t="s">
        <v>1414</v>
      </c>
      <c r="E954" s="89"/>
      <c r="F954" s="201">
        <v>5</v>
      </c>
      <c r="G954" s="101"/>
    </row>
    <row r="955" spans="1:7" x14ac:dyDescent="0.25">
      <c r="A955" s="282">
        <f t="shared" si="13"/>
        <v>20</v>
      </c>
      <c r="B955" s="109">
        <v>42432</v>
      </c>
      <c r="C955" s="89" t="s">
        <v>279</v>
      </c>
      <c r="D955" s="89" t="s">
        <v>1413</v>
      </c>
      <c r="E955" s="89" t="s">
        <v>606</v>
      </c>
      <c r="F955" s="201">
        <v>17.5</v>
      </c>
      <c r="G955" s="101"/>
    </row>
    <row r="956" spans="1:7" x14ac:dyDescent="0.25">
      <c r="A956" s="282">
        <f t="shared" si="13"/>
        <v>21</v>
      </c>
      <c r="B956" s="109">
        <v>42437</v>
      </c>
      <c r="C956" s="89" t="s">
        <v>549</v>
      </c>
      <c r="D956" s="89" t="s">
        <v>1412</v>
      </c>
      <c r="E956" s="89" t="s">
        <v>1418</v>
      </c>
      <c r="F956" s="201">
        <v>5</v>
      </c>
      <c r="G956" s="101"/>
    </row>
    <row r="957" spans="1:7" x14ac:dyDescent="0.25">
      <c r="A957" s="282">
        <f t="shared" si="13"/>
        <v>22</v>
      </c>
      <c r="B957" s="109">
        <v>42440</v>
      </c>
      <c r="C957" s="89" t="s">
        <v>549</v>
      </c>
      <c r="D957" s="89" t="s">
        <v>1412</v>
      </c>
      <c r="E957" s="89" t="s">
        <v>1419</v>
      </c>
      <c r="F957" s="201">
        <v>5</v>
      </c>
      <c r="G957" s="101"/>
    </row>
    <row r="958" spans="1:7" x14ac:dyDescent="0.25">
      <c r="A958" s="282">
        <f t="shared" si="13"/>
        <v>23</v>
      </c>
      <c r="B958" s="109">
        <v>42445</v>
      </c>
      <c r="C958" s="89" t="s">
        <v>279</v>
      </c>
      <c r="D958" s="89" t="s">
        <v>1421</v>
      </c>
      <c r="E958" s="89" t="s">
        <v>606</v>
      </c>
      <c r="F958" s="201">
        <v>13.5</v>
      </c>
      <c r="G958" s="101"/>
    </row>
    <row r="959" spans="1:7" x14ac:dyDescent="0.25">
      <c r="A959" s="282">
        <f t="shared" si="13"/>
        <v>24</v>
      </c>
      <c r="B959" s="109">
        <v>42446</v>
      </c>
      <c r="C959" s="89" t="s">
        <v>279</v>
      </c>
      <c r="D959" s="89" t="s">
        <v>1422</v>
      </c>
      <c r="E959" s="89" t="s">
        <v>606</v>
      </c>
      <c r="F959" s="201">
        <v>10.199999999999999</v>
      </c>
      <c r="G959" s="101"/>
    </row>
    <row r="960" spans="1:7" x14ac:dyDescent="0.25">
      <c r="A960" s="282">
        <f t="shared" si="13"/>
        <v>25</v>
      </c>
      <c r="B960" s="109">
        <v>42447</v>
      </c>
      <c r="C960" s="89" t="s">
        <v>549</v>
      </c>
      <c r="D960" s="89" t="s">
        <v>1412</v>
      </c>
      <c r="E960" s="89" t="s">
        <v>1426</v>
      </c>
      <c r="F960" s="201">
        <v>5</v>
      </c>
      <c r="G960" s="101"/>
    </row>
    <row r="961" spans="1:7" x14ac:dyDescent="0.25">
      <c r="A961" s="282">
        <f t="shared" si="13"/>
        <v>26</v>
      </c>
      <c r="B961" s="109">
        <v>42447</v>
      </c>
      <c r="C961" s="89" t="s">
        <v>279</v>
      </c>
      <c r="D961" s="89" t="s">
        <v>1425</v>
      </c>
      <c r="E961" s="89" t="s">
        <v>606</v>
      </c>
      <c r="F961" s="201">
        <v>25.5</v>
      </c>
      <c r="G961" s="101"/>
    </row>
    <row r="962" spans="1:7" x14ac:dyDescent="0.25">
      <c r="A962" s="282">
        <f t="shared" si="13"/>
        <v>27</v>
      </c>
      <c r="B962" s="109">
        <v>42451</v>
      </c>
      <c r="C962" s="89" t="s">
        <v>279</v>
      </c>
      <c r="D962" s="89" t="s">
        <v>1430</v>
      </c>
      <c r="E962" s="89" t="s">
        <v>606</v>
      </c>
      <c r="F962" s="201">
        <v>16</v>
      </c>
      <c r="G962" s="101"/>
    </row>
    <row r="963" spans="1:7" x14ac:dyDescent="0.25">
      <c r="A963" s="282">
        <f t="shared" si="13"/>
        <v>28</v>
      </c>
      <c r="B963" s="109">
        <v>42458</v>
      </c>
      <c r="C963" s="89" t="s">
        <v>279</v>
      </c>
      <c r="D963" s="89" t="s">
        <v>1431</v>
      </c>
      <c r="E963" s="89" t="s">
        <v>606</v>
      </c>
      <c r="F963" s="201">
        <v>20</v>
      </c>
      <c r="G963" s="101"/>
    </row>
    <row r="964" spans="1:7" x14ac:dyDescent="0.25">
      <c r="A964" s="282">
        <f t="shared" si="13"/>
        <v>29</v>
      </c>
      <c r="B964" s="109">
        <v>42459</v>
      </c>
      <c r="C964" s="89" t="s">
        <v>279</v>
      </c>
      <c r="D964" s="89" t="s">
        <v>1433</v>
      </c>
      <c r="E964" s="89" t="s">
        <v>606</v>
      </c>
      <c r="F964" s="201">
        <v>16</v>
      </c>
      <c r="G964" s="101"/>
    </row>
    <row r="965" spans="1:7" x14ac:dyDescent="0.25">
      <c r="A965" s="282">
        <f t="shared" si="13"/>
        <v>30</v>
      </c>
      <c r="B965" s="109">
        <v>42436</v>
      </c>
      <c r="C965" s="89" t="s">
        <v>407</v>
      </c>
      <c r="D965" s="89" t="s">
        <v>1416</v>
      </c>
      <c r="E965" s="89" t="s">
        <v>1415</v>
      </c>
      <c r="F965" s="201">
        <v>750</v>
      </c>
      <c r="G965" s="101"/>
    </row>
    <row r="966" spans="1:7" x14ac:dyDescent="0.25">
      <c r="A966" s="282">
        <f t="shared" si="13"/>
        <v>31</v>
      </c>
      <c r="B966" s="109">
        <v>42447</v>
      </c>
      <c r="C966" s="89" t="s">
        <v>11</v>
      </c>
      <c r="D966" s="89" t="s">
        <v>1424</v>
      </c>
      <c r="E966" s="89" t="s">
        <v>1423</v>
      </c>
      <c r="F966" s="201">
        <v>2656</v>
      </c>
      <c r="G966" s="101"/>
    </row>
    <row r="967" spans="1:7" x14ac:dyDescent="0.25">
      <c r="A967" s="282">
        <f t="shared" si="13"/>
        <v>32</v>
      </c>
      <c r="B967" s="109">
        <v>42464</v>
      </c>
      <c r="C967" s="89" t="s">
        <v>1302</v>
      </c>
      <c r="D967" s="89" t="s">
        <v>1435</v>
      </c>
      <c r="E967" s="89" t="s">
        <v>1434</v>
      </c>
      <c r="F967" s="201">
        <v>9.8000000000000007</v>
      </c>
      <c r="G967" s="101"/>
    </row>
    <row r="968" spans="1:7" x14ac:dyDescent="0.25">
      <c r="A968" s="282">
        <f t="shared" si="13"/>
        <v>33</v>
      </c>
      <c r="B968" s="109">
        <v>42465</v>
      </c>
      <c r="C968" s="89" t="s">
        <v>1443</v>
      </c>
      <c r="D968" s="89" t="s">
        <v>1444</v>
      </c>
      <c r="E968" s="89" t="s">
        <v>1442</v>
      </c>
      <c r="F968" s="201">
        <v>498</v>
      </c>
      <c r="G968" s="101"/>
    </row>
    <row r="969" spans="1:7" x14ac:dyDescent="0.25">
      <c r="A969" s="282">
        <f t="shared" si="13"/>
        <v>34</v>
      </c>
      <c r="B969" s="109">
        <v>42480</v>
      </c>
      <c r="C969" s="89" t="s">
        <v>1443</v>
      </c>
      <c r="D969" s="89" t="s">
        <v>1460</v>
      </c>
      <c r="E969" s="89" t="s">
        <v>1459</v>
      </c>
      <c r="F969" s="201">
        <v>55</v>
      </c>
      <c r="G969" s="101"/>
    </row>
    <row r="970" spans="1:7" x14ac:dyDescent="0.25">
      <c r="A970" s="282">
        <f>+A969+1</f>
        <v>35</v>
      </c>
      <c r="B970" s="109">
        <v>42465</v>
      </c>
      <c r="C970" s="89" t="s">
        <v>549</v>
      </c>
      <c r="D970" s="89" t="s">
        <v>1441</v>
      </c>
      <c r="E970" s="89" t="s">
        <v>1440</v>
      </c>
      <c r="F970" s="201">
        <v>5</v>
      </c>
      <c r="G970" s="101"/>
    </row>
    <row r="971" spans="1:7" x14ac:dyDescent="0.25">
      <c r="A971" s="282">
        <f t="shared" si="13"/>
        <v>36</v>
      </c>
      <c r="B971" s="109">
        <v>42465</v>
      </c>
      <c r="C971" s="89" t="s">
        <v>1438</v>
      </c>
      <c r="D971" s="89" t="s">
        <v>1439</v>
      </c>
      <c r="E971" s="89" t="s">
        <v>1437</v>
      </c>
      <c r="F971" s="201">
        <v>5</v>
      </c>
      <c r="G971" s="101"/>
    </row>
    <row r="972" spans="1:7" x14ac:dyDescent="0.25">
      <c r="A972" s="282">
        <f t="shared" si="13"/>
        <v>37</v>
      </c>
      <c r="B972" s="109">
        <v>42465</v>
      </c>
      <c r="C972" s="89" t="s">
        <v>279</v>
      </c>
      <c r="D972" s="89" t="s">
        <v>1436</v>
      </c>
      <c r="E972" s="89" t="s">
        <v>606</v>
      </c>
      <c r="F972" s="201">
        <v>13.5</v>
      </c>
      <c r="G972" s="101"/>
    </row>
    <row r="973" spans="1:7" x14ac:dyDescent="0.25">
      <c r="A973" s="282">
        <f t="shared" si="13"/>
        <v>38</v>
      </c>
      <c r="B973" s="109">
        <v>42467</v>
      </c>
      <c r="C973" s="89" t="s">
        <v>510</v>
      </c>
      <c r="D973" s="89" t="s">
        <v>1447</v>
      </c>
      <c r="E973" s="89" t="s">
        <v>1446</v>
      </c>
      <c r="F973" s="201">
        <v>12</v>
      </c>
      <c r="G973" s="101"/>
    </row>
    <row r="974" spans="1:7" x14ac:dyDescent="0.25">
      <c r="A974" s="282">
        <f t="shared" si="13"/>
        <v>39</v>
      </c>
      <c r="B974" s="109">
        <v>42467</v>
      </c>
      <c r="C974" s="89" t="s">
        <v>279</v>
      </c>
      <c r="D974" s="89" t="s">
        <v>1445</v>
      </c>
      <c r="E974" s="89" t="s">
        <v>606</v>
      </c>
      <c r="F974" s="201">
        <v>15.5</v>
      </c>
      <c r="G974" s="101"/>
    </row>
    <row r="975" spans="1:7" x14ac:dyDescent="0.25">
      <c r="A975" s="282">
        <f t="shared" si="13"/>
        <v>40</v>
      </c>
      <c r="B975" s="109">
        <v>42474</v>
      </c>
      <c r="C975" s="89" t="s">
        <v>481</v>
      </c>
      <c r="D975" s="89" t="s">
        <v>1452</v>
      </c>
      <c r="E975" s="89" t="s">
        <v>1451</v>
      </c>
      <c r="F975" s="201">
        <v>11.9</v>
      </c>
      <c r="G975" s="101"/>
    </row>
    <row r="976" spans="1:7" x14ac:dyDescent="0.25">
      <c r="A976" s="282">
        <f t="shared" si="13"/>
        <v>41</v>
      </c>
      <c r="B976" s="109">
        <v>42474</v>
      </c>
      <c r="C976" s="89" t="s">
        <v>1234</v>
      </c>
      <c r="D976" s="89" t="s">
        <v>1450</v>
      </c>
      <c r="E976" s="89" t="s">
        <v>1449</v>
      </c>
      <c r="F976" s="201">
        <v>5.5</v>
      </c>
      <c r="G976" s="101"/>
    </row>
    <row r="977" spans="1:7" x14ac:dyDescent="0.25">
      <c r="A977" s="282">
        <f t="shared" si="13"/>
        <v>42</v>
      </c>
      <c r="B977" s="109">
        <v>42474</v>
      </c>
      <c r="C977" s="89" t="s">
        <v>279</v>
      </c>
      <c r="D977" s="89" t="s">
        <v>1448</v>
      </c>
      <c r="E977" s="89" t="s">
        <v>606</v>
      </c>
      <c r="F977" s="201">
        <v>21</v>
      </c>
      <c r="G977" s="101"/>
    </row>
    <row r="978" spans="1:7" x14ac:dyDescent="0.25">
      <c r="A978" s="282">
        <f t="shared" si="13"/>
        <v>43</v>
      </c>
      <c r="B978" s="109">
        <v>42475</v>
      </c>
      <c r="C978" s="89" t="s">
        <v>279</v>
      </c>
      <c r="D978" s="89" t="s">
        <v>1453</v>
      </c>
      <c r="E978" s="89" t="s">
        <v>606</v>
      </c>
      <c r="F978" s="201">
        <v>23</v>
      </c>
      <c r="G978" s="101"/>
    </row>
    <row r="979" spans="1:7" x14ac:dyDescent="0.25">
      <c r="A979" s="282">
        <f t="shared" si="13"/>
        <v>44</v>
      </c>
      <c r="B979" s="109">
        <v>42478</v>
      </c>
      <c r="C979" s="89" t="s">
        <v>1455</v>
      </c>
      <c r="D979" s="89" t="s">
        <v>42</v>
      </c>
      <c r="E979" s="89" t="s">
        <v>1454</v>
      </c>
      <c r="F979" s="201">
        <v>4.7</v>
      </c>
      <c r="G979" s="101"/>
    </row>
    <row r="980" spans="1:7" x14ac:dyDescent="0.25">
      <c r="A980" s="282">
        <f t="shared" si="13"/>
        <v>45</v>
      </c>
      <c r="B980" s="109">
        <v>42480</v>
      </c>
      <c r="C980" s="89" t="s">
        <v>1457</v>
      </c>
      <c r="D980" s="89" t="s">
        <v>1458</v>
      </c>
      <c r="E980" s="89" t="s">
        <v>1456</v>
      </c>
      <c r="F980" s="201">
        <v>3.3</v>
      </c>
      <c r="G980" s="101"/>
    </row>
    <row r="981" spans="1:7" x14ac:dyDescent="0.25">
      <c r="A981" s="282">
        <f t="shared" si="13"/>
        <v>46</v>
      </c>
      <c r="B981" s="109">
        <v>42481</v>
      </c>
      <c r="C981" s="89" t="s">
        <v>279</v>
      </c>
      <c r="D981" s="89" t="s">
        <v>1461</v>
      </c>
      <c r="E981" s="89" t="s">
        <v>606</v>
      </c>
      <c r="F981" s="201">
        <v>26</v>
      </c>
      <c r="G981" s="101"/>
    </row>
    <row r="982" spans="1:7" x14ac:dyDescent="0.25">
      <c r="A982" s="282">
        <f t="shared" si="13"/>
        <v>47</v>
      </c>
      <c r="B982" s="109">
        <v>42482</v>
      </c>
      <c r="C982" s="89" t="s">
        <v>279</v>
      </c>
      <c r="D982" s="89" t="s">
        <v>1462</v>
      </c>
      <c r="E982" s="89" t="s">
        <v>606</v>
      </c>
      <c r="F982" s="201">
        <v>16.5</v>
      </c>
      <c r="G982" s="101"/>
    </row>
    <row r="983" spans="1:7" x14ac:dyDescent="0.25">
      <c r="A983" s="282">
        <f t="shared" si="13"/>
        <v>48</v>
      </c>
      <c r="B983" s="109">
        <v>42485</v>
      </c>
      <c r="C983" s="89" t="s">
        <v>100</v>
      </c>
      <c r="D983" s="89" t="s">
        <v>1463</v>
      </c>
      <c r="E983" s="89"/>
      <c r="F983" s="201">
        <v>220</v>
      </c>
      <c r="G983" s="101"/>
    </row>
    <row r="984" spans="1:7" x14ac:dyDescent="0.25">
      <c r="A984" s="282">
        <f t="shared" si="13"/>
        <v>49</v>
      </c>
      <c r="B984" s="109">
        <v>42488</v>
      </c>
      <c r="C984" s="89" t="s">
        <v>1302</v>
      </c>
      <c r="D984" s="89" t="s">
        <v>15</v>
      </c>
      <c r="E984" s="89" t="s">
        <v>1465</v>
      </c>
      <c r="F984" s="201">
        <v>9.6</v>
      </c>
      <c r="G984" s="101"/>
    </row>
    <row r="985" spans="1:7" x14ac:dyDescent="0.25">
      <c r="A985" s="282">
        <f t="shared" si="13"/>
        <v>50</v>
      </c>
      <c r="B985" s="109">
        <v>42488</v>
      </c>
      <c r="C985" s="89" t="s">
        <v>279</v>
      </c>
      <c r="D985" s="89" t="s">
        <v>1464</v>
      </c>
      <c r="E985" s="89" t="s">
        <v>606</v>
      </c>
      <c r="F985" s="201">
        <v>32.5</v>
      </c>
      <c r="G985" s="101"/>
    </row>
    <row r="986" spans="1:7" x14ac:dyDescent="0.25">
      <c r="A986" s="282">
        <f t="shared" si="13"/>
        <v>51</v>
      </c>
      <c r="B986" s="109">
        <v>42489</v>
      </c>
      <c r="C986" s="89" t="s">
        <v>279</v>
      </c>
      <c r="D986" s="89" t="s">
        <v>1466</v>
      </c>
      <c r="E986" s="89" t="s">
        <v>606</v>
      </c>
      <c r="F986" s="201">
        <v>20</v>
      </c>
      <c r="G986" s="101"/>
    </row>
    <row r="987" spans="1:7" x14ac:dyDescent="0.25">
      <c r="A987" s="282">
        <f t="shared" si="13"/>
        <v>52</v>
      </c>
      <c r="B987" s="109">
        <v>42493</v>
      </c>
      <c r="C987" s="89" t="s">
        <v>279</v>
      </c>
      <c r="D987" s="89" t="s">
        <v>1467</v>
      </c>
      <c r="E987" s="89" t="s">
        <v>606</v>
      </c>
      <c r="F987" s="201">
        <v>400</v>
      </c>
      <c r="G987" s="101"/>
    </row>
    <row r="988" spans="1:7" x14ac:dyDescent="0.25">
      <c r="A988" s="282">
        <f t="shared" si="13"/>
        <v>53</v>
      </c>
      <c r="B988" s="109">
        <v>42510</v>
      </c>
      <c r="C988" s="89" t="s">
        <v>279</v>
      </c>
      <c r="D988" s="89" t="s">
        <v>1474</v>
      </c>
      <c r="E988" s="89" t="s">
        <v>606</v>
      </c>
      <c r="F988" s="201">
        <v>18</v>
      </c>
      <c r="G988" s="101"/>
    </row>
    <row r="989" spans="1:7" x14ac:dyDescent="0.25">
      <c r="A989" s="282">
        <f t="shared" si="13"/>
        <v>54</v>
      </c>
      <c r="B989" s="109">
        <v>42517</v>
      </c>
      <c r="C989" s="89" t="s">
        <v>279</v>
      </c>
      <c r="D989" s="89" t="s">
        <v>1466</v>
      </c>
      <c r="E989" s="89" t="s">
        <v>606</v>
      </c>
      <c r="F989" s="201">
        <v>20</v>
      </c>
      <c r="G989" s="101"/>
    </row>
    <row r="990" spans="1:7" x14ac:dyDescent="0.25">
      <c r="A990" s="282">
        <f t="shared" si="13"/>
        <v>55</v>
      </c>
      <c r="B990" s="109">
        <v>42520</v>
      </c>
      <c r="C990" s="89" t="s">
        <v>15</v>
      </c>
      <c r="D990" s="89" t="s">
        <v>1478</v>
      </c>
      <c r="E990" s="89" t="s">
        <v>1477</v>
      </c>
      <c r="F990" s="201"/>
      <c r="G990" s="309">
        <v>885</v>
      </c>
    </row>
    <row r="991" spans="1:7" x14ac:dyDescent="0.25">
      <c r="A991" s="282">
        <f t="shared" si="13"/>
        <v>56</v>
      </c>
      <c r="B991" s="109">
        <v>42503</v>
      </c>
      <c r="C991" s="89" t="s">
        <v>481</v>
      </c>
      <c r="D991" s="89" t="s">
        <v>1469</v>
      </c>
      <c r="E991" s="89" t="s">
        <v>1468</v>
      </c>
      <c r="F991" s="201">
        <v>3</v>
      </c>
      <c r="G991" s="101"/>
    </row>
    <row r="992" spans="1:7" x14ac:dyDescent="0.25">
      <c r="A992" s="282">
        <f t="shared" si="13"/>
        <v>57</v>
      </c>
      <c r="B992" s="109">
        <v>42507</v>
      </c>
      <c r="C992" s="89" t="s">
        <v>1470</v>
      </c>
      <c r="D992" s="89" t="s">
        <v>617</v>
      </c>
      <c r="E992" s="89"/>
      <c r="F992" s="201">
        <v>10</v>
      </c>
      <c r="G992" s="101"/>
    </row>
    <row r="993" spans="1:7" x14ac:dyDescent="0.25">
      <c r="A993" s="282">
        <f t="shared" si="13"/>
        <v>58</v>
      </c>
      <c r="B993" s="109">
        <v>42507</v>
      </c>
      <c r="C993" s="89" t="s">
        <v>1443</v>
      </c>
      <c r="D993" s="89" t="s">
        <v>1472</v>
      </c>
      <c r="E993" s="89" t="s">
        <v>1471</v>
      </c>
      <c r="F993" s="201">
        <v>70</v>
      </c>
      <c r="G993" s="101"/>
    </row>
    <row r="994" spans="1:7" x14ac:dyDescent="0.25">
      <c r="A994" s="282">
        <f t="shared" si="13"/>
        <v>59</v>
      </c>
      <c r="B994" s="109">
        <v>42522</v>
      </c>
      <c r="C994" s="89" t="s">
        <v>279</v>
      </c>
      <c r="D994" s="89" t="s">
        <v>1257</v>
      </c>
      <c r="E994" s="89"/>
      <c r="F994" s="201">
        <v>23.5</v>
      </c>
      <c r="G994" s="101"/>
    </row>
    <row r="995" spans="1:7" x14ac:dyDescent="0.25">
      <c r="A995" s="282">
        <f t="shared" si="13"/>
        <v>60</v>
      </c>
      <c r="B995" s="109">
        <v>42524</v>
      </c>
      <c r="C995" s="89" t="s">
        <v>279</v>
      </c>
      <c r="D995" s="89" t="s">
        <v>1257</v>
      </c>
      <c r="E995" s="89"/>
      <c r="F995" s="201">
        <v>22.5</v>
      </c>
      <c r="G995" s="101"/>
    </row>
    <row r="996" spans="1:7" x14ac:dyDescent="0.25">
      <c r="A996" s="282">
        <f t="shared" si="13"/>
        <v>61</v>
      </c>
      <c r="B996" s="109">
        <v>42527</v>
      </c>
      <c r="C996" s="89" t="s">
        <v>1480</v>
      </c>
      <c r="D996" s="89" t="s">
        <v>1481</v>
      </c>
      <c r="E996" s="89" t="s">
        <v>1479</v>
      </c>
      <c r="F996" s="201">
        <v>660</v>
      </c>
      <c r="G996" s="101"/>
    </row>
    <row r="997" spans="1:7" x14ac:dyDescent="0.25">
      <c r="A997" s="282">
        <f t="shared" si="13"/>
        <v>62</v>
      </c>
      <c r="B997" s="109">
        <v>42535</v>
      </c>
      <c r="C997" s="89" t="s">
        <v>279</v>
      </c>
      <c r="D997" s="89" t="s">
        <v>1482</v>
      </c>
      <c r="E997" s="89"/>
      <c r="F997" s="201">
        <v>10</v>
      </c>
      <c r="G997" s="101"/>
    </row>
    <row r="998" spans="1:7" x14ac:dyDescent="0.25">
      <c r="A998" s="282">
        <f t="shared" si="13"/>
        <v>63</v>
      </c>
      <c r="B998" s="109">
        <v>42537</v>
      </c>
      <c r="C998" s="89" t="s">
        <v>279</v>
      </c>
      <c r="D998" s="89" t="s">
        <v>1482</v>
      </c>
      <c r="E998" s="89"/>
      <c r="F998" s="201">
        <v>16.5</v>
      </c>
      <c r="G998" s="101"/>
    </row>
    <row r="999" spans="1:7" x14ac:dyDescent="0.25">
      <c r="A999" s="282">
        <f t="shared" si="13"/>
        <v>64</v>
      </c>
      <c r="B999" s="109">
        <v>42544</v>
      </c>
      <c r="C999" s="89" t="s">
        <v>279</v>
      </c>
      <c r="D999" s="89" t="s">
        <v>1257</v>
      </c>
      <c r="E999" s="89"/>
      <c r="F999" s="201">
        <v>18.5</v>
      </c>
      <c r="G999" s="101"/>
    </row>
    <row r="1000" spans="1:7" x14ac:dyDescent="0.25">
      <c r="A1000" s="282">
        <f t="shared" si="13"/>
        <v>65</v>
      </c>
      <c r="B1000" s="109">
        <v>42557</v>
      </c>
      <c r="C1000" s="89" t="s">
        <v>481</v>
      </c>
      <c r="D1000" s="89" t="s">
        <v>1491</v>
      </c>
      <c r="E1000" s="89" t="s">
        <v>1490</v>
      </c>
      <c r="F1000" s="201">
        <v>1.2</v>
      </c>
      <c r="G1000" s="101"/>
    </row>
    <row r="1001" spans="1:7" x14ac:dyDescent="0.25">
      <c r="A1001" s="282">
        <f t="shared" si="13"/>
        <v>66</v>
      </c>
      <c r="B1001" s="109">
        <v>42562</v>
      </c>
      <c r="C1001" s="89" t="s">
        <v>510</v>
      </c>
      <c r="D1001" s="89" t="s">
        <v>123</v>
      </c>
      <c r="E1001" s="89" t="s">
        <v>1492</v>
      </c>
      <c r="F1001" s="201">
        <v>8</v>
      </c>
      <c r="G1001" s="101"/>
    </row>
    <row r="1002" spans="1:7" x14ac:dyDescent="0.25">
      <c r="A1002" s="282">
        <f t="shared" si="13"/>
        <v>67</v>
      </c>
      <c r="B1002" s="109">
        <v>42564</v>
      </c>
      <c r="C1002" s="89" t="s">
        <v>279</v>
      </c>
      <c r="D1002" s="89" t="s">
        <v>1257</v>
      </c>
      <c r="E1002" s="89"/>
      <c r="F1002" s="201">
        <v>18</v>
      </c>
      <c r="G1002" s="101"/>
    </row>
    <row r="1003" spans="1:7" x14ac:dyDescent="0.25">
      <c r="A1003" s="282">
        <f t="shared" si="13"/>
        <v>68</v>
      </c>
      <c r="B1003" s="109">
        <v>42566</v>
      </c>
      <c r="C1003" s="89" t="s">
        <v>279</v>
      </c>
      <c r="D1003" s="89" t="s">
        <v>1257</v>
      </c>
      <c r="E1003" s="89"/>
      <c r="F1003" s="201">
        <v>26.5</v>
      </c>
      <c r="G1003" s="101"/>
    </row>
    <row r="1004" spans="1:7" x14ac:dyDescent="0.25">
      <c r="A1004" s="282">
        <f t="shared" si="13"/>
        <v>69</v>
      </c>
      <c r="B1004" s="109">
        <v>42557</v>
      </c>
      <c r="C1004" s="89" t="s">
        <v>11</v>
      </c>
      <c r="D1004" s="89" t="s">
        <v>588</v>
      </c>
      <c r="E1004" s="89" t="s">
        <v>1489</v>
      </c>
      <c r="F1004" s="201">
        <v>64</v>
      </c>
      <c r="G1004" s="101"/>
    </row>
    <row r="1005" spans="1:7" x14ac:dyDescent="0.25">
      <c r="A1005" s="282">
        <f t="shared" si="13"/>
        <v>70</v>
      </c>
      <c r="B1005" s="109">
        <v>42537</v>
      </c>
      <c r="C1005" s="89" t="s">
        <v>1443</v>
      </c>
      <c r="D1005" s="89" t="s">
        <v>1484</v>
      </c>
      <c r="E1005" s="89" t="s">
        <v>1483</v>
      </c>
      <c r="F1005" s="201">
        <v>13</v>
      </c>
      <c r="G1005" s="101"/>
    </row>
    <row r="1006" spans="1:7" x14ac:dyDescent="0.25">
      <c r="A1006" s="282">
        <f t="shared" si="13"/>
        <v>71</v>
      </c>
      <c r="B1006" s="109">
        <v>42537</v>
      </c>
      <c r="C1006" s="89" t="s">
        <v>1443</v>
      </c>
      <c r="D1006" s="89" t="s">
        <v>1486</v>
      </c>
      <c r="E1006" s="89" t="s">
        <v>1485</v>
      </c>
      <c r="F1006" s="201">
        <v>13</v>
      </c>
      <c r="G1006" s="101"/>
    </row>
    <row r="1007" spans="1:7" x14ac:dyDescent="0.25">
      <c r="A1007" s="282">
        <f t="shared" si="13"/>
        <v>72</v>
      </c>
      <c r="B1007" s="109">
        <v>42517</v>
      </c>
      <c r="C1007" s="89" t="s">
        <v>1443</v>
      </c>
      <c r="D1007" s="89" t="s">
        <v>1476</v>
      </c>
      <c r="E1007" s="89" t="s">
        <v>1475</v>
      </c>
      <c r="F1007" s="201">
        <v>13</v>
      </c>
      <c r="G1007" s="101"/>
    </row>
    <row r="1008" spans="1:7" x14ac:dyDescent="0.25">
      <c r="A1008" s="282">
        <f t="shared" si="13"/>
        <v>73</v>
      </c>
      <c r="B1008" s="109">
        <v>42572</v>
      </c>
      <c r="C1008" s="89" t="s">
        <v>1443</v>
      </c>
      <c r="D1008" s="89" t="s">
        <v>1497</v>
      </c>
      <c r="E1008" s="89" t="s">
        <v>1500</v>
      </c>
      <c r="F1008" s="201">
        <v>70</v>
      </c>
      <c r="G1008" s="101"/>
    </row>
    <row r="1009" spans="1:7" x14ac:dyDescent="0.25">
      <c r="A1009" s="282">
        <f t="shared" ref="A1009:A1072" si="14">+A1008+1</f>
        <v>74</v>
      </c>
      <c r="B1009" s="109">
        <v>42569</v>
      </c>
      <c r="C1009" s="89" t="s">
        <v>1443</v>
      </c>
      <c r="D1009" s="89" t="s">
        <v>588</v>
      </c>
      <c r="E1009" s="89" t="s">
        <v>1495</v>
      </c>
      <c r="F1009" s="201">
        <v>5</v>
      </c>
      <c r="G1009" s="101"/>
    </row>
    <row r="1010" spans="1:7" x14ac:dyDescent="0.25">
      <c r="A1010" s="282">
        <f t="shared" si="14"/>
        <v>75</v>
      </c>
      <c r="B1010" s="109">
        <v>42572</v>
      </c>
      <c r="C1010" s="89" t="s">
        <v>1443</v>
      </c>
      <c r="D1010" s="89" t="s">
        <v>1499</v>
      </c>
      <c r="E1010" s="89" t="s">
        <v>1498</v>
      </c>
      <c r="F1010" s="201">
        <v>90</v>
      </c>
      <c r="G1010" s="101"/>
    </row>
    <row r="1011" spans="1:7" x14ac:dyDescent="0.25">
      <c r="A1011" s="282">
        <f t="shared" si="14"/>
        <v>76</v>
      </c>
      <c r="B1011" s="109">
        <v>42569</v>
      </c>
      <c r="C1011" s="89" t="s">
        <v>1443</v>
      </c>
      <c r="D1011" s="89" t="s">
        <v>588</v>
      </c>
      <c r="E1011" s="89" t="s">
        <v>1494</v>
      </c>
      <c r="F1011" s="201">
        <v>5</v>
      </c>
      <c r="G1011" s="101"/>
    </row>
    <row r="1012" spans="1:7" x14ac:dyDescent="0.25">
      <c r="A1012" s="282">
        <f t="shared" si="14"/>
        <v>77</v>
      </c>
      <c r="B1012" s="109">
        <v>42572</v>
      </c>
      <c r="C1012" s="89" t="s">
        <v>1443</v>
      </c>
      <c r="D1012" s="89" t="s">
        <v>1497</v>
      </c>
      <c r="E1012" s="89" t="s">
        <v>1496</v>
      </c>
      <c r="F1012" s="201">
        <v>225</v>
      </c>
      <c r="G1012" s="101"/>
    </row>
    <row r="1013" spans="1:7" x14ac:dyDescent="0.25">
      <c r="A1013" s="282">
        <f t="shared" si="14"/>
        <v>78</v>
      </c>
      <c r="B1013" s="109">
        <v>42569</v>
      </c>
      <c r="C1013" s="89" t="s">
        <v>1443</v>
      </c>
      <c r="D1013" s="89" t="s">
        <v>588</v>
      </c>
      <c r="E1013" s="89" t="s">
        <v>1493</v>
      </c>
      <c r="F1013" s="201">
        <v>5</v>
      </c>
      <c r="G1013" s="101"/>
    </row>
    <row r="1014" spans="1:7" x14ac:dyDescent="0.25">
      <c r="A1014" s="282">
        <f t="shared" si="14"/>
        <v>79</v>
      </c>
      <c r="B1014" s="109">
        <v>42588</v>
      </c>
      <c r="C1014" s="89" t="s">
        <v>1502</v>
      </c>
      <c r="D1014" s="89" t="s">
        <v>1503</v>
      </c>
      <c r="E1014" s="89" t="s">
        <v>1501</v>
      </c>
      <c r="F1014" s="201">
        <v>50</v>
      </c>
      <c r="G1014" s="101"/>
    </row>
    <row r="1015" spans="1:7" x14ac:dyDescent="0.25">
      <c r="A1015" s="282">
        <f t="shared" si="14"/>
        <v>80</v>
      </c>
      <c r="B1015" s="109">
        <v>42621</v>
      </c>
      <c r="C1015" s="89" t="s">
        <v>279</v>
      </c>
      <c r="D1015" s="89" t="s">
        <v>1257</v>
      </c>
      <c r="E1015" s="89"/>
      <c r="F1015" s="201">
        <v>7.5</v>
      </c>
      <c r="G1015" s="101"/>
    </row>
    <row r="1016" spans="1:7" x14ac:dyDescent="0.25">
      <c r="A1016" s="282">
        <f t="shared" si="14"/>
        <v>81</v>
      </c>
      <c r="B1016" s="109">
        <v>42592</v>
      </c>
      <c r="C1016" s="89" t="s">
        <v>15</v>
      </c>
      <c r="D1016" s="89" t="s">
        <v>1504</v>
      </c>
      <c r="E1016" s="89"/>
      <c r="F1016" s="201">
        <v>4730.9799999999996</v>
      </c>
      <c r="G1016" s="101"/>
    </row>
    <row r="1017" spans="1:7" x14ac:dyDescent="0.25">
      <c r="A1017" s="282">
        <f t="shared" si="14"/>
        <v>82</v>
      </c>
      <c r="B1017" s="109">
        <v>42600</v>
      </c>
      <c r="C1017" s="89" t="s">
        <v>1507</v>
      </c>
      <c r="D1017" s="89" t="s">
        <v>1508</v>
      </c>
      <c r="E1017" s="89" t="s">
        <v>1506</v>
      </c>
      <c r="F1017" s="201">
        <v>400</v>
      </c>
      <c r="G1017" s="101"/>
    </row>
    <row r="1018" spans="1:7" x14ac:dyDescent="0.25">
      <c r="A1018" s="282">
        <f t="shared" si="14"/>
        <v>83</v>
      </c>
      <c r="B1018" s="109">
        <v>42614</v>
      </c>
      <c r="C1018" s="89" t="s">
        <v>407</v>
      </c>
      <c r="D1018" s="89" t="s">
        <v>1512</v>
      </c>
      <c r="E1018" s="89" t="s">
        <v>1511</v>
      </c>
      <c r="F1018" s="201">
        <v>350</v>
      </c>
      <c r="G1018" s="101"/>
    </row>
    <row r="1019" spans="1:7" x14ac:dyDescent="0.25">
      <c r="A1019" s="282">
        <f t="shared" si="14"/>
        <v>84</v>
      </c>
      <c r="B1019" s="109">
        <v>42614</v>
      </c>
      <c r="C1019" s="89" t="s">
        <v>407</v>
      </c>
      <c r="D1019" s="89" t="s">
        <v>1510</v>
      </c>
      <c r="E1019" s="89" t="s">
        <v>1509</v>
      </c>
      <c r="F1019" s="201">
        <v>700</v>
      </c>
      <c r="G1019" s="101"/>
    </row>
    <row r="1020" spans="1:7" x14ac:dyDescent="0.25">
      <c r="A1020" s="282">
        <f t="shared" si="14"/>
        <v>85</v>
      </c>
      <c r="B1020" s="109">
        <v>42619</v>
      </c>
      <c r="C1020" s="89" t="s">
        <v>279</v>
      </c>
      <c r="D1020" s="89" t="s">
        <v>1257</v>
      </c>
      <c r="E1020" s="89"/>
      <c r="F1020" s="201">
        <v>25.5</v>
      </c>
      <c r="G1020" s="101"/>
    </row>
    <row r="1021" spans="1:7" x14ac:dyDescent="0.25">
      <c r="A1021" s="282">
        <f t="shared" si="14"/>
        <v>86</v>
      </c>
      <c r="B1021" s="109">
        <v>42621</v>
      </c>
      <c r="C1021" s="89" t="s">
        <v>279</v>
      </c>
      <c r="D1021" s="89" t="s">
        <v>1257</v>
      </c>
      <c r="E1021" s="89"/>
      <c r="F1021" s="201">
        <v>23</v>
      </c>
      <c r="G1021" s="101"/>
    </row>
    <row r="1022" spans="1:7" x14ac:dyDescent="0.25">
      <c r="A1022" s="282">
        <f t="shared" si="14"/>
        <v>87</v>
      </c>
      <c r="B1022" s="109">
        <v>42621</v>
      </c>
      <c r="C1022" s="89" t="s">
        <v>1443</v>
      </c>
      <c r="D1022" s="89" t="s">
        <v>1514</v>
      </c>
      <c r="E1022" s="89"/>
      <c r="F1022" s="201">
        <v>31</v>
      </c>
      <c r="G1022" s="101"/>
    </row>
    <row r="1023" spans="1:7" x14ac:dyDescent="0.25">
      <c r="A1023" s="282">
        <f t="shared" si="14"/>
        <v>88</v>
      </c>
      <c r="B1023" s="109">
        <v>42613</v>
      </c>
      <c r="C1023" s="89" t="s">
        <v>1443</v>
      </c>
      <c r="D1023" s="89" t="s">
        <v>1472</v>
      </c>
      <c r="E1023" s="89"/>
      <c r="F1023" s="201">
        <v>5</v>
      </c>
      <c r="G1023" s="101"/>
    </row>
    <row r="1024" spans="1:7" x14ac:dyDescent="0.25">
      <c r="A1024" s="282">
        <f t="shared" si="14"/>
        <v>89</v>
      </c>
      <c r="B1024" s="109">
        <v>42619</v>
      </c>
      <c r="C1024" s="89" t="s">
        <v>1443</v>
      </c>
      <c r="D1024" s="89" t="s">
        <v>1513</v>
      </c>
      <c r="E1024" s="89"/>
      <c r="F1024" s="201">
        <v>350</v>
      </c>
      <c r="G1024" s="101"/>
    </row>
    <row r="1025" spans="1:7" x14ac:dyDescent="0.25">
      <c r="A1025" s="282">
        <f t="shared" si="14"/>
        <v>90</v>
      </c>
      <c r="B1025" s="109">
        <v>42624</v>
      </c>
      <c r="C1025" s="89" t="s">
        <v>1515</v>
      </c>
      <c r="D1025" s="89" t="s">
        <v>617</v>
      </c>
      <c r="E1025" s="89"/>
      <c r="F1025" s="201">
        <v>99</v>
      </c>
      <c r="G1025" s="101"/>
    </row>
    <row r="1026" spans="1:7" x14ac:dyDescent="0.25">
      <c r="A1026" s="282">
        <f t="shared" si="14"/>
        <v>91</v>
      </c>
      <c r="B1026" s="109">
        <v>42629</v>
      </c>
      <c r="C1026" s="89" t="s">
        <v>11</v>
      </c>
      <c r="D1026" s="89" t="s">
        <v>1516</v>
      </c>
      <c r="E1026" s="89"/>
      <c r="F1026" s="201">
        <v>32</v>
      </c>
      <c r="G1026" s="101"/>
    </row>
    <row r="1027" spans="1:7" x14ac:dyDescent="0.25">
      <c r="A1027" s="282">
        <f t="shared" si="14"/>
        <v>92</v>
      </c>
      <c r="B1027" s="109">
        <v>42647</v>
      </c>
      <c r="C1027" s="89" t="s">
        <v>1519</v>
      </c>
      <c r="D1027" s="89" t="s">
        <v>1520</v>
      </c>
      <c r="E1027" s="89"/>
      <c r="F1027" s="201">
        <v>38</v>
      </c>
      <c r="G1027" s="101"/>
    </row>
    <row r="1028" spans="1:7" x14ac:dyDescent="0.25">
      <c r="A1028" s="282">
        <f t="shared" si="14"/>
        <v>93</v>
      </c>
      <c r="B1028" s="109">
        <v>42557</v>
      </c>
      <c r="C1028" s="89" t="s">
        <v>1443</v>
      </c>
      <c r="D1028" s="89" t="s">
        <v>1488</v>
      </c>
      <c r="E1028" s="89"/>
      <c r="F1028" s="201">
        <v>5</v>
      </c>
      <c r="G1028" s="101"/>
    </row>
    <row r="1029" spans="1:7" x14ac:dyDescent="0.25">
      <c r="A1029" s="282">
        <f t="shared" si="14"/>
        <v>94</v>
      </c>
      <c r="B1029" s="109">
        <v>42649</v>
      </c>
      <c r="C1029" s="89" t="s">
        <v>279</v>
      </c>
      <c r="D1029" s="89" t="s">
        <v>1257</v>
      </c>
      <c r="E1029" s="89"/>
      <c r="F1029" s="201">
        <v>19.5</v>
      </c>
      <c r="G1029" s="101"/>
    </row>
    <row r="1030" spans="1:7" x14ac:dyDescent="0.25">
      <c r="A1030" s="282">
        <f t="shared" si="14"/>
        <v>95</v>
      </c>
      <c r="B1030" s="109">
        <v>42649</v>
      </c>
      <c r="C1030" s="89" t="s">
        <v>279</v>
      </c>
      <c r="D1030" s="89" t="s">
        <v>1523</v>
      </c>
      <c r="E1030" s="89"/>
      <c r="F1030" s="201">
        <v>40</v>
      </c>
      <c r="G1030" s="101"/>
    </row>
    <row r="1031" spans="1:7" x14ac:dyDescent="0.25">
      <c r="A1031" s="282">
        <f t="shared" si="14"/>
        <v>96</v>
      </c>
      <c r="B1031" s="109">
        <v>42647</v>
      </c>
      <c r="C1031" s="89" t="s">
        <v>1521</v>
      </c>
      <c r="D1031" s="89" t="s">
        <v>1522</v>
      </c>
      <c r="E1031" s="89"/>
      <c r="F1031" s="137">
        <v>0</v>
      </c>
      <c r="G1031" s="310"/>
    </row>
    <row r="1032" spans="1:7" x14ac:dyDescent="0.25">
      <c r="A1032" s="282">
        <f t="shared" si="14"/>
        <v>97</v>
      </c>
      <c r="B1032" s="109">
        <v>42657</v>
      </c>
      <c r="C1032" s="89" t="s">
        <v>510</v>
      </c>
      <c r="D1032" s="89" t="s">
        <v>1527</v>
      </c>
      <c r="E1032" s="89" t="s">
        <v>1526</v>
      </c>
      <c r="F1032" s="201">
        <v>295</v>
      </c>
      <c r="G1032" s="101"/>
    </row>
    <row r="1033" spans="1:7" x14ac:dyDescent="0.25">
      <c r="A1033" s="282">
        <f t="shared" si="14"/>
        <v>98</v>
      </c>
      <c r="B1033" s="109">
        <v>42657</v>
      </c>
      <c r="C1033" s="89" t="s">
        <v>510</v>
      </c>
      <c r="D1033" s="89" t="s">
        <v>1525</v>
      </c>
      <c r="E1033" s="89" t="s">
        <v>1524</v>
      </c>
      <c r="F1033" s="201">
        <v>90</v>
      </c>
      <c r="G1033" s="101"/>
    </row>
    <row r="1034" spans="1:7" x14ac:dyDescent="0.25">
      <c r="A1034" s="282">
        <f t="shared" si="14"/>
        <v>99</v>
      </c>
      <c r="B1034" s="109">
        <v>42660</v>
      </c>
      <c r="C1034" s="89" t="s">
        <v>279</v>
      </c>
      <c r="D1034" s="89" t="s">
        <v>1257</v>
      </c>
      <c r="E1034" s="89"/>
      <c r="F1034" s="201">
        <v>30</v>
      </c>
      <c r="G1034" s="101"/>
    </row>
    <row r="1035" spans="1:7" x14ac:dyDescent="0.25">
      <c r="A1035" s="282">
        <f t="shared" si="14"/>
        <v>100</v>
      </c>
      <c r="B1035" s="109">
        <v>42663</v>
      </c>
      <c r="C1035" s="89" t="s">
        <v>510</v>
      </c>
      <c r="D1035" s="89" t="s">
        <v>1529</v>
      </c>
      <c r="E1035" s="89" t="s">
        <v>1528</v>
      </c>
      <c r="F1035" s="201">
        <v>8</v>
      </c>
      <c r="G1035" s="101"/>
    </row>
    <row r="1036" spans="1:7" x14ac:dyDescent="0.25">
      <c r="A1036" s="282">
        <f t="shared" si="14"/>
        <v>101</v>
      </c>
      <c r="B1036" s="109">
        <v>42710</v>
      </c>
      <c r="C1036" s="89" t="s">
        <v>15</v>
      </c>
      <c r="D1036" s="89" t="s">
        <v>1558</v>
      </c>
      <c r="E1036" s="89"/>
      <c r="F1036" s="201">
        <v>312</v>
      </c>
      <c r="G1036" s="101"/>
    </row>
    <row r="1037" spans="1:7" x14ac:dyDescent="0.25">
      <c r="A1037" s="282">
        <f t="shared" si="14"/>
        <v>102</v>
      </c>
      <c r="B1037" s="109">
        <v>42664</v>
      </c>
      <c r="C1037" s="89" t="s">
        <v>1534</v>
      </c>
      <c r="D1037" s="89" t="s">
        <v>617</v>
      </c>
      <c r="E1037" s="89" t="s">
        <v>1533</v>
      </c>
      <c r="F1037" s="201">
        <v>17</v>
      </c>
      <c r="G1037" s="101"/>
    </row>
    <row r="1038" spans="1:7" x14ac:dyDescent="0.25">
      <c r="A1038" s="282">
        <f t="shared" si="14"/>
        <v>103</v>
      </c>
      <c r="B1038" s="109">
        <v>42664</v>
      </c>
      <c r="C1038" s="89" t="s">
        <v>1531</v>
      </c>
      <c r="D1038" s="89" t="s">
        <v>1532</v>
      </c>
      <c r="E1038" s="89" t="s">
        <v>1530</v>
      </c>
      <c r="F1038" s="201">
        <v>3.5</v>
      </c>
      <c r="G1038" s="101"/>
    </row>
    <row r="1039" spans="1:7" x14ac:dyDescent="0.25">
      <c r="A1039" s="282">
        <f t="shared" si="14"/>
        <v>104</v>
      </c>
      <c r="B1039" s="109">
        <v>42664</v>
      </c>
      <c r="C1039" s="89" t="s">
        <v>279</v>
      </c>
      <c r="D1039" s="89" t="s">
        <v>1257</v>
      </c>
      <c r="E1039" s="89"/>
      <c r="F1039" s="201">
        <v>19</v>
      </c>
      <c r="G1039" s="101"/>
    </row>
    <row r="1040" spans="1:7" x14ac:dyDescent="0.25">
      <c r="A1040" s="282">
        <f t="shared" si="14"/>
        <v>105</v>
      </c>
      <c r="B1040" s="109">
        <v>42674</v>
      </c>
      <c r="C1040" s="89" t="s">
        <v>510</v>
      </c>
      <c r="D1040" s="89" t="s">
        <v>1536</v>
      </c>
      <c r="E1040" s="89" t="s">
        <v>1535</v>
      </c>
      <c r="F1040" s="201">
        <v>8</v>
      </c>
      <c r="G1040" s="101"/>
    </row>
    <row r="1041" spans="1:7" x14ac:dyDescent="0.25">
      <c r="A1041" s="282">
        <f t="shared" si="14"/>
        <v>106</v>
      </c>
      <c r="B1041" s="109">
        <v>42676</v>
      </c>
      <c r="C1041" s="89" t="s">
        <v>279</v>
      </c>
      <c r="D1041" s="89" t="s">
        <v>1257</v>
      </c>
      <c r="E1041" s="89"/>
      <c r="F1041" s="201">
        <v>11.5</v>
      </c>
      <c r="G1041" s="101"/>
    </row>
    <row r="1042" spans="1:7" x14ac:dyDescent="0.25">
      <c r="A1042" s="282">
        <f t="shared" si="14"/>
        <v>107</v>
      </c>
      <c r="B1042" s="109">
        <v>42677</v>
      </c>
      <c r="C1042" s="89" t="s">
        <v>279</v>
      </c>
      <c r="D1042" s="89" t="s">
        <v>1257</v>
      </c>
      <c r="E1042" s="89"/>
      <c r="F1042" s="201">
        <v>12</v>
      </c>
      <c r="G1042" s="101"/>
    </row>
    <row r="1043" spans="1:7" x14ac:dyDescent="0.25">
      <c r="A1043" s="282">
        <f t="shared" si="14"/>
        <v>108</v>
      </c>
      <c r="B1043" s="109">
        <v>42680</v>
      </c>
      <c r="C1043" s="89" t="s">
        <v>279</v>
      </c>
      <c r="D1043" s="89" t="s">
        <v>1257</v>
      </c>
      <c r="E1043" s="89"/>
      <c r="F1043" s="201">
        <v>22</v>
      </c>
      <c r="G1043" s="101"/>
    </row>
    <row r="1044" spans="1:7" x14ac:dyDescent="0.25">
      <c r="A1044" s="282">
        <f t="shared" si="14"/>
        <v>109</v>
      </c>
      <c r="B1044" s="109">
        <v>42684</v>
      </c>
      <c r="C1044" s="89" t="s">
        <v>1443</v>
      </c>
      <c r="D1044" s="89" t="s">
        <v>1538</v>
      </c>
      <c r="E1044" s="89" t="s">
        <v>1537</v>
      </c>
      <c r="F1044" s="201">
        <v>61</v>
      </c>
      <c r="G1044" s="101"/>
    </row>
    <row r="1045" spans="1:7" x14ac:dyDescent="0.25">
      <c r="A1045" s="282">
        <f t="shared" si="14"/>
        <v>110</v>
      </c>
      <c r="B1045" s="109">
        <v>42684</v>
      </c>
      <c r="C1045" s="89" t="s">
        <v>279</v>
      </c>
      <c r="D1045" s="89" t="s">
        <v>1257</v>
      </c>
      <c r="E1045" s="89"/>
      <c r="F1045" s="201">
        <v>23</v>
      </c>
      <c r="G1045" s="101"/>
    </row>
    <row r="1046" spans="1:7" x14ac:dyDescent="0.25">
      <c r="A1046" s="282">
        <f t="shared" si="14"/>
        <v>111</v>
      </c>
      <c r="B1046" s="109">
        <v>42687</v>
      </c>
      <c r="C1046" s="89" t="s">
        <v>289</v>
      </c>
      <c r="D1046" s="89" t="s">
        <v>1542</v>
      </c>
      <c r="E1046" s="89" t="s">
        <v>1541</v>
      </c>
      <c r="F1046" s="201">
        <v>229</v>
      </c>
      <c r="G1046" s="101"/>
    </row>
    <row r="1047" spans="1:7" x14ac:dyDescent="0.25">
      <c r="A1047" s="282">
        <f t="shared" si="14"/>
        <v>112</v>
      </c>
      <c r="B1047" s="109">
        <v>42689</v>
      </c>
      <c r="C1047" s="89" t="s">
        <v>510</v>
      </c>
      <c r="D1047" s="89" t="s">
        <v>1544</v>
      </c>
      <c r="E1047" s="89" t="s">
        <v>1543</v>
      </c>
      <c r="F1047" s="201">
        <v>48</v>
      </c>
      <c r="G1047" s="101"/>
    </row>
    <row r="1048" spans="1:7" x14ac:dyDescent="0.25">
      <c r="A1048" s="282">
        <f t="shared" si="14"/>
        <v>113</v>
      </c>
      <c r="B1048" s="109">
        <v>42689</v>
      </c>
      <c r="C1048" s="89" t="s">
        <v>279</v>
      </c>
      <c r="D1048" s="89" t="s">
        <v>1257</v>
      </c>
      <c r="E1048" s="89"/>
      <c r="F1048" s="201">
        <v>28</v>
      </c>
      <c r="G1048" s="101"/>
    </row>
    <row r="1049" spans="1:7" x14ac:dyDescent="0.25">
      <c r="A1049" s="282">
        <f t="shared" si="14"/>
        <v>114</v>
      </c>
      <c r="B1049" s="109">
        <v>42690</v>
      </c>
      <c r="C1049" s="89" t="s">
        <v>1546</v>
      </c>
      <c r="D1049" s="89" t="s">
        <v>1547</v>
      </c>
      <c r="E1049" s="89" t="s">
        <v>1545</v>
      </c>
      <c r="F1049" s="201">
        <v>2</v>
      </c>
      <c r="G1049" s="101"/>
    </row>
    <row r="1050" spans="1:7" x14ac:dyDescent="0.25">
      <c r="A1050" s="282">
        <f t="shared" si="14"/>
        <v>115</v>
      </c>
      <c r="B1050" s="109">
        <v>42690</v>
      </c>
      <c r="C1050" s="89" t="s">
        <v>279</v>
      </c>
      <c r="D1050" s="89" t="s">
        <v>1257</v>
      </c>
      <c r="E1050" s="89"/>
      <c r="F1050" s="201">
        <v>20</v>
      </c>
      <c r="G1050" s="101"/>
    </row>
    <row r="1051" spans="1:7" x14ac:dyDescent="0.25">
      <c r="A1051" s="282">
        <f t="shared" si="14"/>
        <v>116</v>
      </c>
      <c r="B1051" s="109">
        <v>42695</v>
      </c>
      <c r="C1051" s="89" t="s">
        <v>279</v>
      </c>
      <c r="D1051" s="89" t="s">
        <v>1548</v>
      </c>
      <c r="E1051" s="89"/>
      <c r="F1051" s="201">
        <v>10</v>
      </c>
      <c r="G1051" s="101"/>
    </row>
    <row r="1052" spans="1:7" x14ac:dyDescent="0.25">
      <c r="A1052" s="282">
        <f t="shared" si="14"/>
        <v>117</v>
      </c>
      <c r="B1052" s="109">
        <v>42696</v>
      </c>
      <c r="C1052" s="89" t="s">
        <v>1338</v>
      </c>
      <c r="D1052" s="89" t="s">
        <v>1553</v>
      </c>
      <c r="E1052" s="89" t="s">
        <v>1552</v>
      </c>
      <c r="F1052" s="201">
        <v>9.1</v>
      </c>
      <c r="G1052" s="101"/>
    </row>
    <row r="1053" spans="1:7" x14ac:dyDescent="0.25">
      <c r="A1053" s="282">
        <f t="shared" si="14"/>
        <v>118</v>
      </c>
      <c r="B1053" s="109">
        <v>42697</v>
      </c>
      <c r="C1053" s="89" t="s">
        <v>279</v>
      </c>
      <c r="D1053" s="89" t="s">
        <v>1257</v>
      </c>
      <c r="E1053" s="89"/>
      <c r="F1053" s="201">
        <v>13</v>
      </c>
      <c r="G1053" s="101"/>
    </row>
    <row r="1054" spans="1:7" x14ac:dyDescent="0.25">
      <c r="A1054" s="282">
        <f t="shared" si="14"/>
        <v>119</v>
      </c>
      <c r="B1054" s="109">
        <v>42699</v>
      </c>
      <c r="C1054" s="89" t="s">
        <v>279</v>
      </c>
      <c r="D1054" s="89" t="s">
        <v>1257</v>
      </c>
      <c r="E1054" s="89"/>
      <c r="F1054" s="201">
        <v>24</v>
      </c>
      <c r="G1054" s="101"/>
    </row>
    <row r="1055" spans="1:7" x14ac:dyDescent="0.25">
      <c r="A1055" s="282">
        <f t="shared" si="14"/>
        <v>120</v>
      </c>
      <c r="B1055" s="109">
        <v>42699</v>
      </c>
      <c r="C1055" s="89" t="s">
        <v>289</v>
      </c>
      <c r="D1055" s="89" t="s">
        <v>1556</v>
      </c>
      <c r="E1055" s="89" t="s">
        <v>1555</v>
      </c>
      <c r="F1055" s="201">
        <v>212</v>
      </c>
      <c r="G1055" s="101"/>
    </row>
    <row r="1056" spans="1:7" x14ac:dyDescent="0.25">
      <c r="A1056" s="282">
        <f t="shared" si="14"/>
        <v>121</v>
      </c>
      <c r="B1056" s="109">
        <v>42699</v>
      </c>
      <c r="C1056" s="89" t="s">
        <v>100</v>
      </c>
      <c r="D1056" s="89" t="s">
        <v>1554</v>
      </c>
      <c r="E1056" s="89"/>
      <c r="F1056" s="201">
        <v>19</v>
      </c>
      <c r="G1056" s="101"/>
    </row>
    <row r="1057" spans="1:7" x14ac:dyDescent="0.25">
      <c r="A1057" s="282">
        <f t="shared" si="14"/>
        <v>122</v>
      </c>
      <c r="B1057" s="109">
        <v>42702</v>
      </c>
      <c r="C1057" s="89" t="s">
        <v>279</v>
      </c>
      <c r="D1057" s="89" t="s">
        <v>1557</v>
      </c>
      <c r="E1057" s="89"/>
      <c r="F1057" s="201">
        <v>6.5</v>
      </c>
      <c r="G1057" s="101"/>
    </row>
    <row r="1058" spans="1:7" x14ac:dyDescent="0.25">
      <c r="A1058" s="282">
        <f t="shared" si="14"/>
        <v>123</v>
      </c>
      <c r="B1058" s="109">
        <v>42716</v>
      </c>
      <c r="C1058" s="89" t="s">
        <v>279</v>
      </c>
      <c r="D1058" s="89" t="s">
        <v>1559</v>
      </c>
      <c r="E1058" s="89"/>
      <c r="F1058" s="201">
        <v>90</v>
      </c>
      <c r="G1058" s="101"/>
    </row>
    <row r="1059" spans="1:7" x14ac:dyDescent="0.25">
      <c r="A1059" s="282">
        <f t="shared" si="14"/>
        <v>124</v>
      </c>
      <c r="B1059" s="109">
        <v>42716</v>
      </c>
      <c r="C1059" s="89" t="s">
        <v>279</v>
      </c>
      <c r="D1059" s="89" t="s">
        <v>1257</v>
      </c>
      <c r="E1059" s="89"/>
      <c r="F1059" s="201">
        <v>23</v>
      </c>
      <c r="G1059" s="101"/>
    </row>
    <row r="1060" spans="1:7" x14ac:dyDescent="0.25">
      <c r="A1060" s="282">
        <f t="shared" si="14"/>
        <v>125</v>
      </c>
      <c r="B1060" s="109">
        <v>42717</v>
      </c>
      <c r="C1060" s="89" t="s">
        <v>279</v>
      </c>
      <c r="D1060" s="89" t="s">
        <v>1257</v>
      </c>
      <c r="E1060" s="89"/>
      <c r="F1060" s="201">
        <v>13</v>
      </c>
      <c r="G1060" s="101"/>
    </row>
    <row r="1061" spans="1:7" x14ac:dyDescent="0.25">
      <c r="A1061" s="282">
        <f t="shared" si="14"/>
        <v>126</v>
      </c>
      <c r="B1061" s="109">
        <v>42717</v>
      </c>
      <c r="C1061" s="89" t="s">
        <v>1443</v>
      </c>
      <c r="D1061" s="89" t="s">
        <v>588</v>
      </c>
      <c r="E1061" s="89" t="s">
        <v>1563</v>
      </c>
      <c r="F1061" s="201">
        <v>24</v>
      </c>
      <c r="G1061" s="101"/>
    </row>
    <row r="1062" spans="1:7" x14ac:dyDescent="0.25">
      <c r="A1062" s="282">
        <f t="shared" si="14"/>
        <v>127</v>
      </c>
      <c r="B1062" s="109">
        <v>42719</v>
      </c>
      <c r="C1062" s="89" t="s">
        <v>279</v>
      </c>
      <c r="D1062" s="89" t="s">
        <v>1257</v>
      </c>
      <c r="E1062" s="89"/>
      <c r="F1062" s="201">
        <v>4</v>
      </c>
      <c r="G1062" s="101"/>
    </row>
    <row r="1063" spans="1:7" x14ac:dyDescent="0.25">
      <c r="A1063" s="282">
        <f t="shared" si="14"/>
        <v>128</v>
      </c>
      <c r="B1063" s="109">
        <v>42720</v>
      </c>
      <c r="C1063" s="89" t="s">
        <v>279</v>
      </c>
      <c r="D1063" s="89" t="s">
        <v>1257</v>
      </c>
      <c r="E1063" s="89"/>
      <c r="F1063" s="201">
        <v>21.5</v>
      </c>
      <c r="G1063" s="101"/>
    </row>
    <row r="1064" spans="1:7" x14ac:dyDescent="0.25">
      <c r="A1064" s="282">
        <f t="shared" si="14"/>
        <v>129</v>
      </c>
      <c r="B1064" s="109">
        <v>42725</v>
      </c>
      <c r="C1064" s="89" t="s">
        <v>279</v>
      </c>
      <c r="D1064" s="89" t="s">
        <v>1257</v>
      </c>
      <c r="E1064" s="89"/>
      <c r="F1064" s="201">
        <v>9.5</v>
      </c>
      <c r="G1064" s="101"/>
    </row>
    <row r="1065" spans="1:7" x14ac:dyDescent="0.25">
      <c r="A1065" s="282">
        <f t="shared" si="14"/>
        <v>130</v>
      </c>
      <c r="B1065" s="109">
        <v>42725</v>
      </c>
      <c r="C1065" s="89" t="s">
        <v>279</v>
      </c>
      <c r="D1065" s="89" t="s">
        <v>1565</v>
      </c>
      <c r="E1065" s="89"/>
      <c r="F1065" s="201">
        <v>20</v>
      </c>
      <c r="G1065" s="101"/>
    </row>
    <row r="1066" spans="1:7" x14ac:dyDescent="0.25">
      <c r="A1066" s="282">
        <f t="shared" si="14"/>
        <v>131</v>
      </c>
      <c r="B1066" s="109">
        <v>42727</v>
      </c>
      <c r="C1066" s="89" t="s">
        <v>279</v>
      </c>
      <c r="D1066" s="89" t="s">
        <v>1257</v>
      </c>
      <c r="E1066" s="89"/>
      <c r="F1066" s="201">
        <v>17</v>
      </c>
      <c r="G1066" s="101"/>
    </row>
    <row r="1067" spans="1:7" x14ac:dyDescent="0.25">
      <c r="A1067" s="282">
        <f t="shared" si="14"/>
        <v>132</v>
      </c>
      <c r="B1067" s="109">
        <v>42731</v>
      </c>
      <c r="C1067" s="89" t="s">
        <v>481</v>
      </c>
      <c r="D1067" s="89" t="s">
        <v>485</v>
      </c>
      <c r="E1067" s="89" t="s">
        <v>1566</v>
      </c>
      <c r="F1067" s="201">
        <v>9</v>
      </c>
      <c r="G1067" s="101"/>
    </row>
    <row r="1068" spans="1:7" x14ac:dyDescent="0.25">
      <c r="A1068" s="282">
        <f t="shared" si="14"/>
        <v>133</v>
      </c>
      <c r="B1068" s="109">
        <v>42731</v>
      </c>
      <c r="C1068" s="89" t="s">
        <v>279</v>
      </c>
      <c r="D1068" s="89" t="s">
        <v>1257</v>
      </c>
      <c r="E1068" s="89"/>
      <c r="F1068" s="201">
        <v>16.5</v>
      </c>
      <c r="G1068" s="101"/>
    </row>
    <row r="1069" spans="1:7" x14ac:dyDescent="0.25">
      <c r="A1069" s="282">
        <f t="shared" si="14"/>
        <v>134</v>
      </c>
      <c r="B1069" s="109">
        <v>42733</v>
      </c>
      <c r="C1069" s="89" t="s">
        <v>1338</v>
      </c>
      <c r="D1069" s="89" t="s">
        <v>1569</v>
      </c>
      <c r="E1069" s="89" t="s">
        <v>1568</v>
      </c>
      <c r="F1069" s="201">
        <v>8</v>
      </c>
      <c r="G1069" s="101"/>
    </row>
    <row r="1070" spans="1:7" x14ac:dyDescent="0.25">
      <c r="A1070" s="282">
        <f t="shared" si="14"/>
        <v>135</v>
      </c>
      <c r="B1070" s="109">
        <v>42733</v>
      </c>
      <c r="C1070" s="89" t="s">
        <v>279</v>
      </c>
      <c r="D1070" s="89" t="s">
        <v>1567</v>
      </c>
      <c r="E1070" s="89"/>
      <c r="F1070" s="201">
        <v>12</v>
      </c>
      <c r="G1070" s="101"/>
    </row>
    <row r="1071" spans="1:7" x14ac:dyDescent="0.25">
      <c r="A1071" s="282">
        <f t="shared" si="14"/>
        <v>136</v>
      </c>
      <c r="B1071" s="109">
        <v>42733</v>
      </c>
      <c r="C1071" s="89" t="s">
        <v>279</v>
      </c>
      <c r="D1071" s="89" t="s">
        <v>1257</v>
      </c>
      <c r="E1071" s="89"/>
      <c r="F1071" s="201">
        <v>17</v>
      </c>
      <c r="G1071" s="101"/>
    </row>
    <row r="1072" spans="1:7" x14ac:dyDescent="0.25">
      <c r="A1072" s="282">
        <f t="shared" si="14"/>
        <v>137</v>
      </c>
      <c r="B1072" s="109">
        <v>42719</v>
      </c>
      <c r="C1072" s="89" t="s">
        <v>11</v>
      </c>
      <c r="D1072" s="89" t="s">
        <v>588</v>
      </c>
      <c r="E1072" s="89" t="s">
        <v>1564</v>
      </c>
      <c r="F1072" s="201">
        <v>64</v>
      </c>
      <c r="G1072" s="101"/>
    </row>
    <row r="1073" spans="1:7" x14ac:dyDescent="0.25">
      <c r="A1073" s="282">
        <f t="shared" ref="A1073" si="15">+A1072+1</f>
        <v>138</v>
      </c>
      <c r="B1073" s="109">
        <v>42647</v>
      </c>
      <c r="C1073" s="89" t="s">
        <v>11</v>
      </c>
      <c r="D1073" s="89" t="s">
        <v>501</v>
      </c>
      <c r="E1073" s="89" t="s">
        <v>1518</v>
      </c>
      <c r="F1073" s="201">
        <v>3486</v>
      </c>
      <c r="G1073" s="101"/>
    </row>
    <row r="1074" spans="1:7" x14ac:dyDescent="0.25">
      <c r="A1074" s="287">
        <v>1</v>
      </c>
      <c r="B1074" s="113">
        <v>42739</v>
      </c>
      <c r="C1074" s="150" t="s">
        <v>279</v>
      </c>
      <c r="D1074" s="122" t="s">
        <v>1257</v>
      </c>
      <c r="E1074" s="151"/>
      <c r="F1074" s="199">
        <v>8.5</v>
      </c>
      <c r="G1074" s="311"/>
    </row>
    <row r="1075" spans="1:7" x14ac:dyDescent="0.25">
      <c r="A1075" s="287">
        <f>+A1074+1</f>
        <v>2</v>
      </c>
      <c r="B1075" s="113">
        <v>42740</v>
      </c>
      <c r="C1075" s="150" t="s">
        <v>279</v>
      </c>
      <c r="D1075" s="122" t="s">
        <v>1257</v>
      </c>
      <c r="E1075" s="151"/>
      <c r="F1075" s="199">
        <v>12.5</v>
      </c>
      <c r="G1075" s="311"/>
    </row>
    <row r="1076" spans="1:7" x14ac:dyDescent="0.25">
      <c r="A1076" s="287">
        <f>+A1075+1</f>
        <v>3</v>
      </c>
      <c r="B1076" s="113">
        <v>42740</v>
      </c>
      <c r="C1076" s="150" t="s">
        <v>1443</v>
      </c>
      <c r="D1076" s="122" t="s">
        <v>1573</v>
      </c>
      <c r="E1076" s="151" t="s">
        <v>1572</v>
      </c>
      <c r="F1076" s="199">
        <v>64</v>
      </c>
      <c r="G1076" s="311"/>
    </row>
    <row r="1077" spans="1:7" x14ac:dyDescent="0.25">
      <c r="A1077" s="287">
        <f>+A1076+1</f>
        <v>4</v>
      </c>
      <c r="B1077" s="113">
        <v>42741</v>
      </c>
      <c r="C1077" s="150" t="s">
        <v>279</v>
      </c>
      <c r="D1077" s="122" t="s">
        <v>1482</v>
      </c>
      <c r="E1077" s="151"/>
      <c r="F1077" s="199">
        <v>15</v>
      </c>
      <c r="G1077" s="311"/>
    </row>
    <row r="1078" spans="1:7" x14ac:dyDescent="0.25">
      <c r="A1078" s="287">
        <f t="shared" ref="A1078:A1141" si="16">+A1077+1</f>
        <v>5</v>
      </c>
      <c r="B1078" s="113">
        <v>42744</v>
      </c>
      <c r="C1078" s="150" t="s">
        <v>279</v>
      </c>
      <c r="D1078" s="122" t="s">
        <v>1574</v>
      </c>
      <c r="E1078" s="151"/>
      <c r="F1078" s="199">
        <v>5</v>
      </c>
      <c r="G1078" s="311"/>
    </row>
    <row r="1079" spans="1:7" x14ac:dyDescent="0.25">
      <c r="A1079" s="287">
        <f t="shared" si="16"/>
        <v>6</v>
      </c>
      <c r="B1079" s="113">
        <v>42745</v>
      </c>
      <c r="C1079" s="150" t="s">
        <v>11</v>
      </c>
      <c r="D1079" s="122" t="s">
        <v>501</v>
      </c>
      <c r="E1079" s="151" t="s">
        <v>1575</v>
      </c>
      <c r="F1079" s="199">
        <v>33</v>
      </c>
      <c r="G1079" s="311"/>
    </row>
    <row r="1080" spans="1:7" x14ac:dyDescent="0.25">
      <c r="A1080" s="287">
        <f t="shared" si="16"/>
        <v>7</v>
      </c>
      <c r="B1080" s="113">
        <v>42745</v>
      </c>
      <c r="C1080" s="150" t="s">
        <v>279</v>
      </c>
      <c r="D1080" s="122" t="s">
        <v>1257</v>
      </c>
      <c r="E1080" s="151"/>
      <c r="F1080" s="199">
        <v>14</v>
      </c>
      <c r="G1080" s="151"/>
    </row>
    <row r="1081" spans="1:7" x14ac:dyDescent="0.25">
      <c r="A1081" s="287">
        <f t="shared" si="16"/>
        <v>8</v>
      </c>
      <c r="B1081" s="113">
        <v>42747</v>
      </c>
      <c r="C1081" s="150" t="s">
        <v>279</v>
      </c>
      <c r="D1081" s="122" t="s">
        <v>1257</v>
      </c>
      <c r="E1081" s="151"/>
      <c r="F1081" s="199">
        <v>14</v>
      </c>
      <c r="G1081" s="311"/>
    </row>
    <row r="1082" spans="1:7" x14ac:dyDescent="0.25">
      <c r="A1082" s="287">
        <f t="shared" si="16"/>
        <v>9</v>
      </c>
      <c r="B1082" s="113">
        <v>42751</v>
      </c>
      <c r="C1082" s="150" t="s">
        <v>279</v>
      </c>
      <c r="D1082" s="122" t="s">
        <v>1257</v>
      </c>
      <c r="E1082" s="150"/>
      <c r="F1082" s="199">
        <v>9.5</v>
      </c>
      <c r="G1082" s="311"/>
    </row>
    <row r="1083" spans="1:7" x14ac:dyDescent="0.25">
      <c r="A1083" s="287">
        <f t="shared" si="16"/>
        <v>10</v>
      </c>
      <c r="B1083" s="113">
        <v>42752</v>
      </c>
      <c r="C1083" s="150" t="s">
        <v>279</v>
      </c>
      <c r="D1083" s="122" t="s">
        <v>1257</v>
      </c>
      <c r="E1083" s="116"/>
      <c r="F1083" s="199">
        <v>20</v>
      </c>
      <c r="G1083" s="311"/>
    </row>
    <row r="1084" spans="1:7" x14ac:dyDescent="0.25">
      <c r="A1084" s="287">
        <f t="shared" si="16"/>
        <v>11</v>
      </c>
      <c r="B1084" s="113">
        <v>42758</v>
      </c>
      <c r="C1084" s="150" t="s">
        <v>279</v>
      </c>
      <c r="D1084" s="122" t="s">
        <v>1257</v>
      </c>
      <c r="E1084" s="151"/>
      <c r="F1084" s="199">
        <v>10</v>
      </c>
      <c r="G1084" s="311"/>
    </row>
    <row r="1085" spans="1:7" x14ac:dyDescent="0.25">
      <c r="A1085" s="287">
        <f t="shared" si="16"/>
        <v>12</v>
      </c>
      <c r="B1085" s="113">
        <v>42758</v>
      </c>
      <c r="C1085" s="150" t="s">
        <v>1338</v>
      </c>
      <c r="D1085" s="122" t="s">
        <v>1579</v>
      </c>
      <c r="E1085" s="151" t="s">
        <v>1578</v>
      </c>
      <c r="F1085" s="199">
        <v>9</v>
      </c>
      <c r="G1085" s="311"/>
    </row>
    <row r="1086" spans="1:7" x14ac:dyDescent="0.25">
      <c r="A1086" s="287">
        <f t="shared" si="16"/>
        <v>13</v>
      </c>
      <c r="B1086" s="113">
        <v>42759</v>
      </c>
      <c r="C1086" s="150" t="s">
        <v>1584</v>
      </c>
      <c r="D1086" s="122" t="s">
        <v>1585</v>
      </c>
      <c r="E1086" s="151"/>
      <c r="F1086" s="199">
        <v>184.5</v>
      </c>
      <c r="G1086" s="311"/>
    </row>
    <row r="1087" spans="1:7" x14ac:dyDescent="0.25">
      <c r="A1087" s="287">
        <f t="shared" si="16"/>
        <v>14</v>
      </c>
      <c r="B1087" s="113">
        <v>42759</v>
      </c>
      <c r="C1087" s="150" t="s">
        <v>279</v>
      </c>
      <c r="D1087" s="122" t="s">
        <v>1257</v>
      </c>
      <c r="E1087" s="151"/>
      <c r="F1087" s="199">
        <v>6.5</v>
      </c>
      <c r="G1087" s="311"/>
    </row>
    <row r="1088" spans="1:7" x14ac:dyDescent="0.25">
      <c r="A1088" s="287">
        <f t="shared" si="16"/>
        <v>15</v>
      </c>
      <c r="B1088" s="113">
        <v>42759</v>
      </c>
      <c r="C1088" s="150" t="s">
        <v>1443</v>
      </c>
      <c r="D1088" s="122" t="s">
        <v>1583</v>
      </c>
      <c r="E1088" s="151" t="s">
        <v>1582</v>
      </c>
      <c r="F1088" s="199">
        <v>43</v>
      </c>
      <c r="G1088" s="311"/>
    </row>
    <row r="1089" spans="1:7" ht="30" x14ac:dyDescent="0.25">
      <c r="A1089" s="288">
        <f t="shared" si="16"/>
        <v>16</v>
      </c>
      <c r="B1089" s="113">
        <v>42759</v>
      </c>
      <c r="C1089" s="158" t="s">
        <v>1443</v>
      </c>
      <c r="D1089" s="156" t="s">
        <v>1581</v>
      </c>
      <c r="E1089" s="157" t="s">
        <v>1580</v>
      </c>
      <c r="F1089" s="199">
        <v>558</v>
      </c>
      <c r="G1089" s="312"/>
    </row>
    <row r="1090" spans="1:7" x14ac:dyDescent="0.25">
      <c r="A1090" s="287">
        <f t="shared" si="16"/>
        <v>17</v>
      </c>
      <c r="B1090" s="113">
        <v>42760</v>
      </c>
      <c r="C1090" s="150" t="s">
        <v>279</v>
      </c>
      <c r="D1090" s="122" t="s">
        <v>1257</v>
      </c>
      <c r="E1090" s="151"/>
      <c r="F1090" s="199">
        <v>24.5</v>
      </c>
      <c r="G1090" s="311"/>
    </row>
    <row r="1091" spans="1:7" x14ac:dyDescent="0.25">
      <c r="A1091" s="287">
        <f t="shared" si="16"/>
        <v>18</v>
      </c>
      <c r="B1091" s="126">
        <v>42772</v>
      </c>
      <c r="C1091" s="150" t="s">
        <v>1589</v>
      </c>
      <c r="D1091" s="122" t="s">
        <v>1590</v>
      </c>
      <c r="E1091" s="151"/>
      <c r="F1091" s="200"/>
      <c r="G1091" s="311"/>
    </row>
    <row r="1092" spans="1:7" x14ac:dyDescent="0.25">
      <c r="A1092" s="287">
        <f t="shared" si="16"/>
        <v>19</v>
      </c>
      <c r="B1092" s="126">
        <v>42772</v>
      </c>
      <c r="C1092" s="150" t="s">
        <v>1587</v>
      </c>
      <c r="D1092" s="122" t="s">
        <v>2932</v>
      </c>
      <c r="E1092" s="116"/>
      <c r="F1092" s="200"/>
      <c r="G1092" s="311"/>
    </row>
    <row r="1093" spans="1:7" x14ac:dyDescent="0.25">
      <c r="A1093" s="287">
        <f t="shared" si="16"/>
        <v>20</v>
      </c>
      <c r="B1093" s="113">
        <v>42769</v>
      </c>
      <c r="C1093" s="150" t="s">
        <v>279</v>
      </c>
      <c r="D1093" s="122" t="s">
        <v>1257</v>
      </c>
      <c r="E1093" s="151"/>
      <c r="F1093" s="199">
        <v>21.5</v>
      </c>
      <c r="G1093" s="311"/>
    </row>
    <row r="1094" spans="1:7" x14ac:dyDescent="0.25">
      <c r="A1094" s="287">
        <f t="shared" si="16"/>
        <v>21</v>
      </c>
      <c r="B1094" s="113">
        <v>42772</v>
      </c>
      <c r="C1094" s="150" t="s">
        <v>279</v>
      </c>
      <c r="D1094" s="122" t="s">
        <v>1257</v>
      </c>
      <c r="E1094" s="151"/>
      <c r="F1094" s="199">
        <v>15</v>
      </c>
      <c r="G1094" s="311"/>
    </row>
    <row r="1095" spans="1:7" x14ac:dyDescent="0.25">
      <c r="A1095" s="287">
        <f t="shared" si="16"/>
        <v>22</v>
      </c>
      <c r="B1095" s="113">
        <v>42773</v>
      </c>
      <c r="C1095" s="150" t="s">
        <v>279</v>
      </c>
      <c r="D1095" s="122" t="s">
        <v>539</v>
      </c>
      <c r="E1095" s="151"/>
      <c r="F1095" s="199">
        <v>15</v>
      </c>
      <c r="G1095" s="311"/>
    </row>
    <row r="1096" spans="1:7" x14ac:dyDescent="0.25">
      <c r="A1096" s="287">
        <f t="shared" si="16"/>
        <v>23</v>
      </c>
      <c r="B1096" s="113">
        <v>42774</v>
      </c>
      <c r="C1096" s="150" t="s">
        <v>279</v>
      </c>
      <c r="D1096" s="122" t="s">
        <v>1257</v>
      </c>
      <c r="E1096" s="151"/>
      <c r="F1096" s="199">
        <v>25.2</v>
      </c>
      <c r="G1096" s="311"/>
    </row>
    <row r="1097" spans="1:7" ht="60" x14ac:dyDescent="0.25">
      <c r="A1097" s="288">
        <f t="shared" si="16"/>
        <v>24</v>
      </c>
      <c r="B1097" s="113">
        <v>42782</v>
      </c>
      <c r="C1097" s="154" t="s">
        <v>1591</v>
      </c>
      <c r="D1097" s="156" t="s">
        <v>1592</v>
      </c>
      <c r="E1097" s="157"/>
      <c r="F1097" s="199">
        <v>186</v>
      </c>
      <c r="G1097" s="312"/>
    </row>
    <row r="1098" spans="1:7" x14ac:dyDescent="0.25">
      <c r="A1098" s="287">
        <f t="shared" si="16"/>
        <v>25</v>
      </c>
      <c r="B1098" s="113">
        <v>42783</v>
      </c>
      <c r="C1098" s="150" t="s">
        <v>1594</v>
      </c>
      <c r="D1098" s="122" t="s">
        <v>1595</v>
      </c>
      <c r="E1098" s="151" t="s">
        <v>1593</v>
      </c>
      <c r="F1098" s="199">
        <v>221.2</v>
      </c>
      <c r="G1098" s="311"/>
    </row>
    <row r="1099" spans="1:7" x14ac:dyDescent="0.25">
      <c r="A1099" s="287">
        <f t="shared" si="16"/>
        <v>26</v>
      </c>
      <c r="B1099" s="113">
        <v>42788</v>
      </c>
      <c r="C1099" s="150" t="s">
        <v>279</v>
      </c>
      <c r="D1099" s="122" t="s">
        <v>1257</v>
      </c>
      <c r="E1099" s="151"/>
      <c r="F1099" s="199">
        <v>14.5</v>
      </c>
      <c r="G1099" s="311"/>
    </row>
    <row r="1100" spans="1:7" x14ac:dyDescent="0.25">
      <c r="A1100" s="287">
        <f t="shared" si="16"/>
        <v>27</v>
      </c>
      <c r="B1100" s="113">
        <v>42789</v>
      </c>
      <c r="C1100" s="150" t="s">
        <v>279</v>
      </c>
      <c r="D1100" s="122" t="s">
        <v>539</v>
      </c>
      <c r="E1100" s="151"/>
      <c r="F1100" s="199">
        <v>19</v>
      </c>
      <c r="G1100" s="311"/>
    </row>
    <row r="1101" spans="1:7" x14ac:dyDescent="0.25">
      <c r="A1101" s="287">
        <f t="shared" si="16"/>
        <v>28</v>
      </c>
      <c r="B1101" s="113">
        <v>42789</v>
      </c>
      <c r="C1101" s="150" t="s">
        <v>279</v>
      </c>
      <c r="D1101" s="122" t="s">
        <v>1602</v>
      </c>
      <c r="E1101" s="151"/>
      <c r="F1101" s="199">
        <v>47.2</v>
      </c>
      <c r="G1101" s="311"/>
    </row>
    <row r="1102" spans="1:7" x14ac:dyDescent="0.25">
      <c r="A1102" s="287">
        <f t="shared" si="16"/>
        <v>29</v>
      </c>
      <c r="B1102" s="113">
        <v>42789</v>
      </c>
      <c r="C1102" s="150" t="s">
        <v>1601</v>
      </c>
      <c r="D1102" s="122" t="s">
        <v>617</v>
      </c>
      <c r="E1102" s="151" t="s">
        <v>1600</v>
      </c>
      <c r="F1102" s="199">
        <v>10</v>
      </c>
      <c r="G1102" s="311"/>
    </row>
    <row r="1103" spans="1:7" x14ac:dyDescent="0.25">
      <c r="A1103" s="287">
        <f t="shared" si="16"/>
        <v>30</v>
      </c>
      <c r="B1103" s="113">
        <v>42789</v>
      </c>
      <c r="C1103" s="150" t="s">
        <v>1598</v>
      </c>
      <c r="D1103" s="122" t="s">
        <v>1599</v>
      </c>
      <c r="E1103" s="151" t="s">
        <v>1597</v>
      </c>
      <c r="F1103" s="199">
        <v>4</v>
      </c>
      <c r="G1103" s="311"/>
    </row>
    <row r="1104" spans="1:7" ht="30" x14ac:dyDescent="0.25">
      <c r="A1104" s="288">
        <f t="shared" si="16"/>
        <v>31</v>
      </c>
      <c r="B1104" s="113">
        <v>42789</v>
      </c>
      <c r="C1104" s="158" t="s">
        <v>1443</v>
      </c>
      <c r="D1104" s="156" t="s">
        <v>1596</v>
      </c>
      <c r="E1104" s="157"/>
      <c r="F1104" s="199">
        <v>264</v>
      </c>
      <c r="G1104" s="312"/>
    </row>
    <row r="1105" spans="1:7" x14ac:dyDescent="0.25">
      <c r="A1105" s="287">
        <f t="shared" si="16"/>
        <v>32</v>
      </c>
      <c r="B1105" s="113">
        <v>42793</v>
      </c>
      <c r="C1105" s="150" t="s">
        <v>1443</v>
      </c>
      <c r="D1105" s="122" t="s">
        <v>1608</v>
      </c>
      <c r="E1105" s="151" t="s">
        <v>1607</v>
      </c>
      <c r="F1105" s="199">
        <v>43</v>
      </c>
      <c r="G1105" s="311"/>
    </row>
    <row r="1106" spans="1:7" x14ac:dyDescent="0.25">
      <c r="A1106" s="287">
        <f t="shared" si="16"/>
        <v>33</v>
      </c>
      <c r="B1106" s="113">
        <v>42793</v>
      </c>
      <c r="C1106" s="150" t="s">
        <v>1610</v>
      </c>
      <c r="D1106" s="122" t="s">
        <v>617</v>
      </c>
      <c r="E1106" s="151" t="s">
        <v>1609</v>
      </c>
      <c r="F1106" s="199">
        <v>8</v>
      </c>
      <c r="G1106" s="311"/>
    </row>
    <row r="1107" spans="1:7" x14ac:dyDescent="0.25">
      <c r="A1107" s="287">
        <f t="shared" si="16"/>
        <v>34</v>
      </c>
      <c r="B1107" s="113">
        <v>42793</v>
      </c>
      <c r="C1107" s="150" t="s">
        <v>1606</v>
      </c>
      <c r="D1107" s="122" t="s">
        <v>1458</v>
      </c>
      <c r="E1107" s="151" t="s">
        <v>1605</v>
      </c>
      <c r="F1107" s="199">
        <v>16.5</v>
      </c>
      <c r="G1107" s="311"/>
    </row>
    <row r="1108" spans="1:7" x14ac:dyDescent="0.25">
      <c r="A1108" s="287">
        <f t="shared" si="16"/>
        <v>35</v>
      </c>
      <c r="B1108" s="113">
        <v>42793</v>
      </c>
      <c r="C1108" s="150" t="s">
        <v>89</v>
      </c>
      <c r="D1108" s="122" t="s">
        <v>737</v>
      </c>
      <c r="E1108" s="151" t="s">
        <v>1604</v>
      </c>
      <c r="F1108" s="199">
        <v>2.1</v>
      </c>
      <c r="G1108" s="311"/>
    </row>
    <row r="1109" spans="1:7" x14ac:dyDescent="0.25">
      <c r="A1109" s="287">
        <f t="shared" si="16"/>
        <v>36</v>
      </c>
      <c r="B1109" s="113">
        <v>42793</v>
      </c>
      <c r="C1109" s="150" t="s">
        <v>279</v>
      </c>
      <c r="D1109" s="122" t="s">
        <v>1257</v>
      </c>
      <c r="E1109" s="151"/>
      <c r="F1109" s="199">
        <v>34.5</v>
      </c>
      <c r="G1109" s="311"/>
    </row>
    <row r="1110" spans="1:7" x14ac:dyDescent="0.25">
      <c r="A1110" s="287">
        <f t="shared" si="16"/>
        <v>37</v>
      </c>
      <c r="B1110" s="113">
        <v>42794</v>
      </c>
      <c r="C1110" s="150" t="s">
        <v>279</v>
      </c>
      <c r="D1110" s="122" t="s">
        <v>1257</v>
      </c>
      <c r="E1110" s="151"/>
      <c r="F1110" s="199">
        <v>11</v>
      </c>
      <c r="G1110" s="311"/>
    </row>
    <row r="1111" spans="1:7" x14ac:dyDescent="0.25">
      <c r="A1111" s="287">
        <f t="shared" si="16"/>
        <v>38</v>
      </c>
      <c r="B1111" s="113">
        <v>42793</v>
      </c>
      <c r="C1111" s="150" t="s">
        <v>289</v>
      </c>
      <c r="D1111" s="122" t="s">
        <v>617</v>
      </c>
      <c r="E1111" s="151" t="s">
        <v>1603</v>
      </c>
      <c r="F1111" s="199">
        <v>148</v>
      </c>
      <c r="G1111" s="311"/>
    </row>
    <row r="1112" spans="1:7" x14ac:dyDescent="0.25">
      <c r="A1112" s="287">
        <f t="shared" si="16"/>
        <v>39</v>
      </c>
      <c r="B1112" s="113">
        <v>42794</v>
      </c>
      <c r="C1112" s="150" t="s">
        <v>289</v>
      </c>
      <c r="D1112" s="122" t="s">
        <v>617</v>
      </c>
      <c r="E1112" s="151" t="s">
        <v>1611</v>
      </c>
      <c r="F1112" s="199">
        <v>91</v>
      </c>
      <c r="G1112" s="311"/>
    </row>
    <row r="1113" spans="1:7" x14ac:dyDescent="0.25">
      <c r="A1113" s="287">
        <f t="shared" si="16"/>
        <v>40</v>
      </c>
      <c r="B1113" s="113">
        <v>42796</v>
      </c>
      <c r="C1113" s="150" t="s">
        <v>289</v>
      </c>
      <c r="D1113" s="122" t="s">
        <v>617</v>
      </c>
      <c r="E1113" s="151" t="s">
        <v>1612</v>
      </c>
      <c r="F1113" s="199">
        <v>227</v>
      </c>
      <c r="G1113" s="311"/>
    </row>
    <row r="1114" spans="1:7" x14ac:dyDescent="0.25">
      <c r="A1114" s="287">
        <f t="shared" si="16"/>
        <v>41</v>
      </c>
      <c r="B1114" s="113">
        <v>42797</v>
      </c>
      <c r="C1114" s="150" t="s">
        <v>1617</v>
      </c>
      <c r="D1114" s="122" t="s">
        <v>15</v>
      </c>
      <c r="E1114" s="151"/>
      <c r="F1114" s="199">
        <v>60.9</v>
      </c>
      <c r="G1114" s="311"/>
    </row>
    <row r="1115" spans="1:7" x14ac:dyDescent="0.25">
      <c r="A1115" s="287">
        <f t="shared" si="16"/>
        <v>42</v>
      </c>
      <c r="B1115" s="113">
        <v>42797</v>
      </c>
      <c r="C1115" s="150" t="s">
        <v>1443</v>
      </c>
      <c r="D1115" s="122" t="s">
        <v>1616</v>
      </c>
      <c r="E1115" s="151" t="s">
        <v>1615</v>
      </c>
      <c r="F1115" s="199">
        <v>43</v>
      </c>
      <c r="G1115" s="311"/>
    </row>
    <row r="1116" spans="1:7" x14ac:dyDescent="0.25">
      <c r="A1116" s="287">
        <f t="shared" si="16"/>
        <v>43</v>
      </c>
      <c r="B1116" s="113">
        <v>42797</v>
      </c>
      <c r="C1116" s="150" t="s">
        <v>1614</v>
      </c>
      <c r="D1116" s="122" t="s">
        <v>15</v>
      </c>
      <c r="E1116" s="151" t="s">
        <v>1613</v>
      </c>
      <c r="F1116" s="199">
        <v>71</v>
      </c>
      <c r="G1116" s="311"/>
    </row>
    <row r="1117" spans="1:7" x14ac:dyDescent="0.25">
      <c r="A1117" s="287">
        <f t="shared" si="16"/>
        <v>44</v>
      </c>
      <c r="B1117" s="113">
        <v>42797</v>
      </c>
      <c r="C1117" s="150" t="s">
        <v>279</v>
      </c>
      <c r="D1117" s="122" t="s">
        <v>1257</v>
      </c>
      <c r="E1117" s="151"/>
      <c r="F1117" s="199">
        <v>26</v>
      </c>
      <c r="G1117" s="311"/>
    </row>
    <row r="1118" spans="1:7" x14ac:dyDescent="0.25">
      <c r="A1118" s="287">
        <f t="shared" si="16"/>
        <v>45</v>
      </c>
      <c r="B1118" s="113">
        <v>42802</v>
      </c>
      <c r="C1118" s="150" t="s">
        <v>1621</v>
      </c>
      <c r="D1118" s="122" t="s">
        <v>15</v>
      </c>
      <c r="E1118" s="151" t="s">
        <v>1620</v>
      </c>
      <c r="F1118" s="199">
        <v>8</v>
      </c>
      <c r="G1118" s="311"/>
    </row>
    <row r="1119" spans="1:7" x14ac:dyDescent="0.25">
      <c r="A1119" s="287">
        <f t="shared" si="16"/>
        <v>46</v>
      </c>
      <c r="B1119" s="113">
        <v>42802</v>
      </c>
      <c r="C1119" s="150" t="s">
        <v>1619</v>
      </c>
      <c r="D1119" s="122" t="s">
        <v>15</v>
      </c>
      <c r="E1119" s="151" t="s">
        <v>1618</v>
      </c>
      <c r="F1119" s="199">
        <v>65</v>
      </c>
      <c r="G1119" s="311"/>
    </row>
    <row r="1120" spans="1:7" x14ac:dyDescent="0.25">
      <c r="A1120" s="287">
        <f t="shared" si="16"/>
        <v>47</v>
      </c>
      <c r="B1120" s="113">
        <v>42807</v>
      </c>
      <c r="C1120" s="150" t="s">
        <v>279</v>
      </c>
      <c r="D1120" s="122" t="s">
        <v>1623</v>
      </c>
      <c r="E1120" s="151"/>
      <c r="F1120" s="199">
        <v>20</v>
      </c>
      <c r="G1120" s="311"/>
    </row>
    <row r="1121" spans="1:7" x14ac:dyDescent="0.25">
      <c r="A1121" s="287">
        <f t="shared" si="16"/>
        <v>48</v>
      </c>
      <c r="B1121" s="113">
        <v>42807</v>
      </c>
      <c r="C1121" s="150" t="s">
        <v>279</v>
      </c>
      <c r="D1121" s="122" t="s">
        <v>1622</v>
      </c>
      <c r="E1121" s="151"/>
      <c r="F1121" s="199">
        <v>50</v>
      </c>
      <c r="G1121" s="311"/>
    </row>
    <row r="1122" spans="1:7" x14ac:dyDescent="0.25">
      <c r="A1122" s="287">
        <f t="shared" si="16"/>
        <v>49</v>
      </c>
      <c r="B1122" s="113">
        <v>42807</v>
      </c>
      <c r="C1122" s="150" t="s">
        <v>279</v>
      </c>
      <c r="D1122" s="122" t="s">
        <v>1482</v>
      </c>
      <c r="E1122" s="151"/>
      <c r="F1122" s="199">
        <v>19</v>
      </c>
      <c r="G1122" s="311"/>
    </row>
    <row r="1123" spans="1:7" x14ac:dyDescent="0.25">
      <c r="A1123" s="287">
        <f t="shared" si="16"/>
        <v>50</v>
      </c>
      <c r="B1123" s="113">
        <v>42810</v>
      </c>
      <c r="C1123" s="150" t="s">
        <v>279</v>
      </c>
      <c r="D1123" s="122" t="s">
        <v>1257</v>
      </c>
      <c r="E1123" s="151"/>
      <c r="F1123" s="199">
        <v>16.5</v>
      </c>
      <c r="G1123" s="311"/>
    </row>
    <row r="1124" spans="1:7" x14ac:dyDescent="0.25">
      <c r="A1124" s="287">
        <f t="shared" si="16"/>
        <v>51</v>
      </c>
      <c r="B1124" s="113">
        <v>42812</v>
      </c>
      <c r="C1124" s="150" t="s">
        <v>1625</v>
      </c>
      <c r="D1124" s="122" t="s">
        <v>617</v>
      </c>
      <c r="E1124" s="151" t="s">
        <v>1624</v>
      </c>
      <c r="F1124" s="199">
        <v>81</v>
      </c>
      <c r="G1124" s="311"/>
    </row>
    <row r="1125" spans="1:7" x14ac:dyDescent="0.25">
      <c r="A1125" s="287">
        <f t="shared" si="16"/>
        <v>52</v>
      </c>
      <c r="B1125" s="113">
        <v>42815</v>
      </c>
      <c r="C1125" s="150" t="s">
        <v>510</v>
      </c>
      <c r="D1125" s="122" t="s">
        <v>1627</v>
      </c>
      <c r="E1125" s="151" t="s">
        <v>1626</v>
      </c>
      <c r="F1125" s="199">
        <v>32</v>
      </c>
      <c r="G1125" s="311"/>
    </row>
    <row r="1126" spans="1:7" x14ac:dyDescent="0.25">
      <c r="A1126" s="287">
        <f t="shared" si="16"/>
        <v>53</v>
      </c>
      <c r="B1126" s="113">
        <v>42818</v>
      </c>
      <c r="C1126" s="150" t="s">
        <v>279</v>
      </c>
      <c r="D1126" s="122" t="s">
        <v>1257</v>
      </c>
      <c r="E1126" s="151"/>
      <c r="F1126" s="199">
        <v>16.5</v>
      </c>
      <c r="G1126" s="311"/>
    </row>
    <row r="1127" spans="1:7" x14ac:dyDescent="0.25">
      <c r="A1127" s="287">
        <f t="shared" si="16"/>
        <v>54</v>
      </c>
      <c r="B1127" s="113">
        <v>42822</v>
      </c>
      <c r="C1127" s="150" t="s">
        <v>81</v>
      </c>
      <c r="D1127" s="122" t="s">
        <v>1632</v>
      </c>
      <c r="E1127" s="151" t="s">
        <v>1631</v>
      </c>
      <c r="F1127" s="199">
        <v>13</v>
      </c>
      <c r="G1127" s="311"/>
    </row>
    <row r="1128" spans="1:7" x14ac:dyDescent="0.25">
      <c r="A1128" s="287">
        <f t="shared" si="16"/>
        <v>55</v>
      </c>
      <c r="B1128" s="113">
        <v>42822</v>
      </c>
      <c r="C1128" s="150" t="s">
        <v>1629</v>
      </c>
      <c r="D1128" s="122" t="s">
        <v>1630</v>
      </c>
      <c r="E1128" s="151" t="s">
        <v>1628</v>
      </c>
      <c r="F1128" s="199">
        <v>67</v>
      </c>
      <c r="G1128" s="311"/>
    </row>
    <row r="1129" spans="1:7" x14ac:dyDescent="0.25">
      <c r="A1129" s="287">
        <f t="shared" si="16"/>
        <v>56</v>
      </c>
      <c r="B1129" s="113">
        <v>42829</v>
      </c>
      <c r="C1129" s="150" t="s">
        <v>1634</v>
      </c>
      <c r="D1129" s="122" t="s">
        <v>1635</v>
      </c>
      <c r="E1129" s="151" t="s">
        <v>1633</v>
      </c>
      <c r="F1129" s="199">
        <v>6</v>
      </c>
      <c r="G1129" s="311"/>
    </row>
    <row r="1130" spans="1:7" x14ac:dyDescent="0.25">
      <c r="A1130" s="287">
        <f t="shared" si="16"/>
        <v>57</v>
      </c>
      <c r="B1130" s="113">
        <v>42830</v>
      </c>
      <c r="C1130" s="150" t="s">
        <v>1531</v>
      </c>
      <c r="D1130" s="122" t="s">
        <v>1637</v>
      </c>
      <c r="E1130" s="151" t="s">
        <v>1636</v>
      </c>
      <c r="F1130" s="199">
        <v>3</v>
      </c>
      <c r="G1130" s="311"/>
    </row>
    <row r="1131" spans="1:7" ht="45" x14ac:dyDescent="0.25">
      <c r="A1131" s="288">
        <f t="shared" si="16"/>
        <v>58</v>
      </c>
      <c r="B1131" s="113">
        <v>42832</v>
      </c>
      <c r="C1131" s="158" t="s">
        <v>279</v>
      </c>
      <c r="D1131" s="156" t="s">
        <v>1638</v>
      </c>
      <c r="E1131" s="157"/>
      <c r="F1131" s="199">
        <v>20</v>
      </c>
      <c r="G1131" s="312"/>
    </row>
    <row r="1132" spans="1:7" x14ac:dyDescent="0.25">
      <c r="A1132" s="287">
        <f t="shared" si="16"/>
        <v>59</v>
      </c>
      <c r="B1132" s="113">
        <v>42832</v>
      </c>
      <c r="C1132" s="150" t="s">
        <v>279</v>
      </c>
      <c r="D1132" s="122" t="s">
        <v>1482</v>
      </c>
      <c r="E1132" s="151"/>
      <c r="F1132" s="199">
        <v>15.5</v>
      </c>
      <c r="G1132" s="311"/>
    </row>
    <row r="1133" spans="1:7" x14ac:dyDescent="0.25">
      <c r="A1133" s="287">
        <f t="shared" si="16"/>
        <v>60</v>
      </c>
      <c r="B1133" s="113">
        <v>42835</v>
      </c>
      <c r="C1133" s="150" t="s">
        <v>1640</v>
      </c>
      <c r="D1133" s="122" t="s">
        <v>15</v>
      </c>
      <c r="E1133" s="151" t="s">
        <v>1639</v>
      </c>
      <c r="F1133" s="199">
        <v>331</v>
      </c>
      <c r="G1133" s="311"/>
    </row>
    <row r="1134" spans="1:7" x14ac:dyDescent="0.25">
      <c r="A1134" s="287">
        <f t="shared" si="16"/>
        <v>61</v>
      </c>
      <c r="B1134" s="113">
        <v>42836</v>
      </c>
      <c r="C1134" s="150" t="s">
        <v>1640</v>
      </c>
      <c r="D1134" s="122" t="s">
        <v>15</v>
      </c>
      <c r="E1134" s="151" t="s">
        <v>1641</v>
      </c>
      <c r="F1134" s="199">
        <v>79</v>
      </c>
      <c r="G1134" s="311"/>
    </row>
    <row r="1135" spans="1:7" x14ac:dyDescent="0.25">
      <c r="A1135" s="287">
        <f t="shared" si="16"/>
        <v>62</v>
      </c>
      <c r="B1135" s="113">
        <v>42842</v>
      </c>
      <c r="C1135" s="150" t="s">
        <v>510</v>
      </c>
      <c r="D1135" s="122" t="s">
        <v>227</v>
      </c>
      <c r="E1135" s="151" t="s">
        <v>1642</v>
      </c>
      <c r="F1135" s="199">
        <v>10</v>
      </c>
      <c r="G1135" s="311"/>
    </row>
    <row r="1136" spans="1:7" ht="30" x14ac:dyDescent="0.25">
      <c r="A1136" s="288">
        <f t="shared" si="16"/>
        <v>63</v>
      </c>
      <c r="B1136" s="113">
        <v>42845</v>
      </c>
      <c r="C1136" s="158" t="s">
        <v>100</v>
      </c>
      <c r="D1136" s="156" t="s">
        <v>1643</v>
      </c>
      <c r="E1136" s="157"/>
      <c r="F1136" s="199">
        <v>6</v>
      </c>
      <c r="G1136" s="312"/>
    </row>
    <row r="1137" spans="1:7" x14ac:dyDescent="0.25">
      <c r="A1137" s="287">
        <f t="shared" si="16"/>
        <v>64</v>
      </c>
      <c r="B1137" s="113">
        <v>42846</v>
      </c>
      <c r="C1137" s="150" t="s">
        <v>100</v>
      </c>
      <c r="D1137" s="122" t="s">
        <v>1644</v>
      </c>
      <c r="E1137" s="151"/>
      <c r="F1137" s="199">
        <v>1675.5</v>
      </c>
      <c r="G1137" s="311"/>
    </row>
    <row r="1138" spans="1:7" x14ac:dyDescent="0.25">
      <c r="A1138" s="287">
        <f t="shared" si="16"/>
        <v>65</v>
      </c>
      <c r="B1138" s="113">
        <v>42849</v>
      </c>
      <c r="C1138" s="150" t="s">
        <v>279</v>
      </c>
      <c r="D1138" s="122" t="s">
        <v>1482</v>
      </c>
      <c r="E1138" s="151"/>
      <c r="F1138" s="199">
        <v>5</v>
      </c>
      <c r="G1138" s="311"/>
    </row>
    <row r="1139" spans="1:7" x14ac:dyDescent="0.25">
      <c r="A1139" s="287">
        <f t="shared" si="16"/>
        <v>66</v>
      </c>
      <c r="B1139" s="113">
        <v>42853</v>
      </c>
      <c r="C1139" s="150" t="s">
        <v>100</v>
      </c>
      <c r="D1139" s="122" t="s">
        <v>1645</v>
      </c>
      <c r="E1139" s="151"/>
      <c r="F1139" s="199">
        <v>1066.8</v>
      </c>
      <c r="G1139" s="311"/>
    </row>
    <row r="1140" spans="1:7" x14ac:dyDescent="0.25">
      <c r="A1140" s="287">
        <f t="shared" si="16"/>
        <v>67</v>
      </c>
      <c r="B1140" s="126">
        <v>42857</v>
      </c>
      <c r="C1140" s="150" t="s">
        <v>1646</v>
      </c>
      <c r="D1140" s="122" t="s">
        <v>290</v>
      </c>
      <c r="E1140" s="151"/>
      <c r="F1140" s="199">
        <v>723.2</v>
      </c>
      <c r="G1140" s="311"/>
    </row>
    <row r="1141" spans="1:7" ht="30" x14ac:dyDescent="0.25">
      <c r="A1141" s="288">
        <f t="shared" si="16"/>
        <v>68</v>
      </c>
      <c r="B1141" s="113">
        <v>42858</v>
      </c>
      <c r="C1141" s="158" t="s">
        <v>279</v>
      </c>
      <c r="D1141" s="156" t="s">
        <v>1652</v>
      </c>
      <c r="E1141" s="157" t="s">
        <v>1651</v>
      </c>
      <c r="F1141" s="199">
        <v>24</v>
      </c>
      <c r="G1141" s="312"/>
    </row>
    <row r="1142" spans="1:7" x14ac:dyDescent="0.25">
      <c r="A1142" s="287">
        <f t="shared" ref="A1142:A1205" si="17">+A1141+1</f>
        <v>69</v>
      </c>
      <c r="B1142" s="113">
        <v>42858</v>
      </c>
      <c r="C1142" s="150" t="s">
        <v>279</v>
      </c>
      <c r="D1142" s="122" t="s">
        <v>1650</v>
      </c>
      <c r="E1142" s="151" t="s">
        <v>1649</v>
      </c>
      <c r="F1142" s="199">
        <v>0.6</v>
      </c>
      <c r="G1142" s="311"/>
    </row>
    <row r="1143" spans="1:7" x14ac:dyDescent="0.25">
      <c r="A1143" s="287">
        <f t="shared" si="17"/>
        <v>70</v>
      </c>
      <c r="B1143" s="113">
        <v>42858</v>
      </c>
      <c r="C1143" s="150" t="s">
        <v>279</v>
      </c>
      <c r="D1143" s="122" t="s">
        <v>1257</v>
      </c>
      <c r="E1143" s="151"/>
      <c r="F1143" s="199">
        <v>23.5</v>
      </c>
      <c r="G1143" s="311"/>
    </row>
    <row r="1144" spans="1:7" x14ac:dyDescent="0.25">
      <c r="A1144" s="287">
        <f t="shared" si="17"/>
        <v>71</v>
      </c>
      <c r="B1144" s="113">
        <v>42865</v>
      </c>
      <c r="C1144" s="150" t="s">
        <v>279</v>
      </c>
      <c r="D1144" s="122" t="s">
        <v>1257</v>
      </c>
      <c r="E1144" s="151"/>
      <c r="F1144" s="199">
        <v>22</v>
      </c>
      <c r="G1144" s="311"/>
    </row>
    <row r="1145" spans="1:7" x14ac:dyDescent="0.25">
      <c r="A1145" s="287">
        <f t="shared" si="17"/>
        <v>72</v>
      </c>
      <c r="B1145" s="113">
        <v>42866</v>
      </c>
      <c r="C1145" s="150" t="s">
        <v>279</v>
      </c>
      <c r="D1145" s="122" t="s">
        <v>1257</v>
      </c>
      <c r="E1145" s="151"/>
      <c r="F1145" s="199">
        <v>20</v>
      </c>
      <c r="G1145" s="311"/>
    </row>
    <row r="1146" spans="1:7" x14ac:dyDescent="0.25">
      <c r="A1146" s="287">
        <f t="shared" si="17"/>
        <v>73</v>
      </c>
      <c r="B1146" s="113">
        <v>42868</v>
      </c>
      <c r="C1146" s="150" t="s">
        <v>279</v>
      </c>
      <c r="D1146" s="122" t="s">
        <v>1257</v>
      </c>
      <c r="E1146" s="151"/>
      <c r="F1146" s="199">
        <v>8</v>
      </c>
      <c r="G1146" s="311"/>
    </row>
    <row r="1147" spans="1:7" x14ac:dyDescent="0.25">
      <c r="A1147" s="287">
        <f t="shared" si="17"/>
        <v>74</v>
      </c>
      <c r="B1147" s="113">
        <v>42873</v>
      </c>
      <c r="C1147" s="150" t="s">
        <v>279</v>
      </c>
      <c r="D1147" s="122" t="s">
        <v>1257</v>
      </c>
      <c r="E1147" s="151"/>
      <c r="F1147" s="199">
        <v>20</v>
      </c>
      <c r="G1147" s="311"/>
    </row>
    <row r="1148" spans="1:7" x14ac:dyDescent="0.25">
      <c r="A1148" s="287">
        <f t="shared" si="17"/>
        <v>75</v>
      </c>
      <c r="B1148" s="113">
        <v>42879</v>
      </c>
      <c r="C1148" s="150" t="s">
        <v>279</v>
      </c>
      <c r="D1148" s="122" t="s">
        <v>1257</v>
      </c>
      <c r="E1148" s="151"/>
      <c r="F1148" s="199">
        <v>11</v>
      </c>
      <c r="G1148" s="311"/>
    </row>
    <row r="1149" spans="1:7" x14ac:dyDescent="0.25">
      <c r="A1149" s="287">
        <f t="shared" si="17"/>
        <v>76</v>
      </c>
      <c r="B1149" s="113">
        <v>42880</v>
      </c>
      <c r="C1149" s="150" t="s">
        <v>279</v>
      </c>
      <c r="D1149" s="122" t="s">
        <v>1257</v>
      </c>
      <c r="E1149" s="151"/>
      <c r="F1149" s="199">
        <v>10</v>
      </c>
      <c r="G1149" s="311"/>
    </row>
    <row r="1150" spans="1:7" x14ac:dyDescent="0.25">
      <c r="A1150" s="287">
        <f t="shared" si="17"/>
        <v>77</v>
      </c>
      <c r="B1150" s="113">
        <v>42884</v>
      </c>
      <c r="C1150" s="150" t="s">
        <v>279</v>
      </c>
      <c r="D1150" s="122" t="s">
        <v>1257</v>
      </c>
      <c r="E1150" s="151"/>
      <c r="F1150" s="199">
        <v>13.5</v>
      </c>
      <c r="G1150" s="311"/>
    </row>
    <row r="1151" spans="1:7" x14ac:dyDescent="0.25">
      <c r="A1151" s="287">
        <f t="shared" si="17"/>
        <v>78</v>
      </c>
      <c r="B1151" s="113">
        <v>42885</v>
      </c>
      <c r="C1151" s="150" t="s">
        <v>279</v>
      </c>
      <c r="D1151" s="122" t="s">
        <v>1257</v>
      </c>
      <c r="E1151" s="151"/>
      <c r="F1151" s="199">
        <v>12.5</v>
      </c>
      <c r="G1151" s="311"/>
    </row>
    <row r="1152" spans="1:7" ht="45" x14ac:dyDescent="0.25">
      <c r="A1152" s="288">
        <f t="shared" si="17"/>
        <v>79</v>
      </c>
      <c r="B1152" s="113">
        <v>42886</v>
      </c>
      <c r="C1152" s="158" t="s">
        <v>279</v>
      </c>
      <c r="D1152" s="156" t="s">
        <v>1655</v>
      </c>
      <c r="E1152" s="157"/>
      <c r="F1152" s="199">
        <v>20</v>
      </c>
      <c r="G1152" s="312"/>
    </row>
    <row r="1153" spans="1:7" ht="60" x14ac:dyDescent="0.25">
      <c r="A1153" s="288">
        <f t="shared" si="17"/>
        <v>80</v>
      </c>
      <c r="B1153" s="113">
        <v>42886</v>
      </c>
      <c r="C1153" s="158" t="s">
        <v>279</v>
      </c>
      <c r="D1153" s="156" t="s">
        <v>1656</v>
      </c>
      <c r="E1153" s="157"/>
      <c r="F1153" s="199">
        <v>20</v>
      </c>
      <c r="G1153" s="312"/>
    </row>
    <row r="1154" spans="1:7" x14ac:dyDescent="0.25">
      <c r="A1154" s="287">
        <f t="shared" si="17"/>
        <v>81</v>
      </c>
      <c r="B1154" s="113">
        <v>42886</v>
      </c>
      <c r="C1154" s="150" t="s">
        <v>279</v>
      </c>
      <c r="D1154" s="122" t="s">
        <v>1654</v>
      </c>
      <c r="E1154" s="151"/>
      <c r="F1154" s="199">
        <v>20.5</v>
      </c>
      <c r="G1154" s="311"/>
    </row>
    <row r="1155" spans="1:7" x14ac:dyDescent="0.25">
      <c r="A1155" s="287">
        <f t="shared" si="17"/>
        <v>82</v>
      </c>
      <c r="B1155" s="113">
        <v>42887</v>
      </c>
      <c r="C1155" s="150" t="s">
        <v>1443</v>
      </c>
      <c r="D1155" s="122" t="s">
        <v>588</v>
      </c>
      <c r="E1155" s="151" t="s">
        <v>1657</v>
      </c>
      <c r="F1155" s="199">
        <v>25</v>
      </c>
      <c r="G1155" s="311"/>
    </row>
    <row r="1156" spans="1:7" x14ac:dyDescent="0.25">
      <c r="A1156" s="287">
        <f t="shared" si="17"/>
        <v>83</v>
      </c>
      <c r="B1156" s="126">
        <v>42891</v>
      </c>
      <c r="C1156" s="150" t="s">
        <v>15</v>
      </c>
      <c r="D1156" s="122" t="s">
        <v>1659</v>
      </c>
      <c r="E1156" s="151"/>
      <c r="F1156" s="199">
        <v>271</v>
      </c>
      <c r="G1156" s="311"/>
    </row>
    <row r="1157" spans="1:7" x14ac:dyDescent="0.25">
      <c r="A1157" s="287">
        <f t="shared" si="17"/>
        <v>84</v>
      </c>
      <c r="B1157" s="126">
        <v>42899</v>
      </c>
      <c r="C1157" s="150" t="s">
        <v>15</v>
      </c>
      <c r="D1157" s="122" t="s">
        <v>1662</v>
      </c>
      <c r="E1157" s="151"/>
      <c r="F1157" s="199">
        <v>536</v>
      </c>
      <c r="G1157" s="311"/>
    </row>
    <row r="1158" spans="1:7" x14ac:dyDescent="0.25">
      <c r="A1158" s="287">
        <f t="shared" si="17"/>
        <v>85</v>
      </c>
      <c r="B1158" s="126">
        <v>42899</v>
      </c>
      <c r="C1158" s="150" t="s">
        <v>15</v>
      </c>
      <c r="D1158" s="122" t="s">
        <v>1661</v>
      </c>
      <c r="E1158" s="151"/>
      <c r="F1158" s="199">
        <v>121</v>
      </c>
      <c r="G1158" s="311"/>
    </row>
    <row r="1159" spans="1:7" ht="30" x14ac:dyDescent="0.25">
      <c r="A1159" s="288">
        <f t="shared" si="17"/>
        <v>86</v>
      </c>
      <c r="B1159" s="126">
        <v>42899</v>
      </c>
      <c r="C1159" s="158" t="s">
        <v>15</v>
      </c>
      <c r="D1159" s="156" t="s">
        <v>1660</v>
      </c>
      <c r="E1159" s="157"/>
      <c r="F1159" s="199">
        <v>572</v>
      </c>
      <c r="G1159" s="312"/>
    </row>
    <row r="1160" spans="1:7" x14ac:dyDescent="0.25">
      <c r="A1160" s="287">
        <f t="shared" si="17"/>
        <v>87</v>
      </c>
      <c r="B1160" s="124">
        <v>42888</v>
      </c>
      <c r="C1160" s="150" t="s">
        <v>279</v>
      </c>
      <c r="D1160" s="122" t="s">
        <v>1257</v>
      </c>
      <c r="E1160" s="151"/>
      <c r="F1160" s="199">
        <v>17</v>
      </c>
      <c r="G1160" s="311"/>
    </row>
    <row r="1161" spans="1:7" x14ac:dyDescent="0.25">
      <c r="A1161" s="287">
        <f t="shared" si="17"/>
        <v>88</v>
      </c>
      <c r="B1161" s="113">
        <v>42888</v>
      </c>
      <c r="C1161" s="150" t="s">
        <v>279</v>
      </c>
      <c r="D1161" s="122" t="s">
        <v>1658</v>
      </c>
      <c r="E1161" s="151"/>
      <c r="F1161" s="199">
        <v>12</v>
      </c>
      <c r="G1161" s="311"/>
    </row>
    <row r="1162" spans="1:7" x14ac:dyDescent="0.25">
      <c r="A1162" s="287">
        <f t="shared" si="17"/>
        <v>89</v>
      </c>
      <c r="B1162" s="113">
        <v>42888</v>
      </c>
      <c r="C1162" s="150" t="s">
        <v>279</v>
      </c>
      <c r="D1162" s="122" t="s">
        <v>1658</v>
      </c>
      <c r="E1162" s="151"/>
      <c r="F1162" s="199">
        <v>7</v>
      </c>
      <c r="G1162" s="311"/>
    </row>
    <row r="1163" spans="1:7" x14ac:dyDescent="0.25">
      <c r="A1163" s="287">
        <f t="shared" si="17"/>
        <v>90</v>
      </c>
      <c r="B1163" s="113">
        <v>42895</v>
      </c>
      <c r="C1163" s="150" t="s">
        <v>279</v>
      </c>
      <c r="D1163" s="122" t="s">
        <v>1257</v>
      </c>
      <c r="E1163" s="151"/>
      <c r="F1163" s="199">
        <v>8.5</v>
      </c>
      <c r="G1163" s="311"/>
    </row>
    <row r="1164" spans="1:7" x14ac:dyDescent="0.25">
      <c r="A1164" s="287">
        <f t="shared" si="17"/>
        <v>91</v>
      </c>
      <c r="B1164" s="113">
        <v>42900</v>
      </c>
      <c r="C1164" s="150" t="s">
        <v>279</v>
      </c>
      <c r="D1164" s="122" t="s">
        <v>1663</v>
      </c>
      <c r="E1164" s="151"/>
      <c r="F1164" s="199">
        <v>7.5</v>
      </c>
      <c r="G1164" s="311"/>
    </row>
    <row r="1165" spans="1:7" x14ac:dyDescent="0.25">
      <c r="A1165" s="287">
        <f t="shared" si="17"/>
        <v>92</v>
      </c>
      <c r="B1165" s="113">
        <v>42906</v>
      </c>
      <c r="C1165" s="150" t="s">
        <v>279</v>
      </c>
      <c r="D1165" s="122" t="s">
        <v>1658</v>
      </c>
      <c r="E1165" s="151"/>
      <c r="F1165" s="199">
        <v>6</v>
      </c>
      <c r="G1165" s="311"/>
    </row>
    <row r="1166" spans="1:7" x14ac:dyDescent="0.25">
      <c r="A1166" s="287">
        <f t="shared" si="17"/>
        <v>93</v>
      </c>
      <c r="B1166" s="113">
        <v>42907</v>
      </c>
      <c r="C1166" s="150" t="s">
        <v>279</v>
      </c>
      <c r="D1166" s="122" t="s">
        <v>1666</v>
      </c>
      <c r="E1166" s="151" t="s">
        <v>1665</v>
      </c>
      <c r="F1166" s="199">
        <v>3.5</v>
      </c>
      <c r="G1166" s="311"/>
    </row>
    <row r="1167" spans="1:7" x14ac:dyDescent="0.25">
      <c r="A1167" s="287">
        <f t="shared" si="17"/>
        <v>94</v>
      </c>
      <c r="B1167" s="113">
        <v>42906</v>
      </c>
      <c r="C1167" s="150" t="s">
        <v>279</v>
      </c>
      <c r="D1167" s="122" t="s">
        <v>1664</v>
      </c>
      <c r="E1167" s="151"/>
      <c r="F1167" s="199">
        <v>25</v>
      </c>
      <c r="G1167" s="311"/>
    </row>
    <row r="1168" spans="1:7" x14ac:dyDescent="0.25">
      <c r="A1168" s="287">
        <f t="shared" si="17"/>
        <v>95</v>
      </c>
      <c r="B1168" s="113">
        <v>42909</v>
      </c>
      <c r="C1168" s="150" t="s">
        <v>279</v>
      </c>
      <c r="D1168" s="122" t="s">
        <v>1257</v>
      </c>
      <c r="E1168" s="151"/>
      <c r="F1168" s="199">
        <v>11.7</v>
      </c>
      <c r="G1168" s="311"/>
    </row>
    <row r="1169" spans="1:7" ht="30" x14ac:dyDescent="0.25">
      <c r="A1169" s="288">
        <f t="shared" si="17"/>
        <v>96</v>
      </c>
      <c r="B1169" s="113">
        <v>42914</v>
      </c>
      <c r="C1169" s="158" t="s">
        <v>279</v>
      </c>
      <c r="D1169" s="156" t="s">
        <v>1669</v>
      </c>
      <c r="E1169" s="157"/>
      <c r="F1169" s="199">
        <v>5</v>
      </c>
      <c r="G1169" s="312"/>
    </row>
    <row r="1170" spans="1:7" x14ac:dyDescent="0.25">
      <c r="A1170" s="287">
        <f t="shared" si="17"/>
        <v>97</v>
      </c>
      <c r="B1170" s="113">
        <v>42914</v>
      </c>
      <c r="C1170" s="150" t="s">
        <v>279</v>
      </c>
      <c r="D1170" s="122" t="s">
        <v>1668</v>
      </c>
      <c r="E1170" s="151" t="s">
        <v>1667</v>
      </c>
      <c r="F1170" s="199">
        <v>21</v>
      </c>
      <c r="G1170" s="311"/>
    </row>
    <row r="1171" spans="1:7" x14ac:dyDescent="0.25">
      <c r="A1171" s="287">
        <f t="shared" si="17"/>
        <v>98</v>
      </c>
      <c r="B1171" s="113">
        <v>42919</v>
      </c>
      <c r="C1171" s="150" t="s">
        <v>279</v>
      </c>
      <c r="D1171" s="122" t="s">
        <v>1257</v>
      </c>
      <c r="E1171" s="151"/>
      <c r="F1171" s="199">
        <v>20.399999999999999</v>
      </c>
      <c r="G1171" s="311"/>
    </row>
    <row r="1172" spans="1:7" x14ac:dyDescent="0.25">
      <c r="A1172" s="287">
        <f t="shared" si="17"/>
        <v>99</v>
      </c>
      <c r="B1172" s="113">
        <v>42919</v>
      </c>
      <c r="C1172" s="150" t="s">
        <v>279</v>
      </c>
      <c r="D1172" s="122" t="s">
        <v>1670</v>
      </c>
      <c r="E1172" s="151"/>
      <c r="F1172" s="199">
        <v>4</v>
      </c>
      <c r="G1172" s="311"/>
    </row>
    <row r="1173" spans="1:7" x14ac:dyDescent="0.25">
      <c r="A1173" s="287">
        <f t="shared" si="17"/>
        <v>100</v>
      </c>
      <c r="B1173" s="113">
        <v>42920</v>
      </c>
      <c r="C1173" s="150" t="s">
        <v>279</v>
      </c>
      <c r="D1173" s="122" t="s">
        <v>1671</v>
      </c>
      <c r="E1173" s="151"/>
      <c r="F1173" s="199">
        <v>3.5</v>
      </c>
      <c r="G1173" s="311"/>
    </row>
    <row r="1174" spans="1:7" x14ac:dyDescent="0.25">
      <c r="A1174" s="287">
        <f t="shared" si="17"/>
        <v>101</v>
      </c>
      <c r="B1174" s="113">
        <v>42922</v>
      </c>
      <c r="C1174" s="150" t="s">
        <v>279</v>
      </c>
      <c r="D1174" s="122" t="s">
        <v>1673</v>
      </c>
      <c r="E1174" s="151" t="s">
        <v>1672</v>
      </c>
      <c r="F1174" s="199">
        <v>1.6</v>
      </c>
      <c r="G1174" s="311"/>
    </row>
    <row r="1175" spans="1:7" x14ac:dyDescent="0.25">
      <c r="A1175" s="287">
        <f t="shared" si="17"/>
        <v>102</v>
      </c>
      <c r="B1175" s="113">
        <v>42927</v>
      </c>
      <c r="C1175" s="150" t="s">
        <v>279</v>
      </c>
      <c r="D1175" s="122" t="s">
        <v>1257</v>
      </c>
      <c r="E1175" s="151"/>
      <c r="F1175" s="199">
        <v>12</v>
      </c>
      <c r="G1175" s="311"/>
    </row>
    <row r="1176" spans="1:7" x14ac:dyDescent="0.25">
      <c r="A1176" s="287">
        <f t="shared" si="17"/>
        <v>103</v>
      </c>
      <c r="B1176" s="113">
        <v>42930</v>
      </c>
      <c r="C1176" s="150" t="s">
        <v>279</v>
      </c>
      <c r="D1176" s="122" t="s">
        <v>1257</v>
      </c>
      <c r="E1176" s="151"/>
      <c r="F1176" s="199">
        <v>11.5</v>
      </c>
      <c r="G1176" s="311"/>
    </row>
    <row r="1177" spans="1:7" x14ac:dyDescent="0.25">
      <c r="A1177" s="287">
        <f t="shared" si="17"/>
        <v>104</v>
      </c>
      <c r="B1177" s="113">
        <v>42934</v>
      </c>
      <c r="C1177" s="150" t="s">
        <v>279</v>
      </c>
      <c r="D1177" s="122" t="s">
        <v>1257</v>
      </c>
      <c r="E1177" s="151"/>
      <c r="F1177" s="199">
        <v>12</v>
      </c>
      <c r="G1177" s="311"/>
    </row>
    <row r="1178" spans="1:7" x14ac:dyDescent="0.25">
      <c r="A1178" s="287">
        <f t="shared" si="17"/>
        <v>105</v>
      </c>
      <c r="B1178" s="113">
        <v>42934</v>
      </c>
      <c r="C1178" s="150" t="s">
        <v>279</v>
      </c>
      <c r="D1178" s="122" t="s">
        <v>1674</v>
      </c>
      <c r="E1178" s="151"/>
      <c r="F1178" s="199">
        <v>3</v>
      </c>
      <c r="G1178" s="311"/>
    </row>
    <row r="1179" spans="1:7" x14ac:dyDescent="0.25">
      <c r="A1179" s="287">
        <f t="shared" si="17"/>
        <v>106</v>
      </c>
      <c r="B1179" s="113">
        <v>42937</v>
      </c>
      <c r="C1179" s="150" t="s">
        <v>279</v>
      </c>
      <c r="D1179" s="122" t="s">
        <v>1257</v>
      </c>
      <c r="E1179" s="151"/>
      <c r="F1179" s="199">
        <v>15.5</v>
      </c>
      <c r="G1179" s="311"/>
    </row>
    <row r="1180" spans="1:7" x14ac:dyDescent="0.25">
      <c r="A1180" s="287">
        <f t="shared" si="17"/>
        <v>107</v>
      </c>
      <c r="B1180" s="113">
        <v>42943</v>
      </c>
      <c r="C1180" s="150" t="s">
        <v>279</v>
      </c>
      <c r="D1180" s="122" t="s">
        <v>1678</v>
      </c>
      <c r="E1180" s="151"/>
      <c r="F1180" s="199">
        <v>3.5</v>
      </c>
      <c r="G1180" s="311"/>
    </row>
    <row r="1181" spans="1:7" x14ac:dyDescent="0.25">
      <c r="A1181" s="287">
        <f t="shared" si="17"/>
        <v>108</v>
      </c>
      <c r="B1181" s="113">
        <v>42941</v>
      </c>
      <c r="C1181" s="150" t="s">
        <v>279</v>
      </c>
      <c r="D1181" s="122" t="s">
        <v>1676</v>
      </c>
      <c r="E1181" s="151"/>
      <c r="F1181" s="199">
        <v>4</v>
      </c>
      <c r="G1181" s="311"/>
    </row>
    <row r="1182" spans="1:7" x14ac:dyDescent="0.25">
      <c r="A1182" s="287">
        <f t="shared" si="17"/>
        <v>109</v>
      </c>
      <c r="B1182" s="113">
        <v>42942</v>
      </c>
      <c r="C1182" s="150" t="s">
        <v>279</v>
      </c>
      <c r="D1182" s="122" t="s">
        <v>1677</v>
      </c>
      <c r="E1182" s="151"/>
      <c r="F1182" s="199">
        <v>3</v>
      </c>
      <c r="G1182" s="311"/>
    </row>
    <row r="1183" spans="1:7" x14ac:dyDescent="0.25">
      <c r="A1183" s="287">
        <f t="shared" si="17"/>
        <v>110</v>
      </c>
      <c r="B1183" s="113">
        <v>42948</v>
      </c>
      <c r="C1183" s="150" t="s">
        <v>279</v>
      </c>
      <c r="D1183" s="122" t="s">
        <v>1257</v>
      </c>
      <c r="E1183" s="151"/>
      <c r="F1183" s="199">
        <v>14</v>
      </c>
      <c r="G1183" s="311"/>
    </row>
    <row r="1184" spans="1:7" x14ac:dyDescent="0.25">
      <c r="A1184" s="287">
        <f t="shared" si="17"/>
        <v>111</v>
      </c>
      <c r="B1184" s="113">
        <v>42951</v>
      </c>
      <c r="C1184" s="150" t="s">
        <v>279</v>
      </c>
      <c r="D1184" s="122" t="s">
        <v>1257</v>
      </c>
      <c r="E1184" s="151"/>
      <c r="F1184" s="199">
        <v>21</v>
      </c>
      <c r="G1184" s="311"/>
    </row>
    <row r="1185" spans="1:7" x14ac:dyDescent="0.25">
      <c r="A1185" s="287">
        <f t="shared" si="17"/>
        <v>112</v>
      </c>
      <c r="B1185" s="113">
        <v>42962</v>
      </c>
      <c r="C1185" s="150" t="s">
        <v>279</v>
      </c>
      <c r="D1185" s="122" t="s">
        <v>1257</v>
      </c>
      <c r="E1185" s="151"/>
      <c r="F1185" s="199">
        <v>10.199999999999999</v>
      </c>
      <c r="G1185" s="311"/>
    </row>
    <row r="1186" spans="1:7" x14ac:dyDescent="0.25">
      <c r="A1186" s="287">
        <f t="shared" si="17"/>
        <v>113</v>
      </c>
      <c r="B1186" s="113">
        <v>42965</v>
      </c>
      <c r="C1186" s="150" t="s">
        <v>279</v>
      </c>
      <c r="D1186" s="122" t="s">
        <v>539</v>
      </c>
      <c r="E1186" s="151"/>
      <c r="F1186" s="199">
        <v>14.5</v>
      </c>
      <c r="G1186" s="311"/>
    </row>
    <row r="1187" spans="1:7" x14ac:dyDescent="0.25">
      <c r="A1187" s="287">
        <f t="shared" si="17"/>
        <v>114</v>
      </c>
      <c r="B1187" s="113">
        <v>42975</v>
      </c>
      <c r="C1187" s="150" t="s">
        <v>279</v>
      </c>
      <c r="D1187" s="122" t="s">
        <v>1257</v>
      </c>
      <c r="E1187" s="151"/>
      <c r="F1187" s="199">
        <v>13.4</v>
      </c>
      <c r="G1187" s="311"/>
    </row>
    <row r="1188" spans="1:7" x14ac:dyDescent="0.25">
      <c r="A1188" s="287">
        <f t="shared" si="17"/>
        <v>115</v>
      </c>
      <c r="B1188" s="113">
        <v>42982</v>
      </c>
      <c r="C1188" s="150" t="s">
        <v>510</v>
      </c>
      <c r="D1188" s="122" t="s">
        <v>1680</v>
      </c>
      <c r="E1188" s="151" t="s">
        <v>1679</v>
      </c>
      <c r="F1188" s="199">
        <v>10.01</v>
      </c>
      <c r="G1188" s="311"/>
    </row>
    <row r="1189" spans="1:7" x14ac:dyDescent="0.25">
      <c r="A1189" s="287">
        <f t="shared" si="17"/>
        <v>116</v>
      </c>
      <c r="B1189" s="113">
        <v>42983</v>
      </c>
      <c r="C1189" s="150" t="s">
        <v>279</v>
      </c>
      <c r="D1189" s="122" t="s">
        <v>1257</v>
      </c>
      <c r="E1189" s="151"/>
      <c r="F1189" s="199">
        <v>18.399999999999999</v>
      </c>
      <c r="G1189" s="311"/>
    </row>
    <row r="1190" spans="1:7" x14ac:dyDescent="0.25">
      <c r="A1190" s="287">
        <f t="shared" si="17"/>
        <v>117</v>
      </c>
      <c r="B1190" s="113">
        <v>42984</v>
      </c>
      <c r="C1190" s="150" t="s">
        <v>1443</v>
      </c>
      <c r="D1190" s="122" t="s">
        <v>1681</v>
      </c>
      <c r="E1190" s="151"/>
      <c r="F1190" s="199">
        <v>153</v>
      </c>
      <c r="G1190" s="311"/>
    </row>
    <row r="1191" spans="1:7" x14ac:dyDescent="0.25">
      <c r="A1191" s="287">
        <f t="shared" si="17"/>
        <v>118</v>
      </c>
      <c r="B1191" s="113">
        <v>42986</v>
      </c>
      <c r="C1191" s="150" t="s">
        <v>279</v>
      </c>
      <c r="D1191" s="122" t="s">
        <v>1257</v>
      </c>
      <c r="E1191" s="151"/>
      <c r="F1191" s="199">
        <v>20</v>
      </c>
      <c r="G1191" s="311"/>
    </row>
    <row r="1192" spans="1:7" x14ac:dyDescent="0.25">
      <c r="A1192" s="287">
        <f t="shared" si="17"/>
        <v>119</v>
      </c>
      <c r="B1192" s="113">
        <v>42986</v>
      </c>
      <c r="C1192" s="150" t="s">
        <v>279</v>
      </c>
      <c r="D1192" s="122" t="s">
        <v>1674</v>
      </c>
      <c r="E1192" s="151"/>
      <c r="F1192" s="199">
        <v>3.5</v>
      </c>
      <c r="G1192" s="311"/>
    </row>
    <row r="1193" spans="1:7" x14ac:dyDescent="0.25">
      <c r="A1193" s="287">
        <f t="shared" si="17"/>
        <v>120</v>
      </c>
      <c r="B1193" s="113">
        <v>42992</v>
      </c>
      <c r="C1193" s="150" t="s">
        <v>481</v>
      </c>
      <c r="D1193" s="122" t="s">
        <v>1666</v>
      </c>
      <c r="E1193" s="151"/>
      <c r="F1193" s="199">
        <v>3</v>
      </c>
      <c r="G1193" s="311"/>
    </row>
    <row r="1194" spans="1:7" x14ac:dyDescent="0.25">
      <c r="A1194" s="287">
        <f t="shared" si="17"/>
        <v>121</v>
      </c>
      <c r="B1194" s="113">
        <v>42992</v>
      </c>
      <c r="C1194" s="150" t="s">
        <v>279</v>
      </c>
      <c r="D1194" s="122" t="s">
        <v>1257</v>
      </c>
      <c r="E1194" s="151"/>
      <c r="F1194" s="199">
        <v>12.5</v>
      </c>
      <c r="G1194" s="311"/>
    </row>
    <row r="1195" spans="1:7" x14ac:dyDescent="0.25">
      <c r="A1195" s="287">
        <f t="shared" si="17"/>
        <v>122</v>
      </c>
      <c r="B1195" s="113">
        <v>42992</v>
      </c>
      <c r="C1195" s="150" t="s">
        <v>1684</v>
      </c>
      <c r="D1195" s="122" t="s">
        <v>1685</v>
      </c>
      <c r="E1195" s="151"/>
      <c r="F1195" s="199">
        <v>862</v>
      </c>
      <c r="G1195" s="311"/>
    </row>
    <row r="1196" spans="1:7" x14ac:dyDescent="0.25">
      <c r="A1196" s="287">
        <f t="shared" si="17"/>
        <v>123</v>
      </c>
      <c r="B1196" s="113">
        <v>42993</v>
      </c>
      <c r="C1196" s="150" t="s">
        <v>279</v>
      </c>
      <c r="D1196" s="122" t="s">
        <v>1257</v>
      </c>
      <c r="E1196" s="151"/>
      <c r="F1196" s="199">
        <v>18.5</v>
      </c>
      <c r="G1196" s="311"/>
    </row>
    <row r="1197" spans="1:7" x14ac:dyDescent="0.25">
      <c r="A1197" s="287">
        <f t="shared" si="17"/>
        <v>124</v>
      </c>
      <c r="B1197" s="113">
        <v>42996</v>
      </c>
      <c r="C1197" s="150" t="s">
        <v>279</v>
      </c>
      <c r="D1197" s="122" t="s">
        <v>1257</v>
      </c>
      <c r="E1197" s="151"/>
      <c r="F1197" s="199">
        <v>13.5</v>
      </c>
      <c r="G1197" s="311"/>
    </row>
    <row r="1198" spans="1:7" x14ac:dyDescent="0.25">
      <c r="A1198" s="287">
        <f t="shared" si="17"/>
        <v>125</v>
      </c>
      <c r="B1198" s="113">
        <v>42998</v>
      </c>
      <c r="C1198" s="150" t="s">
        <v>279</v>
      </c>
      <c r="D1198" s="122" t="s">
        <v>1257</v>
      </c>
      <c r="E1198" s="151"/>
      <c r="F1198" s="199">
        <v>21.5</v>
      </c>
      <c r="G1198" s="311"/>
    </row>
    <row r="1199" spans="1:7" x14ac:dyDescent="0.25">
      <c r="A1199" s="287">
        <f t="shared" si="17"/>
        <v>126</v>
      </c>
      <c r="B1199" s="113">
        <v>43000</v>
      </c>
      <c r="C1199" s="150" t="s">
        <v>279</v>
      </c>
      <c r="D1199" s="122" t="s">
        <v>1257</v>
      </c>
      <c r="E1199" s="151"/>
      <c r="F1199" s="199">
        <v>18.2</v>
      </c>
      <c r="G1199" s="311"/>
    </row>
    <row r="1200" spans="1:7" x14ac:dyDescent="0.25">
      <c r="A1200" s="287">
        <f t="shared" si="17"/>
        <v>127</v>
      </c>
      <c r="B1200" s="113">
        <v>43007</v>
      </c>
      <c r="C1200" s="150" t="s">
        <v>279</v>
      </c>
      <c r="D1200" s="122" t="s">
        <v>1257</v>
      </c>
      <c r="E1200" s="151"/>
      <c r="F1200" s="199">
        <v>18.5</v>
      </c>
      <c r="G1200" s="311"/>
    </row>
    <row r="1201" spans="1:7" x14ac:dyDescent="0.25">
      <c r="A1201" s="287">
        <f t="shared" si="17"/>
        <v>128</v>
      </c>
      <c r="B1201" s="113">
        <v>42990</v>
      </c>
      <c r="C1201" s="150" t="s">
        <v>15</v>
      </c>
      <c r="D1201" s="122" t="s">
        <v>1683</v>
      </c>
      <c r="E1201" s="151"/>
      <c r="F1201" s="199">
        <v>280</v>
      </c>
      <c r="G1201" s="311"/>
    </row>
    <row r="1202" spans="1:7" x14ac:dyDescent="0.25">
      <c r="A1202" s="287">
        <f t="shared" si="17"/>
        <v>129</v>
      </c>
      <c r="B1202" s="113">
        <v>42984</v>
      </c>
      <c r="C1202" s="150" t="s">
        <v>279</v>
      </c>
      <c r="D1202" s="122" t="s">
        <v>1682</v>
      </c>
      <c r="E1202" s="151"/>
      <c r="F1202" s="199">
        <v>170</v>
      </c>
      <c r="G1202" s="311"/>
    </row>
    <row r="1203" spans="1:7" ht="45" x14ac:dyDescent="0.25">
      <c r="A1203" s="288">
        <f t="shared" si="17"/>
        <v>130</v>
      </c>
      <c r="B1203" s="152">
        <v>43013</v>
      </c>
      <c r="C1203" s="158" t="s">
        <v>15</v>
      </c>
      <c r="D1203" s="156" t="s">
        <v>1687</v>
      </c>
      <c r="E1203" s="157"/>
      <c r="F1203" s="199">
        <v>970</v>
      </c>
      <c r="G1203" s="312"/>
    </row>
    <row r="1204" spans="1:7" ht="45" x14ac:dyDescent="0.25">
      <c r="A1204" s="288">
        <f t="shared" si="17"/>
        <v>131</v>
      </c>
      <c r="B1204" s="126">
        <v>43014</v>
      </c>
      <c r="C1204" s="158" t="s">
        <v>279</v>
      </c>
      <c r="D1204" s="156" t="s">
        <v>1689</v>
      </c>
      <c r="E1204" s="157"/>
      <c r="F1204" s="199">
        <v>60</v>
      </c>
      <c r="G1204" s="312"/>
    </row>
    <row r="1205" spans="1:7" x14ac:dyDescent="0.25">
      <c r="A1205" s="287">
        <f t="shared" si="17"/>
        <v>132</v>
      </c>
      <c r="B1205" s="126">
        <v>43014</v>
      </c>
      <c r="C1205" s="150" t="s">
        <v>279</v>
      </c>
      <c r="D1205" s="122" t="s">
        <v>1688</v>
      </c>
      <c r="E1205" s="151"/>
      <c r="F1205" s="199">
        <v>20</v>
      </c>
      <c r="G1205" s="311"/>
    </row>
    <row r="1206" spans="1:7" x14ac:dyDescent="0.25">
      <c r="A1206" s="287">
        <f t="shared" ref="A1206:A1249" si="18">+A1205+1</f>
        <v>133</v>
      </c>
      <c r="B1206" s="113">
        <v>43011</v>
      </c>
      <c r="C1206" s="150" t="s">
        <v>279</v>
      </c>
      <c r="D1206" s="122" t="s">
        <v>1257</v>
      </c>
      <c r="E1206" s="151"/>
      <c r="F1206" s="199">
        <v>13</v>
      </c>
      <c r="G1206" s="311"/>
    </row>
    <row r="1207" spans="1:7" x14ac:dyDescent="0.25">
      <c r="A1207" s="287">
        <f t="shared" si="18"/>
        <v>134</v>
      </c>
      <c r="B1207" s="113">
        <v>43012</v>
      </c>
      <c r="C1207" s="150" t="s">
        <v>279</v>
      </c>
      <c r="D1207" s="122" t="s">
        <v>1257</v>
      </c>
      <c r="E1207" s="151"/>
      <c r="F1207" s="199">
        <v>18</v>
      </c>
      <c r="G1207" s="311"/>
    </row>
    <row r="1208" spans="1:7" x14ac:dyDescent="0.25">
      <c r="A1208" s="287">
        <f t="shared" si="18"/>
        <v>135</v>
      </c>
      <c r="B1208" s="113">
        <v>43021</v>
      </c>
      <c r="C1208" s="150" t="s">
        <v>279</v>
      </c>
      <c r="D1208" s="122" t="s">
        <v>1257</v>
      </c>
      <c r="E1208" s="151"/>
      <c r="F1208" s="199">
        <v>22</v>
      </c>
      <c r="G1208" s="311"/>
    </row>
    <row r="1209" spans="1:7" x14ac:dyDescent="0.25">
      <c r="A1209" s="287">
        <f t="shared" si="18"/>
        <v>136</v>
      </c>
      <c r="B1209" s="113">
        <v>43036</v>
      </c>
      <c r="C1209" s="150" t="s">
        <v>279</v>
      </c>
      <c r="D1209" s="122" t="s">
        <v>1257</v>
      </c>
      <c r="E1209" s="151"/>
      <c r="F1209" s="199">
        <v>18.5</v>
      </c>
      <c r="G1209" s="311"/>
    </row>
    <row r="1210" spans="1:7" x14ac:dyDescent="0.25">
      <c r="A1210" s="287">
        <f t="shared" si="18"/>
        <v>137</v>
      </c>
      <c r="B1210" s="126">
        <v>43045</v>
      </c>
      <c r="C1210" s="150" t="s">
        <v>63</v>
      </c>
      <c r="D1210" s="122" t="s">
        <v>1701</v>
      </c>
      <c r="E1210" s="151"/>
      <c r="F1210" s="199">
        <v>6236.04</v>
      </c>
      <c r="G1210" s="311"/>
    </row>
    <row r="1211" spans="1:7" ht="75" x14ac:dyDescent="0.25">
      <c r="A1211" s="288">
        <f t="shared" si="18"/>
        <v>138</v>
      </c>
      <c r="B1211" s="126">
        <v>43045</v>
      </c>
      <c r="C1211" s="160" t="s">
        <v>1692</v>
      </c>
      <c r="D1211" s="156" t="s">
        <v>1693</v>
      </c>
      <c r="E1211" s="157"/>
      <c r="F1211" s="199">
        <v>493.9</v>
      </c>
      <c r="G1211" s="312"/>
    </row>
    <row r="1212" spans="1:7" x14ac:dyDescent="0.25">
      <c r="A1212" s="287">
        <f t="shared" si="18"/>
        <v>139</v>
      </c>
      <c r="B1212" s="126">
        <v>43045</v>
      </c>
      <c r="C1212" s="150" t="s">
        <v>63</v>
      </c>
      <c r="D1212" s="122" t="s">
        <v>1703</v>
      </c>
      <c r="E1212" s="151"/>
      <c r="F1212" s="199">
        <v>743.63</v>
      </c>
      <c r="G1212" s="311"/>
    </row>
    <row r="1213" spans="1:7" x14ac:dyDescent="0.25">
      <c r="A1213" s="287">
        <f t="shared" si="18"/>
        <v>140</v>
      </c>
      <c r="B1213" s="113">
        <v>43048</v>
      </c>
      <c r="C1213" s="150" t="s">
        <v>279</v>
      </c>
      <c r="D1213" s="122" t="s">
        <v>1257</v>
      </c>
      <c r="E1213" s="151"/>
      <c r="F1213" s="199">
        <v>15.5</v>
      </c>
      <c r="G1213" s="311"/>
    </row>
    <row r="1214" spans="1:7" x14ac:dyDescent="0.25">
      <c r="A1214" s="287">
        <f t="shared" si="18"/>
        <v>141</v>
      </c>
      <c r="B1214" s="113">
        <v>43052</v>
      </c>
      <c r="C1214" s="150" t="s">
        <v>279</v>
      </c>
      <c r="D1214" s="122" t="s">
        <v>1257</v>
      </c>
      <c r="E1214" s="151"/>
      <c r="F1214" s="199">
        <v>5</v>
      </c>
      <c r="G1214" s="311"/>
    </row>
    <row r="1215" spans="1:7" x14ac:dyDescent="0.25">
      <c r="A1215" s="287">
        <f t="shared" si="18"/>
        <v>142</v>
      </c>
      <c r="B1215" s="113">
        <v>43053</v>
      </c>
      <c r="C1215" s="150" t="s">
        <v>279</v>
      </c>
      <c r="D1215" s="122" t="s">
        <v>1257</v>
      </c>
      <c r="E1215" s="151"/>
      <c r="F1215" s="199">
        <v>9.5</v>
      </c>
      <c r="G1215" s="311"/>
    </row>
    <row r="1216" spans="1:7" x14ac:dyDescent="0.25">
      <c r="A1216" s="287">
        <f t="shared" si="18"/>
        <v>143</v>
      </c>
      <c r="B1216" s="113">
        <v>43060</v>
      </c>
      <c r="C1216" s="150" t="s">
        <v>279</v>
      </c>
      <c r="D1216" s="122" t="s">
        <v>1257</v>
      </c>
      <c r="E1216" s="151"/>
      <c r="F1216" s="199">
        <v>14.2</v>
      </c>
      <c r="G1216" s="311"/>
    </row>
    <row r="1217" spans="1:7" x14ac:dyDescent="0.25">
      <c r="A1217" s="287">
        <f t="shared" si="18"/>
        <v>144</v>
      </c>
      <c r="B1217" s="113">
        <v>43067</v>
      </c>
      <c r="C1217" s="150" t="s">
        <v>279</v>
      </c>
      <c r="D1217" s="122" t="s">
        <v>1707</v>
      </c>
      <c r="E1217" s="151"/>
      <c r="F1217" s="199">
        <v>11.5</v>
      </c>
      <c r="G1217" s="311"/>
    </row>
    <row r="1218" spans="1:7" x14ac:dyDescent="0.25">
      <c r="A1218" s="287">
        <f t="shared" si="18"/>
        <v>145</v>
      </c>
      <c r="B1218" s="113">
        <v>43067</v>
      </c>
      <c r="C1218" s="150" t="s">
        <v>279</v>
      </c>
      <c r="D1218" s="122" t="s">
        <v>1674</v>
      </c>
      <c r="E1218" s="151"/>
      <c r="F1218" s="199">
        <v>5</v>
      </c>
      <c r="G1218" s="311"/>
    </row>
    <row r="1219" spans="1:7" x14ac:dyDescent="0.25">
      <c r="A1219" s="287">
        <f t="shared" si="18"/>
        <v>146</v>
      </c>
      <c r="B1219" s="113">
        <v>43069</v>
      </c>
      <c r="C1219" s="150" t="s">
        <v>279</v>
      </c>
      <c r="D1219" s="122" t="s">
        <v>1257</v>
      </c>
      <c r="E1219" s="151"/>
      <c r="F1219" s="199">
        <v>13.9</v>
      </c>
      <c r="G1219" s="311"/>
    </row>
    <row r="1220" spans="1:7" x14ac:dyDescent="0.25">
      <c r="A1220" s="287">
        <f t="shared" si="18"/>
        <v>147</v>
      </c>
      <c r="B1220" s="113">
        <v>43089</v>
      </c>
      <c r="C1220" s="150" t="s">
        <v>1640</v>
      </c>
      <c r="D1220" s="122" t="s">
        <v>617</v>
      </c>
      <c r="E1220" s="151" t="s">
        <v>1724</v>
      </c>
      <c r="F1220" s="199">
        <v>453.5</v>
      </c>
      <c r="G1220" s="311"/>
    </row>
    <row r="1221" spans="1:7" x14ac:dyDescent="0.25">
      <c r="A1221" s="287">
        <f t="shared" si="18"/>
        <v>148</v>
      </c>
      <c r="B1221" s="113">
        <v>43081</v>
      </c>
      <c r="C1221" s="150" t="s">
        <v>1719</v>
      </c>
      <c r="D1221" s="122" t="s">
        <v>617</v>
      </c>
      <c r="E1221" s="151" t="s">
        <v>1718</v>
      </c>
      <c r="F1221" s="199">
        <v>70</v>
      </c>
      <c r="G1221" s="311"/>
    </row>
    <row r="1222" spans="1:7" x14ac:dyDescent="0.25">
      <c r="A1222" s="287">
        <f t="shared" si="18"/>
        <v>149</v>
      </c>
      <c r="B1222" s="113">
        <v>43070</v>
      </c>
      <c r="C1222" s="150" t="s">
        <v>1443</v>
      </c>
      <c r="D1222" s="122" t="s">
        <v>924</v>
      </c>
      <c r="E1222" s="151" t="s">
        <v>1711</v>
      </c>
      <c r="F1222" s="199">
        <v>24</v>
      </c>
      <c r="G1222" s="311"/>
    </row>
    <row r="1223" spans="1:7" x14ac:dyDescent="0.25">
      <c r="A1223" s="287">
        <f t="shared" si="18"/>
        <v>150</v>
      </c>
      <c r="B1223" s="113">
        <v>43070</v>
      </c>
      <c r="C1223" s="150" t="s">
        <v>279</v>
      </c>
      <c r="D1223" s="122" t="s">
        <v>1257</v>
      </c>
      <c r="E1223" s="151"/>
      <c r="F1223" s="199">
        <v>20.5</v>
      </c>
      <c r="G1223" s="311"/>
    </row>
    <row r="1224" spans="1:7" x14ac:dyDescent="0.25">
      <c r="A1224" s="287">
        <f t="shared" si="18"/>
        <v>151</v>
      </c>
      <c r="B1224" s="113">
        <v>43070</v>
      </c>
      <c r="C1224" s="150" t="s">
        <v>1709</v>
      </c>
      <c r="D1224" s="122" t="s">
        <v>1710</v>
      </c>
      <c r="E1224" s="151" t="s">
        <v>1708</v>
      </c>
      <c r="F1224" s="199">
        <v>2.5</v>
      </c>
      <c r="G1224" s="311"/>
    </row>
    <row r="1225" spans="1:7" x14ac:dyDescent="0.25">
      <c r="A1225" s="287">
        <f t="shared" si="18"/>
        <v>152</v>
      </c>
      <c r="B1225" s="113">
        <v>43073</v>
      </c>
      <c r="C1225" s="150" t="s">
        <v>279</v>
      </c>
      <c r="D1225" s="122" t="s">
        <v>1257</v>
      </c>
      <c r="E1225" s="151"/>
      <c r="F1225" s="199">
        <v>9.5</v>
      </c>
      <c r="G1225" s="311"/>
    </row>
    <row r="1226" spans="1:7" x14ac:dyDescent="0.25">
      <c r="A1226" s="287">
        <f t="shared" si="18"/>
        <v>153</v>
      </c>
      <c r="B1226" s="113">
        <v>43076</v>
      </c>
      <c r="C1226" s="150" t="s">
        <v>279</v>
      </c>
      <c r="D1226" s="122" t="s">
        <v>1658</v>
      </c>
      <c r="E1226" s="151"/>
      <c r="F1226" s="199">
        <v>4</v>
      </c>
      <c r="G1226" s="311"/>
    </row>
    <row r="1227" spans="1:7" x14ac:dyDescent="0.25">
      <c r="A1227" s="287">
        <f t="shared" si="18"/>
        <v>154</v>
      </c>
      <c r="B1227" s="113">
        <v>43076</v>
      </c>
      <c r="C1227" s="150" t="s">
        <v>1443</v>
      </c>
      <c r="D1227" s="122" t="s">
        <v>588</v>
      </c>
      <c r="E1227" s="151" t="s">
        <v>1715</v>
      </c>
      <c r="F1227" s="199">
        <v>73</v>
      </c>
      <c r="G1227" s="311"/>
    </row>
    <row r="1228" spans="1:7" x14ac:dyDescent="0.25">
      <c r="A1228" s="287">
        <f t="shared" si="18"/>
        <v>155</v>
      </c>
      <c r="B1228" s="113">
        <v>43076</v>
      </c>
      <c r="C1228" s="150" t="s">
        <v>1713</v>
      </c>
      <c r="D1228" s="122" t="s">
        <v>1714</v>
      </c>
      <c r="E1228" s="151" t="s">
        <v>1712</v>
      </c>
      <c r="F1228" s="199">
        <v>12</v>
      </c>
      <c r="G1228" s="311"/>
    </row>
    <row r="1229" spans="1:7" x14ac:dyDescent="0.25">
      <c r="A1229" s="287">
        <f t="shared" si="18"/>
        <v>156</v>
      </c>
      <c r="B1229" s="113">
        <v>43080</v>
      </c>
      <c r="C1229" s="150" t="s">
        <v>510</v>
      </c>
      <c r="D1229" s="122" t="s">
        <v>1717</v>
      </c>
      <c r="E1229" s="151" t="s">
        <v>1716</v>
      </c>
      <c r="F1229" s="199">
        <v>350</v>
      </c>
      <c r="G1229" s="311"/>
    </row>
    <row r="1230" spans="1:7" x14ac:dyDescent="0.25">
      <c r="A1230" s="287">
        <f t="shared" si="18"/>
        <v>157</v>
      </c>
      <c r="B1230" s="113">
        <v>43082</v>
      </c>
      <c r="C1230" s="150" t="s">
        <v>279</v>
      </c>
      <c r="D1230" s="122" t="s">
        <v>1720</v>
      </c>
      <c r="E1230" s="151"/>
      <c r="F1230" s="199">
        <v>9</v>
      </c>
      <c r="G1230" s="311"/>
    </row>
    <row r="1231" spans="1:7" x14ac:dyDescent="0.25">
      <c r="A1231" s="287">
        <f t="shared" si="18"/>
        <v>158</v>
      </c>
      <c r="B1231" s="113">
        <v>43082</v>
      </c>
      <c r="C1231" s="150" t="s">
        <v>279</v>
      </c>
      <c r="D1231" s="122" t="s">
        <v>1257</v>
      </c>
      <c r="E1231" s="151"/>
      <c r="F1231" s="199">
        <v>16</v>
      </c>
      <c r="G1231" s="311"/>
    </row>
    <row r="1232" spans="1:7" x14ac:dyDescent="0.25">
      <c r="A1232" s="287">
        <f t="shared" si="18"/>
        <v>159</v>
      </c>
      <c r="B1232" s="113">
        <v>43083</v>
      </c>
      <c r="C1232" s="150" t="s">
        <v>279</v>
      </c>
      <c r="D1232" s="122" t="s">
        <v>1721</v>
      </c>
      <c r="E1232" s="151"/>
      <c r="F1232" s="199">
        <v>5</v>
      </c>
      <c r="G1232" s="311"/>
    </row>
    <row r="1233" spans="1:7" x14ac:dyDescent="0.25">
      <c r="A1233" s="287">
        <f t="shared" si="18"/>
        <v>160</v>
      </c>
      <c r="B1233" s="113">
        <v>43088</v>
      </c>
      <c r="C1233" s="150" t="s">
        <v>279</v>
      </c>
      <c r="D1233" s="122" t="s">
        <v>1723</v>
      </c>
      <c r="E1233" s="151"/>
      <c r="F1233" s="199">
        <v>7750</v>
      </c>
      <c r="G1233" s="311"/>
    </row>
    <row r="1234" spans="1:7" ht="75" x14ac:dyDescent="0.25">
      <c r="A1234" s="288">
        <f t="shared" si="18"/>
        <v>161</v>
      </c>
      <c r="B1234" s="126">
        <v>43045</v>
      </c>
      <c r="C1234" s="160" t="s">
        <v>1694</v>
      </c>
      <c r="D1234" s="115" t="s">
        <v>1695</v>
      </c>
      <c r="E1234" s="157"/>
      <c r="F1234" s="199">
        <v>494.38</v>
      </c>
      <c r="G1234" s="312"/>
    </row>
    <row r="1235" spans="1:7" x14ac:dyDescent="0.25">
      <c r="A1235" s="287">
        <f t="shared" si="18"/>
        <v>162</v>
      </c>
      <c r="B1235" s="113">
        <v>43088</v>
      </c>
      <c r="C1235" s="150" t="s">
        <v>279</v>
      </c>
      <c r="D1235" s="122" t="s">
        <v>1722</v>
      </c>
      <c r="E1235" s="151"/>
      <c r="F1235" s="199">
        <v>25</v>
      </c>
      <c r="G1235" s="311"/>
    </row>
    <row r="1236" spans="1:7" x14ac:dyDescent="0.25">
      <c r="A1236" s="287">
        <f t="shared" si="18"/>
        <v>163</v>
      </c>
      <c r="B1236" s="113">
        <v>43090</v>
      </c>
      <c r="C1236" s="150" t="s">
        <v>691</v>
      </c>
      <c r="D1236" s="122" t="s">
        <v>1725</v>
      </c>
      <c r="E1236" s="151"/>
      <c r="F1236" s="199">
        <v>1402.3</v>
      </c>
      <c r="G1236" s="311"/>
    </row>
    <row r="1237" spans="1:7" x14ac:dyDescent="0.25">
      <c r="A1237" s="287">
        <f t="shared" si="18"/>
        <v>164</v>
      </c>
      <c r="B1237" s="113">
        <v>43090</v>
      </c>
      <c r="C1237" s="150" t="s">
        <v>279</v>
      </c>
      <c r="D1237" s="122" t="s">
        <v>1257</v>
      </c>
      <c r="E1237" s="151"/>
      <c r="F1237" s="199">
        <v>14</v>
      </c>
      <c r="G1237" s="311"/>
    </row>
    <row r="1238" spans="1:7" x14ac:dyDescent="0.25">
      <c r="A1238" s="287">
        <f t="shared" si="18"/>
        <v>165</v>
      </c>
      <c r="B1238" s="113">
        <v>43091</v>
      </c>
      <c r="C1238" s="150" t="s">
        <v>279</v>
      </c>
      <c r="D1238" s="122" t="s">
        <v>1257</v>
      </c>
      <c r="E1238" s="151"/>
      <c r="F1238" s="199">
        <v>15</v>
      </c>
      <c r="G1238" s="311"/>
    </row>
    <row r="1239" spans="1:7" x14ac:dyDescent="0.25">
      <c r="A1239" s="287">
        <f t="shared" si="18"/>
        <v>166</v>
      </c>
      <c r="B1239" s="113">
        <v>43096</v>
      </c>
      <c r="C1239" s="150" t="s">
        <v>279</v>
      </c>
      <c r="D1239" s="122" t="s">
        <v>1257</v>
      </c>
      <c r="E1239" s="151"/>
      <c r="F1239" s="199">
        <v>12.5</v>
      </c>
      <c r="G1239" s="311"/>
    </row>
    <row r="1240" spans="1:7" x14ac:dyDescent="0.25">
      <c r="A1240" s="287">
        <f t="shared" si="18"/>
        <v>167</v>
      </c>
      <c r="B1240" s="113">
        <v>43063</v>
      </c>
      <c r="C1240" s="150" t="s">
        <v>1443</v>
      </c>
      <c r="D1240" s="122" t="s">
        <v>1705</v>
      </c>
      <c r="E1240" s="151" t="s">
        <v>3019</v>
      </c>
      <c r="F1240" s="199">
        <v>558</v>
      </c>
      <c r="G1240" s="311"/>
    </row>
    <row r="1241" spans="1:7" x14ac:dyDescent="0.25">
      <c r="A1241" s="287">
        <f t="shared" si="18"/>
        <v>168</v>
      </c>
      <c r="B1241" s="113">
        <v>43063</v>
      </c>
      <c r="C1241" s="150" t="s">
        <v>1443</v>
      </c>
      <c r="D1241" s="122" t="s">
        <v>1706</v>
      </c>
      <c r="E1241" s="151"/>
      <c r="F1241" s="199">
        <v>4</v>
      </c>
      <c r="G1241" s="311"/>
    </row>
    <row r="1242" spans="1:7" x14ac:dyDescent="0.25">
      <c r="A1242" s="287">
        <f t="shared" si="18"/>
        <v>169</v>
      </c>
      <c r="B1242" s="113">
        <v>42755</v>
      </c>
      <c r="C1242" s="150" t="s">
        <v>1443</v>
      </c>
      <c r="D1242" s="122" t="s">
        <v>3017</v>
      </c>
      <c r="E1242" s="122"/>
      <c r="F1242" s="200"/>
      <c r="G1242" s="151"/>
    </row>
    <row r="1243" spans="1:7" x14ac:dyDescent="0.25">
      <c r="A1243" s="289">
        <f t="shared" si="18"/>
        <v>170</v>
      </c>
      <c r="B1243" s="113">
        <v>42746</v>
      </c>
      <c r="C1243" s="150" t="s">
        <v>279</v>
      </c>
      <c r="D1243" s="122" t="s">
        <v>3018</v>
      </c>
      <c r="E1243" s="122"/>
      <c r="F1243" s="199">
        <v>10</v>
      </c>
      <c r="G1243" s="151"/>
    </row>
    <row r="1244" spans="1:7" x14ac:dyDescent="0.25">
      <c r="A1244" s="289">
        <f t="shared" si="18"/>
        <v>171</v>
      </c>
      <c r="B1244" s="113">
        <v>42759</v>
      </c>
      <c r="C1244" s="150" t="s">
        <v>1443</v>
      </c>
      <c r="D1244" s="122" t="s">
        <v>1706</v>
      </c>
      <c r="E1244" s="151" t="s">
        <v>3019</v>
      </c>
      <c r="F1244" s="199">
        <v>558</v>
      </c>
      <c r="G1244" s="151"/>
    </row>
    <row r="1245" spans="1:7" x14ac:dyDescent="0.25">
      <c r="A1245" s="289">
        <f t="shared" si="18"/>
        <v>172</v>
      </c>
      <c r="B1245" s="250">
        <v>42886</v>
      </c>
      <c r="C1245" s="122" t="s">
        <v>3244</v>
      </c>
      <c r="D1245" s="122" t="s">
        <v>3245</v>
      </c>
      <c r="E1245" s="122"/>
      <c r="F1245" s="199">
        <v>1080</v>
      </c>
      <c r="G1245" s="151"/>
    </row>
    <row r="1246" spans="1:7" x14ac:dyDescent="0.25">
      <c r="A1246" s="289">
        <f t="shared" si="18"/>
        <v>173</v>
      </c>
      <c r="B1246" s="121">
        <v>45414</v>
      </c>
      <c r="C1246" s="122" t="s">
        <v>3251</v>
      </c>
      <c r="D1246" s="122" t="s">
        <v>3252</v>
      </c>
      <c r="E1246" s="122"/>
      <c r="F1246" s="199">
        <v>472.63</v>
      </c>
      <c r="G1246" s="151"/>
    </row>
    <row r="1247" spans="1:7" x14ac:dyDescent="0.25">
      <c r="A1247" s="289">
        <f t="shared" si="18"/>
        <v>174</v>
      </c>
      <c r="B1247" s="121">
        <v>43045</v>
      </c>
      <c r="C1247" s="122" t="s">
        <v>3118</v>
      </c>
      <c r="D1247" s="122" t="s">
        <v>3252</v>
      </c>
      <c r="E1247" s="122"/>
      <c r="F1247" s="199">
        <v>143.02000000000001</v>
      </c>
      <c r="G1247" s="151"/>
    </row>
    <row r="1248" spans="1:7" x14ac:dyDescent="0.25">
      <c r="A1248" s="289">
        <f t="shared" si="18"/>
        <v>175</v>
      </c>
      <c r="B1248" s="121">
        <v>43045</v>
      </c>
      <c r="C1248" s="122" t="s">
        <v>3255</v>
      </c>
      <c r="D1248" s="122" t="s">
        <v>3252</v>
      </c>
      <c r="E1248" s="122"/>
      <c r="F1248" s="199">
        <v>289.58999999999997</v>
      </c>
      <c r="G1248" s="151"/>
    </row>
    <row r="1249" spans="1:7" x14ac:dyDescent="0.25">
      <c r="A1249" s="289">
        <f t="shared" si="18"/>
        <v>176</v>
      </c>
      <c r="B1249" s="121">
        <v>43045</v>
      </c>
      <c r="C1249" s="122" t="s">
        <v>3256</v>
      </c>
      <c r="D1249" s="122" t="s">
        <v>3252</v>
      </c>
      <c r="E1249" s="122"/>
      <c r="F1249" s="199">
        <v>61.29</v>
      </c>
      <c r="G1249" s="151"/>
    </row>
    <row r="1250" spans="1:7" ht="45" x14ac:dyDescent="0.25">
      <c r="A1250" s="290">
        <v>1</v>
      </c>
      <c r="B1250" s="172">
        <v>43104</v>
      </c>
      <c r="C1250" s="174" t="s">
        <v>1443</v>
      </c>
      <c r="D1250" s="174" t="s">
        <v>1726</v>
      </c>
      <c r="E1250" s="174"/>
      <c r="F1250" s="198">
        <v>70</v>
      </c>
      <c r="G1250" s="313"/>
    </row>
    <row r="1251" spans="1:7" ht="45" x14ac:dyDescent="0.25">
      <c r="A1251" s="290">
        <f>+A1250+1</f>
        <v>2</v>
      </c>
      <c r="B1251" s="172">
        <v>43104</v>
      </c>
      <c r="C1251" s="174" t="s">
        <v>1443</v>
      </c>
      <c r="D1251" s="174" t="s">
        <v>1727</v>
      </c>
      <c r="E1251" s="174"/>
      <c r="F1251" s="198">
        <v>49</v>
      </c>
      <c r="G1251" s="313"/>
    </row>
    <row r="1252" spans="1:7" ht="45" x14ac:dyDescent="0.25">
      <c r="A1252" s="290">
        <f>+A1251+1</f>
        <v>3</v>
      </c>
      <c r="B1252" s="172">
        <v>43104</v>
      </c>
      <c r="C1252" s="174" t="s">
        <v>1443</v>
      </c>
      <c r="D1252" s="174" t="s">
        <v>3135</v>
      </c>
      <c r="E1252" s="174"/>
      <c r="F1252" s="198">
        <v>19</v>
      </c>
      <c r="G1252" s="313"/>
    </row>
    <row r="1253" spans="1:7" ht="45" x14ac:dyDescent="0.25">
      <c r="A1253" s="290">
        <v>4</v>
      </c>
      <c r="B1253" s="172">
        <v>43105</v>
      </c>
      <c r="C1253" s="174" t="s">
        <v>1729</v>
      </c>
      <c r="D1253" s="174" t="s">
        <v>3136</v>
      </c>
      <c r="E1253" s="174"/>
      <c r="F1253" s="198">
        <v>5848.87</v>
      </c>
      <c r="G1253" s="313"/>
    </row>
    <row r="1254" spans="1:7" ht="45" x14ac:dyDescent="0.25">
      <c r="A1254" s="290">
        <v>5</v>
      </c>
      <c r="B1254" s="172">
        <v>43105</v>
      </c>
      <c r="C1254" s="174" t="s">
        <v>1729</v>
      </c>
      <c r="D1254" s="174" t="s">
        <v>3137</v>
      </c>
      <c r="E1254" s="174"/>
      <c r="F1254" s="198">
        <v>16243.13</v>
      </c>
      <c r="G1254" s="313"/>
    </row>
    <row r="1255" spans="1:7" ht="60" x14ac:dyDescent="0.25">
      <c r="A1255" s="290">
        <v>6</v>
      </c>
      <c r="B1255" s="172">
        <v>43105</v>
      </c>
      <c r="C1255" s="174" t="s">
        <v>660</v>
      </c>
      <c r="D1255" s="174" t="s">
        <v>1257</v>
      </c>
      <c r="E1255" s="174"/>
      <c r="F1255" s="198">
        <v>11</v>
      </c>
      <c r="G1255" s="313"/>
    </row>
    <row r="1256" spans="1:7" ht="60" x14ac:dyDescent="0.25">
      <c r="A1256" s="290">
        <v>7</v>
      </c>
      <c r="B1256" s="172">
        <v>43112</v>
      </c>
      <c r="C1256" s="174" t="s">
        <v>660</v>
      </c>
      <c r="D1256" s="174" t="s">
        <v>1257</v>
      </c>
      <c r="E1256" s="174"/>
      <c r="F1256" s="198">
        <v>21.5</v>
      </c>
      <c r="G1256" s="313"/>
    </row>
    <row r="1257" spans="1:7" ht="60" x14ac:dyDescent="0.25">
      <c r="A1257" s="290">
        <v>8</v>
      </c>
      <c r="B1257" s="172">
        <v>43116</v>
      </c>
      <c r="C1257" s="174" t="s">
        <v>660</v>
      </c>
      <c r="D1257" s="174" t="s">
        <v>1731</v>
      </c>
      <c r="E1257" s="174"/>
      <c r="F1257" s="198">
        <v>50</v>
      </c>
      <c r="G1257" s="313"/>
    </row>
    <row r="1258" spans="1:7" ht="60" x14ac:dyDescent="0.25">
      <c r="A1258" s="290">
        <v>9</v>
      </c>
      <c r="B1258" s="172">
        <v>43116</v>
      </c>
      <c r="C1258" s="174" t="s">
        <v>660</v>
      </c>
      <c r="D1258" s="174" t="s">
        <v>1257</v>
      </c>
      <c r="E1258" s="174"/>
      <c r="F1258" s="198">
        <v>12.5</v>
      </c>
      <c r="G1258" s="313"/>
    </row>
    <row r="1259" spans="1:7" ht="60" x14ac:dyDescent="0.25">
      <c r="A1259" s="290">
        <v>10</v>
      </c>
      <c r="B1259" s="172">
        <v>43119</v>
      </c>
      <c r="C1259" s="174" t="s">
        <v>660</v>
      </c>
      <c r="D1259" s="174" t="s">
        <v>1257</v>
      </c>
      <c r="E1259" s="174"/>
      <c r="F1259" s="198">
        <v>15</v>
      </c>
      <c r="G1259" s="313"/>
    </row>
    <row r="1260" spans="1:7" ht="60" x14ac:dyDescent="0.25">
      <c r="A1260" s="290">
        <v>11</v>
      </c>
      <c r="B1260" s="172">
        <v>43129</v>
      </c>
      <c r="C1260" s="174" t="s">
        <v>660</v>
      </c>
      <c r="D1260" s="174" t="s">
        <v>1257</v>
      </c>
      <c r="E1260" s="174"/>
      <c r="F1260" s="198">
        <v>13</v>
      </c>
      <c r="G1260" s="313"/>
    </row>
    <row r="1261" spans="1:7" ht="60" x14ac:dyDescent="0.25">
      <c r="A1261" s="290">
        <v>12</v>
      </c>
      <c r="B1261" s="172">
        <v>43140</v>
      </c>
      <c r="C1261" s="174" t="s">
        <v>660</v>
      </c>
      <c r="D1261" s="174" t="s">
        <v>1732</v>
      </c>
      <c r="E1261" s="174"/>
      <c r="F1261" s="198">
        <v>5</v>
      </c>
      <c r="G1261" s="313"/>
    </row>
    <row r="1262" spans="1:7" ht="45" x14ac:dyDescent="0.25">
      <c r="A1262" s="290">
        <v>13</v>
      </c>
      <c r="B1262" s="176">
        <v>43141</v>
      </c>
      <c r="C1262" s="174" t="s">
        <v>1735</v>
      </c>
      <c r="D1262" s="174" t="s">
        <v>510</v>
      </c>
      <c r="E1262" s="174" t="s">
        <v>1734</v>
      </c>
      <c r="F1262" s="198">
        <v>70.040000000000006</v>
      </c>
      <c r="G1262" s="313"/>
    </row>
    <row r="1263" spans="1:7" ht="30" x14ac:dyDescent="0.25">
      <c r="A1263" s="290">
        <v>14</v>
      </c>
      <c r="B1263" s="172">
        <v>43144</v>
      </c>
      <c r="C1263" s="174" t="s">
        <v>100</v>
      </c>
      <c r="D1263" s="174" t="s">
        <v>1738</v>
      </c>
      <c r="E1263" s="174"/>
      <c r="F1263" s="198">
        <v>160</v>
      </c>
      <c r="G1263" s="313"/>
    </row>
    <row r="1264" spans="1:7" ht="60" x14ac:dyDescent="0.25">
      <c r="A1264" s="290">
        <v>15</v>
      </c>
      <c r="B1264" s="172">
        <v>43145</v>
      </c>
      <c r="C1264" s="174" t="s">
        <v>660</v>
      </c>
      <c r="D1264" s="174" t="s">
        <v>1257</v>
      </c>
      <c r="E1264" s="174"/>
      <c r="F1264" s="198">
        <v>16.5</v>
      </c>
      <c r="G1264" s="313"/>
    </row>
    <row r="1265" spans="1:7" ht="60" x14ac:dyDescent="0.25">
      <c r="A1265" s="290">
        <v>16</v>
      </c>
      <c r="B1265" s="172">
        <v>43151</v>
      </c>
      <c r="C1265" s="174" t="s">
        <v>660</v>
      </c>
      <c r="D1265" s="174" t="s">
        <v>1257</v>
      </c>
      <c r="E1265" s="174"/>
      <c r="F1265" s="198">
        <v>10.5</v>
      </c>
      <c r="G1265" s="313"/>
    </row>
    <row r="1266" spans="1:7" ht="60" x14ac:dyDescent="0.25">
      <c r="A1266" s="290">
        <v>17</v>
      </c>
      <c r="B1266" s="172">
        <v>43153</v>
      </c>
      <c r="C1266" s="174" t="s">
        <v>660</v>
      </c>
      <c r="D1266" s="174" t="s">
        <v>1257</v>
      </c>
      <c r="E1266" s="174"/>
      <c r="F1266" s="198">
        <v>5</v>
      </c>
      <c r="G1266" s="313"/>
    </row>
    <row r="1267" spans="1:7" ht="45" x14ac:dyDescent="0.25">
      <c r="A1267" s="290">
        <v>18</v>
      </c>
      <c r="B1267" s="172">
        <v>43157</v>
      </c>
      <c r="C1267" s="174" t="s">
        <v>1443</v>
      </c>
      <c r="D1267" s="174" t="s">
        <v>588</v>
      </c>
      <c r="E1267" s="174" t="s">
        <v>1739</v>
      </c>
      <c r="F1267" s="198">
        <v>25</v>
      </c>
      <c r="G1267" s="313"/>
    </row>
    <row r="1268" spans="1:7" ht="45" x14ac:dyDescent="0.25">
      <c r="A1268" s="290">
        <v>19</v>
      </c>
      <c r="B1268" s="172">
        <v>43157</v>
      </c>
      <c r="C1268" s="174" t="s">
        <v>1443</v>
      </c>
      <c r="D1268" s="174" t="s">
        <v>1741</v>
      </c>
      <c r="E1268" s="174" t="s">
        <v>1740</v>
      </c>
      <c r="F1268" s="198">
        <v>73</v>
      </c>
      <c r="G1268" s="313"/>
    </row>
    <row r="1269" spans="1:7" ht="30" x14ac:dyDescent="0.25">
      <c r="A1269" s="290">
        <v>20</v>
      </c>
      <c r="B1269" s="172">
        <v>43157</v>
      </c>
      <c r="C1269" s="174" t="s">
        <v>100</v>
      </c>
      <c r="D1269" s="174" t="s">
        <v>1742</v>
      </c>
      <c r="E1269" s="174"/>
      <c r="F1269" s="198">
        <v>634.79999999999995</v>
      </c>
      <c r="G1269" s="313"/>
    </row>
    <row r="1270" spans="1:7" ht="30" x14ac:dyDescent="0.25">
      <c r="A1270" s="290">
        <v>21</v>
      </c>
      <c r="B1270" s="172">
        <v>43157</v>
      </c>
      <c r="C1270" s="174" t="s">
        <v>100</v>
      </c>
      <c r="D1270" s="174" t="s">
        <v>1742</v>
      </c>
      <c r="E1270" s="174"/>
      <c r="F1270" s="198">
        <v>300</v>
      </c>
      <c r="G1270" s="313"/>
    </row>
    <row r="1271" spans="1:7" ht="30" x14ac:dyDescent="0.25">
      <c r="A1271" s="290">
        <v>22</v>
      </c>
      <c r="B1271" s="172">
        <v>43152</v>
      </c>
      <c r="C1271" s="174" t="s">
        <v>100</v>
      </c>
      <c r="D1271" s="174" t="s">
        <v>1742</v>
      </c>
      <c r="E1271" s="174"/>
      <c r="F1271" s="198">
        <v>300</v>
      </c>
      <c r="G1271" s="313"/>
    </row>
    <row r="1272" spans="1:7" ht="60" x14ac:dyDescent="0.25">
      <c r="A1272" s="290">
        <v>23</v>
      </c>
      <c r="B1272" s="172">
        <v>43157</v>
      </c>
      <c r="C1272" s="174" t="s">
        <v>660</v>
      </c>
      <c r="D1272" s="174" t="s">
        <v>1257</v>
      </c>
      <c r="E1272" s="174"/>
      <c r="F1272" s="198">
        <v>9.5</v>
      </c>
      <c r="G1272" s="313"/>
    </row>
    <row r="1273" spans="1:7" ht="45" x14ac:dyDescent="0.25">
      <c r="A1273" s="290">
        <v>24</v>
      </c>
      <c r="B1273" s="172">
        <v>43157</v>
      </c>
      <c r="C1273" s="174" t="s">
        <v>1443</v>
      </c>
      <c r="D1273" s="174" t="s">
        <v>1743</v>
      </c>
      <c r="E1273" s="174"/>
      <c r="F1273" s="198">
        <v>98</v>
      </c>
      <c r="G1273" s="313"/>
    </row>
    <row r="1274" spans="1:7" ht="60" x14ac:dyDescent="0.25">
      <c r="A1274" s="290">
        <v>25</v>
      </c>
      <c r="B1274" s="172">
        <v>43158</v>
      </c>
      <c r="C1274" s="174" t="s">
        <v>660</v>
      </c>
      <c r="D1274" s="174" t="s">
        <v>1257</v>
      </c>
      <c r="E1274" s="174"/>
      <c r="F1274" s="198">
        <v>20.5</v>
      </c>
      <c r="G1274" s="313"/>
    </row>
    <row r="1275" spans="1:7" ht="30" x14ac:dyDescent="0.25">
      <c r="A1275" s="290">
        <v>26</v>
      </c>
      <c r="B1275" s="172">
        <v>43159</v>
      </c>
      <c r="C1275" s="174" t="s">
        <v>100</v>
      </c>
      <c r="D1275" s="174" t="s">
        <v>1748</v>
      </c>
      <c r="E1275" s="174"/>
      <c r="F1275" s="198"/>
      <c r="G1275" s="313">
        <v>15000</v>
      </c>
    </row>
    <row r="1276" spans="1:7" ht="30" x14ac:dyDescent="0.25">
      <c r="A1276" s="290">
        <f>+A1275+1</f>
        <v>27</v>
      </c>
      <c r="B1276" s="172">
        <v>43161</v>
      </c>
      <c r="C1276" s="174" t="s">
        <v>100</v>
      </c>
      <c r="D1276" s="174" t="s">
        <v>1749</v>
      </c>
      <c r="E1276" s="174"/>
      <c r="F1276" s="198">
        <v>130</v>
      </c>
      <c r="G1276" s="313"/>
    </row>
    <row r="1277" spans="1:7" ht="60" x14ac:dyDescent="0.25">
      <c r="A1277" s="290">
        <v>28</v>
      </c>
      <c r="B1277" s="172">
        <v>43174</v>
      </c>
      <c r="C1277" s="174" t="s">
        <v>660</v>
      </c>
      <c r="D1277" s="174" t="s">
        <v>1257</v>
      </c>
      <c r="E1277" s="174"/>
      <c r="F1277" s="198">
        <v>7.5</v>
      </c>
      <c r="G1277" s="313"/>
    </row>
    <row r="1278" spans="1:7" ht="45" x14ac:dyDescent="0.25">
      <c r="A1278" s="290">
        <v>29</v>
      </c>
      <c r="B1278" s="172">
        <v>43182</v>
      </c>
      <c r="C1278" s="174" t="s">
        <v>549</v>
      </c>
      <c r="D1278" s="174" t="s">
        <v>1753</v>
      </c>
      <c r="E1278" s="174" t="s">
        <v>1752</v>
      </c>
      <c r="F1278" s="198">
        <v>5</v>
      </c>
      <c r="G1278" s="313"/>
    </row>
    <row r="1279" spans="1:7" ht="45" x14ac:dyDescent="0.25">
      <c r="A1279" s="290">
        <v>30</v>
      </c>
      <c r="B1279" s="172">
        <v>43182</v>
      </c>
      <c r="C1279" s="174" t="s">
        <v>15</v>
      </c>
      <c r="D1279" s="174" t="s">
        <v>1751</v>
      </c>
      <c r="E1279" s="174"/>
      <c r="F1279" s="198">
        <v>2230.9</v>
      </c>
      <c r="G1279" s="313"/>
    </row>
    <row r="1280" spans="1:7" ht="60" x14ac:dyDescent="0.25">
      <c r="A1280" s="290">
        <v>31</v>
      </c>
      <c r="B1280" s="172">
        <v>43185</v>
      </c>
      <c r="C1280" s="174" t="s">
        <v>660</v>
      </c>
      <c r="D1280" s="174" t="s">
        <v>1756</v>
      </c>
      <c r="E1280" s="174"/>
      <c r="F1280" s="198">
        <v>5</v>
      </c>
      <c r="G1280" s="313"/>
    </row>
    <row r="1281" spans="1:7" ht="60" x14ac:dyDescent="0.25">
      <c r="A1281" s="290">
        <v>32</v>
      </c>
      <c r="B1281" s="172">
        <v>43195</v>
      </c>
      <c r="C1281" s="174" t="s">
        <v>660</v>
      </c>
      <c r="D1281" s="174" t="s">
        <v>1760</v>
      </c>
      <c r="E1281" s="174"/>
      <c r="F1281" s="198">
        <v>12.5</v>
      </c>
      <c r="G1281" s="313"/>
    </row>
    <row r="1282" spans="1:7" ht="60" x14ac:dyDescent="0.25">
      <c r="A1282" s="290">
        <v>33</v>
      </c>
      <c r="B1282" s="172">
        <v>43210</v>
      </c>
      <c r="C1282" s="174" t="s">
        <v>660</v>
      </c>
      <c r="D1282" s="174" t="s">
        <v>1257</v>
      </c>
      <c r="E1282" s="174"/>
      <c r="F1282" s="198">
        <v>16.5</v>
      </c>
      <c r="G1282" s="313"/>
    </row>
    <row r="1283" spans="1:7" ht="60" x14ac:dyDescent="0.25">
      <c r="A1283" s="290">
        <v>34</v>
      </c>
      <c r="B1283" s="172">
        <v>43213</v>
      </c>
      <c r="C1283" s="174" t="s">
        <v>660</v>
      </c>
      <c r="D1283" s="174" t="s">
        <v>1257</v>
      </c>
      <c r="E1283" s="174"/>
      <c r="F1283" s="198">
        <v>18</v>
      </c>
      <c r="G1283" s="313"/>
    </row>
    <row r="1284" spans="1:7" ht="30" x14ac:dyDescent="0.25">
      <c r="A1284" s="290">
        <v>35</v>
      </c>
      <c r="B1284" s="172">
        <v>43213</v>
      </c>
      <c r="C1284" s="174" t="s">
        <v>100</v>
      </c>
      <c r="D1284" s="174" t="s">
        <v>1761</v>
      </c>
      <c r="E1284" s="174"/>
      <c r="F1284" s="198">
        <v>5.5</v>
      </c>
      <c r="G1284" s="313"/>
    </row>
    <row r="1285" spans="1:7" ht="45" x14ac:dyDescent="0.25">
      <c r="A1285" s="290">
        <v>36</v>
      </c>
      <c r="B1285" s="176">
        <v>43214</v>
      </c>
      <c r="C1285" s="174" t="s">
        <v>15</v>
      </c>
      <c r="D1285" s="174" t="s">
        <v>1760</v>
      </c>
      <c r="E1285" s="174"/>
      <c r="F1285" s="198">
        <v>15.5</v>
      </c>
      <c r="G1285" s="313"/>
    </row>
    <row r="1286" spans="1:7" ht="45" x14ac:dyDescent="0.25">
      <c r="A1286" s="290">
        <v>37</v>
      </c>
      <c r="B1286" s="172">
        <v>43215</v>
      </c>
      <c r="C1286" s="174" t="s">
        <v>15</v>
      </c>
      <c r="D1286" s="174" t="s">
        <v>1763</v>
      </c>
      <c r="E1286" s="174"/>
      <c r="F1286" s="198">
        <v>5</v>
      </c>
      <c r="G1286" s="313"/>
    </row>
    <row r="1287" spans="1:7" ht="45" x14ac:dyDescent="0.25">
      <c r="A1287" s="290">
        <v>38</v>
      </c>
      <c r="B1287" s="176">
        <v>43217</v>
      </c>
      <c r="C1287" s="174" t="s">
        <v>15</v>
      </c>
      <c r="D1287" s="174" t="s">
        <v>1766</v>
      </c>
      <c r="E1287" s="174"/>
      <c r="F1287" s="198">
        <v>5.9</v>
      </c>
      <c r="G1287" s="313"/>
    </row>
    <row r="1288" spans="1:7" ht="60" x14ac:dyDescent="0.25">
      <c r="A1288" s="290">
        <v>39</v>
      </c>
      <c r="B1288" s="172">
        <v>43220</v>
      </c>
      <c r="C1288" s="174" t="s">
        <v>660</v>
      </c>
      <c r="D1288" s="174" t="s">
        <v>1257</v>
      </c>
      <c r="E1288" s="174"/>
      <c r="F1288" s="198">
        <v>27.7</v>
      </c>
      <c r="G1288" s="313"/>
    </row>
    <row r="1289" spans="1:7" ht="60" x14ac:dyDescent="0.25">
      <c r="A1289" s="290">
        <v>40</v>
      </c>
      <c r="B1289" s="172">
        <v>43241</v>
      </c>
      <c r="C1289" s="174" t="s">
        <v>660</v>
      </c>
      <c r="D1289" s="174" t="s">
        <v>1629</v>
      </c>
      <c r="E1289" s="174" t="s">
        <v>1780</v>
      </c>
      <c r="F1289" s="198">
        <v>255</v>
      </c>
      <c r="G1289" s="313"/>
    </row>
    <row r="1290" spans="1:7" ht="60" x14ac:dyDescent="0.25">
      <c r="A1290" s="290">
        <v>41</v>
      </c>
      <c r="B1290" s="172">
        <v>43244</v>
      </c>
      <c r="C1290" s="174" t="s">
        <v>660</v>
      </c>
      <c r="D1290" s="174" t="s">
        <v>1788</v>
      </c>
      <c r="E1290" s="174" t="s">
        <v>1787</v>
      </c>
      <c r="F1290" s="198">
        <v>245</v>
      </c>
      <c r="G1290" s="313"/>
    </row>
    <row r="1291" spans="1:7" ht="60" x14ac:dyDescent="0.25">
      <c r="A1291" s="290">
        <v>42</v>
      </c>
      <c r="B1291" s="172">
        <v>43244</v>
      </c>
      <c r="C1291" s="174" t="s">
        <v>660</v>
      </c>
      <c r="D1291" s="174" t="s">
        <v>15</v>
      </c>
      <c r="E1291" s="174"/>
      <c r="F1291" s="198">
        <v>263.10000000000002</v>
      </c>
      <c r="G1291" s="313"/>
    </row>
    <row r="1292" spans="1:7" ht="60" x14ac:dyDescent="0.25">
      <c r="A1292" s="290">
        <v>43</v>
      </c>
      <c r="B1292" s="172">
        <v>43248</v>
      </c>
      <c r="C1292" s="174" t="s">
        <v>660</v>
      </c>
      <c r="D1292" s="174" t="s">
        <v>3138</v>
      </c>
      <c r="E1292" s="174"/>
      <c r="F1292" s="198">
        <v>67</v>
      </c>
      <c r="G1292" s="313"/>
    </row>
    <row r="1293" spans="1:7" ht="60" x14ac:dyDescent="0.25">
      <c r="A1293" s="290">
        <v>44</v>
      </c>
      <c r="B1293" s="176">
        <v>43250</v>
      </c>
      <c r="C1293" s="174" t="s">
        <v>660</v>
      </c>
      <c r="D1293" s="174" t="s">
        <v>247</v>
      </c>
      <c r="E1293" s="174" t="s">
        <v>1813</v>
      </c>
      <c r="F1293" s="198">
        <v>97</v>
      </c>
      <c r="G1293" s="313"/>
    </row>
    <row r="1294" spans="1:7" ht="60" x14ac:dyDescent="0.25">
      <c r="A1294" s="290">
        <v>45</v>
      </c>
      <c r="B1294" s="172">
        <v>43249</v>
      </c>
      <c r="C1294" s="174" t="s">
        <v>660</v>
      </c>
      <c r="D1294" s="174" t="s">
        <v>15</v>
      </c>
      <c r="E1294" s="174"/>
      <c r="F1294" s="198">
        <v>500</v>
      </c>
      <c r="G1294" s="313"/>
    </row>
    <row r="1295" spans="1:7" ht="60" x14ac:dyDescent="0.25">
      <c r="A1295" s="290">
        <v>46</v>
      </c>
      <c r="B1295" s="178">
        <v>43251</v>
      </c>
      <c r="C1295" s="174" t="s">
        <v>660</v>
      </c>
      <c r="D1295" s="174" t="s">
        <v>1817</v>
      </c>
      <c r="E1295" s="174" t="s">
        <v>1816</v>
      </c>
      <c r="F1295" s="198">
        <v>54</v>
      </c>
      <c r="G1295" s="313"/>
    </row>
    <row r="1296" spans="1:7" ht="60" x14ac:dyDescent="0.25">
      <c r="A1296" s="290">
        <v>47</v>
      </c>
      <c r="B1296" s="178">
        <v>43282</v>
      </c>
      <c r="C1296" s="174" t="s">
        <v>660</v>
      </c>
      <c r="D1296" s="174" t="s">
        <v>1834</v>
      </c>
      <c r="E1296" s="174" t="s">
        <v>1758</v>
      </c>
      <c r="F1296" s="198">
        <f>250+250+300</f>
        <v>800</v>
      </c>
      <c r="G1296" s="313"/>
    </row>
    <row r="1297" spans="1:7" ht="60" x14ac:dyDescent="0.25">
      <c r="A1297" s="290">
        <v>48</v>
      </c>
      <c r="B1297" s="176">
        <v>43220</v>
      </c>
      <c r="C1297" s="174" t="s">
        <v>660</v>
      </c>
      <c r="D1297" s="174" t="s">
        <v>1770</v>
      </c>
      <c r="E1297" s="174" t="s">
        <v>1769</v>
      </c>
      <c r="F1297" s="198">
        <v>6</v>
      </c>
      <c r="G1297" s="313"/>
    </row>
    <row r="1298" spans="1:7" ht="60" x14ac:dyDescent="0.25">
      <c r="A1298" s="290">
        <v>49</v>
      </c>
      <c r="B1298" s="178">
        <v>43264</v>
      </c>
      <c r="C1298" s="174" t="s">
        <v>660</v>
      </c>
      <c r="D1298" s="174" t="s">
        <v>1810</v>
      </c>
      <c r="E1298" s="174" t="s">
        <v>1758</v>
      </c>
      <c r="F1298" s="198">
        <v>1200</v>
      </c>
      <c r="G1298" s="313"/>
    </row>
    <row r="1299" spans="1:7" ht="60" x14ac:dyDescent="0.25">
      <c r="A1299" s="290">
        <v>50</v>
      </c>
      <c r="B1299" s="178">
        <v>43277</v>
      </c>
      <c r="C1299" s="174" t="s">
        <v>660</v>
      </c>
      <c r="D1299" s="174" t="s">
        <v>1846</v>
      </c>
      <c r="E1299" s="174" t="s">
        <v>1758</v>
      </c>
      <c r="F1299" s="198">
        <v>350</v>
      </c>
      <c r="G1299" s="313"/>
    </row>
    <row r="1300" spans="1:7" ht="60" x14ac:dyDescent="0.25">
      <c r="A1300" s="290">
        <v>51</v>
      </c>
      <c r="B1300" s="178">
        <v>43258</v>
      </c>
      <c r="C1300" s="174" t="s">
        <v>660</v>
      </c>
      <c r="D1300" s="174" t="s">
        <v>1810</v>
      </c>
      <c r="E1300" s="174" t="s">
        <v>1758</v>
      </c>
      <c r="F1300" s="198">
        <f>800+1100+780+250+400+200</f>
        <v>3530</v>
      </c>
      <c r="G1300" s="313"/>
    </row>
    <row r="1301" spans="1:7" ht="60" x14ac:dyDescent="0.25">
      <c r="A1301" s="290">
        <v>52</v>
      </c>
      <c r="B1301" s="178">
        <v>43263</v>
      </c>
      <c r="C1301" s="174" t="s">
        <v>660</v>
      </c>
      <c r="D1301" s="174" t="s">
        <v>1837</v>
      </c>
      <c r="E1301" s="174" t="s">
        <v>1758</v>
      </c>
      <c r="F1301" s="198">
        <v>600</v>
      </c>
      <c r="G1301" s="313"/>
    </row>
    <row r="1302" spans="1:7" ht="60" x14ac:dyDescent="0.25">
      <c r="A1302" s="290">
        <v>53</v>
      </c>
      <c r="B1302" s="172">
        <v>43105</v>
      </c>
      <c r="C1302" s="174" t="s">
        <v>660</v>
      </c>
      <c r="D1302" s="223" t="s">
        <v>3139</v>
      </c>
      <c r="E1302" s="224" t="s">
        <v>2885</v>
      </c>
      <c r="F1302" s="198">
        <v>400</v>
      </c>
      <c r="G1302" s="314"/>
    </row>
    <row r="1303" spans="1:7" ht="60" x14ac:dyDescent="0.25">
      <c r="A1303" s="290">
        <v>54</v>
      </c>
      <c r="B1303" s="176">
        <v>43249</v>
      </c>
      <c r="C1303" s="174" t="s">
        <v>660</v>
      </c>
      <c r="D1303" s="174" t="s">
        <v>1812</v>
      </c>
      <c r="E1303" s="174" t="s">
        <v>1811</v>
      </c>
      <c r="F1303" s="198">
        <v>500</v>
      </c>
      <c r="G1303" s="313"/>
    </row>
    <row r="1304" spans="1:7" ht="60" x14ac:dyDescent="0.25">
      <c r="A1304" s="290">
        <f>+A1303+1</f>
        <v>55</v>
      </c>
      <c r="B1304" s="178">
        <v>43249</v>
      </c>
      <c r="C1304" s="174" t="s">
        <v>660</v>
      </c>
      <c r="D1304" s="174" t="s">
        <v>1809</v>
      </c>
      <c r="E1304" s="174" t="s">
        <v>1870</v>
      </c>
      <c r="F1304" s="198">
        <v>850</v>
      </c>
      <c r="G1304" s="313"/>
    </row>
    <row r="1305" spans="1:7" ht="60" x14ac:dyDescent="0.25">
      <c r="A1305" s="290">
        <v>56</v>
      </c>
      <c r="B1305" s="176">
        <v>43248</v>
      </c>
      <c r="C1305" s="174" t="s">
        <v>660</v>
      </c>
      <c r="D1305" s="174" t="s">
        <v>1802</v>
      </c>
      <c r="E1305" s="174" t="s">
        <v>1801</v>
      </c>
      <c r="F1305" s="198">
        <v>3000</v>
      </c>
      <c r="G1305" s="313"/>
    </row>
    <row r="1306" spans="1:7" ht="60" x14ac:dyDescent="0.25">
      <c r="A1306" s="290">
        <v>57</v>
      </c>
      <c r="B1306" s="178">
        <v>43249</v>
      </c>
      <c r="C1306" s="174" t="s">
        <v>660</v>
      </c>
      <c r="D1306" s="174" t="s">
        <v>1810</v>
      </c>
      <c r="E1306" s="174" t="s">
        <v>1758</v>
      </c>
      <c r="F1306" s="198">
        <v>1100</v>
      </c>
      <c r="G1306" s="313"/>
    </row>
    <row r="1307" spans="1:7" ht="60" x14ac:dyDescent="0.25">
      <c r="A1307" s="290">
        <v>58</v>
      </c>
      <c r="B1307" s="176">
        <v>43248</v>
      </c>
      <c r="C1307" s="174" t="s">
        <v>660</v>
      </c>
      <c r="D1307" s="174" t="s">
        <v>1806</v>
      </c>
      <c r="E1307" s="174" t="s">
        <v>3153</v>
      </c>
      <c r="F1307" s="198"/>
      <c r="G1307" s="313"/>
    </row>
    <row r="1308" spans="1:7" ht="60" x14ac:dyDescent="0.25">
      <c r="A1308" s="290">
        <v>59</v>
      </c>
      <c r="B1308" s="172">
        <v>43258</v>
      </c>
      <c r="C1308" s="174" t="s">
        <v>660</v>
      </c>
      <c r="D1308" s="174" t="s">
        <v>1827</v>
      </c>
      <c r="E1308" s="174"/>
      <c r="F1308" s="198">
        <v>1416</v>
      </c>
      <c r="G1308" s="313"/>
    </row>
    <row r="1309" spans="1:7" ht="60" x14ac:dyDescent="0.25">
      <c r="A1309" s="290">
        <v>60</v>
      </c>
      <c r="B1309" s="172">
        <v>43264</v>
      </c>
      <c r="C1309" s="174" t="s">
        <v>616</v>
      </c>
      <c r="D1309" s="174" t="s">
        <v>15</v>
      </c>
      <c r="E1309" s="174" t="s">
        <v>1839</v>
      </c>
      <c r="F1309" s="198">
        <v>144</v>
      </c>
      <c r="G1309" s="313"/>
    </row>
    <row r="1310" spans="1:7" ht="60" x14ac:dyDescent="0.25">
      <c r="A1310" s="290">
        <v>61</v>
      </c>
      <c r="B1310" s="178">
        <v>43263</v>
      </c>
      <c r="C1310" s="174" t="s">
        <v>660</v>
      </c>
      <c r="D1310" s="174" t="s">
        <v>1682</v>
      </c>
      <c r="E1310" s="174" t="s">
        <v>1838</v>
      </c>
      <c r="F1310" s="198">
        <v>133.1</v>
      </c>
      <c r="G1310" s="313"/>
    </row>
    <row r="1311" spans="1:7" ht="60" x14ac:dyDescent="0.25">
      <c r="A1311" s="290">
        <v>62</v>
      </c>
      <c r="B1311" s="172">
        <v>43285</v>
      </c>
      <c r="C1311" s="174" t="s">
        <v>660</v>
      </c>
      <c r="D1311" s="174" t="s">
        <v>15</v>
      </c>
      <c r="E1311" s="174" t="s">
        <v>1847</v>
      </c>
      <c r="F1311" s="198">
        <v>122.3</v>
      </c>
      <c r="G1311" s="313"/>
    </row>
    <row r="1312" spans="1:7" ht="45" x14ac:dyDescent="0.25">
      <c r="A1312" s="290">
        <v>63</v>
      </c>
      <c r="B1312" s="172">
        <v>43290</v>
      </c>
      <c r="C1312" s="174" t="s">
        <v>15</v>
      </c>
      <c r="D1312" s="174" t="s">
        <v>1302</v>
      </c>
      <c r="E1312" s="174" t="s">
        <v>1848</v>
      </c>
      <c r="F1312" s="198">
        <v>11.7</v>
      </c>
      <c r="G1312" s="313"/>
    </row>
    <row r="1313" spans="1:7" ht="45" x14ac:dyDescent="0.25">
      <c r="A1313" s="290">
        <v>64</v>
      </c>
      <c r="B1313" s="176">
        <v>43292</v>
      </c>
      <c r="C1313" s="174" t="s">
        <v>15</v>
      </c>
      <c r="D1313" s="174" t="s">
        <v>1853</v>
      </c>
      <c r="E1313" s="174" t="s">
        <v>1852</v>
      </c>
      <c r="F1313" s="198">
        <v>10</v>
      </c>
      <c r="G1313" s="313"/>
    </row>
    <row r="1314" spans="1:7" ht="45" x14ac:dyDescent="0.25">
      <c r="A1314" s="290">
        <v>65</v>
      </c>
      <c r="B1314" s="176">
        <v>43292</v>
      </c>
      <c r="C1314" s="174" t="s">
        <v>15</v>
      </c>
      <c r="D1314" s="174" t="s">
        <v>1855</v>
      </c>
      <c r="E1314" s="174" t="s">
        <v>1854</v>
      </c>
      <c r="F1314" s="198">
        <v>3.1</v>
      </c>
      <c r="G1314" s="313"/>
    </row>
    <row r="1315" spans="1:7" ht="60" x14ac:dyDescent="0.25">
      <c r="A1315" s="290">
        <v>66</v>
      </c>
      <c r="B1315" s="176">
        <v>43297</v>
      </c>
      <c r="C1315" s="173" t="s">
        <v>3140</v>
      </c>
      <c r="D1315" s="173" t="s">
        <v>1857</v>
      </c>
      <c r="E1315" s="182"/>
      <c r="F1315" s="198">
        <v>1019.77</v>
      </c>
      <c r="G1315" s="314"/>
    </row>
    <row r="1316" spans="1:7" ht="30" x14ac:dyDescent="0.25">
      <c r="A1316" s="290">
        <v>67</v>
      </c>
      <c r="B1316" s="172">
        <v>43386</v>
      </c>
      <c r="C1316" s="174" t="s">
        <v>100</v>
      </c>
      <c r="D1316" s="174" t="s">
        <v>1877</v>
      </c>
      <c r="E1316" s="174"/>
      <c r="F1316" s="198">
        <v>720</v>
      </c>
      <c r="G1316" s="313"/>
    </row>
    <row r="1317" spans="1:7" ht="60" x14ac:dyDescent="0.25">
      <c r="A1317" s="290">
        <v>68</v>
      </c>
      <c r="B1317" s="176">
        <v>43386</v>
      </c>
      <c r="C1317" s="174" t="s">
        <v>660</v>
      </c>
      <c r="D1317" s="174" t="s">
        <v>1879</v>
      </c>
      <c r="E1317" s="174" t="s">
        <v>1878</v>
      </c>
      <c r="F1317" s="198">
        <v>219</v>
      </c>
      <c r="G1317" s="313"/>
    </row>
    <row r="1318" spans="1:7" ht="60" x14ac:dyDescent="0.25">
      <c r="A1318" s="290">
        <v>69</v>
      </c>
      <c r="B1318" s="176">
        <v>43386</v>
      </c>
      <c r="C1318" s="174" t="s">
        <v>660</v>
      </c>
      <c r="D1318" s="174" t="s">
        <v>1881</v>
      </c>
      <c r="E1318" s="174" t="s">
        <v>1880</v>
      </c>
      <c r="F1318" s="198">
        <v>98.7</v>
      </c>
      <c r="G1318" s="313"/>
    </row>
    <row r="1319" spans="1:7" ht="60" x14ac:dyDescent="0.25">
      <c r="A1319" s="290">
        <v>70</v>
      </c>
      <c r="B1319" s="172">
        <v>43396</v>
      </c>
      <c r="C1319" s="174" t="s">
        <v>660</v>
      </c>
      <c r="D1319" s="174" t="s">
        <v>1884</v>
      </c>
      <c r="E1319" s="174" t="s">
        <v>1883</v>
      </c>
      <c r="F1319" s="198">
        <v>49.4</v>
      </c>
      <c r="G1319" s="313"/>
    </row>
    <row r="1320" spans="1:7" x14ac:dyDescent="0.25">
      <c r="A1320" s="290">
        <v>71</v>
      </c>
      <c r="B1320" s="172">
        <v>43346</v>
      </c>
      <c r="C1320" s="174" t="s">
        <v>1778</v>
      </c>
      <c r="D1320" s="174" t="s">
        <v>3141</v>
      </c>
      <c r="E1320" s="174"/>
      <c r="F1320" s="198">
        <v>21.45</v>
      </c>
      <c r="G1320" s="313"/>
    </row>
    <row r="1321" spans="1:7" ht="45" x14ac:dyDescent="0.25">
      <c r="A1321" s="290">
        <v>72</v>
      </c>
      <c r="B1321" s="172">
        <v>43452</v>
      </c>
      <c r="C1321" s="174" t="s">
        <v>1729</v>
      </c>
      <c r="D1321" s="174" t="s">
        <v>3142</v>
      </c>
      <c r="E1321" s="174"/>
      <c r="F1321" s="198">
        <v>120</v>
      </c>
      <c r="G1321" s="313"/>
    </row>
    <row r="1322" spans="1:7" ht="45" x14ac:dyDescent="0.25">
      <c r="A1322" s="290">
        <v>73</v>
      </c>
      <c r="B1322" s="172">
        <v>43105</v>
      </c>
      <c r="C1322" s="174" t="s">
        <v>15</v>
      </c>
      <c r="D1322" s="174" t="s">
        <v>3154</v>
      </c>
      <c r="E1322" s="174"/>
      <c r="F1322" s="198">
        <v>400</v>
      </c>
      <c r="G1322" s="313"/>
    </row>
    <row r="1323" spans="1:7" x14ac:dyDescent="0.25">
      <c r="A1323" s="283">
        <f t="shared" ref="A1323:A1325" si="19">+A1322+1</f>
        <v>74</v>
      </c>
      <c r="B1323" s="132">
        <v>43402</v>
      </c>
      <c r="C1323" s="133" t="s">
        <v>3255</v>
      </c>
      <c r="D1323" s="156" t="s">
        <v>3252</v>
      </c>
      <c r="E1323" s="133" t="s">
        <v>3257</v>
      </c>
      <c r="F1323" s="198">
        <v>292.63</v>
      </c>
      <c r="G1323" s="313"/>
    </row>
    <row r="1324" spans="1:7" x14ac:dyDescent="0.25">
      <c r="A1324" s="283">
        <f t="shared" si="19"/>
        <v>75</v>
      </c>
      <c r="B1324" s="132">
        <v>43402</v>
      </c>
      <c r="C1324" s="133" t="s">
        <v>3256</v>
      </c>
      <c r="D1324" s="156" t="s">
        <v>3253</v>
      </c>
      <c r="E1324" s="133" t="s">
        <v>3257</v>
      </c>
      <c r="F1324" s="198">
        <v>58.12</v>
      </c>
      <c r="G1324" s="313"/>
    </row>
    <row r="1325" spans="1:7" x14ac:dyDescent="0.25">
      <c r="A1325" s="283">
        <f t="shared" si="19"/>
        <v>76</v>
      </c>
      <c r="B1325" s="132">
        <v>43402</v>
      </c>
      <c r="C1325" s="133" t="s">
        <v>3118</v>
      </c>
      <c r="D1325" s="156" t="s">
        <v>3254</v>
      </c>
      <c r="E1325" s="133" t="s">
        <v>3257</v>
      </c>
      <c r="F1325" s="198">
        <v>144.78</v>
      </c>
      <c r="G1325" s="313"/>
    </row>
    <row r="1326" spans="1:7" ht="60" x14ac:dyDescent="0.25">
      <c r="A1326" s="290">
        <v>1</v>
      </c>
      <c r="B1326" s="176">
        <v>43467</v>
      </c>
      <c r="C1326" s="174" t="s">
        <v>660</v>
      </c>
      <c r="D1326" s="174" t="s">
        <v>1891</v>
      </c>
      <c r="E1326" s="227"/>
      <c r="F1326" s="230">
        <v>60</v>
      </c>
      <c r="G1326" s="315"/>
    </row>
    <row r="1327" spans="1:7" ht="75" x14ac:dyDescent="0.25">
      <c r="A1327" s="290">
        <v>2</v>
      </c>
      <c r="B1327" s="176">
        <v>43475</v>
      </c>
      <c r="C1327" s="174" t="s">
        <v>660</v>
      </c>
      <c r="D1327" s="174" t="s">
        <v>1895</v>
      </c>
      <c r="E1327" s="227"/>
      <c r="F1327" s="230">
        <v>16.5</v>
      </c>
      <c r="G1327" s="315"/>
    </row>
    <row r="1328" spans="1:7" ht="60" x14ac:dyDescent="0.25">
      <c r="A1328" s="290">
        <v>3</v>
      </c>
      <c r="B1328" s="176">
        <v>43476</v>
      </c>
      <c r="C1328" s="174" t="s">
        <v>660</v>
      </c>
      <c r="D1328" s="174" t="s">
        <v>1896</v>
      </c>
      <c r="E1328" s="227"/>
      <c r="F1328" s="230">
        <v>13</v>
      </c>
      <c r="G1328" s="315"/>
    </row>
    <row r="1329" spans="1:7" ht="60" x14ac:dyDescent="0.25">
      <c r="A1329" s="290">
        <v>4</v>
      </c>
      <c r="B1329" s="176">
        <v>43493</v>
      </c>
      <c r="C1329" s="174" t="s">
        <v>660</v>
      </c>
      <c r="D1329" s="174" t="s">
        <v>1897</v>
      </c>
      <c r="E1329" s="227"/>
      <c r="F1329" s="230">
        <v>13.5</v>
      </c>
      <c r="G1329" s="315"/>
    </row>
    <row r="1330" spans="1:7" ht="60" x14ac:dyDescent="0.25">
      <c r="A1330" s="290">
        <v>5</v>
      </c>
      <c r="B1330" s="176">
        <v>43494</v>
      </c>
      <c r="C1330" s="174" t="s">
        <v>660</v>
      </c>
      <c r="D1330" s="174" t="s">
        <v>1898</v>
      </c>
      <c r="E1330" s="227"/>
      <c r="F1330" s="230">
        <v>8.5</v>
      </c>
      <c r="G1330" s="315"/>
    </row>
    <row r="1331" spans="1:7" ht="60" x14ac:dyDescent="0.25">
      <c r="A1331" s="290">
        <v>6</v>
      </c>
      <c r="B1331" s="176">
        <v>43495</v>
      </c>
      <c r="C1331" s="174" t="s">
        <v>660</v>
      </c>
      <c r="D1331" s="174" t="s">
        <v>1899</v>
      </c>
      <c r="E1331" s="227"/>
      <c r="F1331" s="230">
        <v>18.5</v>
      </c>
      <c r="G1331" s="315"/>
    </row>
    <row r="1332" spans="1:7" ht="60" x14ac:dyDescent="0.25">
      <c r="A1332" s="290">
        <v>7</v>
      </c>
      <c r="B1332" s="176">
        <v>43501</v>
      </c>
      <c r="C1332" s="174" t="s">
        <v>1901</v>
      </c>
      <c r="D1332" s="174" t="s">
        <v>3143</v>
      </c>
      <c r="E1332" s="227"/>
      <c r="F1332" s="230">
        <v>96.78</v>
      </c>
      <c r="G1332" s="315"/>
    </row>
    <row r="1333" spans="1:7" ht="60" x14ac:dyDescent="0.25">
      <c r="A1333" s="290">
        <v>8</v>
      </c>
      <c r="B1333" s="176">
        <v>43501</v>
      </c>
      <c r="C1333" s="174" t="s">
        <v>660</v>
      </c>
      <c r="D1333" s="174" t="s">
        <v>1900</v>
      </c>
      <c r="E1333" s="227"/>
      <c r="F1333" s="230">
        <v>16</v>
      </c>
      <c r="G1333" s="315"/>
    </row>
    <row r="1334" spans="1:7" ht="60" x14ac:dyDescent="0.25">
      <c r="A1334" s="290">
        <v>9</v>
      </c>
      <c r="B1334" s="176">
        <v>43502</v>
      </c>
      <c r="C1334" s="174" t="s">
        <v>660</v>
      </c>
      <c r="D1334" s="174" t="s">
        <v>1903</v>
      </c>
      <c r="E1334" s="227"/>
      <c r="F1334" s="230">
        <v>21.5</v>
      </c>
      <c r="G1334" s="315"/>
    </row>
    <row r="1335" spans="1:7" ht="60" x14ac:dyDescent="0.25">
      <c r="A1335" s="290">
        <v>10</v>
      </c>
      <c r="B1335" s="176">
        <v>43503</v>
      </c>
      <c r="C1335" s="174" t="s">
        <v>660</v>
      </c>
      <c r="D1335" s="174" t="s">
        <v>1904</v>
      </c>
      <c r="E1335" s="227"/>
      <c r="F1335" s="230">
        <v>10</v>
      </c>
      <c r="G1335" s="315"/>
    </row>
    <row r="1336" spans="1:7" ht="60" x14ac:dyDescent="0.25">
      <c r="A1336" s="290">
        <v>11</v>
      </c>
      <c r="B1336" s="176">
        <v>43504</v>
      </c>
      <c r="C1336" s="174" t="s">
        <v>660</v>
      </c>
      <c r="D1336" s="174" t="s">
        <v>1905</v>
      </c>
      <c r="E1336" s="227"/>
      <c r="F1336" s="230">
        <v>13</v>
      </c>
      <c r="G1336" s="315"/>
    </row>
    <row r="1337" spans="1:7" ht="60" x14ac:dyDescent="0.25">
      <c r="A1337" s="290">
        <v>12</v>
      </c>
      <c r="B1337" s="176">
        <v>43509</v>
      </c>
      <c r="C1337" s="174" t="s">
        <v>660</v>
      </c>
      <c r="D1337" s="174" t="s">
        <v>1908</v>
      </c>
      <c r="E1337" s="227"/>
      <c r="F1337" s="230">
        <v>13</v>
      </c>
      <c r="G1337" s="315"/>
    </row>
    <row r="1338" spans="1:7" ht="60" x14ac:dyDescent="0.25">
      <c r="A1338" s="290">
        <v>13</v>
      </c>
      <c r="B1338" s="176">
        <v>43510</v>
      </c>
      <c r="C1338" s="174" t="s">
        <v>660</v>
      </c>
      <c r="D1338" s="174" t="s">
        <v>1909</v>
      </c>
      <c r="E1338" s="227"/>
      <c r="F1338" s="230">
        <v>5.4</v>
      </c>
      <c r="G1338" s="315"/>
    </row>
    <row r="1339" spans="1:7" ht="30" x14ac:dyDescent="0.25">
      <c r="A1339" s="290">
        <v>14</v>
      </c>
      <c r="B1339" s="172">
        <v>43522</v>
      </c>
      <c r="C1339" s="174" t="s">
        <v>100</v>
      </c>
      <c r="D1339" s="174" t="s">
        <v>1911</v>
      </c>
      <c r="E1339" s="227"/>
      <c r="F1339" s="230">
        <v>212.5</v>
      </c>
      <c r="G1339" s="315"/>
    </row>
    <row r="1340" spans="1:7" ht="45" x14ac:dyDescent="0.25">
      <c r="A1340" s="290">
        <v>15</v>
      </c>
      <c r="B1340" s="176">
        <v>43523</v>
      </c>
      <c r="C1340" s="174" t="s">
        <v>1912</v>
      </c>
      <c r="D1340" s="174" t="s">
        <v>1916</v>
      </c>
      <c r="E1340" s="227"/>
      <c r="F1340" s="230">
        <v>500</v>
      </c>
      <c r="G1340" s="315"/>
    </row>
    <row r="1341" spans="1:7" ht="60" x14ac:dyDescent="0.25">
      <c r="A1341" s="290">
        <v>16</v>
      </c>
      <c r="B1341" s="176">
        <v>43523</v>
      </c>
      <c r="C1341" s="174" t="s">
        <v>660</v>
      </c>
      <c r="D1341" s="174" t="s">
        <v>1915</v>
      </c>
      <c r="E1341" s="227"/>
      <c r="F1341" s="230">
        <v>16</v>
      </c>
      <c r="G1341" s="315"/>
    </row>
    <row r="1342" spans="1:7" ht="60" x14ac:dyDescent="0.25">
      <c r="A1342" s="290">
        <v>17</v>
      </c>
      <c r="B1342" s="176">
        <v>43524</v>
      </c>
      <c r="C1342" s="174" t="s">
        <v>660</v>
      </c>
      <c r="D1342" s="174" t="s">
        <v>1917</v>
      </c>
      <c r="E1342" s="227"/>
      <c r="F1342" s="230">
        <v>19.5</v>
      </c>
      <c r="G1342" s="315"/>
    </row>
    <row r="1343" spans="1:7" ht="60" x14ac:dyDescent="0.25">
      <c r="A1343" s="290">
        <v>18</v>
      </c>
      <c r="B1343" s="176">
        <v>43528</v>
      </c>
      <c r="C1343" s="174" t="s">
        <v>660</v>
      </c>
      <c r="D1343" s="174" t="s">
        <v>1919</v>
      </c>
      <c r="E1343" s="227"/>
      <c r="F1343" s="230">
        <f>25+19+10+5+5+20+20+42+4.3+4.3+4.3+4.3</f>
        <v>163.20000000000005</v>
      </c>
      <c r="G1343" s="315"/>
    </row>
    <row r="1344" spans="1:7" ht="45" x14ac:dyDescent="0.25">
      <c r="A1344" s="290">
        <v>19</v>
      </c>
      <c r="B1344" s="176">
        <v>43529</v>
      </c>
      <c r="C1344" s="174" t="s">
        <v>15</v>
      </c>
      <c r="D1344" s="174" t="s">
        <v>1920</v>
      </c>
      <c r="E1344" s="227"/>
      <c r="F1344" s="230">
        <v>2159</v>
      </c>
      <c r="G1344" s="315"/>
    </row>
    <row r="1345" spans="1:7" ht="60" x14ac:dyDescent="0.25">
      <c r="A1345" s="290">
        <v>20</v>
      </c>
      <c r="B1345" s="176">
        <v>43560</v>
      </c>
      <c r="C1345" s="174" t="s">
        <v>660</v>
      </c>
      <c r="D1345" s="174" t="s">
        <v>1922</v>
      </c>
      <c r="E1345" s="227"/>
      <c r="F1345" s="230">
        <v>7.5</v>
      </c>
      <c r="G1345" s="315"/>
    </row>
    <row r="1346" spans="1:7" ht="60" x14ac:dyDescent="0.25">
      <c r="A1346" s="290">
        <v>21</v>
      </c>
      <c r="B1346" s="176">
        <v>43591</v>
      </c>
      <c r="C1346" s="174" t="s">
        <v>660</v>
      </c>
      <c r="D1346" s="174" t="s">
        <v>1923</v>
      </c>
      <c r="E1346" s="227"/>
      <c r="F1346" s="230">
        <v>14</v>
      </c>
      <c r="G1346" s="315"/>
    </row>
    <row r="1347" spans="1:7" ht="60" x14ac:dyDescent="0.25">
      <c r="A1347" s="290">
        <v>22</v>
      </c>
      <c r="B1347" s="176">
        <v>43592</v>
      </c>
      <c r="C1347" s="174" t="s">
        <v>660</v>
      </c>
      <c r="D1347" s="174" t="s">
        <v>1924</v>
      </c>
      <c r="E1347" s="227"/>
      <c r="F1347" s="230">
        <v>17.5</v>
      </c>
      <c r="G1347" s="315"/>
    </row>
    <row r="1348" spans="1:7" ht="60" x14ac:dyDescent="0.25">
      <c r="A1348" s="290">
        <v>23</v>
      </c>
      <c r="B1348" s="176">
        <v>43602</v>
      </c>
      <c r="C1348" s="174" t="s">
        <v>660</v>
      </c>
      <c r="D1348" s="174" t="s">
        <v>1926</v>
      </c>
      <c r="E1348" s="227"/>
      <c r="F1348" s="230">
        <v>18</v>
      </c>
      <c r="G1348" s="315"/>
    </row>
    <row r="1349" spans="1:7" ht="60" x14ac:dyDescent="0.25">
      <c r="A1349" s="290">
        <v>24</v>
      </c>
      <c r="B1349" s="176">
        <v>43619</v>
      </c>
      <c r="C1349" s="174" t="s">
        <v>660</v>
      </c>
      <c r="D1349" s="174" t="s">
        <v>1927</v>
      </c>
      <c r="E1349" s="227"/>
      <c r="F1349" s="230">
        <v>13</v>
      </c>
      <c r="G1349" s="315"/>
    </row>
    <row r="1350" spans="1:7" ht="60" x14ac:dyDescent="0.25">
      <c r="A1350" s="290">
        <v>25</v>
      </c>
      <c r="B1350" s="176">
        <v>43626</v>
      </c>
      <c r="C1350" s="174" t="s">
        <v>660</v>
      </c>
      <c r="D1350" s="174" t="s">
        <v>1928</v>
      </c>
      <c r="E1350" s="227"/>
      <c r="F1350" s="230">
        <v>5</v>
      </c>
      <c r="G1350" s="315"/>
    </row>
    <row r="1351" spans="1:7" ht="60" x14ac:dyDescent="0.25">
      <c r="A1351" s="290">
        <v>26</v>
      </c>
      <c r="B1351" s="176">
        <v>43637</v>
      </c>
      <c r="C1351" s="174" t="s">
        <v>660</v>
      </c>
      <c r="D1351" s="174" t="s">
        <v>1930</v>
      </c>
      <c r="E1351" s="227"/>
      <c r="F1351" s="230">
        <v>17.5</v>
      </c>
      <c r="G1351" s="315"/>
    </row>
    <row r="1352" spans="1:7" ht="45" x14ac:dyDescent="0.25">
      <c r="A1352" s="290">
        <v>27</v>
      </c>
      <c r="B1352" s="176">
        <v>43468</v>
      </c>
      <c r="C1352" s="173" t="s">
        <v>11</v>
      </c>
      <c r="D1352" s="173" t="s">
        <v>1894</v>
      </c>
      <c r="E1352" s="227"/>
      <c r="F1352" s="230">
        <v>701</v>
      </c>
      <c r="G1352" s="316"/>
    </row>
    <row r="1353" spans="1:7" ht="60" x14ac:dyDescent="0.25">
      <c r="A1353" s="290">
        <v>28</v>
      </c>
      <c r="B1353" s="176">
        <v>43662</v>
      </c>
      <c r="C1353" s="174" t="s">
        <v>660</v>
      </c>
      <c r="D1353" s="174" t="s">
        <v>1934</v>
      </c>
      <c r="E1353" s="227"/>
      <c r="F1353" s="230">
        <v>8</v>
      </c>
      <c r="G1353" s="315"/>
    </row>
    <row r="1354" spans="1:7" ht="45" x14ac:dyDescent="0.25">
      <c r="A1354" s="290">
        <v>29</v>
      </c>
      <c r="B1354" s="176">
        <v>43668</v>
      </c>
      <c r="C1354" s="173" t="s">
        <v>63</v>
      </c>
      <c r="D1354" s="173" t="s">
        <v>15</v>
      </c>
      <c r="E1354" s="227"/>
      <c r="F1354" s="230">
        <v>25</v>
      </c>
      <c r="G1354" s="316"/>
    </row>
    <row r="1355" spans="1:7" ht="60" x14ac:dyDescent="0.25">
      <c r="A1355" s="290">
        <v>30</v>
      </c>
      <c r="B1355" s="176">
        <v>43678</v>
      </c>
      <c r="C1355" s="174" t="s">
        <v>660</v>
      </c>
      <c r="D1355" s="174" t="s">
        <v>1938</v>
      </c>
      <c r="E1355" s="227"/>
      <c r="F1355" s="230">
        <v>21.5</v>
      </c>
      <c r="G1355" s="315"/>
    </row>
    <row r="1356" spans="1:7" ht="60" x14ac:dyDescent="0.25">
      <c r="A1356" s="290">
        <v>31</v>
      </c>
      <c r="B1356" s="176">
        <v>43683</v>
      </c>
      <c r="C1356" s="174" t="s">
        <v>660</v>
      </c>
      <c r="D1356" s="174" t="s">
        <v>1937</v>
      </c>
      <c r="E1356" s="227"/>
      <c r="F1356" s="230">
        <v>25</v>
      </c>
      <c r="G1356" s="315"/>
    </row>
    <row r="1357" spans="1:7" ht="45" x14ac:dyDescent="0.25">
      <c r="A1357" s="290">
        <v>32</v>
      </c>
      <c r="B1357" s="176">
        <v>43735</v>
      </c>
      <c r="C1357" s="174" t="s">
        <v>15</v>
      </c>
      <c r="D1357" s="174" t="s">
        <v>1993</v>
      </c>
      <c r="E1357" s="227"/>
      <c r="F1357" s="230">
        <v>3.8</v>
      </c>
      <c r="G1357" s="315"/>
    </row>
    <row r="1358" spans="1:7" ht="30" x14ac:dyDescent="0.25">
      <c r="A1358" s="290">
        <v>33</v>
      </c>
      <c r="B1358" s="172">
        <v>43740</v>
      </c>
      <c r="C1358" s="174" t="s">
        <v>100</v>
      </c>
      <c r="D1358" s="174" t="s">
        <v>2002</v>
      </c>
      <c r="E1358" s="227"/>
      <c r="F1358" s="230">
        <v>165</v>
      </c>
      <c r="G1358" s="315"/>
    </row>
    <row r="1359" spans="1:7" ht="60" x14ac:dyDescent="0.25">
      <c r="A1359" s="290">
        <v>34</v>
      </c>
      <c r="B1359" s="176">
        <v>43754</v>
      </c>
      <c r="C1359" s="174" t="s">
        <v>660</v>
      </c>
      <c r="D1359" s="174" t="s">
        <v>3144</v>
      </c>
      <c r="E1359" s="227"/>
      <c r="F1359" s="230">
        <v>8</v>
      </c>
      <c r="G1359" s="315"/>
    </row>
    <row r="1360" spans="1:7" ht="60" x14ac:dyDescent="0.25">
      <c r="A1360" s="290">
        <v>35</v>
      </c>
      <c r="B1360" s="176">
        <v>43756</v>
      </c>
      <c r="C1360" s="174" t="s">
        <v>660</v>
      </c>
      <c r="D1360" s="174" t="s">
        <v>2023</v>
      </c>
      <c r="E1360" s="227"/>
      <c r="F1360" s="230">
        <v>41</v>
      </c>
      <c r="G1360" s="315"/>
    </row>
    <row r="1361" spans="1:7" ht="60" x14ac:dyDescent="0.25">
      <c r="A1361" s="290">
        <v>36</v>
      </c>
      <c r="B1361" s="176">
        <v>43763</v>
      </c>
      <c r="C1361" s="174" t="s">
        <v>660</v>
      </c>
      <c r="D1361" s="174" t="s">
        <v>2025</v>
      </c>
      <c r="E1361" s="227"/>
      <c r="F1361" s="230">
        <v>25</v>
      </c>
      <c r="G1361" s="315"/>
    </row>
    <row r="1362" spans="1:7" ht="60" x14ac:dyDescent="0.25">
      <c r="A1362" s="290">
        <v>37</v>
      </c>
      <c r="B1362" s="176">
        <v>43768</v>
      </c>
      <c r="C1362" s="174" t="s">
        <v>660</v>
      </c>
      <c r="D1362" s="174" t="s">
        <v>2024</v>
      </c>
      <c r="E1362" s="227"/>
      <c r="F1362" s="230">
        <v>6.5</v>
      </c>
      <c r="G1362" s="315"/>
    </row>
    <row r="1363" spans="1:7" ht="45" x14ac:dyDescent="0.25">
      <c r="A1363" s="290">
        <v>38</v>
      </c>
      <c r="B1363" s="176">
        <v>43769</v>
      </c>
      <c r="C1363" s="174" t="s">
        <v>15</v>
      </c>
      <c r="D1363" s="174" t="s">
        <v>2026</v>
      </c>
      <c r="E1363" s="227"/>
      <c r="F1363" s="230">
        <v>119.9</v>
      </c>
      <c r="G1363" s="315"/>
    </row>
    <row r="1364" spans="1:7" ht="60" x14ac:dyDescent="0.25">
      <c r="A1364" s="290">
        <v>39</v>
      </c>
      <c r="B1364" s="176">
        <v>43775</v>
      </c>
      <c r="C1364" s="174" t="s">
        <v>660</v>
      </c>
      <c r="D1364" s="174" t="s">
        <v>2028</v>
      </c>
      <c r="E1364" s="227"/>
      <c r="F1364" s="230">
        <v>11</v>
      </c>
      <c r="G1364" s="315"/>
    </row>
    <row r="1365" spans="1:7" ht="60" x14ac:dyDescent="0.25">
      <c r="A1365" s="290">
        <v>40</v>
      </c>
      <c r="B1365" s="176">
        <v>43801</v>
      </c>
      <c r="C1365" s="174" t="s">
        <v>660</v>
      </c>
      <c r="D1365" s="174" t="s">
        <v>2030</v>
      </c>
      <c r="E1365" s="227"/>
      <c r="F1365" s="230">
        <v>8.5</v>
      </c>
      <c r="G1365" s="315"/>
    </row>
    <row r="1366" spans="1:7" ht="60" x14ac:dyDescent="0.25">
      <c r="A1366" s="290">
        <v>41</v>
      </c>
      <c r="B1366" s="176">
        <v>43801</v>
      </c>
      <c r="C1366" s="174" t="s">
        <v>660</v>
      </c>
      <c r="D1366" s="174" t="s">
        <v>2029</v>
      </c>
      <c r="E1366" s="227"/>
      <c r="F1366" s="230">
        <v>6.5</v>
      </c>
      <c r="G1366" s="315"/>
    </row>
    <row r="1367" spans="1:7" ht="60" x14ac:dyDescent="0.25">
      <c r="A1367" s="290">
        <v>42</v>
      </c>
      <c r="B1367" s="176">
        <v>43803</v>
      </c>
      <c r="C1367" s="174" t="s">
        <v>660</v>
      </c>
      <c r="D1367" s="174" t="s">
        <v>2031</v>
      </c>
      <c r="E1367" s="227"/>
      <c r="F1367" s="230">
        <v>13.5</v>
      </c>
      <c r="G1367" s="315"/>
    </row>
    <row r="1368" spans="1:7" ht="60" x14ac:dyDescent="0.25">
      <c r="A1368" s="290">
        <v>43</v>
      </c>
      <c r="B1368" s="176">
        <v>43804</v>
      </c>
      <c r="C1368" s="174" t="s">
        <v>660</v>
      </c>
      <c r="D1368" s="174" t="s">
        <v>2032</v>
      </c>
      <c r="E1368" s="227"/>
      <c r="F1368" s="230">
        <v>5</v>
      </c>
      <c r="G1368" s="315"/>
    </row>
    <row r="1369" spans="1:7" ht="60" x14ac:dyDescent="0.25">
      <c r="A1369" s="290">
        <v>44</v>
      </c>
      <c r="B1369" s="176">
        <v>43805</v>
      </c>
      <c r="C1369" s="174" t="s">
        <v>660</v>
      </c>
      <c r="D1369" s="174" t="s">
        <v>485</v>
      </c>
      <c r="E1369" s="227"/>
      <c r="F1369" s="230">
        <v>2.5</v>
      </c>
      <c r="G1369" s="315"/>
    </row>
    <row r="1370" spans="1:7" ht="60" x14ac:dyDescent="0.25">
      <c r="A1370" s="290">
        <v>45</v>
      </c>
      <c r="B1370" s="176">
        <v>43805</v>
      </c>
      <c r="C1370" s="174" t="s">
        <v>660</v>
      </c>
      <c r="D1370" s="174" t="s">
        <v>2033</v>
      </c>
      <c r="E1370" s="227"/>
      <c r="F1370" s="230">
        <v>7.5</v>
      </c>
      <c r="G1370" s="315"/>
    </row>
    <row r="1371" spans="1:7" ht="60" x14ac:dyDescent="0.25">
      <c r="A1371" s="290">
        <v>46</v>
      </c>
      <c r="B1371" s="176">
        <v>43805</v>
      </c>
      <c r="C1371" s="174" t="s">
        <v>660</v>
      </c>
      <c r="D1371" s="174" t="s">
        <v>2034</v>
      </c>
      <c r="E1371" s="227"/>
      <c r="F1371" s="230">
        <v>5</v>
      </c>
      <c r="G1371" s="315"/>
    </row>
    <row r="1372" spans="1:7" ht="60" x14ac:dyDescent="0.25">
      <c r="A1372" s="290">
        <v>47</v>
      </c>
      <c r="B1372" s="176">
        <v>43808</v>
      </c>
      <c r="C1372" s="174" t="s">
        <v>660</v>
      </c>
      <c r="D1372" s="174" t="s">
        <v>2035</v>
      </c>
      <c r="E1372" s="227"/>
      <c r="F1372" s="230">
        <v>12</v>
      </c>
      <c r="G1372" s="315"/>
    </row>
    <row r="1373" spans="1:7" ht="60" x14ac:dyDescent="0.25">
      <c r="A1373" s="290">
        <v>48</v>
      </c>
      <c r="B1373" s="176">
        <v>43809</v>
      </c>
      <c r="C1373" s="174" t="s">
        <v>660</v>
      </c>
      <c r="D1373" s="174" t="s">
        <v>2036</v>
      </c>
      <c r="E1373" s="227"/>
      <c r="F1373" s="230">
        <v>6.5</v>
      </c>
      <c r="G1373" s="315"/>
    </row>
    <row r="1374" spans="1:7" ht="60" x14ac:dyDescent="0.25">
      <c r="A1374" s="290">
        <v>49</v>
      </c>
      <c r="B1374" s="176">
        <v>43809</v>
      </c>
      <c r="C1374" s="174" t="s">
        <v>660</v>
      </c>
      <c r="D1374" s="174" t="s">
        <v>2037</v>
      </c>
      <c r="E1374" s="227"/>
      <c r="F1374" s="230">
        <v>5</v>
      </c>
      <c r="G1374" s="315"/>
    </row>
    <row r="1375" spans="1:7" ht="60" x14ac:dyDescent="0.25">
      <c r="A1375" s="290">
        <v>50</v>
      </c>
      <c r="B1375" s="176">
        <v>43811</v>
      </c>
      <c r="C1375" s="174" t="s">
        <v>660</v>
      </c>
      <c r="D1375" s="174" t="s">
        <v>2038</v>
      </c>
      <c r="E1375" s="227"/>
      <c r="F1375" s="230">
        <v>13</v>
      </c>
      <c r="G1375" s="315"/>
    </row>
    <row r="1376" spans="1:7" ht="60" x14ac:dyDescent="0.25">
      <c r="A1376" s="290">
        <v>51</v>
      </c>
      <c r="B1376" s="176">
        <v>43812</v>
      </c>
      <c r="C1376" s="174" t="s">
        <v>660</v>
      </c>
      <c r="D1376" s="174" t="s">
        <v>2039</v>
      </c>
      <c r="E1376" s="227"/>
      <c r="F1376" s="230">
        <v>5</v>
      </c>
      <c r="G1376" s="315"/>
    </row>
    <row r="1377" spans="1:7" ht="60" x14ac:dyDescent="0.25">
      <c r="A1377" s="290">
        <v>52</v>
      </c>
      <c r="B1377" s="176">
        <v>43812</v>
      </c>
      <c r="C1377" s="174" t="s">
        <v>660</v>
      </c>
      <c r="D1377" s="174" t="s">
        <v>2039</v>
      </c>
      <c r="E1377" s="227"/>
      <c r="F1377" s="230">
        <v>12.5</v>
      </c>
      <c r="G1377" s="315"/>
    </row>
    <row r="1378" spans="1:7" ht="75" x14ac:dyDescent="0.25">
      <c r="A1378" s="290">
        <v>53</v>
      </c>
      <c r="B1378" s="176">
        <v>43815</v>
      </c>
      <c r="C1378" s="174" t="s">
        <v>660</v>
      </c>
      <c r="D1378" s="174" t="s">
        <v>2040</v>
      </c>
      <c r="E1378" s="227"/>
      <c r="F1378" s="230">
        <v>23.5</v>
      </c>
      <c r="G1378" s="315"/>
    </row>
    <row r="1379" spans="1:7" ht="60" x14ac:dyDescent="0.25">
      <c r="A1379" s="290">
        <v>54</v>
      </c>
      <c r="B1379" s="176">
        <v>43816</v>
      </c>
      <c r="C1379" s="174" t="s">
        <v>660</v>
      </c>
      <c r="D1379" s="174" t="s">
        <v>2041</v>
      </c>
      <c r="E1379" s="227"/>
      <c r="F1379" s="230">
        <v>7.5</v>
      </c>
      <c r="G1379" s="315"/>
    </row>
    <row r="1380" spans="1:7" ht="60" x14ac:dyDescent="0.25">
      <c r="A1380" s="290">
        <v>55</v>
      </c>
      <c r="B1380" s="176">
        <v>43816</v>
      </c>
      <c r="C1380" s="174" t="s">
        <v>660</v>
      </c>
      <c r="D1380" s="174" t="s">
        <v>2042</v>
      </c>
      <c r="E1380" s="227"/>
      <c r="F1380" s="230">
        <v>5</v>
      </c>
      <c r="G1380" s="315"/>
    </row>
    <row r="1381" spans="1:7" ht="60" x14ac:dyDescent="0.25">
      <c r="A1381" s="290">
        <v>56</v>
      </c>
      <c r="B1381" s="176">
        <v>43817</v>
      </c>
      <c r="C1381" s="174" t="s">
        <v>660</v>
      </c>
      <c r="D1381" s="174" t="s">
        <v>2043</v>
      </c>
      <c r="E1381" s="227"/>
      <c r="F1381" s="230">
        <v>9</v>
      </c>
      <c r="G1381" s="315"/>
    </row>
    <row r="1382" spans="1:7" ht="60" x14ac:dyDescent="0.25">
      <c r="A1382" s="290">
        <v>57</v>
      </c>
      <c r="B1382" s="176">
        <v>43818</v>
      </c>
      <c r="C1382" s="174" t="s">
        <v>660</v>
      </c>
      <c r="D1382" s="174" t="s">
        <v>2044</v>
      </c>
      <c r="E1382" s="227"/>
      <c r="F1382" s="230">
        <v>6.5</v>
      </c>
      <c r="G1382" s="315"/>
    </row>
    <row r="1383" spans="1:7" ht="60" x14ac:dyDescent="0.25">
      <c r="A1383" s="290">
        <v>58</v>
      </c>
      <c r="B1383" s="176">
        <v>43818</v>
      </c>
      <c r="C1383" s="174" t="s">
        <v>660</v>
      </c>
      <c r="D1383" s="174" t="s">
        <v>2045</v>
      </c>
      <c r="E1383" s="227"/>
      <c r="F1383" s="230">
        <v>7.5</v>
      </c>
      <c r="G1383" s="315"/>
    </row>
    <row r="1384" spans="1:7" ht="60" x14ac:dyDescent="0.25">
      <c r="A1384" s="290">
        <v>59</v>
      </c>
      <c r="B1384" s="176">
        <v>43819</v>
      </c>
      <c r="C1384" s="174" t="s">
        <v>660</v>
      </c>
      <c r="D1384" s="174" t="s">
        <v>3145</v>
      </c>
      <c r="E1384" s="227"/>
      <c r="F1384" s="230">
        <v>5</v>
      </c>
      <c r="G1384" s="315"/>
    </row>
    <row r="1385" spans="1:7" ht="60" x14ac:dyDescent="0.25">
      <c r="A1385" s="290">
        <v>60</v>
      </c>
      <c r="B1385" s="176">
        <v>43823</v>
      </c>
      <c r="C1385" s="174" t="s">
        <v>660</v>
      </c>
      <c r="D1385" s="174" t="s">
        <v>2047</v>
      </c>
      <c r="E1385" s="227"/>
      <c r="F1385" s="230">
        <v>7</v>
      </c>
      <c r="G1385" s="315"/>
    </row>
    <row r="1386" spans="1:7" ht="60" x14ac:dyDescent="0.25">
      <c r="A1386" s="290">
        <v>61</v>
      </c>
      <c r="B1386" s="176">
        <v>43825</v>
      </c>
      <c r="C1386" s="174" t="s">
        <v>660</v>
      </c>
      <c r="D1386" s="174" t="s">
        <v>2049</v>
      </c>
      <c r="E1386" s="227"/>
      <c r="F1386" s="230">
        <v>5</v>
      </c>
      <c r="G1386" s="315"/>
    </row>
    <row r="1387" spans="1:7" ht="60" x14ac:dyDescent="0.25">
      <c r="A1387" s="290">
        <v>62</v>
      </c>
      <c r="B1387" s="176">
        <v>43825</v>
      </c>
      <c r="C1387" s="174" t="s">
        <v>660</v>
      </c>
      <c r="D1387" s="174" t="s">
        <v>2048</v>
      </c>
      <c r="E1387" s="227"/>
      <c r="F1387" s="230">
        <v>3.5</v>
      </c>
      <c r="G1387" s="315"/>
    </row>
    <row r="1388" spans="1:7" ht="60" x14ac:dyDescent="0.25">
      <c r="A1388" s="290">
        <v>63</v>
      </c>
      <c r="B1388" s="176">
        <v>43752</v>
      </c>
      <c r="C1388" s="174" t="s">
        <v>660</v>
      </c>
      <c r="D1388" s="227" t="s">
        <v>3146</v>
      </c>
      <c r="E1388" s="227"/>
      <c r="F1388" s="230">
        <v>1734.3</v>
      </c>
      <c r="G1388" s="317"/>
    </row>
    <row r="1389" spans="1:7" ht="60" x14ac:dyDescent="0.25">
      <c r="A1389" s="290">
        <v>64</v>
      </c>
      <c r="B1389" s="176">
        <v>43822</v>
      </c>
      <c r="C1389" s="174" t="s">
        <v>660</v>
      </c>
      <c r="D1389" s="227" t="s">
        <v>3147</v>
      </c>
      <c r="E1389" s="227"/>
      <c r="F1389" s="230">
        <v>2.5</v>
      </c>
      <c r="G1389" s="317"/>
    </row>
    <row r="1390" spans="1:7" x14ac:dyDescent="0.25">
      <c r="A1390" s="290">
        <v>65</v>
      </c>
      <c r="B1390" s="228">
        <v>43720</v>
      </c>
      <c r="C1390" s="229" t="s">
        <v>11</v>
      </c>
      <c r="D1390" s="227" t="s">
        <v>101</v>
      </c>
      <c r="E1390" s="227"/>
      <c r="F1390" s="230">
        <v>250</v>
      </c>
      <c r="G1390" s="317"/>
    </row>
    <row r="1391" spans="1:7" x14ac:dyDescent="0.25">
      <c r="A1391" s="282">
        <f t="shared" ref="A1391:A1395" si="20">+A1390+1</f>
        <v>66</v>
      </c>
      <c r="B1391" s="238">
        <v>43502</v>
      </c>
      <c r="C1391" s="89" t="s">
        <v>63</v>
      </c>
      <c r="D1391" s="89" t="s">
        <v>3247</v>
      </c>
      <c r="E1391" s="89"/>
      <c r="F1391" s="230">
        <v>100</v>
      </c>
      <c r="G1391" s="317"/>
    </row>
    <row r="1392" spans="1:7" x14ac:dyDescent="0.25">
      <c r="A1392" s="282">
        <f t="shared" si="20"/>
        <v>67</v>
      </c>
      <c r="B1392" s="238">
        <v>43508</v>
      </c>
      <c r="C1392" s="89" t="s">
        <v>63</v>
      </c>
      <c r="D1392" s="89" t="s">
        <v>3248</v>
      </c>
      <c r="E1392" s="89"/>
      <c r="F1392" s="230">
        <v>100</v>
      </c>
      <c r="G1392" s="317"/>
    </row>
    <row r="1393" spans="1:7" x14ac:dyDescent="0.25">
      <c r="A1393" s="291">
        <f t="shared" si="20"/>
        <v>68</v>
      </c>
      <c r="B1393" s="275">
        <v>44133</v>
      </c>
      <c r="C1393" s="276" t="s">
        <v>3118</v>
      </c>
      <c r="D1393" s="277" t="s">
        <v>3252</v>
      </c>
      <c r="E1393" s="276" t="s">
        <v>3258</v>
      </c>
      <c r="F1393" s="278">
        <v>156.6</v>
      </c>
      <c r="G1393" s="318"/>
    </row>
    <row r="1394" spans="1:7" x14ac:dyDescent="0.25">
      <c r="A1394" s="291">
        <f t="shared" si="20"/>
        <v>69</v>
      </c>
      <c r="B1394" s="275">
        <v>44133</v>
      </c>
      <c r="C1394" s="276" t="s">
        <v>3255</v>
      </c>
      <c r="D1394" s="277" t="s">
        <v>3252</v>
      </c>
      <c r="E1394" s="276" t="s">
        <v>3258</v>
      </c>
      <c r="F1394" s="278">
        <v>261.42</v>
      </c>
      <c r="G1394" s="318"/>
    </row>
    <row r="1395" spans="1:7" x14ac:dyDescent="0.25">
      <c r="A1395" s="291">
        <f t="shared" si="20"/>
        <v>70</v>
      </c>
      <c r="B1395" s="275">
        <v>44133</v>
      </c>
      <c r="C1395" s="276" t="s">
        <v>3256</v>
      </c>
      <c r="D1395" s="277" t="s">
        <v>3252</v>
      </c>
      <c r="E1395" s="276" t="s">
        <v>3258</v>
      </c>
      <c r="F1395" s="278">
        <v>57.1</v>
      </c>
      <c r="G1395" s="318"/>
    </row>
    <row r="1396" spans="1:7" ht="30" x14ac:dyDescent="0.25">
      <c r="A1396" s="290">
        <v>1</v>
      </c>
      <c r="B1396" s="176">
        <v>43858</v>
      </c>
      <c r="C1396" s="174" t="s">
        <v>379</v>
      </c>
      <c r="D1396" s="174" t="s">
        <v>436</v>
      </c>
      <c r="E1396" s="174"/>
      <c r="F1396" s="230">
        <f>378+4.4+4.4+4.4+4.4</f>
        <v>395.59999999999991</v>
      </c>
      <c r="G1396" s="315"/>
    </row>
    <row r="1397" spans="1:7" ht="60" x14ac:dyDescent="0.25">
      <c r="A1397" s="290">
        <v>2</v>
      </c>
      <c r="B1397" s="176">
        <v>43888</v>
      </c>
      <c r="C1397" s="174" t="s">
        <v>15</v>
      </c>
      <c r="D1397" s="174" t="s">
        <v>2056</v>
      </c>
      <c r="E1397" s="174"/>
      <c r="F1397" s="230">
        <f>63+5+32+15+18.5+3.4+1.7+5.1+1.7+1.7+15</f>
        <v>162.09999999999997</v>
      </c>
      <c r="G1397" s="315"/>
    </row>
    <row r="1398" spans="1:7" x14ac:dyDescent="0.25">
      <c r="A1398" s="290">
        <v>3</v>
      </c>
      <c r="B1398" s="172">
        <v>43889</v>
      </c>
      <c r="C1398" s="174" t="s">
        <v>11</v>
      </c>
      <c r="D1398" s="174" t="s">
        <v>588</v>
      </c>
      <c r="E1398" s="174" t="s">
        <v>2057</v>
      </c>
      <c r="F1398" s="234">
        <v>5</v>
      </c>
      <c r="G1398" s="315"/>
    </row>
    <row r="1399" spans="1:7" x14ac:dyDescent="0.25">
      <c r="A1399" s="290">
        <v>4</v>
      </c>
      <c r="B1399" s="172">
        <v>43889</v>
      </c>
      <c r="C1399" s="174" t="s">
        <v>11</v>
      </c>
      <c r="D1399" s="174" t="s">
        <v>2059</v>
      </c>
      <c r="E1399" s="174" t="s">
        <v>2058</v>
      </c>
      <c r="F1399" s="234">
        <v>20</v>
      </c>
      <c r="G1399" s="315"/>
    </row>
    <row r="1400" spans="1:7" ht="45" x14ac:dyDescent="0.25">
      <c r="A1400" s="290">
        <v>5</v>
      </c>
      <c r="B1400" s="176">
        <v>43882</v>
      </c>
      <c r="C1400" s="174" t="s">
        <v>868</v>
      </c>
      <c r="D1400" s="174" t="s">
        <v>2051</v>
      </c>
      <c r="E1400" s="174"/>
      <c r="F1400" s="230">
        <f>3+165+14+21</f>
        <v>203</v>
      </c>
      <c r="G1400" s="315"/>
    </row>
    <row r="1401" spans="1:7" ht="30" x14ac:dyDescent="0.25">
      <c r="A1401" s="290">
        <v>6</v>
      </c>
      <c r="B1401" s="176">
        <v>43887</v>
      </c>
      <c r="C1401" s="174" t="s">
        <v>11</v>
      </c>
      <c r="D1401" s="174" t="s">
        <v>3126</v>
      </c>
      <c r="E1401" s="174"/>
      <c r="F1401" s="230">
        <v>132</v>
      </c>
      <c r="G1401" s="315"/>
    </row>
    <row r="1402" spans="1:7" ht="45" x14ac:dyDescent="0.25">
      <c r="A1402" s="290">
        <v>7</v>
      </c>
      <c r="B1402" s="176">
        <v>43896</v>
      </c>
      <c r="C1402" s="174" t="s">
        <v>15</v>
      </c>
      <c r="D1402" s="174" t="s">
        <v>103</v>
      </c>
      <c r="E1402" s="174" t="s">
        <v>2070</v>
      </c>
      <c r="F1402" s="230">
        <v>41.3</v>
      </c>
      <c r="G1402" s="315"/>
    </row>
    <row r="1403" spans="1:7" x14ac:dyDescent="0.25">
      <c r="A1403" s="290">
        <v>8</v>
      </c>
      <c r="B1403" s="176">
        <v>43895</v>
      </c>
      <c r="C1403" s="174" t="s">
        <v>2065</v>
      </c>
      <c r="D1403" s="174" t="s">
        <v>1147</v>
      </c>
      <c r="E1403" s="174"/>
      <c r="F1403" s="230">
        <v>1060</v>
      </c>
      <c r="G1403" s="315"/>
    </row>
    <row r="1404" spans="1:7" ht="45" x14ac:dyDescent="0.25">
      <c r="A1404" s="290">
        <v>9</v>
      </c>
      <c r="B1404" s="176">
        <v>43896</v>
      </c>
      <c r="C1404" s="174" t="s">
        <v>2060</v>
      </c>
      <c r="D1404" s="174" t="s">
        <v>436</v>
      </c>
      <c r="E1404" s="174"/>
      <c r="F1404" s="230">
        <v>112</v>
      </c>
      <c r="G1404" s="315"/>
    </row>
    <row r="1405" spans="1:7" ht="30" x14ac:dyDescent="0.25">
      <c r="A1405" s="290">
        <v>10</v>
      </c>
      <c r="B1405" s="176">
        <v>43895</v>
      </c>
      <c r="C1405" s="174" t="s">
        <v>2067</v>
      </c>
      <c r="D1405" s="174" t="s">
        <v>1147</v>
      </c>
      <c r="E1405" s="174"/>
      <c r="F1405" s="230">
        <v>40</v>
      </c>
      <c r="G1405" s="315"/>
    </row>
    <row r="1406" spans="1:7" ht="45" x14ac:dyDescent="0.25">
      <c r="A1406" s="290">
        <v>11</v>
      </c>
      <c r="B1406" s="176">
        <v>43896</v>
      </c>
      <c r="C1406" s="174" t="s">
        <v>2060</v>
      </c>
      <c r="D1406" s="174" t="s">
        <v>436</v>
      </c>
      <c r="E1406" s="174"/>
      <c r="F1406" s="230">
        <v>8.8000000000000007</v>
      </c>
      <c r="G1406" s="315"/>
    </row>
    <row r="1407" spans="1:7" ht="30" x14ac:dyDescent="0.25">
      <c r="A1407" s="290">
        <v>12</v>
      </c>
      <c r="B1407" s="176">
        <v>43894</v>
      </c>
      <c r="C1407" s="174" t="s">
        <v>481</v>
      </c>
      <c r="D1407" s="174" t="s">
        <v>2064</v>
      </c>
      <c r="E1407" s="174"/>
      <c r="F1407" s="230">
        <v>2</v>
      </c>
      <c r="G1407" s="315"/>
    </row>
    <row r="1408" spans="1:7" ht="30" x14ac:dyDescent="0.25">
      <c r="A1408" s="290">
        <v>13</v>
      </c>
      <c r="B1408" s="176">
        <v>43895</v>
      </c>
      <c r="C1408" s="174" t="s">
        <v>481</v>
      </c>
      <c r="D1408" s="174" t="s">
        <v>2068</v>
      </c>
      <c r="E1408" s="174"/>
      <c r="F1408" s="230">
        <v>252</v>
      </c>
      <c r="G1408" s="315"/>
    </row>
    <row r="1409" spans="1:7" ht="60" x14ac:dyDescent="0.25">
      <c r="A1409" s="290">
        <v>14</v>
      </c>
      <c r="B1409" s="176">
        <v>43894</v>
      </c>
      <c r="C1409" s="174" t="s">
        <v>2062</v>
      </c>
      <c r="D1409" s="174" t="s">
        <v>2063</v>
      </c>
      <c r="E1409" s="174"/>
      <c r="F1409" s="230">
        <v>300</v>
      </c>
      <c r="G1409" s="315"/>
    </row>
    <row r="1410" spans="1:7" ht="60" x14ac:dyDescent="0.25">
      <c r="A1410" s="290">
        <v>15</v>
      </c>
      <c r="B1410" s="176">
        <v>43894</v>
      </c>
      <c r="C1410" s="174" t="s">
        <v>2062</v>
      </c>
      <c r="D1410" s="174" t="s">
        <v>2063</v>
      </c>
      <c r="E1410" s="174"/>
      <c r="F1410" s="230">
        <v>300</v>
      </c>
      <c r="G1410" s="315"/>
    </row>
    <row r="1411" spans="1:7" ht="45" x14ac:dyDescent="0.25">
      <c r="A1411" s="290">
        <v>16</v>
      </c>
      <c r="B1411" s="176">
        <v>43901</v>
      </c>
      <c r="C1411" s="174" t="s">
        <v>2060</v>
      </c>
      <c r="D1411" s="174" t="s">
        <v>2071</v>
      </c>
      <c r="E1411" s="174"/>
      <c r="F1411" s="230">
        <v>21.7</v>
      </c>
      <c r="G1411" s="315"/>
    </row>
    <row r="1412" spans="1:7" ht="45" x14ac:dyDescent="0.25">
      <c r="A1412" s="290">
        <v>17</v>
      </c>
      <c r="B1412" s="176">
        <v>43891</v>
      </c>
      <c r="C1412" s="174" t="s">
        <v>2060</v>
      </c>
      <c r="D1412" s="174" t="s">
        <v>2061</v>
      </c>
      <c r="E1412" s="174"/>
      <c r="F1412" s="230">
        <v>51.8</v>
      </c>
      <c r="G1412" s="315"/>
    </row>
    <row r="1413" spans="1:7" x14ac:dyDescent="0.25">
      <c r="A1413" s="290">
        <v>18</v>
      </c>
      <c r="B1413" s="172">
        <v>44049</v>
      </c>
      <c r="C1413" s="174" t="s">
        <v>11</v>
      </c>
      <c r="D1413" s="174" t="s">
        <v>1344</v>
      </c>
      <c r="E1413" s="174" t="s">
        <v>2078</v>
      </c>
      <c r="F1413" s="230">
        <v>4</v>
      </c>
      <c r="G1413" s="315"/>
    </row>
    <row r="1414" spans="1:7" ht="45" x14ac:dyDescent="0.25">
      <c r="A1414" s="290">
        <v>19</v>
      </c>
      <c r="B1414" s="172">
        <v>44053</v>
      </c>
      <c r="C1414" s="174" t="s">
        <v>15</v>
      </c>
      <c r="D1414" s="174" t="s">
        <v>2079</v>
      </c>
      <c r="E1414" s="174"/>
      <c r="F1414" s="230">
        <v>105</v>
      </c>
      <c r="G1414" s="315"/>
    </row>
    <row r="1415" spans="1:7" ht="45" x14ac:dyDescent="0.25">
      <c r="A1415" s="290">
        <v>20</v>
      </c>
      <c r="B1415" s="176">
        <v>44194</v>
      </c>
      <c r="C1415" s="173" t="s">
        <v>1729</v>
      </c>
      <c r="D1415" s="174" t="s">
        <v>15</v>
      </c>
      <c r="E1415" s="174"/>
      <c r="F1415" s="230">
        <v>258.5</v>
      </c>
      <c r="G1415" s="315"/>
    </row>
    <row r="1416" spans="1:7" ht="45" x14ac:dyDescent="0.25">
      <c r="A1416" s="290">
        <v>21</v>
      </c>
      <c r="B1416" s="172">
        <v>44053</v>
      </c>
      <c r="C1416" s="174" t="s">
        <v>15</v>
      </c>
      <c r="D1416" s="174" t="s">
        <v>2080</v>
      </c>
      <c r="E1416" s="174"/>
      <c r="F1416" s="230">
        <v>235</v>
      </c>
      <c r="G1416" s="315"/>
    </row>
    <row r="1417" spans="1:7" ht="75" x14ac:dyDescent="0.25">
      <c r="A1417" s="290">
        <v>22</v>
      </c>
      <c r="B1417" s="176">
        <v>44084</v>
      </c>
      <c r="C1417" s="174" t="s">
        <v>15</v>
      </c>
      <c r="D1417" s="174" t="s">
        <v>2081</v>
      </c>
      <c r="E1417" s="174"/>
      <c r="F1417" s="230">
        <f>5+100+63+63+9</f>
        <v>240</v>
      </c>
      <c r="G1417" s="315"/>
    </row>
    <row r="1418" spans="1:7" ht="30" x14ac:dyDescent="0.25">
      <c r="A1418" s="290">
        <v>23</v>
      </c>
      <c r="B1418" s="172">
        <v>44075</v>
      </c>
      <c r="C1418" s="174" t="s">
        <v>100</v>
      </c>
      <c r="D1418" s="174" t="s">
        <v>1344</v>
      </c>
      <c r="E1418" s="174"/>
      <c r="F1418" s="230">
        <v>4</v>
      </c>
      <c r="G1418" s="315"/>
    </row>
    <row r="1419" spans="1:7" ht="45" x14ac:dyDescent="0.25">
      <c r="A1419" s="290">
        <v>24</v>
      </c>
      <c r="B1419" s="176">
        <v>44093</v>
      </c>
      <c r="C1419" s="173" t="s">
        <v>15</v>
      </c>
      <c r="D1419" s="173" t="s">
        <v>1662</v>
      </c>
      <c r="E1419" s="182"/>
      <c r="F1419" s="230">
        <v>150</v>
      </c>
      <c r="G1419" s="316"/>
    </row>
    <row r="1420" spans="1:7" ht="45" x14ac:dyDescent="0.25">
      <c r="A1420" s="290">
        <v>25</v>
      </c>
      <c r="B1420" s="176">
        <v>44112</v>
      </c>
      <c r="C1420" s="174" t="s">
        <v>2085</v>
      </c>
      <c r="D1420" s="174" t="s">
        <v>2086</v>
      </c>
      <c r="E1420" s="174"/>
      <c r="F1420" s="230">
        <v>17.8</v>
      </c>
      <c r="G1420" s="315"/>
    </row>
    <row r="1421" spans="1:7" ht="45" x14ac:dyDescent="0.25">
      <c r="A1421" s="290">
        <v>26</v>
      </c>
      <c r="B1421" s="176">
        <v>44110</v>
      </c>
      <c r="C1421" s="174" t="s">
        <v>3127</v>
      </c>
      <c r="D1421" s="174" t="s">
        <v>3128</v>
      </c>
      <c r="E1421" s="174" t="s">
        <v>2083</v>
      </c>
      <c r="F1421" s="230">
        <v>70</v>
      </c>
      <c r="G1421" s="315"/>
    </row>
    <row r="1422" spans="1:7" ht="45" x14ac:dyDescent="0.25">
      <c r="A1422" s="290">
        <v>27</v>
      </c>
      <c r="B1422" s="176">
        <v>44118</v>
      </c>
      <c r="C1422" s="174" t="s">
        <v>15</v>
      </c>
      <c r="D1422" s="174" t="s">
        <v>3129</v>
      </c>
      <c r="E1422" s="174"/>
      <c r="F1422" s="230">
        <v>165</v>
      </c>
      <c r="G1422" s="315"/>
    </row>
    <row r="1423" spans="1:7" ht="45" x14ac:dyDescent="0.25">
      <c r="A1423" s="290">
        <v>28</v>
      </c>
      <c r="B1423" s="176">
        <v>44165</v>
      </c>
      <c r="C1423" s="174" t="s">
        <v>15</v>
      </c>
      <c r="D1423" s="174" t="s">
        <v>3129</v>
      </c>
      <c r="E1423" s="174"/>
      <c r="F1423" s="230">
        <v>200</v>
      </c>
      <c r="G1423" s="315"/>
    </row>
    <row r="1424" spans="1:7" ht="45" x14ac:dyDescent="0.25">
      <c r="A1424" s="290">
        <v>29</v>
      </c>
      <c r="B1424" s="176">
        <v>44165</v>
      </c>
      <c r="C1424" s="174" t="s">
        <v>15</v>
      </c>
      <c r="D1424" s="174" t="s">
        <v>3129</v>
      </c>
      <c r="E1424" s="174"/>
      <c r="F1424" s="230">
        <v>100</v>
      </c>
      <c r="G1424" s="315"/>
    </row>
    <row r="1425" spans="1:7" ht="105" x14ac:dyDescent="0.25">
      <c r="A1425" s="290">
        <v>30</v>
      </c>
      <c r="B1425" s="176">
        <v>44169</v>
      </c>
      <c r="C1425" s="174" t="s">
        <v>2098</v>
      </c>
      <c r="D1425" s="174"/>
      <c r="E1425" s="174" t="s">
        <v>2097</v>
      </c>
      <c r="F1425" s="230">
        <v>90</v>
      </c>
      <c r="G1425" s="315"/>
    </row>
    <row r="1426" spans="1:7" ht="105" x14ac:dyDescent="0.25">
      <c r="A1426" s="290">
        <v>31</v>
      </c>
      <c r="B1426" s="176">
        <v>44169</v>
      </c>
      <c r="C1426" s="174" t="s">
        <v>2098</v>
      </c>
      <c r="D1426" s="174"/>
      <c r="E1426" s="174" t="s">
        <v>2099</v>
      </c>
      <c r="F1426" s="230">
        <v>42</v>
      </c>
      <c r="G1426" s="315"/>
    </row>
    <row r="1427" spans="1:7" ht="60" x14ac:dyDescent="0.25">
      <c r="A1427" s="290">
        <v>32</v>
      </c>
      <c r="B1427" s="176">
        <v>44172</v>
      </c>
      <c r="C1427" s="174" t="s">
        <v>2103</v>
      </c>
      <c r="D1427" s="174"/>
      <c r="E1427" s="174" t="s">
        <v>2102</v>
      </c>
      <c r="F1427" s="230">
        <v>119.8</v>
      </c>
      <c r="G1427" s="315"/>
    </row>
    <row r="1428" spans="1:7" ht="60" x14ac:dyDescent="0.25">
      <c r="A1428" s="290">
        <v>33</v>
      </c>
      <c r="B1428" s="176">
        <v>44172</v>
      </c>
      <c r="C1428" s="174" t="s">
        <v>2105</v>
      </c>
      <c r="D1428" s="174"/>
      <c r="E1428" s="174" t="s">
        <v>2104</v>
      </c>
      <c r="F1428" s="230">
        <v>239.6</v>
      </c>
      <c r="G1428" s="315"/>
    </row>
    <row r="1429" spans="1:7" ht="60" x14ac:dyDescent="0.25">
      <c r="A1429" s="290">
        <v>34</v>
      </c>
      <c r="B1429" s="176">
        <v>44194</v>
      </c>
      <c r="C1429" s="174" t="s">
        <v>2113</v>
      </c>
      <c r="D1429" s="174"/>
      <c r="E1429" s="174"/>
      <c r="F1429" s="230">
        <v>59</v>
      </c>
      <c r="G1429" s="315"/>
    </row>
    <row r="1430" spans="1:7" ht="60" x14ac:dyDescent="0.25">
      <c r="A1430" s="290">
        <v>35</v>
      </c>
      <c r="B1430" s="172">
        <v>44194</v>
      </c>
      <c r="C1430" s="174" t="s">
        <v>2111</v>
      </c>
      <c r="D1430" s="174" t="s">
        <v>2112</v>
      </c>
      <c r="E1430" s="174" t="s">
        <v>2110</v>
      </c>
      <c r="F1430" s="230">
        <v>12</v>
      </c>
      <c r="G1430" s="315"/>
    </row>
    <row r="1431" spans="1:7" ht="30" x14ac:dyDescent="0.25">
      <c r="A1431" s="290">
        <v>36</v>
      </c>
      <c r="B1431" s="172">
        <v>44195</v>
      </c>
      <c r="C1431" s="174" t="s">
        <v>100</v>
      </c>
      <c r="D1431" s="174" t="s">
        <v>2116</v>
      </c>
      <c r="E1431" s="174"/>
      <c r="F1431" s="230">
        <v>50</v>
      </c>
      <c r="G1431" s="315"/>
    </row>
    <row r="1432" spans="1:7" ht="60" x14ac:dyDescent="0.25">
      <c r="A1432" s="290">
        <v>37</v>
      </c>
      <c r="B1432" s="176">
        <v>44195</v>
      </c>
      <c r="C1432" s="174" t="s">
        <v>2117</v>
      </c>
      <c r="D1432" s="174" t="s">
        <v>3130</v>
      </c>
      <c r="E1432" s="174"/>
      <c r="F1432" s="230">
        <v>100</v>
      </c>
      <c r="G1432" s="315"/>
    </row>
    <row r="1433" spans="1:7" ht="30" x14ac:dyDescent="0.25">
      <c r="A1433" s="290">
        <v>38</v>
      </c>
      <c r="B1433" s="176">
        <v>44193</v>
      </c>
      <c r="C1433" s="173" t="s">
        <v>2109</v>
      </c>
      <c r="D1433" s="173" t="s">
        <v>101</v>
      </c>
      <c r="E1433" s="182"/>
      <c r="F1433" s="230">
        <v>6.5</v>
      </c>
      <c r="G1433" s="316"/>
    </row>
    <row r="1434" spans="1:7" x14ac:dyDescent="0.25">
      <c r="A1434" s="290">
        <v>39</v>
      </c>
      <c r="B1434" s="176">
        <v>43894</v>
      </c>
      <c r="C1434" s="173" t="s">
        <v>11</v>
      </c>
      <c r="D1434" s="173" t="s">
        <v>101</v>
      </c>
      <c r="E1434" s="182"/>
      <c r="F1434" s="230">
        <f>6+6+2+20+75</f>
        <v>109</v>
      </c>
      <c r="G1434" s="316"/>
    </row>
    <row r="1435" spans="1:7" ht="45" x14ac:dyDescent="0.25">
      <c r="A1435" s="290">
        <v>40</v>
      </c>
      <c r="B1435" s="176">
        <v>43860</v>
      </c>
      <c r="C1435" s="174" t="s">
        <v>15</v>
      </c>
      <c r="D1435" s="174" t="s">
        <v>101</v>
      </c>
      <c r="E1435" s="174"/>
      <c r="F1435" s="230">
        <f>149.4+5+39.9</f>
        <v>194.3</v>
      </c>
      <c r="G1435" s="315"/>
    </row>
    <row r="1436" spans="1:7" ht="45" x14ac:dyDescent="0.25">
      <c r="A1436" s="290">
        <v>41</v>
      </c>
      <c r="B1436" s="176">
        <v>44120</v>
      </c>
      <c r="C1436" s="174" t="s">
        <v>15</v>
      </c>
      <c r="D1436" s="174"/>
      <c r="E1436" s="174"/>
      <c r="F1436" s="230">
        <v>12</v>
      </c>
      <c r="G1436" s="315"/>
    </row>
    <row r="1437" spans="1:7" ht="60" x14ac:dyDescent="0.25">
      <c r="A1437" s="290">
        <v>42</v>
      </c>
      <c r="B1437" s="176">
        <v>44041</v>
      </c>
      <c r="C1437" s="174" t="s">
        <v>3131</v>
      </c>
      <c r="D1437" s="174" t="s">
        <v>101</v>
      </c>
      <c r="E1437" s="174"/>
      <c r="F1437" s="230">
        <v>615.79999999999995</v>
      </c>
      <c r="G1437" s="315"/>
    </row>
    <row r="1438" spans="1:7" ht="45" x14ac:dyDescent="0.25">
      <c r="A1438" s="290">
        <v>43</v>
      </c>
      <c r="B1438" s="176">
        <v>44013</v>
      </c>
      <c r="C1438" s="174" t="s">
        <v>15</v>
      </c>
      <c r="D1438" s="174" t="s">
        <v>101</v>
      </c>
      <c r="E1438" s="174"/>
      <c r="F1438" s="230">
        <v>106.5</v>
      </c>
      <c r="G1438" s="315"/>
    </row>
    <row r="1439" spans="1:7" x14ac:dyDescent="0.25">
      <c r="A1439" s="291">
        <f t="shared" ref="A1439:A1441" si="21">+A1438+1</f>
        <v>44</v>
      </c>
      <c r="B1439" s="280">
        <v>45594</v>
      </c>
      <c r="C1439" s="276" t="s">
        <v>3118</v>
      </c>
      <c r="D1439" s="277" t="s">
        <v>3252</v>
      </c>
      <c r="E1439" s="276" t="s">
        <v>3259</v>
      </c>
      <c r="F1439" s="278">
        <v>127.1</v>
      </c>
      <c r="G1439" s="319"/>
    </row>
    <row r="1440" spans="1:7" x14ac:dyDescent="0.25">
      <c r="A1440" s="291">
        <f t="shared" si="21"/>
        <v>45</v>
      </c>
      <c r="B1440" s="280">
        <v>45594</v>
      </c>
      <c r="C1440" s="276" t="s">
        <v>3255</v>
      </c>
      <c r="D1440" s="277" t="s">
        <v>3252</v>
      </c>
      <c r="E1440" s="276" t="s">
        <v>3259</v>
      </c>
      <c r="F1440" s="278">
        <v>365.77</v>
      </c>
      <c r="G1440" s="319"/>
    </row>
    <row r="1441" spans="1:7" x14ac:dyDescent="0.25">
      <c r="A1441" s="291">
        <f t="shared" si="21"/>
        <v>46</v>
      </c>
      <c r="B1441" s="280">
        <v>45594</v>
      </c>
      <c r="C1441" s="276" t="s">
        <v>3256</v>
      </c>
      <c r="D1441" s="277" t="s">
        <v>3252</v>
      </c>
      <c r="E1441" s="276" t="s">
        <v>3259</v>
      </c>
      <c r="F1441" s="278">
        <v>55.42</v>
      </c>
      <c r="G1441" s="319"/>
    </row>
    <row r="1442" spans="1:7" x14ac:dyDescent="0.25">
      <c r="A1442" s="282">
        <v>1</v>
      </c>
      <c r="B1442" s="109">
        <v>44237</v>
      </c>
      <c r="C1442" s="89" t="s">
        <v>2126</v>
      </c>
      <c r="D1442" s="89" t="s">
        <v>2127</v>
      </c>
      <c r="E1442" s="103"/>
      <c r="F1442" s="235">
        <v>30</v>
      </c>
      <c r="G1442" s="320"/>
    </row>
    <row r="1443" spans="1:7" x14ac:dyDescent="0.25">
      <c r="A1443" s="282">
        <f>+A1442+1</f>
        <v>2</v>
      </c>
      <c r="B1443" s="109">
        <v>44228</v>
      </c>
      <c r="C1443" s="89" t="s">
        <v>2122</v>
      </c>
      <c r="D1443" s="89"/>
      <c r="E1443" s="103" t="s">
        <v>2121</v>
      </c>
      <c r="F1443" s="235">
        <v>14</v>
      </c>
      <c r="G1443" s="320"/>
    </row>
    <row r="1444" spans="1:7" x14ac:dyDescent="0.25">
      <c r="A1444" s="282">
        <f>+A1443+1</f>
        <v>3</v>
      </c>
      <c r="B1444" s="109">
        <v>44230</v>
      </c>
      <c r="C1444" s="89" t="s">
        <v>2124</v>
      </c>
      <c r="D1444" s="89"/>
      <c r="E1444" s="103"/>
      <c r="F1444" s="235">
        <v>26</v>
      </c>
      <c r="G1444" s="320"/>
    </row>
    <row r="1445" spans="1:7" x14ac:dyDescent="0.25">
      <c r="A1445" s="282">
        <f t="shared" ref="A1445:A1508" si="22">+A1444+1</f>
        <v>4</v>
      </c>
      <c r="B1445" s="109">
        <v>44244</v>
      </c>
      <c r="C1445" s="89" t="s">
        <v>2130</v>
      </c>
      <c r="D1445" s="89"/>
      <c r="E1445" s="103">
        <v>2850277</v>
      </c>
      <c r="F1445" s="235">
        <v>49</v>
      </c>
      <c r="G1445" s="320"/>
    </row>
    <row r="1446" spans="1:7" x14ac:dyDescent="0.25">
      <c r="A1446" s="282">
        <f t="shared" si="22"/>
        <v>5</v>
      </c>
      <c r="B1446" s="109">
        <v>44244</v>
      </c>
      <c r="C1446" s="89" t="s">
        <v>2131</v>
      </c>
      <c r="D1446" s="89"/>
      <c r="E1446" s="103">
        <v>2850302</v>
      </c>
      <c r="F1446" s="235">
        <v>49</v>
      </c>
      <c r="G1446" s="320"/>
    </row>
    <row r="1447" spans="1:7" x14ac:dyDescent="0.25">
      <c r="A1447" s="282">
        <f t="shared" si="22"/>
        <v>6</v>
      </c>
      <c r="B1447" s="109">
        <v>44256</v>
      </c>
      <c r="C1447" s="89" t="s">
        <v>100</v>
      </c>
      <c r="D1447" s="89" t="s">
        <v>2133</v>
      </c>
      <c r="E1447" s="103"/>
      <c r="F1447" s="235">
        <v>65</v>
      </c>
      <c r="G1447" s="320"/>
    </row>
    <row r="1448" spans="1:7" x14ac:dyDescent="0.25">
      <c r="A1448" s="282">
        <f t="shared" si="22"/>
        <v>7</v>
      </c>
      <c r="B1448" s="109">
        <v>44256</v>
      </c>
      <c r="C1448" s="89" t="s">
        <v>2134</v>
      </c>
      <c r="D1448" s="89"/>
      <c r="E1448" s="103"/>
      <c r="F1448" s="235">
        <v>600</v>
      </c>
      <c r="G1448" s="320"/>
    </row>
    <row r="1449" spans="1:7" x14ac:dyDescent="0.25">
      <c r="A1449" s="282">
        <f t="shared" si="22"/>
        <v>8</v>
      </c>
      <c r="B1449" s="109">
        <v>44257</v>
      </c>
      <c r="C1449" s="89" t="s">
        <v>2137</v>
      </c>
      <c r="D1449" s="89"/>
      <c r="E1449" s="103" t="s">
        <v>3155</v>
      </c>
      <c r="F1449" s="235">
        <v>900</v>
      </c>
      <c r="G1449" s="320"/>
    </row>
    <row r="1450" spans="1:7" x14ac:dyDescent="0.25">
      <c r="A1450" s="282">
        <f t="shared" si="22"/>
        <v>9</v>
      </c>
      <c r="B1450" s="109">
        <v>44258</v>
      </c>
      <c r="C1450" s="89" t="s">
        <v>2147</v>
      </c>
      <c r="D1450" s="89" t="s">
        <v>2148</v>
      </c>
      <c r="E1450" s="103"/>
      <c r="F1450" s="235">
        <v>99</v>
      </c>
      <c r="G1450" s="320"/>
    </row>
    <row r="1451" spans="1:7" x14ac:dyDescent="0.25">
      <c r="A1451" s="282">
        <f t="shared" si="22"/>
        <v>10</v>
      </c>
      <c r="B1451" s="109">
        <v>44258</v>
      </c>
      <c r="C1451" s="89" t="s">
        <v>2140</v>
      </c>
      <c r="D1451" s="89"/>
      <c r="E1451" s="103" t="s">
        <v>2135</v>
      </c>
      <c r="F1451" s="235">
        <v>1000</v>
      </c>
      <c r="G1451" s="320"/>
    </row>
    <row r="1452" spans="1:7" x14ac:dyDescent="0.25">
      <c r="A1452" s="282">
        <f t="shared" si="22"/>
        <v>11</v>
      </c>
      <c r="B1452" s="109">
        <v>44258</v>
      </c>
      <c r="C1452" s="89" t="s">
        <v>2141</v>
      </c>
      <c r="D1452" s="89"/>
      <c r="E1452" s="103" t="s">
        <v>2135</v>
      </c>
      <c r="F1452" s="235">
        <v>1700</v>
      </c>
      <c r="G1452" s="320"/>
    </row>
    <row r="1453" spans="1:7" x14ac:dyDescent="0.25">
      <c r="A1453" s="282">
        <f t="shared" si="22"/>
        <v>12</v>
      </c>
      <c r="B1453" s="109">
        <v>44258</v>
      </c>
      <c r="C1453" s="89" t="s">
        <v>2145</v>
      </c>
      <c r="D1453" s="89"/>
      <c r="E1453" s="103"/>
      <c r="F1453" s="235">
        <v>1000</v>
      </c>
      <c r="G1453" s="320"/>
    </row>
    <row r="1454" spans="1:7" x14ac:dyDescent="0.25">
      <c r="A1454" s="282">
        <f t="shared" si="22"/>
        <v>13</v>
      </c>
      <c r="B1454" s="109">
        <v>44259</v>
      </c>
      <c r="C1454" s="89" t="s">
        <v>3156</v>
      </c>
      <c r="D1454" s="89"/>
      <c r="E1454" s="103"/>
      <c r="F1454" s="235">
        <v>1800</v>
      </c>
      <c r="G1454" s="320"/>
    </row>
    <row r="1455" spans="1:7" x14ac:dyDescent="0.25">
      <c r="A1455" s="282">
        <f t="shared" si="22"/>
        <v>14</v>
      </c>
      <c r="B1455" s="109">
        <v>44260</v>
      </c>
      <c r="C1455" s="89" t="s">
        <v>2150</v>
      </c>
      <c r="D1455" s="89" t="s">
        <v>3157</v>
      </c>
      <c r="E1455" s="103" t="s">
        <v>1932</v>
      </c>
      <c r="F1455" s="235"/>
      <c r="G1455" s="320"/>
    </row>
    <row r="1456" spans="1:7" x14ac:dyDescent="0.25">
      <c r="A1456" s="282">
        <f t="shared" si="22"/>
        <v>15</v>
      </c>
      <c r="B1456" s="109">
        <v>44265</v>
      </c>
      <c r="C1456" s="89" t="s">
        <v>2159</v>
      </c>
      <c r="D1456" s="89"/>
      <c r="E1456" s="103" t="s">
        <v>2158</v>
      </c>
      <c r="F1456" s="235">
        <v>20</v>
      </c>
      <c r="G1456" s="320"/>
    </row>
    <row r="1457" spans="1:7" x14ac:dyDescent="0.25">
      <c r="A1457" s="282">
        <f t="shared" si="22"/>
        <v>16</v>
      </c>
      <c r="B1457" s="109">
        <v>44261</v>
      </c>
      <c r="C1457" s="89" t="s">
        <v>2152</v>
      </c>
      <c r="D1457" s="89"/>
      <c r="E1457" s="103" t="s">
        <v>2151</v>
      </c>
      <c r="F1457" s="235">
        <v>53</v>
      </c>
      <c r="G1457" s="320"/>
    </row>
    <row r="1458" spans="1:7" x14ac:dyDescent="0.25">
      <c r="A1458" s="282">
        <f t="shared" si="22"/>
        <v>17</v>
      </c>
      <c r="B1458" s="109">
        <v>44264</v>
      </c>
      <c r="C1458" s="89" t="s">
        <v>2155</v>
      </c>
      <c r="D1458" s="89"/>
      <c r="E1458" s="103" t="s">
        <v>2154</v>
      </c>
      <c r="F1458" s="235">
        <v>117.5</v>
      </c>
      <c r="G1458" s="320"/>
    </row>
    <row r="1459" spans="1:7" x14ac:dyDescent="0.25">
      <c r="A1459" s="282">
        <f t="shared" si="22"/>
        <v>18</v>
      </c>
      <c r="B1459" s="109">
        <v>44265</v>
      </c>
      <c r="C1459" s="89" t="s">
        <v>2157</v>
      </c>
      <c r="D1459" s="89"/>
      <c r="E1459" s="103" t="s">
        <v>2156</v>
      </c>
      <c r="F1459" s="235">
        <v>52</v>
      </c>
      <c r="G1459" s="320"/>
    </row>
    <row r="1460" spans="1:7" x14ac:dyDescent="0.25">
      <c r="A1460" s="282">
        <f t="shared" si="22"/>
        <v>19</v>
      </c>
      <c r="B1460" s="109">
        <v>44277</v>
      </c>
      <c r="C1460" s="89" t="s">
        <v>2164</v>
      </c>
      <c r="D1460" s="89"/>
      <c r="E1460" s="103" t="s">
        <v>2163</v>
      </c>
      <c r="F1460" s="235">
        <v>224.93</v>
      </c>
      <c r="G1460" s="320"/>
    </row>
    <row r="1461" spans="1:7" x14ac:dyDescent="0.25">
      <c r="A1461" s="282">
        <f t="shared" si="22"/>
        <v>20</v>
      </c>
      <c r="B1461" s="109">
        <v>44281</v>
      </c>
      <c r="C1461" s="89" t="s">
        <v>2169</v>
      </c>
      <c r="D1461" s="89"/>
      <c r="E1461" s="103">
        <v>3218455</v>
      </c>
      <c r="F1461" s="235">
        <v>14</v>
      </c>
      <c r="G1461" s="320"/>
    </row>
    <row r="1462" spans="1:7" x14ac:dyDescent="0.25">
      <c r="A1462" s="282">
        <f t="shared" si="22"/>
        <v>21</v>
      </c>
      <c r="B1462" s="109">
        <v>44313</v>
      </c>
      <c r="C1462" s="89" t="s">
        <v>2195</v>
      </c>
      <c r="D1462" s="89" t="s">
        <v>2196</v>
      </c>
      <c r="E1462" s="103"/>
      <c r="F1462" s="235">
        <v>49.7</v>
      </c>
      <c r="G1462" s="320"/>
    </row>
    <row r="1463" spans="1:7" x14ac:dyDescent="0.25">
      <c r="A1463" s="282">
        <f t="shared" si="22"/>
        <v>22</v>
      </c>
      <c r="B1463" s="109">
        <v>44292</v>
      </c>
      <c r="C1463" s="89" t="s">
        <v>11</v>
      </c>
      <c r="D1463" s="89" t="s">
        <v>2172</v>
      </c>
      <c r="E1463" s="103"/>
      <c r="F1463" s="235">
        <v>70</v>
      </c>
      <c r="G1463" s="320"/>
    </row>
    <row r="1464" spans="1:7" x14ac:dyDescent="0.25">
      <c r="A1464" s="282">
        <f t="shared" si="22"/>
        <v>23</v>
      </c>
      <c r="B1464" s="109">
        <v>44298</v>
      </c>
      <c r="C1464" s="89" t="s">
        <v>2176</v>
      </c>
      <c r="D1464" s="89"/>
      <c r="E1464" s="103"/>
      <c r="F1464" s="235">
        <v>510</v>
      </c>
      <c r="G1464" s="320"/>
    </row>
    <row r="1465" spans="1:7" x14ac:dyDescent="0.25">
      <c r="A1465" s="282">
        <f t="shared" si="22"/>
        <v>24</v>
      </c>
      <c r="B1465" s="109">
        <v>44300</v>
      </c>
      <c r="C1465" s="89" t="s">
        <v>2182</v>
      </c>
      <c r="D1465" s="89"/>
      <c r="E1465" s="103" t="s">
        <v>3132</v>
      </c>
      <c r="F1465" s="235">
        <v>28</v>
      </c>
      <c r="G1465" s="320"/>
    </row>
    <row r="1466" spans="1:7" x14ac:dyDescent="0.25">
      <c r="A1466" s="282">
        <f t="shared" si="22"/>
        <v>25</v>
      </c>
      <c r="B1466" s="109">
        <v>44307</v>
      </c>
      <c r="C1466" s="89" t="s">
        <v>2126</v>
      </c>
      <c r="D1466" s="89" t="s">
        <v>2185</v>
      </c>
      <c r="E1466" s="103" t="s">
        <v>2184</v>
      </c>
      <c r="F1466" s="235">
        <v>203</v>
      </c>
      <c r="G1466" s="320"/>
    </row>
    <row r="1467" spans="1:7" x14ac:dyDescent="0.25">
      <c r="A1467" s="282">
        <f t="shared" si="22"/>
        <v>26</v>
      </c>
      <c r="B1467" s="109">
        <v>44308</v>
      </c>
      <c r="C1467" s="89" t="s">
        <v>2192</v>
      </c>
      <c r="D1467" s="89"/>
      <c r="E1467" s="103" t="s">
        <v>2191</v>
      </c>
      <c r="F1467" s="235">
        <v>52</v>
      </c>
      <c r="G1467" s="320"/>
    </row>
    <row r="1468" spans="1:7" x14ac:dyDescent="0.25">
      <c r="A1468" s="282">
        <f t="shared" si="22"/>
        <v>27</v>
      </c>
      <c r="B1468" s="109">
        <v>44315</v>
      </c>
      <c r="C1468" s="89" t="s">
        <v>2126</v>
      </c>
      <c r="D1468" s="89" t="s">
        <v>2201</v>
      </c>
      <c r="E1468" s="103"/>
      <c r="F1468" s="235">
        <v>30</v>
      </c>
      <c r="G1468" s="320"/>
    </row>
    <row r="1469" spans="1:7" x14ac:dyDescent="0.25">
      <c r="A1469" s="282">
        <f t="shared" si="22"/>
        <v>28</v>
      </c>
      <c r="B1469" s="109">
        <v>44315</v>
      </c>
      <c r="C1469" s="89" t="s">
        <v>2204</v>
      </c>
      <c r="D1469" s="89"/>
      <c r="E1469" s="103"/>
      <c r="F1469" s="235">
        <v>284</v>
      </c>
      <c r="G1469" s="320"/>
    </row>
    <row r="1470" spans="1:7" x14ac:dyDescent="0.25">
      <c r="A1470" s="282">
        <f t="shared" si="22"/>
        <v>29</v>
      </c>
      <c r="B1470" s="109">
        <v>44307</v>
      </c>
      <c r="C1470" s="89" t="s">
        <v>11</v>
      </c>
      <c r="D1470" s="89" t="s">
        <v>2188</v>
      </c>
      <c r="E1470" s="103"/>
      <c r="F1470" s="235">
        <v>22</v>
      </c>
      <c r="G1470" s="320"/>
    </row>
    <row r="1471" spans="1:7" x14ac:dyDescent="0.25">
      <c r="A1471" s="282">
        <f t="shared" si="22"/>
        <v>30</v>
      </c>
      <c r="B1471" s="109">
        <v>44314</v>
      </c>
      <c r="C1471" s="89" t="s">
        <v>63</v>
      </c>
      <c r="D1471" s="89" t="s">
        <v>2198</v>
      </c>
      <c r="E1471" s="103"/>
      <c r="F1471" s="235">
        <v>2006.13</v>
      </c>
      <c r="G1471" s="320"/>
    </row>
    <row r="1472" spans="1:7" x14ac:dyDescent="0.25">
      <c r="A1472" s="282">
        <f t="shared" si="22"/>
        <v>31</v>
      </c>
      <c r="B1472" s="109">
        <v>44330</v>
      </c>
      <c r="C1472" s="89" t="s">
        <v>2269</v>
      </c>
      <c r="D1472" s="89"/>
      <c r="E1472" s="103" t="s">
        <v>2268</v>
      </c>
      <c r="F1472" s="235">
        <v>14</v>
      </c>
      <c r="G1472" s="320"/>
    </row>
    <row r="1473" spans="1:7" x14ac:dyDescent="0.25">
      <c r="A1473" s="282">
        <f t="shared" si="22"/>
        <v>32</v>
      </c>
      <c r="B1473" s="109">
        <v>44330</v>
      </c>
      <c r="C1473" s="89" t="s">
        <v>2267</v>
      </c>
      <c r="D1473" s="89"/>
      <c r="E1473" s="103" t="s">
        <v>2266</v>
      </c>
      <c r="F1473" s="235">
        <v>14</v>
      </c>
      <c r="G1473" s="320"/>
    </row>
    <row r="1474" spans="1:7" x14ac:dyDescent="0.25">
      <c r="A1474" s="282">
        <f t="shared" si="22"/>
        <v>33</v>
      </c>
      <c r="B1474" s="109">
        <v>44330</v>
      </c>
      <c r="C1474" s="89" t="s">
        <v>2265</v>
      </c>
      <c r="D1474" s="89"/>
      <c r="E1474" s="103" t="s">
        <v>2264</v>
      </c>
      <c r="F1474" s="235">
        <v>14</v>
      </c>
      <c r="G1474" s="320"/>
    </row>
    <row r="1475" spans="1:7" x14ac:dyDescent="0.25">
      <c r="A1475" s="282">
        <f t="shared" si="22"/>
        <v>34</v>
      </c>
      <c r="B1475" s="109">
        <v>44330</v>
      </c>
      <c r="C1475" s="89" t="s">
        <v>2263</v>
      </c>
      <c r="D1475" s="89"/>
      <c r="E1475" s="103" t="s">
        <v>2262</v>
      </c>
      <c r="F1475" s="235">
        <v>14</v>
      </c>
      <c r="G1475" s="320"/>
    </row>
    <row r="1476" spans="1:7" x14ac:dyDescent="0.25">
      <c r="A1476" s="282">
        <f t="shared" si="22"/>
        <v>35</v>
      </c>
      <c r="B1476" s="109">
        <v>44330</v>
      </c>
      <c r="C1476" s="89" t="s">
        <v>2261</v>
      </c>
      <c r="D1476" s="89"/>
      <c r="E1476" s="103" t="s">
        <v>2260</v>
      </c>
      <c r="F1476" s="235">
        <v>14</v>
      </c>
      <c r="G1476" s="320"/>
    </row>
    <row r="1477" spans="1:7" x14ac:dyDescent="0.25">
      <c r="A1477" s="282">
        <f t="shared" si="22"/>
        <v>36</v>
      </c>
      <c r="B1477" s="109">
        <v>44330</v>
      </c>
      <c r="C1477" s="89" t="s">
        <v>2259</v>
      </c>
      <c r="D1477" s="89"/>
      <c r="E1477" s="103" t="s">
        <v>2258</v>
      </c>
      <c r="F1477" s="235">
        <v>14</v>
      </c>
      <c r="G1477" s="320"/>
    </row>
    <row r="1478" spans="1:7" x14ac:dyDescent="0.25">
      <c r="A1478" s="282">
        <f t="shared" si="22"/>
        <v>37</v>
      </c>
      <c r="B1478" s="109">
        <v>44330</v>
      </c>
      <c r="C1478" s="89" t="s">
        <v>2257</v>
      </c>
      <c r="D1478" s="89"/>
      <c r="E1478" s="103" t="s">
        <v>3133</v>
      </c>
      <c r="F1478" s="235">
        <v>14</v>
      </c>
      <c r="G1478" s="320"/>
    </row>
    <row r="1479" spans="1:7" x14ac:dyDescent="0.25">
      <c r="A1479" s="282">
        <f t="shared" si="22"/>
        <v>38</v>
      </c>
      <c r="B1479" s="109">
        <v>44329</v>
      </c>
      <c r="C1479" s="89" t="s">
        <v>2212</v>
      </c>
      <c r="D1479" s="89"/>
      <c r="E1479" s="103" t="s">
        <v>2211</v>
      </c>
      <c r="F1479" s="235">
        <v>14</v>
      </c>
      <c r="G1479" s="320"/>
    </row>
    <row r="1480" spans="1:7" x14ac:dyDescent="0.25">
      <c r="A1480" s="282">
        <f t="shared" si="22"/>
        <v>39</v>
      </c>
      <c r="B1480" s="109">
        <v>44330</v>
      </c>
      <c r="C1480" s="89" t="s">
        <v>2285</v>
      </c>
      <c r="D1480" s="89"/>
      <c r="E1480" s="103" t="s">
        <v>2284</v>
      </c>
      <c r="F1480" s="235">
        <v>14</v>
      </c>
      <c r="G1480" s="320"/>
    </row>
    <row r="1481" spans="1:7" x14ac:dyDescent="0.25">
      <c r="A1481" s="282">
        <f t="shared" si="22"/>
        <v>40</v>
      </c>
      <c r="B1481" s="109">
        <v>44330</v>
      </c>
      <c r="C1481" s="89" t="s">
        <v>2283</v>
      </c>
      <c r="D1481" s="89"/>
      <c r="E1481" s="103" t="s">
        <v>2282</v>
      </c>
      <c r="F1481" s="235">
        <v>14</v>
      </c>
      <c r="G1481" s="320"/>
    </row>
    <row r="1482" spans="1:7" x14ac:dyDescent="0.25">
      <c r="A1482" s="282">
        <f t="shared" si="22"/>
        <v>41</v>
      </c>
      <c r="B1482" s="109">
        <v>44330</v>
      </c>
      <c r="C1482" s="89" t="s">
        <v>2281</v>
      </c>
      <c r="D1482" s="89"/>
      <c r="E1482" s="103" t="s">
        <v>2280</v>
      </c>
      <c r="F1482" s="235">
        <v>14</v>
      </c>
      <c r="G1482" s="320"/>
    </row>
    <row r="1483" spans="1:7" x14ac:dyDescent="0.25">
      <c r="A1483" s="282">
        <f t="shared" si="22"/>
        <v>42</v>
      </c>
      <c r="B1483" s="109">
        <v>44330</v>
      </c>
      <c r="C1483" s="89" t="s">
        <v>2279</v>
      </c>
      <c r="D1483" s="89"/>
      <c r="E1483" s="103" t="s">
        <v>2278</v>
      </c>
      <c r="F1483" s="235">
        <v>14</v>
      </c>
      <c r="G1483" s="320"/>
    </row>
    <row r="1484" spans="1:7" x14ac:dyDescent="0.25">
      <c r="A1484" s="282">
        <f t="shared" si="22"/>
        <v>43</v>
      </c>
      <c r="B1484" s="109">
        <v>44330</v>
      </c>
      <c r="C1484" s="89" t="s">
        <v>2277</v>
      </c>
      <c r="D1484" s="89"/>
      <c r="E1484" s="103" t="s">
        <v>2276</v>
      </c>
      <c r="F1484" s="235">
        <v>14</v>
      </c>
      <c r="G1484" s="320"/>
    </row>
    <row r="1485" spans="1:7" x14ac:dyDescent="0.25">
      <c r="A1485" s="282">
        <f t="shared" si="22"/>
        <v>44</v>
      </c>
      <c r="B1485" s="109">
        <v>44330</v>
      </c>
      <c r="C1485" s="89" t="s">
        <v>2275</v>
      </c>
      <c r="D1485" s="89"/>
      <c r="E1485" s="103" t="s">
        <v>2274</v>
      </c>
      <c r="F1485" s="235">
        <v>14</v>
      </c>
      <c r="G1485" s="320"/>
    </row>
    <row r="1486" spans="1:7" x14ac:dyDescent="0.25">
      <c r="A1486" s="282">
        <f t="shared" si="22"/>
        <v>45</v>
      </c>
      <c r="B1486" s="109">
        <v>44330</v>
      </c>
      <c r="C1486" s="89" t="s">
        <v>2273</v>
      </c>
      <c r="D1486" s="89"/>
      <c r="E1486" s="103" t="s">
        <v>2272</v>
      </c>
      <c r="F1486" s="235">
        <v>14</v>
      </c>
      <c r="G1486" s="320"/>
    </row>
    <row r="1487" spans="1:7" x14ac:dyDescent="0.25">
      <c r="A1487" s="282">
        <f t="shared" si="22"/>
        <v>46</v>
      </c>
      <c r="B1487" s="109">
        <v>44330</v>
      </c>
      <c r="C1487" s="89" t="s">
        <v>2271</v>
      </c>
      <c r="D1487" s="89"/>
      <c r="E1487" s="103" t="s">
        <v>2270</v>
      </c>
      <c r="F1487" s="235">
        <v>14</v>
      </c>
      <c r="G1487" s="320"/>
    </row>
    <row r="1488" spans="1:7" x14ac:dyDescent="0.25">
      <c r="A1488" s="282">
        <f t="shared" si="22"/>
        <v>47</v>
      </c>
      <c r="B1488" s="109">
        <v>44330</v>
      </c>
      <c r="C1488" s="89" t="s">
        <v>2301</v>
      </c>
      <c r="D1488" s="89"/>
      <c r="E1488" s="103" t="s">
        <v>2300</v>
      </c>
      <c r="F1488" s="235">
        <v>14</v>
      </c>
      <c r="G1488" s="320"/>
    </row>
    <row r="1489" spans="1:7" x14ac:dyDescent="0.25">
      <c r="A1489" s="282">
        <f t="shared" si="22"/>
        <v>48</v>
      </c>
      <c r="B1489" s="109">
        <v>44330</v>
      </c>
      <c r="C1489" s="89" t="s">
        <v>2299</v>
      </c>
      <c r="D1489" s="89"/>
      <c r="E1489" s="103" t="s">
        <v>2298</v>
      </c>
      <c r="F1489" s="235">
        <v>14</v>
      </c>
      <c r="G1489" s="320"/>
    </row>
    <row r="1490" spans="1:7" x14ac:dyDescent="0.25">
      <c r="A1490" s="282">
        <f t="shared" si="22"/>
        <v>49</v>
      </c>
      <c r="B1490" s="109">
        <v>44330</v>
      </c>
      <c r="C1490" s="89" t="s">
        <v>2297</v>
      </c>
      <c r="D1490" s="89"/>
      <c r="E1490" s="103" t="s">
        <v>2296</v>
      </c>
      <c r="F1490" s="235">
        <v>14</v>
      </c>
      <c r="G1490" s="320"/>
    </row>
    <row r="1491" spans="1:7" x14ac:dyDescent="0.25">
      <c r="A1491" s="282">
        <f t="shared" si="22"/>
        <v>50</v>
      </c>
      <c r="B1491" s="109">
        <v>44330</v>
      </c>
      <c r="C1491" s="89" t="s">
        <v>2295</v>
      </c>
      <c r="D1491" s="89"/>
      <c r="E1491" s="103" t="s">
        <v>2294</v>
      </c>
      <c r="F1491" s="235">
        <v>14</v>
      </c>
      <c r="G1491" s="320"/>
    </row>
    <row r="1492" spans="1:7" x14ac:dyDescent="0.25">
      <c r="A1492" s="282">
        <f t="shared" si="22"/>
        <v>51</v>
      </c>
      <c r="B1492" s="109">
        <v>44330</v>
      </c>
      <c r="C1492" s="89" t="s">
        <v>2293</v>
      </c>
      <c r="D1492" s="89"/>
      <c r="E1492" s="103" t="s">
        <v>2292</v>
      </c>
      <c r="F1492" s="235">
        <v>14</v>
      </c>
      <c r="G1492" s="320"/>
    </row>
    <row r="1493" spans="1:7" x14ac:dyDescent="0.25">
      <c r="A1493" s="282">
        <f t="shared" si="22"/>
        <v>52</v>
      </c>
      <c r="B1493" s="109">
        <v>44330</v>
      </c>
      <c r="C1493" s="89" t="s">
        <v>2291</v>
      </c>
      <c r="D1493" s="89"/>
      <c r="E1493" s="103" t="s">
        <v>2290</v>
      </c>
      <c r="F1493" s="235">
        <v>14</v>
      </c>
      <c r="G1493" s="320"/>
    </row>
    <row r="1494" spans="1:7" x14ac:dyDescent="0.25">
      <c r="A1494" s="282">
        <f t="shared" si="22"/>
        <v>53</v>
      </c>
      <c r="B1494" s="109">
        <v>44330</v>
      </c>
      <c r="C1494" s="89" t="s">
        <v>2289</v>
      </c>
      <c r="D1494" s="89"/>
      <c r="E1494" s="103" t="s">
        <v>2288</v>
      </c>
      <c r="F1494" s="235">
        <v>14</v>
      </c>
      <c r="G1494" s="320"/>
    </row>
    <row r="1495" spans="1:7" x14ac:dyDescent="0.25">
      <c r="A1495" s="282">
        <f t="shared" si="22"/>
        <v>54</v>
      </c>
      <c r="B1495" s="109">
        <v>44330</v>
      </c>
      <c r="C1495" s="89" t="s">
        <v>2287</v>
      </c>
      <c r="D1495" s="89"/>
      <c r="E1495" s="103" t="s">
        <v>2286</v>
      </c>
      <c r="F1495" s="235">
        <v>14</v>
      </c>
      <c r="G1495" s="320"/>
    </row>
    <row r="1496" spans="1:7" x14ac:dyDescent="0.25">
      <c r="A1496" s="282">
        <f t="shared" si="22"/>
        <v>55</v>
      </c>
      <c r="B1496" s="109">
        <v>44330</v>
      </c>
      <c r="C1496" s="89" t="s">
        <v>2325</v>
      </c>
      <c r="D1496" s="89"/>
      <c r="E1496" s="103" t="s">
        <v>2324</v>
      </c>
      <c r="F1496" s="235">
        <v>14</v>
      </c>
      <c r="G1496" s="320"/>
    </row>
    <row r="1497" spans="1:7" x14ac:dyDescent="0.25">
      <c r="A1497" s="282">
        <f t="shared" si="22"/>
        <v>56</v>
      </c>
      <c r="B1497" s="109">
        <v>44330</v>
      </c>
      <c r="C1497" s="89" t="s">
        <v>2323</v>
      </c>
      <c r="D1497" s="89"/>
      <c r="E1497" s="103" t="s">
        <v>2322</v>
      </c>
      <c r="F1497" s="235">
        <v>14</v>
      </c>
      <c r="G1497" s="320"/>
    </row>
    <row r="1498" spans="1:7" x14ac:dyDescent="0.25">
      <c r="A1498" s="282">
        <f t="shared" si="22"/>
        <v>57</v>
      </c>
      <c r="B1498" s="109">
        <v>44330</v>
      </c>
      <c r="C1498" s="89" t="s">
        <v>2321</v>
      </c>
      <c r="D1498" s="89"/>
      <c r="E1498" s="103" t="s">
        <v>2320</v>
      </c>
      <c r="F1498" s="235">
        <v>14</v>
      </c>
      <c r="G1498" s="320"/>
    </row>
    <row r="1499" spans="1:7" x14ac:dyDescent="0.25">
      <c r="A1499" s="282">
        <f t="shared" si="22"/>
        <v>58</v>
      </c>
      <c r="B1499" s="109">
        <v>44330</v>
      </c>
      <c r="C1499" s="89" t="s">
        <v>2319</v>
      </c>
      <c r="D1499" s="89"/>
      <c r="E1499" s="103" t="s">
        <v>2318</v>
      </c>
      <c r="F1499" s="235">
        <v>14</v>
      </c>
      <c r="G1499" s="320"/>
    </row>
    <row r="1500" spans="1:7" x14ac:dyDescent="0.25">
      <c r="A1500" s="282">
        <f t="shared" si="22"/>
        <v>59</v>
      </c>
      <c r="B1500" s="109">
        <v>44330</v>
      </c>
      <c r="C1500" s="89" t="s">
        <v>2317</v>
      </c>
      <c r="D1500" s="89"/>
      <c r="E1500" s="103" t="s">
        <v>2316</v>
      </c>
      <c r="F1500" s="235">
        <v>14</v>
      </c>
      <c r="G1500" s="320"/>
    </row>
    <row r="1501" spans="1:7" x14ac:dyDescent="0.25">
      <c r="A1501" s="282">
        <f t="shared" si="22"/>
        <v>60</v>
      </c>
      <c r="B1501" s="109">
        <v>44330</v>
      </c>
      <c r="C1501" s="89" t="s">
        <v>2315</v>
      </c>
      <c r="D1501" s="89"/>
      <c r="E1501" s="103" t="s">
        <v>2314</v>
      </c>
      <c r="F1501" s="235">
        <v>14</v>
      </c>
      <c r="G1501" s="320"/>
    </row>
    <row r="1502" spans="1:7" x14ac:dyDescent="0.25">
      <c r="A1502" s="282">
        <f t="shared" si="22"/>
        <v>61</v>
      </c>
      <c r="B1502" s="109">
        <v>44330</v>
      </c>
      <c r="C1502" s="89" t="s">
        <v>2313</v>
      </c>
      <c r="D1502" s="89"/>
      <c r="E1502" s="103" t="s">
        <v>2312</v>
      </c>
      <c r="F1502" s="235">
        <v>14</v>
      </c>
      <c r="G1502" s="320"/>
    </row>
    <row r="1503" spans="1:7" x14ac:dyDescent="0.25">
      <c r="A1503" s="282">
        <f t="shared" si="22"/>
        <v>62</v>
      </c>
      <c r="B1503" s="109">
        <v>44330</v>
      </c>
      <c r="C1503" s="89" t="s">
        <v>2311</v>
      </c>
      <c r="D1503" s="89"/>
      <c r="E1503" s="103" t="s">
        <v>2310</v>
      </c>
      <c r="F1503" s="235">
        <v>14</v>
      </c>
      <c r="G1503" s="320"/>
    </row>
    <row r="1504" spans="1:7" x14ac:dyDescent="0.25">
      <c r="A1504" s="282">
        <f t="shared" si="22"/>
        <v>63</v>
      </c>
      <c r="B1504" s="109">
        <v>44330</v>
      </c>
      <c r="C1504" s="89" t="s">
        <v>2309</v>
      </c>
      <c r="D1504" s="89"/>
      <c r="E1504" s="103" t="s">
        <v>2308</v>
      </c>
      <c r="F1504" s="235">
        <v>14</v>
      </c>
      <c r="G1504" s="320"/>
    </row>
    <row r="1505" spans="1:7" x14ac:dyDescent="0.25">
      <c r="A1505" s="282">
        <f t="shared" si="22"/>
        <v>64</v>
      </c>
      <c r="B1505" s="109">
        <v>44330</v>
      </c>
      <c r="C1505" s="89" t="s">
        <v>2307</v>
      </c>
      <c r="D1505" s="89"/>
      <c r="E1505" s="103" t="s">
        <v>2306</v>
      </c>
      <c r="F1505" s="235">
        <v>14</v>
      </c>
      <c r="G1505" s="320"/>
    </row>
    <row r="1506" spans="1:7" x14ac:dyDescent="0.25">
      <c r="A1506" s="282">
        <f t="shared" si="22"/>
        <v>65</v>
      </c>
      <c r="B1506" s="109">
        <v>44330</v>
      </c>
      <c r="C1506" s="89" t="s">
        <v>2305</v>
      </c>
      <c r="D1506" s="89"/>
      <c r="E1506" s="103" t="s">
        <v>2304</v>
      </c>
      <c r="F1506" s="235">
        <v>14</v>
      </c>
      <c r="G1506" s="320"/>
    </row>
    <row r="1507" spans="1:7" x14ac:dyDescent="0.25">
      <c r="A1507" s="282">
        <f t="shared" si="22"/>
        <v>66</v>
      </c>
      <c r="B1507" s="109">
        <v>44330</v>
      </c>
      <c r="C1507" s="89" t="s">
        <v>2303</v>
      </c>
      <c r="D1507" s="89"/>
      <c r="E1507" s="103" t="s">
        <v>2302</v>
      </c>
      <c r="F1507" s="235">
        <v>14</v>
      </c>
      <c r="G1507" s="320"/>
    </row>
    <row r="1508" spans="1:7" x14ac:dyDescent="0.25">
      <c r="A1508" s="282">
        <f t="shared" si="22"/>
        <v>67</v>
      </c>
      <c r="B1508" s="109">
        <v>44330</v>
      </c>
      <c r="C1508" s="89" t="s">
        <v>2337</v>
      </c>
      <c r="D1508" s="89"/>
      <c r="E1508" s="103" t="s">
        <v>2336</v>
      </c>
      <c r="F1508" s="235">
        <v>14</v>
      </c>
      <c r="G1508" s="320"/>
    </row>
    <row r="1509" spans="1:7" x14ac:dyDescent="0.25">
      <c r="A1509" s="282">
        <f t="shared" ref="A1509:A1554" si="23">+A1508+1</f>
        <v>68</v>
      </c>
      <c r="B1509" s="109">
        <v>44330</v>
      </c>
      <c r="C1509" s="89" t="s">
        <v>2335</v>
      </c>
      <c r="D1509" s="89"/>
      <c r="E1509" s="103" t="s">
        <v>2334</v>
      </c>
      <c r="F1509" s="235">
        <v>14</v>
      </c>
      <c r="G1509" s="320"/>
    </row>
    <row r="1510" spans="1:7" x14ac:dyDescent="0.25">
      <c r="A1510" s="282">
        <f t="shared" si="23"/>
        <v>69</v>
      </c>
      <c r="B1510" s="109">
        <v>44330</v>
      </c>
      <c r="C1510" s="89" t="s">
        <v>2333</v>
      </c>
      <c r="D1510" s="89"/>
      <c r="E1510" s="103" t="s">
        <v>2332</v>
      </c>
      <c r="F1510" s="235">
        <v>14</v>
      </c>
      <c r="G1510" s="320"/>
    </row>
    <row r="1511" spans="1:7" x14ac:dyDescent="0.25">
      <c r="A1511" s="282">
        <f t="shared" si="23"/>
        <v>70</v>
      </c>
      <c r="B1511" s="109">
        <v>44330</v>
      </c>
      <c r="C1511" s="89" t="s">
        <v>2331</v>
      </c>
      <c r="D1511" s="89"/>
      <c r="E1511" s="103" t="s">
        <v>2330</v>
      </c>
      <c r="F1511" s="235">
        <v>14</v>
      </c>
      <c r="G1511" s="320"/>
    </row>
    <row r="1512" spans="1:7" x14ac:dyDescent="0.25">
      <c r="A1512" s="282">
        <f t="shared" si="23"/>
        <v>71</v>
      </c>
      <c r="B1512" s="109">
        <v>44330</v>
      </c>
      <c r="C1512" s="89" t="s">
        <v>2329</v>
      </c>
      <c r="D1512" s="89"/>
      <c r="E1512" s="103" t="s">
        <v>2328</v>
      </c>
      <c r="F1512" s="235">
        <v>14</v>
      </c>
      <c r="G1512" s="320"/>
    </row>
    <row r="1513" spans="1:7" x14ac:dyDescent="0.25">
      <c r="A1513" s="282">
        <f t="shared" si="23"/>
        <v>72</v>
      </c>
      <c r="B1513" s="109">
        <v>44330</v>
      </c>
      <c r="C1513" s="89" t="s">
        <v>2327</v>
      </c>
      <c r="D1513" s="89"/>
      <c r="E1513" s="103" t="s">
        <v>2326</v>
      </c>
      <c r="F1513" s="235">
        <v>14</v>
      </c>
      <c r="G1513" s="320"/>
    </row>
    <row r="1514" spans="1:7" x14ac:dyDescent="0.25">
      <c r="A1514" s="282">
        <f t="shared" si="23"/>
        <v>73</v>
      </c>
      <c r="B1514" s="109">
        <v>44334</v>
      </c>
      <c r="C1514" s="89" t="s">
        <v>11</v>
      </c>
      <c r="D1514" s="89" t="s">
        <v>3188</v>
      </c>
      <c r="E1514" s="103" t="s">
        <v>3134</v>
      </c>
      <c r="F1514" s="235"/>
      <c r="G1514" s="320"/>
    </row>
    <row r="1515" spans="1:7" x14ac:dyDescent="0.25">
      <c r="A1515" s="282">
        <f t="shared" si="23"/>
        <v>74</v>
      </c>
      <c r="B1515" s="109">
        <v>44299</v>
      </c>
      <c r="C1515" s="89" t="s">
        <v>2126</v>
      </c>
      <c r="D1515" s="89" t="s">
        <v>2178</v>
      </c>
      <c r="E1515" s="103" t="s">
        <v>2177</v>
      </c>
      <c r="F1515" s="235"/>
      <c r="G1515" s="320"/>
    </row>
    <row r="1516" spans="1:7" x14ac:dyDescent="0.25">
      <c r="A1516" s="282">
        <f t="shared" si="23"/>
        <v>75</v>
      </c>
      <c r="B1516" s="109">
        <v>44300</v>
      </c>
      <c r="C1516" s="89" t="s">
        <v>2126</v>
      </c>
      <c r="D1516" s="89" t="s">
        <v>2178</v>
      </c>
      <c r="E1516" s="103" t="s">
        <v>2183</v>
      </c>
      <c r="F1516" s="235"/>
      <c r="G1516" s="320"/>
    </row>
    <row r="1517" spans="1:7" x14ac:dyDescent="0.25">
      <c r="A1517" s="282">
        <f t="shared" si="23"/>
        <v>76</v>
      </c>
      <c r="B1517" s="109">
        <v>44300</v>
      </c>
      <c r="C1517" s="89" t="s">
        <v>2126</v>
      </c>
      <c r="D1517" s="89" t="s">
        <v>2178</v>
      </c>
      <c r="E1517" s="103"/>
      <c r="F1517" s="235"/>
      <c r="G1517" s="320"/>
    </row>
    <row r="1518" spans="1:7" x14ac:dyDescent="0.25">
      <c r="A1518" s="282">
        <f t="shared" si="23"/>
        <v>77</v>
      </c>
      <c r="B1518" s="109">
        <v>44328</v>
      </c>
      <c r="C1518" s="89" t="s">
        <v>15</v>
      </c>
      <c r="D1518" s="89" t="s">
        <v>2210</v>
      </c>
      <c r="E1518" s="103"/>
      <c r="F1518" s="235">
        <v>380</v>
      </c>
      <c r="G1518" s="320"/>
    </row>
    <row r="1519" spans="1:7" x14ac:dyDescent="0.25">
      <c r="A1519" s="282">
        <f t="shared" si="23"/>
        <v>78</v>
      </c>
      <c r="B1519" s="109">
        <v>44321</v>
      </c>
      <c r="C1519" s="89" t="s">
        <v>15</v>
      </c>
      <c r="D1519" s="89" t="s">
        <v>2208</v>
      </c>
      <c r="E1519" s="103"/>
      <c r="F1519" s="235">
        <v>70</v>
      </c>
      <c r="G1519" s="320"/>
    </row>
    <row r="1520" spans="1:7" x14ac:dyDescent="0.25">
      <c r="A1520" s="282">
        <f t="shared" si="23"/>
        <v>79</v>
      </c>
      <c r="B1520" s="109">
        <v>44394</v>
      </c>
      <c r="C1520" s="89" t="s">
        <v>2366</v>
      </c>
      <c r="D1520" s="89"/>
      <c r="E1520" s="103"/>
      <c r="F1520" s="235">
        <v>200</v>
      </c>
      <c r="G1520" s="320"/>
    </row>
    <row r="1521" spans="1:7" x14ac:dyDescent="0.25">
      <c r="A1521" s="282">
        <f t="shared" si="23"/>
        <v>80</v>
      </c>
      <c r="B1521" s="109">
        <v>44412</v>
      </c>
      <c r="C1521" s="89" t="s">
        <v>2374</v>
      </c>
      <c r="D1521" s="89"/>
      <c r="E1521" s="103">
        <v>1491848</v>
      </c>
      <c r="F1521" s="235">
        <v>98</v>
      </c>
      <c r="G1521" s="320"/>
    </row>
    <row r="1522" spans="1:7" x14ac:dyDescent="0.25">
      <c r="A1522" s="282">
        <f t="shared" si="23"/>
        <v>81</v>
      </c>
      <c r="B1522" s="109">
        <v>44421</v>
      </c>
      <c r="C1522" s="89" t="s">
        <v>11</v>
      </c>
      <c r="D1522" s="89" t="s">
        <v>2380</v>
      </c>
      <c r="E1522" s="103" t="s">
        <v>2379</v>
      </c>
      <c r="F1522" s="235">
        <v>953</v>
      </c>
      <c r="G1522" s="320"/>
    </row>
    <row r="1523" spans="1:7" x14ac:dyDescent="0.25">
      <c r="A1523" s="282">
        <f t="shared" si="23"/>
        <v>82</v>
      </c>
      <c r="B1523" s="109">
        <v>44498</v>
      </c>
      <c r="C1523" s="89" t="s">
        <v>868</v>
      </c>
      <c r="D1523" s="89" t="s">
        <v>2417</v>
      </c>
      <c r="E1523" s="103" t="s">
        <v>2416</v>
      </c>
      <c r="F1523" s="235">
        <v>5</v>
      </c>
      <c r="G1523" s="320"/>
    </row>
    <row r="1524" spans="1:7" x14ac:dyDescent="0.25">
      <c r="A1524" s="282">
        <f t="shared" si="23"/>
        <v>83</v>
      </c>
      <c r="B1524" s="109">
        <v>44435</v>
      </c>
      <c r="C1524" s="89" t="s">
        <v>2385</v>
      </c>
      <c r="D1524" s="89"/>
      <c r="E1524" s="103" t="s">
        <v>2384</v>
      </c>
      <c r="F1524" s="235">
        <v>39</v>
      </c>
      <c r="G1524" s="320"/>
    </row>
    <row r="1525" spans="1:7" x14ac:dyDescent="0.25">
      <c r="A1525" s="282">
        <f t="shared" si="23"/>
        <v>84</v>
      </c>
      <c r="B1525" s="109">
        <v>44445</v>
      </c>
      <c r="C1525" s="89" t="s">
        <v>2390</v>
      </c>
      <c r="D1525" s="89"/>
      <c r="E1525" s="103">
        <v>1737906</v>
      </c>
      <c r="F1525" s="235">
        <v>14</v>
      </c>
      <c r="G1525" s="320"/>
    </row>
    <row r="1526" spans="1:7" x14ac:dyDescent="0.25">
      <c r="A1526" s="282">
        <f t="shared" si="23"/>
        <v>85</v>
      </c>
      <c r="B1526" s="109">
        <v>44445</v>
      </c>
      <c r="C1526" s="89" t="s">
        <v>2391</v>
      </c>
      <c r="D1526" s="89"/>
      <c r="E1526" s="103">
        <v>1738753</v>
      </c>
      <c r="F1526" s="235">
        <v>14</v>
      </c>
      <c r="G1526" s="320"/>
    </row>
    <row r="1527" spans="1:7" x14ac:dyDescent="0.25">
      <c r="A1527" s="282">
        <f t="shared" si="23"/>
        <v>86</v>
      </c>
      <c r="B1527" s="109">
        <v>44456</v>
      </c>
      <c r="C1527" s="89" t="s">
        <v>2393</v>
      </c>
      <c r="D1527" s="89" t="s">
        <v>2394</v>
      </c>
      <c r="E1527" s="103"/>
      <c r="F1527" s="235">
        <v>220</v>
      </c>
      <c r="G1527" s="320"/>
    </row>
    <row r="1528" spans="1:7" x14ac:dyDescent="0.25">
      <c r="A1528" s="282">
        <f t="shared" si="23"/>
        <v>87</v>
      </c>
      <c r="B1528" s="109">
        <v>44459</v>
      </c>
      <c r="C1528" s="89" t="s">
        <v>63</v>
      </c>
      <c r="D1528" s="89" t="s">
        <v>2395</v>
      </c>
      <c r="E1528" s="103"/>
      <c r="F1528" s="235">
        <v>858.13</v>
      </c>
      <c r="G1528" s="320"/>
    </row>
    <row r="1529" spans="1:7" x14ac:dyDescent="0.25">
      <c r="A1529" s="282">
        <f t="shared" si="23"/>
        <v>88</v>
      </c>
      <c r="B1529" s="109">
        <v>44459</v>
      </c>
      <c r="C1529" s="89" t="s">
        <v>63</v>
      </c>
      <c r="D1529" s="89" t="s">
        <v>2395</v>
      </c>
      <c r="E1529" s="103"/>
      <c r="F1529" s="235">
        <v>1122.17</v>
      </c>
      <c r="G1529" s="320"/>
    </row>
    <row r="1530" spans="1:7" x14ac:dyDescent="0.25">
      <c r="A1530" s="282">
        <f t="shared" si="23"/>
        <v>89</v>
      </c>
      <c r="B1530" s="109">
        <v>44459</v>
      </c>
      <c r="C1530" s="89" t="s">
        <v>63</v>
      </c>
      <c r="D1530" s="89" t="s">
        <v>2395</v>
      </c>
      <c r="E1530" s="103"/>
      <c r="F1530" s="235">
        <v>330.05</v>
      </c>
      <c r="G1530" s="320"/>
    </row>
    <row r="1531" spans="1:7" x14ac:dyDescent="0.25">
      <c r="A1531" s="282">
        <f t="shared" si="23"/>
        <v>90</v>
      </c>
      <c r="B1531" s="109">
        <v>44459</v>
      </c>
      <c r="C1531" s="89" t="s">
        <v>63</v>
      </c>
      <c r="D1531" s="89" t="s">
        <v>2395</v>
      </c>
      <c r="E1531" s="103"/>
      <c r="F1531" s="235">
        <v>1898.57</v>
      </c>
      <c r="G1531" s="320"/>
    </row>
    <row r="1532" spans="1:7" x14ac:dyDescent="0.25">
      <c r="A1532" s="282">
        <f t="shared" si="23"/>
        <v>91</v>
      </c>
      <c r="B1532" s="109">
        <v>44459</v>
      </c>
      <c r="C1532" s="89" t="s">
        <v>63</v>
      </c>
      <c r="D1532" s="89" t="s">
        <v>2395</v>
      </c>
      <c r="E1532" s="103"/>
      <c r="F1532" s="235">
        <v>1510.25</v>
      </c>
      <c r="G1532" s="320"/>
    </row>
    <row r="1533" spans="1:7" x14ac:dyDescent="0.25">
      <c r="A1533" s="282">
        <f t="shared" si="23"/>
        <v>92</v>
      </c>
      <c r="B1533" s="109">
        <v>44459</v>
      </c>
      <c r="C1533" s="89" t="s">
        <v>63</v>
      </c>
      <c r="D1533" s="89" t="s">
        <v>2395</v>
      </c>
      <c r="E1533" s="103"/>
      <c r="F1533" s="235">
        <v>5303.1</v>
      </c>
      <c r="G1533" s="320"/>
    </row>
    <row r="1534" spans="1:7" x14ac:dyDescent="0.25">
      <c r="A1534" s="282">
        <f t="shared" si="23"/>
        <v>93</v>
      </c>
      <c r="B1534" s="109">
        <v>44459</v>
      </c>
      <c r="C1534" s="89" t="s">
        <v>63</v>
      </c>
      <c r="D1534" s="89" t="s">
        <v>2395</v>
      </c>
      <c r="E1534" s="103"/>
      <c r="F1534" s="235">
        <v>726.11</v>
      </c>
      <c r="G1534" s="320"/>
    </row>
    <row r="1535" spans="1:7" x14ac:dyDescent="0.25">
      <c r="A1535" s="282">
        <f t="shared" si="23"/>
        <v>94</v>
      </c>
      <c r="B1535" s="109">
        <v>44482</v>
      </c>
      <c r="C1535" s="89" t="s">
        <v>100</v>
      </c>
      <c r="D1535" s="89" t="s">
        <v>2399</v>
      </c>
      <c r="E1535" s="103"/>
      <c r="F1535" s="235">
        <v>71</v>
      </c>
      <c r="G1535" s="320"/>
    </row>
    <row r="1536" spans="1:7" x14ac:dyDescent="0.25">
      <c r="A1536" s="282">
        <f t="shared" si="23"/>
        <v>95</v>
      </c>
      <c r="B1536" s="109">
        <v>44482</v>
      </c>
      <c r="C1536" s="89" t="s">
        <v>11</v>
      </c>
      <c r="D1536" s="89" t="s">
        <v>2400</v>
      </c>
      <c r="E1536" s="103"/>
      <c r="F1536" s="235">
        <v>192</v>
      </c>
      <c r="G1536" s="320"/>
    </row>
    <row r="1537" spans="1:7" x14ac:dyDescent="0.25">
      <c r="A1537" s="282">
        <f t="shared" si="23"/>
        <v>96</v>
      </c>
      <c r="B1537" s="109">
        <v>44488</v>
      </c>
      <c r="C1537" s="89" t="s">
        <v>11</v>
      </c>
      <c r="D1537" s="89" t="s">
        <v>2405</v>
      </c>
      <c r="E1537" s="103"/>
      <c r="F1537" s="235">
        <v>264</v>
      </c>
      <c r="G1537" s="320"/>
    </row>
    <row r="1538" spans="1:7" x14ac:dyDescent="0.25">
      <c r="A1538" s="282">
        <f t="shared" si="23"/>
        <v>97</v>
      </c>
      <c r="B1538" s="109">
        <v>44490</v>
      </c>
      <c r="C1538" s="89" t="s">
        <v>2111</v>
      </c>
      <c r="D1538" s="89" t="s">
        <v>2407</v>
      </c>
      <c r="E1538" s="103" t="s">
        <v>2406</v>
      </c>
      <c r="F1538" s="235">
        <v>16</v>
      </c>
      <c r="G1538" s="320"/>
    </row>
    <row r="1539" spans="1:7" x14ac:dyDescent="0.25">
      <c r="A1539" s="282">
        <f t="shared" si="23"/>
        <v>98</v>
      </c>
      <c r="B1539" s="109">
        <v>44497</v>
      </c>
      <c r="C1539" s="89" t="s">
        <v>2413</v>
      </c>
      <c r="D1539" s="89"/>
      <c r="E1539" s="103" t="s">
        <v>2414</v>
      </c>
      <c r="F1539" s="235">
        <v>42</v>
      </c>
      <c r="G1539" s="320"/>
    </row>
    <row r="1540" spans="1:7" x14ac:dyDescent="0.25">
      <c r="A1540" s="282">
        <f t="shared" si="23"/>
        <v>99</v>
      </c>
      <c r="B1540" s="109">
        <v>44498</v>
      </c>
      <c r="C1540" s="89" t="s">
        <v>63</v>
      </c>
      <c r="D1540" s="89" t="s">
        <v>2422</v>
      </c>
      <c r="E1540" s="103"/>
      <c r="F1540" s="235">
        <v>970.6</v>
      </c>
      <c r="G1540" s="320"/>
    </row>
    <row r="1541" spans="1:7" x14ac:dyDescent="0.25">
      <c r="A1541" s="282">
        <f t="shared" si="23"/>
        <v>100</v>
      </c>
      <c r="B1541" s="109">
        <v>44498</v>
      </c>
      <c r="C1541" s="89" t="s">
        <v>63</v>
      </c>
      <c r="D1541" s="89" t="s">
        <v>2421</v>
      </c>
      <c r="E1541" s="103"/>
      <c r="F1541" s="235">
        <v>548.29999999999995</v>
      </c>
      <c r="G1541" s="320"/>
    </row>
    <row r="1542" spans="1:7" x14ac:dyDescent="0.25">
      <c r="A1542" s="282">
        <f t="shared" si="23"/>
        <v>101</v>
      </c>
      <c r="B1542" s="109">
        <v>44498</v>
      </c>
      <c r="C1542" s="89" t="s">
        <v>63</v>
      </c>
      <c r="D1542" s="89" t="s">
        <v>1704</v>
      </c>
      <c r="E1542" s="103"/>
      <c r="F1542" s="235">
        <v>547.78</v>
      </c>
      <c r="G1542" s="320"/>
    </row>
    <row r="1543" spans="1:7" x14ac:dyDescent="0.25">
      <c r="A1543" s="282">
        <f t="shared" si="23"/>
        <v>102</v>
      </c>
      <c r="B1543" s="109">
        <v>44498</v>
      </c>
      <c r="C1543" s="89" t="s">
        <v>1694</v>
      </c>
      <c r="D1543" s="89" t="s">
        <v>2090</v>
      </c>
      <c r="E1543" s="103"/>
      <c r="F1543" s="235">
        <v>968.2</v>
      </c>
      <c r="G1543" s="320"/>
    </row>
    <row r="1544" spans="1:7" x14ac:dyDescent="0.25">
      <c r="A1544" s="282">
        <f t="shared" si="23"/>
        <v>103</v>
      </c>
      <c r="B1544" s="109">
        <v>44498</v>
      </c>
      <c r="C1544" s="89" t="s">
        <v>63</v>
      </c>
      <c r="D1544" s="89" t="s">
        <v>2419</v>
      </c>
      <c r="E1544" s="103"/>
      <c r="F1544" s="235">
        <v>549.5</v>
      </c>
      <c r="G1544" s="320"/>
    </row>
    <row r="1545" spans="1:7" x14ac:dyDescent="0.25">
      <c r="A1545" s="282">
        <f t="shared" si="23"/>
        <v>104</v>
      </c>
      <c r="B1545" s="109">
        <v>44516</v>
      </c>
      <c r="C1545" s="89" t="s">
        <v>2427</v>
      </c>
      <c r="D1545" s="89" t="s">
        <v>2428</v>
      </c>
      <c r="E1545" s="103" t="s">
        <v>2426</v>
      </c>
      <c r="F1545" s="235">
        <v>30</v>
      </c>
      <c r="G1545" s="320"/>
    </row>
    <row r="1546" spans="1:7" x14ac:dyDescent="0.25">
      <c r="A1546" s="282">
        <f t="shared" si="23"/>
        <v>105</v>
      </c>
      <c r="B1546" s="109">
        <v>44540</v>
      </c>
      <c r="C1546" s="89" t="s">
        <v>2436</v>
      </c>
      <c r="D1546" s="89" t="s">
        <v>2437</v>
      </c>
      <c r="E1546" s="103" t="s">
        <v>2435</v>
      </c>
      <c r="F1546" s="235">
        <v>1000</v>
      </c>
      <c r="G1546" s="320"/>
    </row>
    <row r="1547" spans="1:7" x14ac:dyDescent="0.25">
      <c r="A1547" s="282">
        <f t="shared" si="23"/>
        <v>106</v>
      </c>
      <c r="B1547" s="109">
        <v>44544</v>
      </c>
      <c r="C1547" s="89" t="s">
        <v>11</v>
      </c>
      <c r="D1547" s="89" t="s">
        <v>2443</v>
      </c>
      <c r="E1547" s="103" t="s">
        <v>2442</v>
      </c>
      <c r="F1547" s="235">
        <v>6</v>
      </c>
      <c r="G1547" s="320"/>
    </row>
    <row r="1548" spans="1:7" x14ac:dyDescent="0.25">
      <c r="A1548" s="282">
        <f t="shared" si="23"/>
        <v>107</v>
      </c>
      <c r="B1548" s="109">
        <v>44561</v>
      </c>
      <c r="C1548" s="89" t="s">
        <v>2126</v>
      </c>
      <c r="D1548" s="89" t="s">
        <v>3158</v>
      </c>
      <c r="E1548" s="103" t="s">
        <v>344</v>
      </c>
      <c r="F1548" s="235">
        <v>5089.29</v>
      </c>
      <c r="G1548" s="320"/>
    </row>
    <row r="1549" spans="1:7" x14ac:dyDescent="0.25">
      <c r="A1549" s="282">
        <f t="shared" si="23"/>
        <v>108</v>
      </c>
      <c r="B1549" s="109">
        <v>44559</v>
      </c>
      <c r="C1549" s="89" t="s">
        <v>63</v>
      </c>
      <c r="D1549" s="89" t="s">
        <v>3159</v>
      </c>
      <c r="E1549" s="103" t="s">
        <v>2454</v>
      </c>
      <c r="F1549" s="235">
        <v>7703.33</v>
      </c>
      <c r="G1549" s="320"/>
    </row>
    <row r="1550" spans="1:7" x14ac:dyDescent="0.25">
      <c r="A1550" s="282">
        <f t="shared" si="23"/>
        <v>109</v>
      </c>
      <c r="B1550" s="109">
        <v>44559</v>
      </c>
      <c r="C1550" s="89" t="s">
        <v>63</v>
      </c>
      <c r="D1550" s="89" t="s">
        <v>3160</v>
      </c>
      <c r="E1550" s="103" t="s">
        <v>2454</v>
      </c>
      <c r="F1550" s="235">
        <v>7857.58</v>
      </c>
      <c r="G1550" s="320"/>
    </row>
    <row r="1551" spans="1:7" x14ac:dyDescent="0.25">
      <c r="A1551" s="282">
        <f t="shared" si="23"/>
        <v>110</v>
      </c>
      <c r="B1551" s="109">
        <v>44559</v>
      </c>
      <c r="C1551" s="89" t="s">
        <v>63</v>
      </c>
      <c r="D1551" s="89" t="s">
        <v>3161</v>
      </c>
      <c r="E1551" s="103" t="s">
        <v>344</v>
      </c>
      <c r="F1551" s="235">
        <v>8123.69</v>
      </c>
      <c r="G1551" s="320"/>
    </row>
    <row r="1552" spans="1:7" x14ac:dyDescent="0.25">
      <c r="A1552" s="282">
        <f t="shared" si="23"/>
        <v>111</v>
      </c>
      <c r="B1552" s="109">
        <v>44559</v>
      </c>
      <c r="C1552" s="89" t="s">
        <v>63</v>
      </c>
      <c r="D1552" s="89" t="s">
        <v>3162</v>
      </c>
      <c r="E1552" s="103" t="s">
        <v>2454</v>
      </c>
      <c r="F1552" s="235">
        <v>8324.07</v>
      </c>
      <c r="G1552" s="320"/>
    </row>
    <row r="1553" spans="1:7" x14ac:dyDescent="0.25">
      <c r="A1553" s="282">
        <f t="shared" si="23"/>
        <v>112</v>
      </c>
      <c r="B1553" s="109">
        <v>44544</v>
      </c>
      <c r="C1553" s="89" t="s">
        <v>868</v>
      </c>
      <c r="D1553" s="89" t="s">
        <v>2417</v>
      </c>
      <c r="E1553" s="103" t="s">
        <v>2440</v>
      </c>
      <c r="F1553" s="235">
        <v>5</v>
      </c>
      <c r="G1553" s="320"/>
    </row>
    <row r="1554" spans="1:7" x14ac:dyDescent="0.25">
      <c r="A1554" s="282">
        <f t="shared" si="23"/>
        <v>113</v>
      </c>
      <c r="B1554" s="109">
        <v>44550</v>
      </c>
      <c r="C1554" s="89" t="s">
        <v>63</v>
      </c>
      <c r="D1554" s="89" t="s">
        <v>2447</v>
      </c>
      <c r="E1554" s="103"/>
      <c r="F1554" s="235">
        <v>6.2</v>
      </c>
      <c r="G1554" s="320"/>
    </row>
    <row r="1555" spans="1:7" x14ac:dyDescent="0.25">
      <c r="A1555" s="282">
        <v>114</v>
      </c>
      <c r="B1555" s="109">
        <v>44552</v>
      </c>
      <c r="C1555" s="89" t="s">
        <v>3163</v>
      </c>
      <c r="D1555" s="89" t="s">
        <v>2449</v>
      </c>
      <c r="E1555" s="103" t="s">
        <v>2448</v>
      </c>
      <c r="F1555" s="235">
        <v>26</v>
      </c>
      <c r="G1555" s="320"/>
    </row>
    <row r="1556" spans="1:7" x14ac:dyDescent="0.25">
      <c r="A1556" s="282">
        <v>115</v>
      </c>
      <c r="B1556" s="109">
        <v>44552</v>
      </c>
      <c r="C1556" s="89" t="s">
        <v>2451</v>
      </c>
      <c r="D1556" s="89"/>
      <c r="E1556" s="103" t="s">
        <v>2450</v>
      </c>
      <c r="F1556" s="235">
        <v>105</v>
      </c>
      <c r="G1556" s="320"/>
    </row>
    <row r="1557" spans="1:7" x14ac:dyDescent="0.25">
      <c r="A1557" s="282">
        <v>116</v>
      </c>
      <c r="B1557" s="109">
        <v>44559</v>
      </c>
      <c r="C1557" s="89" t="s">
        <v>63</v>
      </c>
      <c r="D1557" s="89" t="s">
        <v>3164</v>
      </c>
      <c r="E1557" s="103"/>
      <c r="F1557" s="235">
        <v>154.9</v>
      </c>
      <c r="G1557" s="320"/>
    </row>
    <row r="1558" spans="1:7" x14ac:dyDescent="0.25">
      <c r="A1558" s="282">
        <v>117</v>
      </c>
      <c r="B1558" s="109">
        <v>44559</v>
      </c>
      <c r="C1558" s="89" t="s">
        <v>15</v>
      </c>
      <c r="D1558" s="89"/>
      <c r="E1558" s="89"/>
      <c r="F1558" s="235">
        <v>200</v>
      </c>
      <c r="G1558" s="321"/>
    </row>
    <row r="1559" spans="1:7" x14ac:dyDescent="0.25">
      <c r="A1559" s="282">
        <v>118</v>
      </c>
      <c r="B1559" s="238">
        <v>44281</v>
      </c>
      <c r="C1559" s="89" t="s">
        <v>3165</v>
      </c>
      <c r="D1559" s="103">
        <v>12997926</v>
      </c>
      <c r="E1559" s="89"/>
      <c r="F1559" s="235">
        <v>14</v>
      </c>
      <c r="G1559" s="321"/>
    </row>
    <row r="1560" spans="1:7" x14ac:dyDescent="0.25">
      <c r="A1560" s="282">
        <v>119</v>
      </c>
      <c r="B1560" s="238">
        <v>44383</v>
      </c>
      <c r="C1560" s="89" t="s">
        <v>3166</v>
      </c>
      <c r="D1560" s="89" t="s">
        <v>3167</v>
      </c>
      <c r="E1560" s="89"/>
      <c r="F1560" s="235">
        <v>26</v>
      </c>
      <c r="G1560" s="321"/>
    </row>
    <row r="1561" spans="1:7" x14ac:dyDescent="0.25">
      <c r="A1561" s="282">
        <v>120</v>
      </c>
      <c r="B1561" s="238">
        <v>44470</v>
      </c>
      <c r="C1561" s="89" t="s">
        <v>2578</v>
      </c>
      <c r="D1561" s="89" t="s">
        <v>3168</v>
      </c>
      <c r="E1561" s="89"/>
      <c r="F1561" s="235">
        <v>14</v>
      </c>
      <c r="G1561" s="321"/>
    </row>
    <row r="1562" spans="1:7" x14ac:dyDescent="0.25">
      <c r="A1562" s="282">
        <v>121</v>
      </c>
      <c r="B1562" s="238">
        <v>44482</v>
      </c>
      <c r="C1562" s="89" t="s">
        <v>2578</v>
      </c>
      <c r="D1562" s="89" t="s">
        <v>15</v>
      </c>
      <c r="E1562" s="89" t="s">
        <v>3175</v>
      </c>
      <c r="F1562" s="235">
        <v>71</v>
      </c>
      <c r="G1562" s="321"/>
    </row>
    <row r="1563" spans="1:7" ht="60" x14ac:dyDescent="0.25">
      <c r="A1563" s="290">
        <v>1</v>
      </c>
      <c r="B1563" s="172">
        <v>44578</v>
      </c>
      <c r="C1563" s="173" t="s">
        <v>3020</v>
      </c>
      <c r="D1563" s="174" t="s">
        <v>2463</v>
      </c>
      <c r="E1563" s="194"/>
      <c r="F1563" s="198">
        <v>2732</v>
      </c>
      <c r="G1563" s="322"/>
    </row>
    <row r="1564" spans="1:7" ht="45" x14ac:dyDescent="0.25">
      <c r="A1564" s="290">
        <v>2</v>
      </c>
      <c r="B1564" s="172">
        <v>44723</v>
      </c>
      <c r="C1564" s="174" t="s">
        <v>3036</v>
      </c>
      <c r="D1564" s="174" t="s">
        <v>3037</v>
      </c>
      <c r="E1564" s="194"/>
      <c r="F1564" s="198">
        <v>1440</v>
      </c>
      <c r="G1564" s="322"/>
    </row>
    <row r="1565" spans="1:7" x14ac:dyDescent="0.25">
      <c r="A1565" s="290">
        <v>3</v>
      </c>
      <c r="B1565" s="172">
        <v>44592</v>
      </c>
      <c r="C1565" s="174" t="s">
        <v>3038</v>
      </c>
      <c r="D1565" s="174" t="s">
        <v>3039</v>
      </c>
      <c r="E1565" s="194"/>
      <c r="F1565" s="198">
        <f>2791.7-470.3-2026.92</f>
        <v>294.47999999999956</v>
      </c>
      <c r="G1565" s="322"/>
    </row>
    <row r="1566" spans="1:7" x14ac:dyDescent="0.25">
      <c r="A1566" s="290">
        <v>4</v>
      </c>
      <c r="B1566" s="172">
        <v>44592</v>
      </c>
      <c r="C1566" s="174" t="s">
        <v>3038</v>
      </c>
      <c r="D1566" s="174" t="s">
        <v>3040</v>
      </c>
      <c r="E1566" s="194"/>
      <c r="F1566" s="198">
        <f>4060.53-579.11</f>
        <v>3481.42</v>
      </c>
      <c r="G1566" s="322"/>
    </row>
    <row r="1567" spans="1:7" ht="45" x14ac:dyDescent="0.25">
      <c r="A1567" s="290">
        <v>5</v>
      </c>
      <c r="B1567" s="172">
        <v>44596</v>
      </c>
      <c r="C1567" s="174" t="s">
        <v>3036</v>
      </c>
      <c r="D1567" s="174" t="s">
        <v>3041</v>
      </c>
      <c r="E1567" s="194"/>
      <c r="F1567" s="198">
        <v>1100</v>
      </c>
      <c r="G1567" s="322"/>
    </row>
    <row r="1568" spans="1:7" ht="45" x14ac:dyDescent="0.25">
      <c r="A1568" s="290">
        <v>6</v>
      </c>
      <c r="B1568" s="172">
        <v>44597</v>
      </c>
      <c r="C1568" s="173" t="s">
        <v>3020</v>
      </c>
      <c r="D1568" s="174" t="s">
        <v>3042</v>
      </c>
      <c r="E1568" s="194"/>
      <c r="F1568" s="198">
        <f>63.9+198.5</f>
        <v>262.39999999999998</v>
      </c>
      <c r="G1568" s="322"/>
    </row>
    <row r="1569" spans="1:7" x14ac:dyDescent="0.25">
      <c r="A1569" s="290">
        <v>7</v>
      </c>
      <c r="B1569" s="172">
        <v>44597</v>
      </c>
      <c r="C1569" s="174" t="s">
        <v>3038</v>
      </c>
      <c r="D1569" s="174" t="s">
        <v>3043</v>
      </c>
      <c r="E1569" s="194"/>
      <c r="F1569" s="198">
        <v>598.66999999999996</v>
      </c>
      <c r="G1569" s="322"/>
    </row>
    <row r="1570" spans="1:7" x14ac:dyDescent="0.25">
      <c r="A1570" s="290">
        <v>8</v>
      </c>
      <c r="B1570" s="172">
        <v>44597</v>
      </c>
      <c r="C1570" s="174" t="s">
        <v>3038</v>
      </c>
      <c r="D1570" s="174" t="s">
        <v>3044</v>
      </c>
      <c r="E1570" s="194"/>
      <c r="F1570" s="198">
        <f>1529.31-941.98</f>
        <v>587.32999999999993</v>
      </c>
      <c r="G1570" s="322"/>
    </row>
    <row r="1571" spans="1:7" ht="45" x14ac:dyDescent="0.25">
      <c r="A1571" s="290">
        <v>9</v>
      </c>
      <c r="B1571" s="176">
        <v>44599</v>
      </c>
      <c r="C1571" s="173" t="s">
        <v>3020</v>
      </c>
      <c r="D1571" s="174" t="s">
        <v>3045</v>
      </c>
      <c r="E1571" s="194"/>
      <c r="F1571" s="198">
        <v>1000</v>
      </c>
      <c r="G1571" s="322"/>
    </row>
    <row r="1572" spans="1:7" x14ac:dyDescent="0.25">
      <c r="A1572" s="290">
        <v>10</v>
      </c>
      <c r="B1572" s="176">
        <v>44602</v>
      </c>
      <c r="C1572" s="177" t="s">
        <v>3038</v>
      </c>
      <c r="D1572" s="174" t="s">
        <v>3046</v>
      </c>
      <c r="E1572" s="194"/>
      <c r="F1572" s="198">
        <v>944.5</v>
      </c>
      <c r="G1572" s="322"/>
    </row>
    <row r="1573" spans="1:7" ht="45" x14ac:dyDescent="0.25">
      <c r="A1573" s="290">
        <v>11</v>
      </c>
      <c r="B1573" s="176">
        <v>44607</v>
      </c>
      <c r="C1573" s="173" t="s">
        <v>3020</v>
      </c>
      <c r="D1573" s="174" t="s">
        <v>3047</v>
      </c>
      <c r="E1573" s="194"/>
      <c r="F1573" s="198">
        <f>1900+70+200+250+1100</f>
        <v>3520</v>
      </c>
      <c r="G1573" s="322"/>
    </row>
    <row r="1574" spans="1:7" x14ac:dyDescent="0.25">
      <c r="A1574" s="290">
        <f t="shared" ref="A1574" si="24">+A1573+1</f>
        <v>12</v>
      </c>
      <c r="B1574" s="172">
        <v>44607</v>
      </c>
      <c r="C1574" s="174" t="s">
        <v>11</v>
      </c>
      <c r="D1574" s="174" t="s">
        <v>501</v>
      </c>
      <c r="E1574" s="194" t="s">
        <v>2467</v>
      </c>
      <c r="F1574" s="198">
        <v>10</v>
      </c>
      <c r="G1574" s="322"/>
    </row>
    <row r="1575" spans="1:7" ht="45" x14ac:dyDescent="0.25">
      <c r="A1575" s="290">
        <v>13</v>
      </c>
      <c r="B1575" s="172">
        <v>44609</v>
      </c>
      <c r="C1575" s="173" t="s">
        <v>3020</v>
      </c>
      <c r="D1575" s="174" t="s">
        <v>3048</v>
      </c>
      <c r="E1575" s="194"/>
      <c r="F1575" s="198">
        <v>200</v>
      </c>
      <c r="G1575" s="322"/>
    </row>
    <row r="1576" spans="1:7" x14ac:dyDescent="0.25">
      <c r="A1576" s="290">
        <v>14</v>
      </c>
      <c r="B1576" s="172">
        <v>44607</v>
      </c>
      <c r="C1576" s="174" t="s">
        <v>317</v>
      </c>
      <c r="D1576" s="174" t="s">
        <v>3048</v>
      </c>
      <c r="E1576" s="194"/>
      <c r="F1576" s="198">
        <v>664.6</v>
      </c>
      <c r="G1576" s="322"/>
    </row>
    <row r="1577" spans="1:7" x14ac:dyDescent="0.25">
      <c r="A1577" s="290">
        <v>15</v>
      </c>
      <c r="B1577" s="172">
        <v>44609</v>
      </c>
      <c r="C1577" s="174" t="s">
        <v>3038</v>
      </c>
      <c r="D1577" s="174" t="s">
        <v>3049</v>
      </c>
      <c r="E1577" s="194"/>
      <c r="F1577" s="198">
        <v>376.36</v>
      </c>
      <c r="G1577" s="322"/>
    </row>
    <row r="1578" spans="1:7" ht="30" x14ac:dyDescent="0.25">
      <c r="A1578" s="290">
        <v>16</v>
      </c>
      <c r="B1578" s="178">
        <v>44610</v>
      </c>
      <c r="C1578" s="174" t="s">
        <v>11</v>
      </c>
      <c r="D1578" s="174" t="s">
        <v>3050</v>
      </c>
      <c r="E1578" s="194"/>
      <c r="F1578" s="198">
        <v>82.3</v>
      </c>
      <c r="G1578" s="322"/>
    </row>
    <row r="1579" spans="1:7" ht="45" x14ac:dyDescent="0.25">
      <c r="A1579" s="290">
        <v>17</v>
      </c>
      <c r="B1579" s="176">
        <v>44607</v>
      </c>
      <c r="C1579" s="173" t="s">
        <v>3020</v>
      </c>
      <c r="D1579" s="174" t="s">
        <v>3051</v>
      </c>
      <c r="E1579" s="194"/>
      <c r="F1579" s="198">
        <v>250</v>
      </c>
      <c r="G1579" s="322"/>
    </row>
    <row r="1580" spans="1:7" ht="45" x14ac:dyDescent="0.25">
      <c r="A1580" s="290">
        <v>18</v>
      </c>
      <c r="B1580" s="176">
        <v>44610</v>
      </c>
      <c r="C1580" s="173" t="s">
        <v>3052</v>
      </c>
      <c r="D1580" s="173" t="s">
        <v>3053</v>
      </c>
      <c r="E1580" s="182"/>
      <c r="F1580" s="198">
        <v>30</v>
      </c>
      <c r="G1580" s="323"/>
    </row>
    <row r="1581" spans="1:7" ht="45" x14ac:dyDescent="0.25">
      <c r="A1581" s="290">
        <v>19</v>
      </c>
      <c r="B1581" s="176">
        <v>44723</v>
      </c>
      <c r="C1581" s="173" t="s">
        <v>3020</v>
      </c>
      <c r="D1581" s="173" t="s">
        <v>3054</v>
      </c>
      <c r="E1581" s="182"/>
      <c r="F1581" s="198">
        <v>1356.6</v>
      </c>
      <c r="G1581" s="323"/>
    </row>
    <row r="1582" spans="1:7" ht="45" x14ac:dyDescent="0.25">
      <c r="A1582" s="290">
        <f>+A1580+1</f>
        <v>19</v>
      </c>
      <c r="B1582" s="176">
        <v>44608</v>
      </c>
      <c r="C1582" s="173" t="s">
        <v>3055</v>
      </c>
      <c r="D1582" s="173" t="s">
        <v>2472</v>
      </c>
      <c r="E1582" s="182"/>
      <c r="F1582" s="198">
        <v>44</v>
      </c>
      <c r="G1582" s="323"/>
    </row>
    <row r="1583" spans="1:7" ht="45" x14ac:dyDescent="0.25">
      <c r="A1583" s="290">
        <v>20</v>
      </c>
      <c r="B1583" s="176">
        <v>44611</v>
      </c>
      <c r="C1583" s="173" t="s">
        <v>3020</v>
      </c>
      <c r="D1583" s="173" t="s">
        <v>101</v>
      </c>
      <c r="E1583" s="182"/>
      <c r="F1583" s="198">
        <v>600</v>
      </c>
      <c r="G1583" s="323"/>
    </row>
    <row r="1584" spans="1:7" ht="45" x14ac:dyDescent="0.25">
      <c r="A1584" s="290">
        <v>21</v>
      </c>
      <c r="B1584" s="176">
        <v>44614</v>
      </c>
      <c r="C1584" s="173" t="s">
        <v>3020</v>
      </c>
      <c r="D1584" s="173" t="s">
        <v>3048</v>
      </c>
      <c r="E1584" s="182"/>
      <c r="F1584" s="198">
        <v>203.5</v>
      </c>
      <c r="G1584" s="323"/>
    </row>
    <row r="1585" spans="1:7" ht="45" x14ac:dyDescent="0.25">
      <c r="A1585" s="290">
        <v>22</v>
      </c>
      <c r="B1585" s="176">
        <v>44599</v>
      </c>
      <c r="C1585" s="174" t="s">
        <v>3036</v>
      </c>
      <c r="D1585" s="173" t="s">
        <v>3041</v>
      </c>
      <c r="E1585" s="182"/>
      <c r="F1585" s="198">
        <v>500</v>
      </c>
      <c r="G1585" s="323"/>
    </row>
    <row r="1586" spans="1:7" ht="45" x14ac:dyDescent="0.25">
      <c r="A1586" s="290">
        <v>23</v>
      </c>
      <c r="B1586" s="172">
        <v>44651</v>
      </c>
      <c r="C1586" s="174" t="s">
        <v>3056</v>
      </c>
      <c r="D1586" s="174" t="s">
        <v>763</v>
      </c>
      <c r="E1586" s="194" t="s">
        <v>2484</v>
      </c>
      <c r="F1586" s="198">
        <v>23</v>
      </c>
      <c r="G1586" s="322"/>
    </row>
    <row r="1587" spans="1:7" ht="45" x14ac:dyDescent="0.25">
      <c r="A1587" s="290">
        <v>24</v>
      </c>
      <c r="B1587" s="176">
        <v>44652</v>
      </c>
      <c r="C1587" s="173" t="s">
        <v>3020</v>
      </c>
      <c r="D1587" s="174" t="s">
        <v>3057</v>
      </c>
      <c r="E1587" s="194"/>
      <c r="F1587" s="198">
        <f>2+4+75+7+2.6+16+16+7+16+5+12</f>
        <v>162.6</v>
      </c>
      <c r="G1587" s="322"/>
    </row>
    <row r="1588" spans="1:7" ht="45" x14ac:dyDescent="0.25">
      <c r="A1588" s="290">
        <v>25</v>
      </c>
      <c r="B1588" s="176">
        <v>44678</v>
      </c>
      <c r="C1588" s="173" t="s">
        <v>3020</v>
      </c>
      <c r="D1588" s="174" t="s">
        <v>2500</v>
      </c>
      <c r="E1588" s="194"/>
      <c r="F1588" s="198">
        <v>350</v>
      </c>
      <c r="G1588" s="322"/>
    </row>
    <row r="1589" spans="1:7" ht="45" x14ac:dyDescent="0.25">
      <c r="A1589" s="290">
        <v>26</v>
      </c>
      <c r="B1589" s="178">
        <v>44686</v>
      </c>
      <c r="C1589" s="173" t="s">
        <v>3055</v>
      </c>
      <c r="D1589" s="174" t="s">
        <v>15</v>
      </c>
      <c r="E1589" s="194"/>
      <c r="F1589" s="198">
        <v>40</v>
      </c>
      <c r="G1589" s="322"/>
    </row>
    <row r="1590" spans="1:7" ht="45" x14ac:dyDescent="0.25">
      <c r="A1590" s="290">
        <v>27</v>
      </c>
      <c r="B1590" s="178">
        <v>44688</v>
      </c>
      <c r="C1590" s="173" t="s">
        <v>3020</v>
      </c>
      <c r="D1590" s="174" t="s">
        <v>3058</v>
      </c>
      <c r="E1590" s="194"/>
      <c r="F1590" s="198">
        <v>902.95</v>
      </c>
      <c r="G1590" s="322"/>
    </row>
    <row r="1591" spans="1:7" ht="45" x14ac:dyDescent="0.25">
      <c r="A1591" s="290">
        <v>28</v>
      </c>
      <c r="B1591" s="172">
        <v>44719</v>
      </c>
      <c r="C1591" s="173" t="s">
        <v>3020</v>
      </c>
      <c r="D1591" s="174" t="s">
        <v>3059</v>
      </c>
      <c r="E1591" s="194"/>
      <c r="F1591" s="198">
        <v>37</v>
      </c>
      <c r="G1591" s="322"/>
    </row>
    <row r="1592" spans="1:7" ht="45" x14ac:dyDescent="0.25">
      <c r="A1592" s="290">
        <v>29</v>
      </c>
      <c r="B1592" s="178">
        <v>44692</v>
      </c>
      <c r="C1592" s="173" t="s">
        <v>3020</v>
      </c>
      <c r="D1592" s="174" t="s">
        <v>3060</v>
      </c>
      <c r="E1592" s="194"/>
      <c r="F1592" s="198">
        <v>70.8</v>
      </c>
      <c r="G1592" s="322"/>
    </row>
    <row r="1593" spans="1:7" ht="45" x14ac:dyDescent="0.25">
      <c r="A1593" s="290">
        <v>30</v>
      </c>
      <c r="B1593" s="176">
        <v>44695</v>
      </c>
      <c r="C1593" s="173" t="s">
        <v>3020</v>
      </c>
      <c r="D1593" s="173" t="s">
        <v>2502</v>
      </c>
      <c r="E1593" s="182"/>
      <c r="F1593" s="198">
        <v>325</v>
      </c>
      <c r="G1593" s="323"/>
    </row>
    <row r="1594" spans="1:7" ht="45" x14ac:dyDescent="0.25">
      <c r="A1594" s="290">
        <v>31</v>
      </c>
      <c r="B1594" s="176">
        <v>44700</v>
      </c>
      <c r="C1594" s="173" t="s">
        <v>3020</v>
      </c>
      <c r="D1594" s="174" t="s">
        <v>3061</v>
      </c>
      <c r="E1594" s="194"/>
      <c r="F1594" s="198">
        <v>674.9</v>
      </c>
      <c r="G1594" s="322"/>
    </row>
    <row r="1595" spans="1:7" ht="30" x14ac:dyDescent="0.25">
      <c r="A1595" s="290">
        <v>32</v>
      </c>
      <c r="B1595" s="176">
        <v>44700</v>
      </c>
      <c r="C1595" s="174" t="s">
        <v>11</v>
      </c>
      <c r="D1595" s="174" t="s">
        <v>2505</v>
      </c>
      <c r="E1595" s="194"/>
      <c r="F1595" s="198">
        <v>22</v>
      </c>
      <c r="G1595" s="322"/>
    </row>
    <row r="1596" spans="1:7" ht="45" x14ac:dyDescent="0.25">
      <c r="A1596" s="290">
        <v>33</v>
      </c>
      <c r="B1596" s="176">
        <v>44718</v>
      </c>
      <c r="C1596" s="173" t="s">
        <v>3020</v>
      </c>
      <c r="D1596" s="174" t="s">
        <v>3062</v>
      </c>
      <c r="E1596" s="194"/>
      <c r="F1596" s="198">
        <v>162.6</v>
      </c>
      <c r="G1596" s="322"/>
    </row>
    <row r="1597" spans="1:7" ht="45" x14ac:dyDescent="0.25">
      <c r="A1597" s="290">
        <v>34</v>
      </c>
      <c r="B1597" s="176">
        <v>44718</v>
      </c>
      <c r="C1597" s="173" t="s">
        <v>3020</v>
      </c>
      <c r="D1597" s="174" t="s">
        <v>3063</v>
      </c>
      <c r="E1597" s="194"/>
      <c r="F1597" s="198">
        <v>1440.9</v>
      </c>
      <c r="G1597" s="322"/>
    </row>
    <row r="1598" spans="1:7" ht="45" x14ac:dyDescent="0.25">
      <c r="A1598" s="290">
        <v>35</v>
      </c>
      <c r="B1598" s="176">
        <v>44718</v>
      </c>
      <c r="C1598" s="173" t="s">
        <v>3020</v>
      </c>
      <c r="D1598" s="174" t="s">
        <v>3064</v>
      </c>
      <c r="E1598" s="194"/>
      <c r="F1598" s="198">
        <f>1100+250+110+64</f>
        <v>1524</v>
      </c>
      <c r="G1598" s="322"/>
    </row>
    <row r="1599" spans="1:7" ht="45" x14ac:dyDescent="0.25">
      <c r="A1599" s="290">
        <v>36</v>
      </c>
      <c r="B1599" s="176">
        <v>44723</v>
      </c>
      <c r="C1599" s="174" t="s">
        <v>3036</v>
      </c>
      <c r="D1599" s="174" t="s">
        <v>3065</v>
      </c>
      <c r="E1599" s="194"/>
      <c r="F1599" s="198">
        <v>2174.8200000000002</v>
      </c>
      <c r="G1599" s="322"/>
    </row>
    <row r="1600" spans="1:7" ht="45" x14ac:dyDescent="0.25">
      <c r="A1600" s="290">
        <v>37</v>
      </c>
      <c r="B1600" s="176">
        <v>44788</v>
      </c>
      <c r="C1600" s="173" t="s">
        <v>3020</v>
      </c>
      <c r="D1600" s="174" t="s">
        <v>3066</v>
      </c>
      <c r="E1600" s="194"/>
      <c r="F1600" s="198">
        <v>2820.49</v>
      </c>
      <c r="G1600" s="322"/>
    </row>
    <row r="1601" spans="1:7" ht="45" x14ac:dyDescent="0.25">
      <c r="A1601" s="290">
        <v>38</v>
      </c>
      <c r="B1601" s="176">
        <v>44719</v>
      </c>
      <c r="C1601" s="173" t="s">
        <v>3020</v>
      </c>
      <c r="D1601" s="174" t="s">
        <v>3067</v>
      </c>
      <c r="E1601" s="194"/>
      <c r="F1601" s="198">
        <v>115</v>
      </c>
      <c r="G1601" s="322"/>
    </row>
    <row r="1602" spans="1:7" ht="45" x14ac:dyDescent="0.25">
      <c r="A1602" s="290">
        <v>39</v>
      </c>
      <c r="B1602" s="176">
        <v>44719</v>
      </c>
      <c r="C1602" s="173" t="s">
        <v>3020</v>
      </c>
      <c r="D1602" s="174" t="s">
        <v>2509</v>
      </c>
      <c r="E1602" s="194"/>
      <c r="F1602" s="198">
        <v>100</v>
      </c>
      <c r="G1602" s="322"/>
    </row>
    <row r="1603" spans="1:7" ht="45" x14ac:dyDescent="0.25">
      <c r="A1603" s="290">
        <v>40</v>
      </c>
      <c r="B1603" s="176">
        <v>44720</v>
      </c>
      <c r="C1603" s="173" t="s">
        <v>3020</v>
      </c>
      <c r="D1603" s="174" t="s">
        <v>3068</v>
      </c>
      <c r="E1603" s="194"/>
      <c r="F1603" s="198">
        <f>0.2+698.8</f>
        <v>699</v>
      </c>
      <c r="G1603" s="322"/>
    </row>
    <row r="1604" spans="1:7" ht="30" x14ac:dyDescent="0.25">
      <c r="A1604" s="290">
        <v>41</v>
      </c>
      <c r="B1604" s="176">
        <v>44721</v>
      </c>
      <c r="C1604" s="174" t="s">
        <v>3069</v>
      </c>
      <c r="D1604" s="174" t="s">
        <v>3070</v>
      </c>
      <c r="E1604" s="194" t="s">
        <v>2514</v>
      </c>
      <c r="F1604" s="198">
        <v>94.4</v>
      </c>
      <c r="G1604" s="322"/>
    </row>
    <row r="1605" spans="1:7" ht="45" x14ac:dyDescent="0.25">
      <c r="A1605" s="290">
        <v>42</v>
      </c>
      <c r="B1605" s="176">
        <v>44721</v>
      </c>
      <c r="C1605" s="174" t="s">
        <v>3071</v>
      </c>
      <c r="D1605" s="174" t="s">
        <v>2513</v>
      </c>
      <c r="E1605" s="194" t="s">
        <v>2511</v>
      </c>
      <c r="F1605" s="198">
        <v>102.49</v>
      </c>
      <c r="G1605" s="322"/>
    </row>
    <row r="1606" spans="1:7" ht="45" x14ac:dyDescent="0.25">
      <c r="A1606" s="290">
        <v>43</v>
      </c>
      <c r="B1606" s="176">
        <v>44722</v>
      </c>
      <c r="C1606" s="173" t="s">
        <v>3020</v>
      </c>
      <c r="D1606" s="174" t="s">
        <v>2518</v>
      </c>
      <c r="E1606" s="194" t="s">
        <v>2517</v>
      </c>
      <c r="F1606" s="198">
        <v>16</v>
      </c>
      <c r="G1606" s="322"/>
    </row>
    <row r="1607" spans="1:7" ht="45" x14ac:dyDescent="0.25">
      <c r="A1607" s="290">
        <v>44</v>
      </c>
      <c r="B1607" s="176">
        <v>44722</v>
      </c>
      <c r="C1607" s="173" t="s">
        <v>3055</v>
      </c>
      <c r="D1607" s="173" t="s">
        <v>3072</v>
      </c>
      <c r="E1607" s="182"/>
      <c r="F1607" s="198">
        <v>561.48</v>
      </c>
      <c r="G1607" s="323"/>
    </row>
    <row r="1608" spans="1:7" ht="45" x14ac:dyDescent="0.25">
      <c r="A1608" s="290">
        <v>45</v>
      </c>
      <c r="B1608" s="176">
        <v>44729</v>
      </c>
      <c r="C1608" s="173" t="s">
        <v>3020</v>
      </c>
      <c r="D1608" s="174" t="s">
        <v>2523</v>
      </c>
      <c r="E1608" s="194"/>
      <c r="F1608" s="198">
        <v>86</v>
      </c>
      <c r="G1608" s="322"/>
    </row>
    <row r="1609" spans="1:7" ht="45" x14ac:dyDescent="0.25">
      <c r="A1609" s="290">
        <v>46</v>
      </c>
      <c r="B1609" s="176">
        <v>44730</v>
      </c>
      <c r="C1609" s="173" t="s">
        <v>3020</v>
      </c>
      <c r="D1609" s="174" t="s">
        <v>2524</v>
      </c>
      <c r="E1609" s="194"/>
      <c r="F1609" s="198">
        <f>50+137+43+12</f>
        <v>242</v>
      </c>
      <c r="G1609" s="322"/>
    </row>
    <row r="1610" spans="1:7" ht="30" x14ac:dyDescent="0.25">
      <c r="A1610" s="290">
        <v>47</v>
      </c>
      <c r="B1610" s="176">
        <v>44732</v>
      </c>
      <c r="C1610" s="173" t="s">
        <v>3073</v>
      </c>
      <c r="D1610" s="173" t="s">
        <v>3074</v>
      </c>
      <c r="E1610" s="182"/>
      <c r="F1610" s="198">
        <v>3000</v>
      </c>
      <c r="G1610" s="323"/>
    </row>
    <row r="1611" spans="1:7" ht="45" x14ac:dyDescent="0.25">
      <c r="A1611" s="290">
        <v>48</v>
      </c>
      <c r="B1611" s="176">
        <v>44735</v>
      </c>
      <c r="C1611" s="173" t="s">
        <v>3020</v>
      </c>
      <c r="D1611" s="173" t="s">
        <v>2530</v>
      </c>
      <c r="E1611" s="182"/>
      <c r="F1611" s="198">
        <v>418</v>
      </c>
      <c r="G1611" s="323"/>
    </row>
    <row r="1612" spans="1:7" ht="45" x14ac:dyDescent="0.25">
      <c r="A1612" s="290">
        <v>49</v>
      </c>
      <c r="B1612" s="178">
        <v>44719</v>
      </c>
      <c r="C1612" s="173" t="s">
        <v>3020</v>
      </c>
      <c r="D1612" s="173" t="s">
        <v>101</v>
      </c>
      <c r="E1612" s="194"/>
      <c r="F1612" s="198">
        <v>470</v>
      </c>
      <c r="G1612" s="322"/>
    </row>
    <row r="1613" spans="1:7" ht="45" x14ac:dyDescent="0.25">
      <c r="A1613" s="290">
        <v>50</v>
      </c>
      <c r="B1613" s="176">
        <v>44753</v>
      </c>
      <c r="C1613" s="173" t="s">
        <v>3020</v>
      </c>
      <c r="D1613" s="174" t="s">
        <v>2533</v>
      </c>
      <c r="E1613" s="194"/>
      <c r="F1613" s="198">
        <v>57</v>
      </c>
      <c r="G1613" s="322"/>
    </row>
    <row r="1614" spans="1:7" ht="45" x14ac:dyDescent="0.25">
      <c r="A1614" s="290">
        <v>51</v>
      </c>
      <c r="B1614" s="176">
        <v>44756</v>
      </c>
      <c r="C1614" s="173" t="s">
        <v>3020</v>
      </c>
      <c r="D1614" s="174" t="s">
        <v>2538</v>
      </c>
      <c r="E1614" s="194"/>
      <c r="F1614" s="198">
        <v>247.3</v>
      </c>
      <c r="G1614" s="322"/>
    </row>
    <row r="1615" spans="1:7" ht="45" x14ac:dyDescent="0.25">
      <c r="A1615" s="290">
        <v>52</v>
      </c>
      <c r="B1615" s="176">
        <v>44762</v>
      </c>
      <c r="C1615" s="173" t="s">
        <v>3020</v>
      </c>
      <c r="D1615" s="174" t="s">
        <v>2542</v>
      </c>
      <c r="E1615" s="194"/>
      <c r="F1615" s="198">
        <v>141.5</v>
      </c>
      <c r="G1615" s="322"/>
    </row>
    <row r="1616" spans="1:7" ht="45" x14ac:dyDescent="0.25">
      <c r="A1616" s="290">
        <v>53</v>
      </c>
      <c r="B1616" s="176">
        <v>44753</v>
      </c>
      <c r="C1616" s="173" t="s">
        <v>3020</v>
      </c>
      <c r="D1616" s="173" t="s">
        <v>2534</v>
      </c>
      <c r="E1616" s="182"/>
      <c r="F1616" s="198">
        <v>1200</v>
      </c>
      <c r="G1616" s="323"/>
    </row>
    <row r="1617" spans="1:7" ht="45" x14ac:dyDescent="0.25">
      <c r="A1617" s="290">
        <v>54</v>
      </c>
      <c r="B1617" s="176">
        <v>44756</v>
      </c>
      <c r="C1617" s="173" t="s">
        <v>3020</v>
      </c>
      <c r="D1617" s="174" t="s">
        <v>2539</v>
      </c>
      <c r="E1617" s="194"/>
      <c r="F1617" s="198">
        <v>6</v>
      </c>
      <c r="G1617" s="322"/>
    </row>
    <row r="1618" spans="1:7" ht="45" x14ac:dyDescent="0.25">
      <c r="A1618" s="290">
        <v>55</v>
      </c>
      <c r="B1618" s="176">
        <v>44756</v>
      </c>
      <c r="C1618" s="173" t="s">
        <v>3020</v>
      </c>
      <c r="D1618" s="174" t="s">
        <v>2540</v>
      </c>
      <c r="E1618" s="194"/>
      <c r="F1618" s="198">
        <v>18</v>
      </c>
      <c r="G1618" s="322"/>
    </row>
    <row r="1619" spans="1:7" ht="30" x14ac:dyDescent="0.25">
      <c r="A1619" s="290">
        <v>56</v>
      </c>
      <c r="B1619" s="176">
        <v>44756</v>
      </c>
      <c r="C1619" s="174" t="s">
        <v>11</v>
      </c>
      <c r="D1619" s="174" t="s">
        <v>2536</v>
      </c>
      <c r="E1619" s="194"/>
      <c r="F1619" s="198">
        <v>6</v>
      </c>
      <c r="G1619" s="322"/>
    </row>
    <row r="1620" spans="1:7" ht="30" x14ac:dyDescent="0.25">
      <c r="A1620" s="290">
        <v>57</v>
      </c>
      <c r="B1620" s="176">
        <v>44756</v>
      </c>
      <c r="C1620" s="174" t="s">
        <v>11</v>
      </c>
      <c r="D1620" s="174" t="s">
        <v>2537</v>
      </c>
      <c r="E1620" s="194"/>
      <c r="F1620" s="198">
        <v>18</v>
      </c>
      <c r="G1620" s="322"/>
    </row>
    <row r="1621" spans="1:7" ht="30" x14ac:dyDescent="0.25">
      <c r="A1621" s="290">
        <v>58</v>
      </c>
      <c r="B1621" s="176">
        <v>44760</v>
      </c>
      <c r="C1621" s="174" t="s">
        <v>11</v>
      </c>
      <c r="D1621" s="174" t="s">
        <v>2541</v>
      </c>
      <c r="E1621" s="194"/>
      <c r="F1621" s="198">
        <v>28</v>
      </c>
      <c r="G1621" s="322"/>
    </row>
    <row r="1622" spans="1:7" ht="30" x14ac:dyDescent="0.25">
      <c r="A1622" s="290">
        <v>59</v>
      </c>
      <c r="B1622" s="176">
        <v>44763</v>
      </c>
      <c r="C1622" s="174" t="s">
        <v>11</v>
      </c>
      <c r="D1622" s="174" t="s">
        <v>2543</v>
      </c>
      <c r="E1622" s="194"/>
      <c r="F1622" s="198">
        <v>15</v>
      </c>
      <c r="G1622" s="322"/>
    </row>
    <row r="1623" spans="1:7" ht="30" x14ac:dyDescent="0.25">
      <c r="A1623" s="290">
        <v>60</v>
      </c>
      <c r="B1623" s="176">
        <v>44763</v>
      </c>
      <c r="C1623" s="174" t="s">
        <v>11</v>
      </c>
      <c r="D1623" s="174" t="s">
        <v>2544</v>
      </c>
      <c r="E1623" s="194"/>
      <c r="F1623" s="198">
        <v>15</v>
      </c>
      <c r="G1623" s="322"/>
    </row>
    <row r="1624" spans="1:7" x14ac:dyDescent="0.25">
      <c r="A1624" s="290">
        <v>61</v>
      </c>
      <c r="B1624" s="176">
        <v>44761</v>
      </c>
      <c r="C1624" s="173" t="s">
        <v>11</v>
      </c>
      <c r="D1624" s="173" t="s">
        <v>2549</v>
      </c>
      <c r="E1624" s="182"/>
      <c r="F1624" s="198">
        <v>49.5</v>
      </c>
      <c r="G1624" s="323"/>
    </row>
    <row r="1625" spans="1:7" ht="45" x14ac:dyDescent="0.25">
      <c r="A1625" s="290">
        <v>62</v>
      </c>
      <c r="B1625" s="176">
        <v>44767</v>
      </c>
      <c r="C1625" s="173" t="s">
        <v>3055</v>
      </c>
      <c r="D1625" s="173" t="s">
        <v>3075</v>
      </c>
      <c r="E1625" s="182"/>
      <c r="F1625" s="198">
        <v>162</v>
      </c>
      <c r="G1625" s="323"/>
    </row>
    <row r="1626" spans="1:7" ht="45" x14ac:dyDescent="0.25">
      <c r="A1626" s="290">
        <v>63</v>
      </c>
      <c r="B1626" s="176">
        <v>44772</v>
      </c>
      <c r="C1626" s="173" t="s">
        <v>3020</v>
      </c>
      <c r="D1626" s="173" t="s">
        <v>2550</v>
      </c>
      <c r="E1626" s="182"/>
      <c r="F1626" s="198">
        <v>302</v>
      </c>
      <c r="G1626" s="323"/>
    </row>
    <row r="1627" spans="1:7" ht="45" x14ac:dyDescent="0.25">
      <c r="A1627" s="290">
        <v>64</v>
      </c>
      <c r="B1627" s="176">
        <v>44774</v>
      </c>
      <c r="C1627" s="173" t="s">
        <v>3020</v>
      </c>
      <c r="D1627" s="173" t="s">
        <v>3076</v>
      </c>
      <c r="E1627" s="182"/>
      <c r="F1627" s="198">
        <v>1040</v>
      </c>
      <c r="G1627" s="323"/>
    </row>
    <row r="1628" spans="1:7" ht="45" x14ac:dyDescent="0.25">
      <c r="A1628" s="290">
        <v>65</v>
      </c>
      <c r="B1628" s="176">
        <v>44785</v>
      </c>
      <c r="C1628" s="173" t="s">
        <v>3077</v>
      </c>
      <c r="D1628" s="173" t="s">
        <v>2554</v>
      </c>
      <c r="E1628" s="182"/>
      <c r="F1628" s="198">
        <v>1200</v>
      </c>
      <c r="G1628" s="323"/>
    </row>
    <row r="1629" spans="1:7" ht="45" x14ac:dyDescent="0.25">
      <c r="A1629" s="290">
        <v>66</v>
      </c>
      <c r="B1629" s="176">
        <v>44791</v>
      </c>
      <c r="C1629" s="173" t="s">
        <v>3055</v>
      </c>
      <c r="D1629" s="173" t="s">
        <v>2558</v>
      </c>
      <c r="E1629" s="182"/>
      <c r="F1629" s="198">
        <v>49.2</v>
      </c>
      <c r="G1629" s="323"/>
    </row>
    <row r="1630" spans="1:7" ht="45" x14ac:dyDescent="0.25">
      <c r="A1630" s="290">
        <v>67</v>
      </c>
      <c r="B1630" s="176">
        <v>44795</v>
      </c>
      <c r="C1630" s="173" t="s">
        <v>3078</v>
      </c>
      <c r="D1630" s="173" t="s">
        <v>2560</v>
      </c>
      <c r="E1630" s="182"/>
      <c r="F1630" s="198">
        <v>51.7</v>
      </c>
      <c r="G1630" s="323"/>
    </row>
    <row r="1631" spans="1:7" ht="45" x14ac:dyDescent="0.25">
      <c r="A1631" s="290">
        <v>68</v>
      </c>
      <c r="B1631" s="176">
        <v>44789</v>
      </c>
      <c r="C1631" s="173" t="s">
        <v>3020</v>
      </c>
      <c r="D1631" s="173" t="s">
        <v>2557</v>
      </c>
      <c r="E1631" s="182"/>
      <c r="F1631" s="198">
        <v>4208</v>
      </c>
      <c r="G1631" s="323"/>
    </row>
    <row r="1632" spans="1:7" ht="30" x14ac:dyDescent="0.25">
      <c r="A1632" s="290">
        <v>69</v>
      </c>
      <c r="B1632" s="176">
        <v>44799</v>
      </c>
      <c r="C1632" s="173" t="s">
        <v>11</v>
      </c>
      <c r="D1632" s="173" t="s">
        <v>2561</v>
      </c>
      <c r="E1632" s="182"/>
      <c r="F1632" s="198">
        <v>48</v>
      </c>
      <c r="G1632" s="323"/>
    </row>
    <row r="1633" spans="1:7" ht="30" x14ac:dyDescent="0.25">
      <c r="A1633" s="290">
        <v>70</v>
      </c>
      <c r="B1633" s="176">
        <v>44802</v>
      </c>
      <c r="C1633" s="173" t="s">
        <v>11</v>
      </c>
      <c r="D1633" s="173" t="s">
        <v>2564</v>
      </c>
      <c r="E1633" s="182"/>
      <c r="F1633" s="198">
        <v>15</v>
      </c>
      <c r="G1633" s="323"/>
    </row>
    <row r="1634" spans="1:7" ht="30" x14ac:dyDescent="0.25">
      <c r="A1634" s="290">
        <v>71</v>
      </c>
      <c r="B1634" s="176">
        <v>44802</v>
      </c>
      <c r="C1634" s="173" t="s">
        <v>11</v>
      </c>
      <c r="D1634" s="173" t="s">
        <v>2565</v>
      </c>
      <c r="E1634" s="182"/>
      <c r="F1634" s="198">
        <v>15</v>
      </c>
      <c r="G1634" s="323"/>
    </row>
    <row r="1635" spans="1:7" ht="45" x14ac:dyDescent="0.25">
      <c r="A1635" s="290">
        <v>72</v>
      </c>
      <c r="B1635" s="176">
        <v>44801</v>
      </c>
      <c r="C1635" s="173" t="s">
        <v>3020</v>
      </c>
      <c r="D1635" s="173" t="s">
        <v>3079</v>
      </c>
      <c r="E1635" s="182"/>
      <c r="F1635" s="198">
        <v>468.44</v>
      </c>
      <c r="G1635" s="323"/>
    </row>
    <row r="1636" spans="1:7" ht="30" x14ac:dyDescent="0.25">
      <c r="A1636" s="290">
        <v>73</v>
      </c>
      <c r="B1636" s="172">
        <v>44802</v>
      </c>
      <c r="C1636" s="173" t="s">
        <v>3080</v>
      </c>
      <c r="D1636" s="173" t="s">
        <v>2563</v>
      </c>
      <c r="E1636" s="182"/>
      <c r="F1636" s="198">
        <v>20</v>
      </c>
      <c r="G1636" s="323"/>
    </row>
    <row r="1637" spans="1:7" ht="45" x14ac:dyDescent="0.25">
      <c r="A1637" s="290">
        <v>74</v>
      </c>
      <c r="B1637" s="178">
        <v>44834</v>
      </c>
      <c r="C1637" s="174" t="s">
        <v>3081</v>
      </c>
      <c r="D1637" s="174" t="s">
        <v>3082</v>
      </c>
      <c r="E1637" s="194"/>
      <c r="F1637" s="198">
        <v>42</v>
      </c>
      <c r="G1637" s="322"/>
    </row>
    <row r="1638" spans="1:7" ht="45" x14ac:dyDescent="0.25">
      <c r="A1638" s="290">
        <v>75</v>
      </c>
      <c r="B1638" s="178">
        <v>44816</v>
      </c>
      <c r="C1638" s="173" t="s">
        <v>3020</v>
      </c>
      <c r="D1638" s="174" t="s">
        <v>3083</v>
      </c>
      <c r="E1638" s="194"/>
      <c r="F1638" s="198">
        <v>93.4</v>
      </c>
      <c r="G1638" s="322"/>
    </row>
    <row r="1639" spans="1:7" ht="30" x14ac:dyDescent="0.25">
      <c r="A1639" s="290">
        <v>76</v>
      </c>
      <c r="B1639" s="176">
        <v>44817</v>
      </c>
      <c r="C1639" s="173" t="s">
        <v>11</v>
      </c>
      <c r="D1639" s="173" t="s">
        <v>2569</v>
      </c>
      <c r="E1639" s="182"/>
      <c r="F1639" s="198">
        <v>28</v>
      </c>
      <c r="G1639" s="323"/>
    </row>
    <row r="1640" spans="1:7" ht="30" x14ac:dyDescent="0.25">
      <c r="A1640" s="290">
        <v>77</v>
      </c>
      <c r="B1640" s="176">
        <v>44812</v>
      </c>
      <c r="C1640" s="173" t="s">
        <v>11</v>
      </c>
      <c r="D1640" s="173" t="s">
        <v>3084</v>
      </c>
      <c r="E1640" s="182"/>
      <c r="F1640" s="198">
        <v>28</v>
      </c>
      <c r="G1640" s="323"/>
    </row>
    <row r="1641" spans="1:7" ht="45" x14ac:dyDescent="0.25">
      <c r="A1641" s="290">
        <v>78</v>
      </c>
      <c r="B1641" s="176">
        <v>44819</v>
      </c>
      <c r="C1641" s="173" t="s">
        <v>3020</v>
      </c>
      <c r="D1641" s="173" t="s">
        <v>3085</v>
      </c>
      <c r="E1641" s="182"/>
      <c r="F1641" s="198">
        <v>10000</v>
      </c>
      <c r="G1641" s="323"/>
    </row>
    <row r="1642" spans="1:7" ht="60" x14ac:dyDescent="0.25">
      <c r="A1642" s="290">
        <v>79</v>
      </c>
      <c r="B1642" s="176">
        <v>44823</v>
      </c>
      <c r="C1642" s="173" t="s">
        <v>3086</v>
      </c>
      <c r="D1642" s="173" t="s">
        <v>2573</v>
      </c>
      <c r="E1642" s="182"/>
      <c r="F1642" s="198">
        <v>7745.2</v>
      </c>
      <c r="G1642" s="323"/>
    </row>
    <row r="1643" spans="1:7" ht="45" x14ac:dyDescent="0.25">
      <c r="A1643" s="290">
        <v>80</v>
      </c>
      <c r="B1643" s="176">
        <v>44832</v>
      </c>
      <c r="C1643" s="173" t="s">
        <v>3020</v>
      </c>
      <c r="D1643" s="173" t="s">
        <v>2576</v>
      </c>
      <c r="E1643" s="182"/>
      <c r="F1643" s="198">
        <v>16</v>
      </c>
      <c r="G1643" s="323"/>
    </row>
    <row r="1644" spans="1:7" ht="45" x14ac:dyDescent="0.25">
      <c r="A1644" s="290">
        <v>81</v>
      </c>
      <c r="B1644" s="176">
        <v>44838</v>
      </c>
      <c r="C1644" s="173" t="s">
        <v>3020</v>
      </c>
      <c r="D1644" s="173" t="s">
        <v>2577</v>
      </c>
      <c r="E1644" s="182"/>
      <c r="F1644" s="198">
        <v>24</v>
      </c>
      <c r="G1644" s="323"/>
    </row>
    <row r="1645" spans="1:7" ht="45" x14ac:dyDescent="0.25">
      <c r="A1645" s="290">
        <v>82</v>
      </c>
      <c r="B1645" s="176">
        <v>44839</v>
      </c>
      <c r="C1645" s="173" t="s">
        <v>3020</v>
      </c>
      <c r="D1645" s="173" t="s">
        <v>15</v>
      </c>
      <c r="E1645" s="182"/>
      <c r="F1645" s="198">
        <v>25.6</v>
      </c>
      <c r="G1645" s="323"/>
    </row>
    <row r="1646" spans="1:7" x14ac:dyDescent="0.25">
      <c r="A1646" s="290">
        <v>83</v>
      </c>
      <c r="B1646" s="176">
        <v>44846</v>
      </c>
      <c r="C1646" s="173" t="s">
        <v>2578</v>
      </c>
      <c r="D1646" s="173" t="s">
        <v>2579</v>
      </c>
      <c r="E1646" s="182"/>
      <c r="F1646" s="198">
        <v>74</v>
      </c>
      <c r="G1646" s="323"/>
    </row>
    <row r="1647" spans="1:7" ht="45" x14ac:dyDescent="0.25">
      <c r="A1647" s="290">
        <v>84</v>
      </c>
      <c r="B1647" s="176">
        <v>44847</v>
      </c>
      <c r="C1647" s="173" t="s">
        <v>3055</v>
      </c>
      <c r="D1647" s="173" t="s">
        <v>3087</v>
      </c>
      <c r="E1647" s="182"/>
      <c r="F1647" s="198">
        <v>1573.77</v>
      </c>
      <c r="G1647" s="323"/>
    </row>
    <row r="1648" spans="1:7" ht="45" x14ac:dyDescent="0.25">
      <c r="A1648" s="290">
        <v>85</v>
      </c>
      <c r="B1648" s="176">
        <v>44847</v>
      </c>
      <c r="C1648" s="173" t="s">
        <v>3055</v>
      </c>
      <c r="D1648" s="173" t="s">
        <v>3088</v>
      </c>
      <c r="E1648" s="182"/>
      <c r="F1648" s="198">
        <v>4326.49</v>
      </c>
      <c r="G1648" s="323"/>
    </row>
    <row r="1649" spans="1:7" ht="45" x14ac:dyDescent="0.25">
      <c r="A1649" s="290">
        <v>86</v>
      </c>
      <c r="B1649" s="176">
        <v>44848</v>
      </c>
      <c r="C1649" s="173" t="s">
        <v>3020</v>
      </c>
      <c r="D1649" s="173" t="s">
        <v>2585</v>
      </c>
      <c r="E1649" s="182"/>
      <c r="F1649" s="198">
        <v>320</v>
      </c>
      <c r="G1649" s="323"/>
    </row>
    <row r="1650" spans="1:7" ht="45" x14ac:dyDescent="0.25">
      <c r="A1650" s="290">
        <v>87</v>
      </c>
      <c r="B1650" s="176">
        <v>44848</v>
      </c>
      <c r="C1650" s="173" t="s">
        <v>3055</v>
      </c>
      <c r="D1650" s="173" t="s">
        <v>3089</v>
      </c>
      <c r="E1650" s="182"/>
      <c r="F1650" s="198">
        <v>58.7</v>
      </c>
      <c r="G1650" s="323"/>
    </row>
    <row r="1651" spans="1:7" ht="45" x14ac:dyDescent="0.25">
      <c r="A1651" s="290">
        <v>88</v>
      </c>
      <c r="B1651" s="176">
        <v>44858</v>
      </c>
      <c r="C1651" s="173" t="s">
        <v>3055</v>
      </c>
      <c r="D1651" s="173" t="s">
        <v>3090</v>
      </c>
      <c r="E1651" s="182"/>
      <c r="F1651" s="198">
        <v>5000</v>
      </c>
      <c r="G1651" s="323"/>
    </row>
    <row r="1652" spans="1:7" ht="45" x14ac:dyDescent="0.25">
      <c r="A1652" s="290">
        <v>89</v>
      </c>
      <c r="B1652" s="176">
        <v>44858</v>
      </c>
      <c r="C1652" s="173" t="s">
        <v>3055</v>
      </c>
      <c r="D1652" s="173" t="s">
        <v>2590</v>
      </c>
      <c r="E1652" s="182"/>
      <c r="F1652" s="198">
        <v>973.5</v>
      </c>
      <c r="G1652" s="323"/>
    </row>
    <row r="1653" spans="1:7" ht="45" x14ac:dyDescent="0.25">
      <c r="A1653" s="290">
        <v>90</v>
      </c>
      <c r="B1653" s="176">
        <v>44858</v>
      </c>
      <c r="C1653" s="173" t="s">
        <v>3055</v>
      </c>
      <c r="D1653" s="173" t="s">
        <v>3149</v>
      </c>
      <c r="E1653" s="182" t="s">
        <v>3091</v>
      </c>
      <c r="F1653" s="198">
        <v>1150.1099999999999</v>
      </c>
      <c r="G1653" s="323"/>
    </row>
    <row r="1654" spans="1:7" ht="45" x14ac:dyDescent="0.25">
      <c r="A1654" s="290">
        <v>91</v>
      </c>
      <c r="B1654" s="176">
        <v>44858</v>
      </c>
      <c r="C1654" s="173" t="s">
        <v>3020</v>
      </c>
      <c r="D1654" s="173" t="s">
        <v>3092</v>
      </c>
      <c r="E1654" s="182"/>
      <c r="F1654" s="198">
        <v>271</v>
      </c>
      <c r="G1654" s="323"/>
    </row>
    <row r="1655" spans="1:7" ht="45" x14ac:dyDescent="0.25">
      <c r="A1655" s="290">
        <v>92</v>
      </c>
      <c r="B1655" s="176">
        <v>44858</v>
      </c>
      <c r="C1655" s="173" t="s">
        <v>3055</v>
      </c>
      <c r="D1655" s="173" t="s">
        <v>2587</v>
      </c>
      <c r="E1655" s="182"/>
      <c r="F1655" s="198">
        <v>10000</v>
      </c>
      <c r="G1655" s="323"/>
    </row>
    <row r="1656" spans="1:7" ht="45" x14ac:dyDescent="0.25">
      <c r="A1656" s="290">
        <v>93</v>
      </c>
      <c r="B1656" s="176">
        <v>44872</v>
      </c>
      <c r="C1656" s="173" t="s">
        <v>3020</v>
      </c>
      <c r="D1656" s="173" t="s">
        <v>2593</v>
      </c>
      <c r="E1656" s="182"/>
      <c r="F1656" s="198">
        <v>175.9</v>
      </c>
      <c r="G1656" s="323"/>
    </row>
    <row r="1657" spans="1:7" ht="45" x14ac:dyDescent="0.25">
      <c r="A1657" s="290">
        <v>94</v>
      </c>
      <c r="B1657" s="176">
        <v>44873</v>
      </c>
      <c r="C1657" s="173" t="s">
        <v>3093</v>
      </c>
      <c r="D1657" s="173" t="s">
        <v>3094</v>
      </c>
      <c r="E1657" s="182"/>
      <c r="F1657" s="198">
        <v>100</v>
      </c>
      <c r="G1657" s="323"/>
    </row>
    <row r="1658" spans="1:7" ht="60" x14ac:dyDescent="0.25">
      <c r="A1658" s="290">
        <v>95</v>
      </c>
      <c r="B1658" s="176">
        <v>44874</v>
      </c>
      <c r="C1658" s="173" t="s">
        <v>3095</v>
      </c>
      <c r="D1658" s="173" t="s">
        <v>1359</v>
      </c>
      <c r="E1658" s="182"/>
      <c r="F1658" s="198">
        <v>20</v>
      </c>
      <c r="G1658" s="323"/>
    </row>
    <row r="1659" spans="1:7" ht="45" x14ac:dyDescent="0.25">
      <c r="A1659" s="290">
        <v>96</v>
      </c>
      <c r="B1659" s="176">
        <v>44874</v>
      </c>
      <c r="C1659" s="173" t="s">
        <v>3020</v>
      </c>
      <c r="D1659" s="174" t="s">
        <v>3096</v>
      </c>
      <c r="E1659" s="194"/>
      <c r="F1659" s="198">
        <v>12</v>
      </c>
      <c r="G1659" s="322"/>
    </row>
    <row r="1660" spans="1:7" x14ac:dyDescent="0.25">
      <c r="A1660" s="290">
        <v>97</v>
      </c>
      <c r="B1660" s="176">
        <v>44874</v>
      </c>
      <c r="C1660" s="173" t="s">
        <v>11</v>
      </c>
      <c r="D1660" s="173" t="s">
        <v>3097</v>
      </c>
      <c r="E1660" s="195">
        <v>9707992</v>
      </c>
      <c r="F1660" s="198">
        <v>127</v>
      </c>
      <c r="G1660" s="323"/>
    </row>
    <row r="1661" spans="1:7" x14ac:dyDescent="0.25">
      <c r="A1661" s="290">
        <v>98</v>
      </c>
      <c r="B1661" s="176">
        <v>44874</v>
      </c>
      <c r="C1661" s="173" t="s">
        <v>11</v>
      </c>
      <c r="D1661" s="173" t="s">
        <v>3097</v>
      </c>
      <c r="E1661" s="195">
        <v>8707906</v>
      </c>
      <c r="F1661" s="198">
        <v>15</v>
      </c>
      <c r="G1661" s="323"/>
    </row>
    <row r="1662" spans="1:7" x14ac:dyDescent="0.25">
      <c r="A1662" s="290">
        <v>99</v>
      </c>
      <c r="B1662" s="176">
        <v>44874</v>
      </c>
      <c r="C1662" s="173" t="s">
        <v>11</v>
      </c>
      <c r="D1662" s="173" t="s">
        <v>3097</v>
      </c>
      <c r="E1662" s="195">
        <v>8707850</v>
      </c>
      <c r="F1662" s="198">
        <v>15</v>
      </c>
      <c r="G1662" s="323"/>
    </row>
    <row r="1663" spans="1:7" x14ac:dyDescent="0.25">
      <c r="A1663" s="290">
        <v>100</v>
      </c>
      <c r="B1663" s="176">
        <v>44874</v>
      </c>
      <c r="C1663" s="173" t="s">
        <v>11</v>
      </c>
      <c r="D1663" s="173" t="s">
        <v>3097</v>
      </c>
      <c r="E1663" s="195">
        <v>8707731</v>
      </c>
      <c r="F1663" s="198">
        <v>15</v>
      </c>
      <c r="G1663" s="323"/>
    </row>
    <row r="1664" spans="1:7" x14ac:dyDescent="0.25">
      <c r="A1664" s="290">
        <v>101</v>
      </c>
      <c r="B1664" s="176">
        <v>44874</v>
      </c>
      <c r="C1664" s="173" t="s">
        <v>11</v>
      </c>
      <c r="D1664" s="173" t="s">
        <v>3097</v>
      </c>
      <c r="E1664" s="195" t="s">
        <v>3098</v>
      </c>
      <c r="F1664" s="198">
        <v>15</v>
      </c>
      <c r="G1664" s="323"/>
    </row>
    <row r="1665" spans="1:7" x14ac:dyDescent="0.25">
      <c r="A1665" s="290">
        <v>102</v>
      </c>
      <c r="B1665" s="176">
        <v>44874</v>
      </c>
      <c r="C1665" s="173" t="s">
        <v>11</v>
      </c>
      <c r="D1665" s="173" t="s">
        <v>3097</v>
      </c>
      <c r="E1665" s="195" t="s">
        <v>3099</v>
      </c>
      <c r="F1665" s="198">
        <v>15</v>
      </c>
      <c r="G1665" s="323"/>
    </row>
    <row r="1666" spans="1:7" x14ac:dyDescent="0.25">
      <c r="A1666" s="290">
        <v>103</v>
      </c>
      <c r="B1666" s="176">
        <v>44874</v>
      </c>
      <c r="C1666" s="173" t="s">
        <v>11</v>
      </c>
      <c r="D1666" s="173" t="s">
        <v>3097</v>
      </c>
      <c r="E1666" s="195" t="s">
        <v>3100</v>
      </c>
      <c r="F1666" s="198">
        <v>15</v>
      </c>
      <c r="G1666" s="323"/>
    </row>
    <row r="1667" spans="1:7" ht="45" x14ac:dyDescent="0.25">
      <c r="A1667" s="290">
        <v>104</v>
      </c>
      <c r="B1667" s="176">
        <v>44875</v>
      </c>
      <c r="C1667" s="173" t="s">
        <v>3020</v>
      </c>
      <c r="D1667" s="173" t="s">
        <v>3101</v>
      </c>
      <c r="E1667" s="182"/>
      <c r="F1667" s="198">
        <v>20.100000000000001</v>
      </c>
      <c r="G1667" s="323"/>
    </row>
    <row r="1668" spans="1:7" ht="45" x14ac:dyDescent="0.25">
      <c r="A1668" s="290">
        <v>105</v>
      </c>
      <c r="B1668" s="176">
        <v>44878</v>
      </c>
      <c r="C1668" s="173" t="s">
        <v>3020</v>
      </c>
      <c r="D1668" s="173" t="s">
        <v>3020</v>
      </c>
      <c r="E1668" s="182"/>
      <c r="F1668" s="198">
        <v>550</v>
      </c>
      <c r="G1668" s="323"/>
    </row>
    <row r="1669" spans="1:7" ht="45" x14ac:dyDescent="0.25">
      <c r="A1669" s="290">
        <v>106</v>
      </c>
      <c r="B1669" s="176">
        <v>44881</v>
      </c>
      <c r="C1669" s="173" t="s">
        <v>3020</v>
      </c>
      <c r="D1669" s="173" t="s">
        <v>3102</v>
      </c>
      <c r="E1669" s="182"/>
      <c r="F1669" s="198">
        <v>90</v>
      </c>
      <c r="G1669" s="323"/>
    </row>
    <row r="1670" spans="1:7" ht="45" x14ac:dyDescent="0.25">
      <c r="A1670" s="290">
        <v>107</v>
      </c>
      <c r="B1670" s="176">
        <v>44881</v>
      </c>
      <c r="C1670" s="173" t="s">
        <v>3020</v>
      </c>
      <c r="D1670" s="173" t="s">
        <v>3103</v>
      </c>
      <c r="E1670" s="182"/>
      <c r="F1670" s="198">
        <v>715.09</v>
      </c>
      <c r="G1670" s="323"/>
    </row>
    <row r="1671" spans="1:7" ht="45" x14ac:dyDescent="0.25">
      <c r="A1671" s="290">
        <v>108</v>
      </c>
      <c r="B1671" s="176">
        <v>44882</v>
      </c>
      <c r="C1671" s="173" t="s">
        <v>3020</v>
      </c>
      <c r="D1671" s="173" t="s">
        <v>3104</v>
      </c>
      <c r="E1671" s="182"/>
      <c r="F1671" s="198">
        <v>266</v>
      </c>
      <c r="G1671" s="323"/>
    </row>
    <row r="1672" spans="1:7" ht="45" x14ac:dyDescent="0.25">
      <c r="A1672" s="290">
        <v>109</v>
      </c>
      <c r="B1672" s="176">
        <v>44886</v>
      </c>
      <c r="C1672" s="173" t="s">
        <v>3020</v>
      </c>
      <c r="D1672" s="173" t="s">
        <v>3105</v>
      </c>
      <c r="E1672" s="182"/>
      <c r="F1672" s="198">
        <v>94</v>
      </c>
      <c r="G1672" s="323"/>
    </row>
    <row r="1673" spans="1:7" ht="45" x14ac:dyDescent="0.25">
      <c r="A1673" s="290">
        <v>110</v>
      </c>
      <c r="B1673" s="176">
        <v>44883</v>
      </c>
      <c r="C1673" s="173" t="s">
        <v>3020</v>
      </c>
      <c r="D1673" s="173" t="s">
        <v>3106</v>
      </c>
      <c r="E1673" s="182"/>
      <c r="F1673" s="198">
        <v>40</v>
      </c>
      <c r="G1673" s="323"/>
    </row>
    <row r="1674" spans="1:7" ht="45" x14ac:dyDescent="0.25">
      <c r="A1674" s="290">
        <v>111</v>
      </c>
      <c r="B1674" s="176">
        <v>44888</v>
      </c>
      <c r="C1674" s="173" t="s">
        <v>2606</v>
      </c>
      <c r="D1674" s="173" t="s">
        <v>3107</v>
      </c>
      <c r="E1674" s="182"/>
      <c r="F1674" s="198">
        <v>233.4</v>
      </c>
      <c r="G1674" s="323"/>
    </row>
    <row r="1675" spans="1:7" ht="45" x14ac:dyDescent="0.25">
      <c r="A1675" s="290">
        <v>112</v>
      </c>
      <c r="B1675" s="176">
        <v>44897</v>
      </c>
      <c r="C1675" s="173" t="s">
        <v>3020</v>
      </c>
      <c r="D1675" s="173" t="s">
        <v>3108</v>
      </c>
      <c r="E1675" s="182"/>
      <c r="F1675" s="198">
        <v>6522</v>
      </c>
      <c r="G1675" s="323"/>
    </row>
    <row r="1676" spans="1:7" ht="45" x14ac:dyDescent="0.25">
      <c r="A1676" s="290">
        <v>113</v>
      </c>
      <c r="B1676" s="176">
        <v>44897</v>
      </c>
      <c r="C1676" s="173" t="s">
        <v>3020</v>
      </c>
      <c r="D1676" s="173" t="s">
        <v>3109</v>
      </c>
      <c r="E1676" s="182"/>
      <c r="F1676" s="198">
        <v>6053.55</v>
      </c>
      <c r="G1676" s="323"/>
    </row>
    <row r="1677" spans="1:7" ht="45" x14ac:dyDescent="0.25">
      <c r="A1677" s="290">
        <v>114</v>
      </c>
      <c r="B1677" s="176">
        <v>44897</v>
      </c>
      <c r="C1677" s="173" t="s">
        <v>3020</v>
      </c>
      <c r="D1677" s="173" t="s">
        <v>3110</v>
      </c>
      <c r="E1677" s="182"/>
      <c r="F1677" s="198">
        <v>25306.19</v>
      </c>
      <c r="G1677" s="323"/>
    </row>
    <row r="1678" spans="1:7" ht="45" x14ac:dyDescent="0.25">
      <c r="A1678" s="290">
        <v>115</v>
      </c>
      <c r="B1678" s="176">
        <v>44897</v>
      </c>
      <c r="C1678" s="173" t="s">
        <v>3020</v>
      </c>
      <c r="D1678" s="173" t="s">
        <v>3109</v>
      </c>
      <c r="E1678" s="182"/>
      <c r="F1678" s="198">
        <v>8500.34</v>
      </c>
      <c r="G1678" s="323"/>
    </row>
    <row r="1679" spans="1:7" ht="45" x14ac:dyDescent="0.25">
      <c r="A1679" s="290">
        <v>116</v>
      </c>
      <c r="B1679" s="176">
        <v>44897</v>
      </c>
      <c r="C1679" s="173" t="s">
        <v>3020</v>
      </c>
      <c r="D1679" s="173" t="s">
        <v>3111</v>
      </c>
      <c r="E1679" s="182"/>
      <c r="F1679" s="198">
        <v>54701.04</v>
      </c>
      <c r="G1679" s="323"/>
    </row>
    <row r="1680" spans="1:7" ht="45" x14ac:dyDescent="0.25">
      <c r="A1680" s="290">
        <v>117</v>
      </c>
      <c r="B1680" s="176">
        <v>44897</v>
      </c>
      <c r="C1680" s="173" t="s">
        <v>3020</v>
      </c>
      <c r="D1680" s="173" t="s">
        <v>3109</v>
      </c>
      <c r="E1680" s="182"/>
      <c r="F1680" s="198">
        <v>34947.29</v>
      </c>
      <c r="G1680" s="323"/>
    </row>
    <row r="1681" spans="1:7" ht="45" x14ac:dyDescent="0.25">
      <c r="A1681" s="290">
        <v>118</v>
      </c>
      <c r="B1681" s="176">
        <v>44895</v>
      </c>
      <c r="C1681" s="173" t="s">
        <v>3020</v>
      </c>
      <c r="D1681" s="173" t="s">
        <v>3112</v>
      </c>
      <c r="E1681" s="182"/>
      <c r="F1681" s="198">
        <v>85</v>
      </c>
      <c r="G1681" s="323"/>
    </row>
    <row r="1682" spans="1:7" ht="60" x14ac:dyDescent="0.25">
      <c r="A1682" s="290">
        <v>119</v>
      </c>
      <c r="B1682" s="176">
        <v>44896</v>
      </c>
      <c r="C1682" s="173" t="s">
        <v>3095</v>
      </c>
      <c r="D1682" s="173" t="s">
        <v>3113</v>
      </c>
      <c r="E1682" s="182"/>
      <c r="F1682" s="198">
        <v>100.02</v>
      </c>
      <c r="G1682" s="323"/>
    </row>
    <row r="1683" spans="1:7" ht="60" x14ac:dyDescent="0.25">
      <c r="A1683" s="290">
        <v>120</v>
      </c>
      <c r="B1683" s="176">
        <v>44918</v>
      </c>
      <c r="C1683" s="173" t="s">
        <v>3095</v>
      </c>
      <c r="D1683" s="173" t="s">
        <v>3114</v>
      </c>
      <c r="E1683" s="182"/>
      <c r="F1683" s="198">
        <v>135.1</v>
      </c>
      <c r="G1683" s="323"/>
    </row>
    <row r="1684" spans="1:7" ht="45" x14ac:dyDescent="0.25">
      <c r="A1684" s="290">
        <v>121</v>
      </c>
      <c r="B1684" s="176">
        <v>44910</v>
      </c>
      <c r="C1684" s="173" t="s">
        <v>3055</v>
      </c>
      <c r="D1684" s="173" t="s">
        <v>3115</v>
      </c>
      <c r="E1684" s="182"/>
      <c r="F1684" s="198">
        <v>14.3</v>
      </c>
      <c r="G1684" s="323"/>
    </row>
    <row r="1685" spans="1:7" ht="45" x14ac:dyDescent="0.25">
      <c r="A1685" s="290">
        <v>122</v>
      </c>
      <c r="B1685" s="176">
        <v>44911</v>
      </c>
      <c r="C1685" s="173" t="s">
        <v>3055</v>
      </c>
      <c r="D1685" s="173" t="s">
        <v>3116</v>
      </c>
      <c r="E1685" s="182"/>
      <c r="F1685" s="198"/>
      <c r="G1685" s="323"/>
    </row>
    <row r="1686" spans="1:7" ht="45" x14ac:dyDescent="0.25">
      <c r="A1686" s="290">
        <v>123</v>
      </c>
      <c r="B1686" s="176">
        <v>44911</v>
      </c>
      <c r="C1686" s="173" t="s">
        <v>3055</v>
      </c>
      <c r="D1686" s="173" t="s">
        <v>3117</v>
      </c>
      <c r="E1686" s="182"/>
      <c r="F1686" s="198"/>
      <c r="G1686" s="323"/>
    </row>
    <row r="1687" spans="1:7" ht="45" x14ac:dyDescent="0.25">
      <c r="A1687" s="290">
        <v>124</v>
      </c>
      <c r="B1687" s="176">
        <v>44916</v>
      </c>
      <c r="C1687" s="173" t="s">
        <v>3055</v>
      </c>
      <c r="D1687" s="173" t="s">
        <v>2618</v>
      </c>
      <c r="E1687" s="182"/>
      <c r="F1687" s="198">
        <v>69</v>
      </c>
      <c r="G1687" s="323"/>
    </row>
    <row r="1688" spans="1:7" ht="45" x14ac:dyDescent="0.25">
      <c r="A1688" s="290">
        <v>125</v>
      </c>
      <c r="B1688" s="176">
        <v>44880</v>
      </c>
      <c r="C1688" s="173" t="s">
        <v>3020</v>
      </c>
      <c r="D1688" s="173" t="s">
        <v>3112</v>
      </c>
      <c r="E1688" s="182"/>
      <c r="F1688" s="198">
        <v>150</v>
      </c>
      <c r="G1688" s="323"/>
    </row>
    <row r="1689" spans="1:7" ht="45" x14ac:dyDescent="0.25">
      <c r="A1689" s="290">
        <v>126</v>
      </c>
      <c r="B1689" s="176">
        <v>44600</v>
      </c>
      <c r="C1689" s="173" t="s">
        <v>3020</v>
      </c>
      <c r="D1689" s="173" t="s">
        <v>3150</v>
      </c>
      <c r="E1689" s="182"/>
      <c r="F1689" s="198">
        <v>6346.35</v>
      </c>
      <c r="G1689" s="323"/>
    </row>
    <row r="1690" spans="1:7" ht="45" x14ac:dyDescent="0.25">
      <c r="A1690" s="290">
        <v>127</v>
      </c>
      <c r="B1690" s="176">
        <v>44601</v>
      </c>
      <c r="C1690" s="173" t="s">
        <v>3020</v>
      </c>
      <c r="D1690" s="173" t="s">
        <v>3151</v>
      </c>
      <c r="E1690" s="182"/>
      <c r="F1690" s="198">
        <v>2580</v>
      </c>
      <c r="G1690" s="323"/>
    </row>
    <row r="1691" spans="1:7" ht="45" x14ac:dyDescent="0.25">
      <c r="A1691" s="290">
        <v>128</v>
      </c>
      <c r="B1691" s="176">
        <v>44617</v>
      </c>
      <c r="C1691" s="173" t="s">
        <v>3020</v>
      </c>
      <c r="D1691" s="173" t="s">
        <v>3152</v>
      </c>
      <c r="E1691" s="182"/>
      <c r="F1691" s="198">
        <v>624</v>
      </c>
      <c r="G1691" s="323"/>
    </row>
    <row r="1692" spans="1:7" ht="30" x14ac:dyDescent="0.25">
      <c r="A1692" s="283">
        <v>129</v>
      </c>
      <c r="B1692" s="167">
        <v>44589</v>
      </c>
      <c r="C1692" s="173" t="s">
        <v>11</v>
      </c>
      <c r="D1692" s="173" t="s">
        <v>3169</v>
      </c>
      <c r="E1692" s="133"/>
      <c r="F1692" s="198">
        <v>36</v>
      </c>
      <c r="G1692" s="323"/>
    </row>
    <row r="1693" spans="1:7" ht="30" x14ac:dyDescent="0.25">
      <c r="A1693" s="283">
        <v>130</v>
      </c>
      <c r="B1693" s="167">
        <v>44589</v>
      </c>
      <c r="C1693" s="173" t="s">
        <v>11</v>
      </c>
      <c r="D1693" s="173" t="s">
        <v>3170</v>
      </c>
      <c r="E1693" s="133"/>
      <c r="F1693" s="198">
        <v>36</v>
      </c>
      <c r="G1693" s="323"/>
    </row>
    <row r="1694" spans="1:7" ht="30" x14ac:dyDescent="0.25">
      <c r="A1694" s="283">
        <v>131</v>
      </c>
      <c r="B1694" s="167">
        <v>44599</v>
      </c>
      <c r="C1694" s="173" t="s">
        <v>11</v>
      </c>
      <c r="D1694" s="173" t="s">
        <v>3171</v>
      </c>
      <c r="E1694" s="133"/>
      <c r="F1694" s="198">
        <v>57</v>
      </c>
      <c r="G1694" s="323"/>
    </row>
    <row r="1695" spans="1:7" ht="30" x14ac:dyDescent="0.25">
      <c r="A1695" s="283">
        <v>132</v>
      </c>
      <c r="B1695" s="167">
        <v>44599</v>
      </c>
      <c r="C1695" s="173" t="s">
        <v>11</v>
      </c>
      <c r="D1695" s="173" t="s">
        <v>3172</v>
      </c>
      <c r="E1695" s="133"/>
      <c r="F1695" s="198">
        <v>57</v>
      </c>
      <c r="G1695" s="323"/>
    </row>
    <row r="1696" spans="1:7" ht="30" x14ac:dyDescent="0.25">
      <c r="A1696" s="283">
        <v>133</v>
      </c>
      <c r="B1696" s="167">
        <v>44624</v>
      </c>
      <c r="C1696" s="173" t="s">
        <v>11</v>
      </c>
      <c r="D1696" s="173" t="s">
        <v>3173</v>
      </c>
      <c r="E1696" s="133"/>
      <c r="F1696" s="198">
        <v>211</v>
      </c>
      <c r="G1696" s="323"/>
    </row>
    <row r="1697" spans="1:7" ht="30" x14ac:dyDescent="0.25">
      <c r="A1697" s="283">
        <v>134</v>
      </c>
      <c r="B1697" s="167">
        <v>44648</v>
      </c>
      <c r="C1697" s="173" t="s">
        <v>11</v>
      </c>
      <c r="D1697" s="173" t="s">
        <v>3176</v>
      </c>
      <c r="E1697" s="133"/>
      <c r="F1697" s="198">
        <v>92</v>
      </c>
      <c r="G1697" s="323"/>
    </row>
    <row r="1698" spans="1:7" ht="30" x14ac:dyDescent="0.25">
      <c r="A1698" s="283">
        <v>135</v>
      </c>
      <c r="B1698" s="167">
        <v>44648</v>
      </c>
      <c r="C1698" s="173" t="s">
        <v>11</v>
      </c>
      <c r="D1698" s="173" t="s">
        <v>3174</v>
      </c>
      <c r="E1698" s="133"/>
      <c r="F1698" s="198">
        <v>48</v>
      </c>
      <c r="G1698" s="323"/>
    </row>
    <row r="1699" spans="1:7" ht="30" x14ac:dyDescent="0.25">
      <c r="A1699" s="283">
        <v>136</v>
      </c>
      <c r="B1699" s="167">
        <v>44650</v>
      </c>
      <c r="C1699" s="173" t="s">
        <v>11</v>
      </c>
      <c r="D1699" s="173" t="s">
        <v>3177</v>
      </c>
      <c r="E1699" s="133"/>
      <c r="F1699" s="198">
        <v>28</v>
      </c>
      <c r="G1699" s="323"/>
    </row>
    <row r="1700" spans="1:7" ht="30" x14ac:dyDescent="0.25">
      <c r="A1700" s="283">
        <v>137</v>
      </c>
      <c r="B1700" s="167">
        <v>44753</v>
      </c>
      <c r="C1700" s="173" t="s">
        <v>11</v>
      </c>
      <c r="D1700" s="173" t="s">
        <v>3178</v>
      </c>
      <c r="E1700" s="133"/>
      <c r="F1700" s="198">
        <v>57</v>
      </c>
      <c r="G1700" s="323"/>
    </row>
    <row r="1701" spans="1:7" ht="30" x14ac:dyDescent="0.25">
      <c r="A1701" s="283">
        <v>138</v>
      </c>
      <c r="B1701" s="167">
        <v>44676</v>
      </c>
      <c r="C1701" s="173" t="s">
        <v>11</v>
      </c>
      <c r="D1701" s="173" t="s">
        <v>3177</v>
      </c>
      <c r="E1701" s="133"/>
      <c r="F1701" s="240">
        <v>28</v>
      </c>
      <c r="G1701" s="322"/>
    </row>
    <row r="1702" spans="1:7" ht="30" x14ac:dyDescent="0.25">
      <c r="A1702" s="283">
        <v>139</v>
      </c>
      <c r="B1702" s="167">
        <v>44805</v>
      </c>
      <c r="C1702" s="173" t="s">
        <v>11</v>
      </c>
      <c r="D1702" s="173" t="s">
        <v>3177</v>
      </c>
      <c r="E1702" s="133"/>
      <c r="F1702" s="240">
        <v>28</v>
      </c>
      <c r="G1702" s="322"/>
    </row>
    <row r="1703" spans="1:7" ht="30" x14ac:dyDescent="0.25">
      <c r="A1703" s="283">
        <v>140</v>
      </c>
      <c r="B1703" s="167">
        <v>44812</v>
      </c>
      <c r="C1703" s="173" t="s">
        <v>11</v>
      </c>
      <c r="D1703" s="173" t="s">
        <v>3179</v>
      </c>
      <c r="E1703" s="133"/>
      <c r="F1703" s="240">
        <v>28</v>
      </c>
      <c r="G1703" s="322"/>
    </row>
    <row r="1704" spans="1:7" ht="28.5" x14ac:dyDescent="0.25">
      <c r="A1704" s="283">
        <v>141</v>
      </c>
      <c r="B1704" s="167">
        <v>44817</v>
      </c>
      <c r="C1704" s="133" t="s">
        <v>11</v>
      </c>
      <c r="D1704" s="239" t="s">
        <v>3180</v>
      </c>
      <c r="E1704" s="133"/>
      <c r="F1704" s="240">
        <v>28</v>
      </c>
      <c r="G1704" s="322"/>
    </row>
    <row r="1705" spans="1:7" ht="28.5" x14ac:dyDescent="0.25">
      <c r="A1705" s="283">
        <v>142</v>
      </c>
      <c r="B1705" s="167">
        <v>44818</v>
      </c>
      <c r="C1705" s="133" t="s">
        <v>11</v>
      </c>
      <c r="D1705" s="239" t="s">
        <v>3180</v>
      </c>
      <c r="E1705" s="133"/>
      <c r="F1705" s="240">
        <v>120</v>
      </c>
      <c r="G1705" s="322"/>
    </row>
    <row r="1706" spans="1:7" x14ac:dyDescent="0.25">
      <c r="A1706" s="283">
        <v>143</v>
      </c>
      <c r="B1706" s="167">
        <v>44846</v>
      </c>
      <c r="C1706" s="133" t="s">
        <v>11</v>
      </c>
      <c r="D1706" s="133" t="s">
        <v>3181</v>
      </c>
      <c r="E1706" s="133"/>
      <c r="F1706" s="240">
        <v>174</v>
      </c>
      <c r="G1706" s="322"/>
    </row>
    <row r="1707" spans="1:7" ht="30" x14ac:dyDescent="0.25">
      <c r="A1707" s="283">
        <v>144</v>
      </c>
      <c r="B1707" s="167">
        <v>44900</v>
      </c>
      <c r="C1707" s="133" t="s">
        <v>11</v>
      </c>
      <c r="D1707" s="173" t="s">
        <v>3177</v>
      </c>
      <c r="E1707" s="133"/>
      <c r="F1707" s="240">
        <v>28</v>
      </c>
      <c r="G1707" s="322"/>
    </row>
    <row r="1708" spans="1:7" ht="30" x14ac:dyDescent="0.25">
      <c r="A1708" s="283">
        <v>145</v>
      </c>
      <c r="B1708" s="167">
        <v>44918</v>
      </c>
      <c r="C1708" s="133" t="s">
        <v>11</v>
      </c>
      <c r="D1708" s="173" t="s">
        <v>3179</v>
      </c>
      <c r="E1708" s="133"/>
      <c r="F1708" s="240">
        <v>28</v>
      </c>
      <c r="G1708" s="322"/>
    </row>
    <row r="1709" spans="1:7" ht="45" x14ac:dyDescent="0.25">
      <c r="A1709" s="283">
        <v>1</v>
      </c>
      <c r="B1709" s="161">
        <v>44944</v>
      </c>
      <c r="C1709" s="162" t="s">
        <v>3020</v>
      </c>
      <c r="D1709" s="162" t="s">
        <v>2622</v>
      </c>
      <c r="E1709" s="163"/>
      <c r="F1709" s="179">
        <v>185.5</v>
      </c>
      <c r="G1709" s="324"/>
    </row>
    <row r="1710" spans="1:7" ht="45" x14ac:dyDescent="0.25">
      <c r="A1710" s="283">
        <v>2</v>
      </c>
      <c r="B1710" s="161">
        <v>44944</v>
      </c>
      <c r="C1710" s="162" t="s">
        <v>3020</v>
      </c>
      <c r="D1710" s="162" t="s">
        <v>2624</v>
      </c>
      <c r="E1710" s="163"/>
      <c r="F1710" s="179">
        <v>100</v>
      </c>
      <c r="G1710" s="324"/>
    </row>
    <row r="1711" spans="1:7" ht="45" x14ac:dyDescent="0.25">
      <c r="A1711" s="283">
        <v>3</v>
      </c>
      <c r="B1711" s="161">
        <v>44941</v>
      </c>
      <c r="C1711" s="162" t="s">
        <v>3020</v>
      </c>
      <c r="D1711" s="162" t="s">
        <v>3021</v>
      </c>
      <c r="E1711" s="163"/>
      <c r="F1711" s="179">
        <v>698</v>
      </c>
      <c r="G1711" s="324"/>
    </row>
    <row r="1712" spans="1:7" ht="45" x14ac:dyDescent="0.25">
      <c r="A1712" s="283">
        <v>4</v>
      </c>
      <c r="B1712" s="161">
        <v>44956</v>
      </c>
      <c r="C1712" s="162" t="s">
        <v>3022</v>
      </c>
      <c r="D1712" s="162" t="s">
        <v>3020</v>
      </c>
      <c r="E1712" s="163"/>
      <c r="F1712" s="179">
        <v>465</v>
      </c>
      <c r="G1712" s="324"/>
    </row>
    <row r="1713" spans="1:7" ht="30" x14ac:dyDescent="0.25">
      <c r="A1713" s="283">
        <v>5</v>
      </c>
      <c r="B1713" s="161">
        <v>44956</v>
      </c>
      <c r="C1713" s="162" t="s">
        <v>3023</v>
      </c>
      <c r="D1713" s="162" t="s">
        <v>3020</v>
      </c>
      <c r="E1713" s="163"/>
      <c r="F1713" s="179">
        <v>50</v>
      </c>
      <c r="G1713" s="324"/>
    </row>
    <row r="1714" spans="1:7" ht="45" x14ac:dyDescent="0.25">
      <c r="A1714" s="283">
        <v>6</v>
      </c>
      <c r="B1714" s="161">
        <v>44967</v>
      </c>
      <c r="C1714" s="162" t="s">
        <v>3020</v>
      </c>
      <c r="D1714" s="162" t="s">
        <v>2626</v>
      </c>
      <c r="E1714" s="163"/>
      <c r="F1714" s="179">
        <v>121</v>
      </c>
      <c r="G1714" s="324"/>
    </row>
    <row r="1715" spans="1:7" x14ac:dyDescent="0.25">
      <c r="A1715" s="283">
        <v>7</v>
      </c>
      <c r="B1715" s="161">
        <v>44972</v>
      </c>
      <c r="C1715" s="162" t="s">
        <v>11</v>
      </c>
      <c r="D1715" s="162" t="s">
        <v>2628</v>
      </c>
      <c r="E1715" s="163"/>
      <c r="F1715" s="179">
        <v>46</v>
      </c>
      <c r="G1715" s="324"/>
    </row>
    <row r="1716" spans="1:7" ht="45" x14ac:dyDescent="0.25">
      <c r="A1716" s="283">
        <v>8</v>
      </c>
      <c r="B1716" s="161">
        <v>44981</v>
      </c>
      <c r="C1716" s="162" t="s">
        <v>3020</v>
      </c>
      <c r="D1716" s="162" t="s">
        <v>2629</v>
      </c>
      <c r="E1716" s="163"/>
      <c r="F1716" s="179">
        <v>3262.32</v>
      </c>
      <c r="G1716" s="324"/>
    </row>
    <row r="1717" spans="1:7" ht="60" x14ac:dyDescent="0.25">
      <c r="A1717" s="283">
        <v>9</v>
      </c>
      <c r="B1717" s="161">
        <v>44987</v>
      </c>
      <c r="C1717" s="162" t="s">
        <v>3024</v>
      </c>
      <c r="D1717" s="162" t="s">
        <v>3025</v>
      </c>
      <c r="E1717" s="163"/>
      <c r="F1717" s="179">
        <v>37</v>
      </c>
      <c r="G1717" s="324"/>
    </row>
    <row r="1718" spans="1:7" x14ac:dyDescent="0.25">
      <c r="A1718" s="283">
        <v>10</v>
      </c>
      <c r="B1718" s="161">
        <v>45005</v>
      </c>
      <c r="C1718" s="162" t="s">
        <v>11</v>
      </c>
      <c r="D1718" s="162" t="s">
        <v>2632</v>
      </c>
      <c r="E1718" s="163"/>
      <c r="F1718" s="179">
        <v>3405</v>
      </c>
      <c r="G1718" s="324"/>
    </row>
    <row r="1719" spans="1:7" ht="45" x14ac:dyDescent="0.25">
      <c r="A1719" s="283">
        <v>11</v>
      </c>
      <c r="B1719" s="161">
        <v>45027</v>
      </c>
      <c r="C1719" s="162" t="s">
        <v>3020</v>
      </c>
      <c r="D1719" s="162" t="s">
        <v>2633</v>
      </c>
      <c r="E1719" s="163"/>
      <c r="F1719" s="179">
        <v>317.33999999999997</v>
      </c>
      <c r="G1719" s="324"/>
    </row>
    <row r="1720" spans="1:7" ht="45" x14ac:dyDescent="0.25">
      <c r="A1720" s="283">
        <v>12</v>
      </c>
      <c r="B1720" s="161">
        <v>45033</v>
      </c>
      <c r="C1720" s="162" t="s">
        <v>3020</v>
      </c>
      <c r="D1720" s="162" t="s">
        <v>2634</v>
      </c>
      <c r="E1720" s="163"/>
      <c r="F1720" s="179">
        <v>20</v>
      </c>
      <c r="G1720" s="324"/>
    </row>
    <row r="1721" spans="1:7" ht="45" x14ac:dyDescent="0.25">
      <c r="A1721" s="283">
        <v>13</v>
      </c>
      <c r="B1721" s="161">
        <v>45042</v>
      </c>
      <c r="C1721" s="162" t="s">
        <v>3020</v>
      </c>
      <c r="D1721" s="162" t="s">
        <v>2635</v>
      </c>
      <c r="E1721" s="163"/>
      <c r="F1721" s="179">
        <v>8809.57</v>
      </c>
      <c r="G1721" s="324"/>
    </row>
    <row r="1722" spans="1:7" ht="45" x14ac:dyDescent="0.25">
      <c r="A1722" s="283">
        <v>14</v>
      </c>
      <c r="B1722" s="161">
        <v>45050</v>
      </c>
      <c r="C1722" s="162" t="s">
        <v>3020</v>
      </c>
      <c r="D1722" s="162" t="s">
        <v>2636</v>
      </c>
      <c r="E1722" s="163"/>
      <c r="F1722" s="179">
        <v>300</v>
      </c>
      <c r="G1722" s="324"/>
    </row>
    <row r="1723" spans="1:7" ht="45" x14ac:dyDescent="0.25">
      <c r="A1723" s="283">
        <v>15</v>
      </c>
      <c r="B1723" s="161">
        <v>45055</v>
      </c>
      <c r="C1723" s="162" t="s">
        <v>3020</v>
      </c>
      <c r="D1723" s="162" t="s">
        <v>2637</v>
      </c>
      <c r="E1723" s="163"/>
      <c r="F1723" s="179">
        <v>2000</v>
      </c>
      <c r="G1723" s="324"/>
    </row>
    <row r="1724" spans="1:7" ht="45" x14ac:dyDescent="0.25">
      <c r="A1724" s="283">
        <v>16</v>
      </c>
      <c r="B1724" s="161">
        <v>45057</v>
      </c>
      <c r="C1724" s="162" t="s">
        <v>3020</v>
      </c>
      <c r="D1724" s="162" t="s">
        <v>1662</v>
      </c>
      <c r="E1724" s="163"/>
      <c r="F1724" s="179">
        <v>6.4</v>
      </c>
      <c r="G1724" s="324"/>
    </row>
    <row r="1725" spans="1:7" ht="45" x14ac:dyDescent="0.25">
      <c r="A1725" s="283">
        <v>17</v>
      </c>
      <c r="B1725" s="161">
        <v>45059</v>
      </c>
      <c r="C1725" s="162" t="s">
        <v>3020</v>
      </c>
      <c r="D1725" s="162" t="s">
        <v>2638</v>
      </c>
      <c r="E1725" s="163"/>
      <c r="F1725" s="179">
        <v>85.6</v>
      </c>
      <c r="G1725" s="324"/>
    </row>
    <row r="1726" spans="1:7" ht="45" x14ac:dyDescent="0.25">
      <c r="A1726" s="283">
        <v>18</v>
      </c>
      <c r="B1726" s="161">
        <v>45062</v>
      </c>
      <c r="C1726" s="162" t="s">
        <v>3020</v>
      </c>
      <c r="D1726" s="162" t="s">
        <v>2639</v>
      </c>
      <c r="E1726" s="163"/>
      <c r="F1726" s="179">
        <v>93.7</v>
      </c>
      <c r="G1726" s="324"/>
    </row>
    <row r="1727" spans="1:7" ht="45" x14ac:dyDescent="0.25">
      <c r="A1727" s="283">
        <v>19</v>
      </c>
      <c r="B1727" s="161">
        <v>45064</v>
      </c>
      <c r="C1727" s="162" t="s">
        <v>3020</v>
      </c>
      <c r="D1727" s="162" t="s">
        <v>2640</v>
      </c>
      <c r="E1727" s="163"/>
      <c r="F1727" s="179">
        <v>327.8</v>
      </c>
      <c r="G1727" s="324"/>
    </row>
    <row r="1728" spans="1:7" ht="45" x14ac:dyDescent="0.25">
      <c r="A1728" s="283">
        <v>20</v>
      </c>
      <c r="B1728" s="161">
        <v>45065</v>
      </c>
      <c r="C1728" s="162" t="s">
        <v>3020</v>
      </c>
      <c r="D1728" s="162" t="s">
        <v>2641</v>
      </c>
      <c r="E1728" s="163"/>
      <c r="F1728" s="179">
        <v>96.1</v>
      </c>
      <c r="G1728" s="324"/>
    </row>
    <row r="1729" spans="1:7" ht="45" x14ac:dyDescent="0.25">
      <c r="A1729" s="283">
        <v>21</v>
      </c>
      <c r="B1729" s="161">
        <v>45068</v>
      </c>
      <c r="C1729" s="162" t="s">
        <v>3020</v>
      </c>
      <c r="D1729" s="162" t="s">
        <v>2642</v>
      </c>
      <c r="E1729" s="163"/>
      <c r="F1729" s="179">
        <v>265.38</v>
      </c>
      <c r="G1729" s="324"/>
    </row>
    <row r="1730" spans="1:7" ht="45" x14ac:dyDescent="0.25">
      <c r="A1730" s="283">
        <v>22</v>
      </c>
      <c r="B1730" s="161">
        <v>45071</v>
      </c>
      <c r="C1730" s="162" t="s">
        <v>3020</v>
      </c>
      <c r="D1730" s="162" t="s">
        <v>2643</v>
      </c>
      <c r="E1730" s="163"/>
      <c r="F1730" s="179">
        <v>250</v>
      </c>
      <c r="G1730" s="324"/>
    </row>
    <row r="1731" spans="1:7" ht="45" x14ac:dyDescent="0.25">
      <c r="A1731" s="283">
        <v>23</v>
      </c>
      <c r="B1731" s="161">
        <v>45083</v>
      </c>
      <c r="C1731" s="162" t="s">
        <v>3020</v>
      </c>
      <c r="D1731" s="162" t="s">
        <v>2644</v>
      </c>
      <c r="E1731" s="163"/>
      <c r="F1731" s="179">
        <v>196</v>
      </c>
      <c r="G1731" s="324"/>
    </row>
    <row r="1732" spans="1:7" ht="45" x14ac:dyDescent="0.25">
      <c r="A1732" s="283">
        <v>24</v>
      </c>
      <c r="B1732" s="161">
        <v>45084</v>
      </c>
      <c r="C1732" s="162" t="s">
        <v>3020</v>
      </c>
      <c r="D1732" s="162" t="s">
        <v>2644</v>
      </c>
      <c r="E1732" s="163"/>
      <c r="F1732" s="179">
        <v>73</v>
      </c>
      <c r="G1732" s="324"/>
    </row>
    <row r="1733" spans="1:7" ht="45" x14ac:dyDescent="0.25">
      <c r="A1733" s="283">
        <v>25</v>
      </c>
      <c r="B1733" s="161">
        <v>45085</v>
      </c>
      <c r="C1733" s="162" t="s">
        <v>3020</v>
      </c>
      <c r="D1733" s="162" t="s">
        <v>2645</v>
      </c>
      <c r="E1733" s="163"/>
      <c r="F1733" s="179">
        <v>300</v>
      </c>
      <c r="G1733" s="324"/>
    </row>
    <row r="1734" spans="1:7" ht="45" x14ac:dyDescent="0.25">
      <c r="A1734" s="283">
        <v>26</v>
      </c>
      <c r="B1734" s="161">
        <v>45087</v>
      </c>
      <c r="C1734" s="162" t="s">
        <v>3020</v>
      </c>
      <c r="D1734" s="162" t="s">
        <v>2644</v>
      </c>
      <c r="E1734" s="163"/>
      <c r="F1734" s="179">
        <v>241.5</v>
      </c>
      <c r="G1734" s="324"/>
    </row>
    <row r="1735" spans="1:7" ht="45" x14ac:dyDescent="0.25">
      <c r="A1735" s="283">
        <v>27</v>
      </c>
      <c r="B1735" s="161">
        <v>45092</v>
      </c>
      <c r="C1735" s="162" t="s">
        <v>3020</v>
      </c>
      <c r="D1735" s="162" t="s">
        <v>2650</v>
      </c>
      <c r="E1735" s="163"/>
      <c r="F1735" s="179">
        <v>18.899999999999999</v>
      </c>
      <c r="G1735" s="324"/>
    </row>
    <row r="1736" spans="1:7" ht="45" x14ac:dyDescent="0.25">
      <c r="A1736" s="283">
        <v>28</v>
      </c>
      <c r="B1736" s="161">
        <v>45093</v>
      </c>
      <c r="C1736" s="162" t="s">
        <v>3020</v>
      </c>
      <c r="D1736" s="162" t="s">
        <v>2651</v>
      </c>
      <c r="E1736" s="163"/>
      <c r="F1736" s="179">
        <v>82</v>
      </c>
      <c r="G1736" s="324"/>
    </row>
    <row r="1737" spans="1:7" ht="45" x14ac:dyDescent="0.25">
      <c r="A1737" s="283">
        <v>29</v>
      </c>
      <c r="B1737" s="161">
        <v>45090</v>
      </c>
      <c r="C1737" s="162" t="s">
        <v>3020</v>
      </c>
      <c r="D1737" s="162" t="s">
        <v>2635</v>
      </c>
      <c r="E1737" s="163"/>
      <c r="F1737" s="179">
        <v>41.3</v>
      </c>
      <c r="G1737" s="324"/>
    </row>
    <row r="1738" spans="1:7" ht="45" x14ac:dyDescent="0.25">
      <c r="A1738" s="283">
        <v>30</v>
      </c>
      <c r="B1738" s="161">
        <v>45090</v>
      </c>
      <c r="C1738" s="162" t="s">
        <v>3020</v>
      </c>
      <c r="D1738" s="162" t="s">
        <v>103</v>
      </c>
      <c r="E1738" s="163"/>
      <c r="F1738" s="179">
        <v>71.3</v>
      </c>
      <c r="G1738" s="324"/>
    </row>
    <row r="1739" spans="1:7" ht="45" x14ac:dyDescent="0.25">
      <c r="A1739" s="283">
        <v>31</v>
      </c>
      <c r="B1739" s="161">
        <v>45098</v>
      </c>
      <c r="C1739" s="162" t="s">
        <v>3020</v>
      </c>
      <c r="D1739" s="162" t="s">
        <v>2629</v>
      </c>
      <c r="E1739" s="163"/>
      <c r="F1739" s="179">
        <v>57.5</v>
      </c>
      <c r="G1739" s="324"/>
    </row>
    <row r="1740" spans="1:7" ht="45" x14ac:dyDescent="0.25">
      <c r="A1740" s="283">
        <v>32</v>
      </c>
      <c r="B1740" s="161">
        <v>45098</v>
      </c>
      <c r="C1740" s="162" t="s">
        <v>3020</v>
      </c>
      <c r="D1740" s="162" t="s">
        <v>2644</v>
      </c>
      <c r="E1740" s="163"/>
      <c r="F1740" s="179">
        <v>70</v>
      </c>
      <c r="G1740" s="324"/>
    </row>
    <row r="1741" spans="1:7" ht="45" x14ac:dyDescent="0.25">
      <c r="A1741" s="283">
        <v>33</v>
      </c>
      <c r="B1741" s="161">
        <v>45112</v>
      </c>
      <c r="C1741" s="162" t="s">
        <v>3020</v>
      </c>
      <c r="D1741" s="162" t="s">
        <v>2644</v>
      </c>
      <c r="E1741" s="163"/>
      <c r="F1741" s="179">
        <v>92</v>
      </c>
      <c r="G1741" s="324"/>
    </row>
    <row r="1742" spans="1:7" ht="45" x14ac:dyDescent="0.25">
      <c r="A1742" s="283">
        <v>34</v>
      </c>
      <c r="B1742" s="161">
        <v>45126</v>
      </c>
      <c r="C1742" s="162" t="s">
        <v>3020</v>
      </c>
      <c r="D1742" s="162" t="s">
        <v>2654</v>
      </c>
      <c r="E1742" s="163"/>
      <c r="F1742" s="179">
        <v>154.5</v>
      </c>
      <c r="G1742" s="324"/>
    </row>
    <row r="1743" spans="1:7" ht="45" x14ac:dyDescent="0.25">
      <c r="A1743" s="283">
        <v>35</v>
      </c>
      <c r="B1743" s="161">
        <v>45126</v>
      </c>
      <c r="C1743" s="162" t="s">
        <v>3020</v>
      </c>
      <c r="D1743" s="162" t="s">
        <v>2655</v>
      </c>
      <c r="E1743" s="163"/>
      <c r="F1743" s="179">
        <v>70</v>
      </c>
      <c r="G1743" s="324"/>
    </row>
    <row r="1744" spans="1:7" ht="45" x14ac:dyDescent="0.25">
      <c r="A1744" s="283">
        <v>36</v>
      </c>
      <c r="B1744" s="161">
        <v>45127</v>
      </c>
      <c r="C1744" s="162" t="s">
        <v>3020</v>
      </c>
      <c r="D1744" s="162" t="s">
        <v>2656</v>
      </c>
      <c r="E1744" s="163"/>
      <c r="F1744" s="179">
        <v>95.5</v>
      </c>
      <c r="G1744" s="324"/>
    </row>
    <row r="1745" spans="1:7" ht="45" x14ac:dyDescent="0.25">
      <c r="A1745" s="283">
        <v>37</v>
      </c>
      <c r="B1745" s="161">
        <v>45127</v>
      </c>
      <c r="C1745" s="162" t="s">
        <v>3020</v>
      </c>
      <c r="D1745" s="162" t="s">
        <v>2657</v>
      </c>
      <c r="E1745" s="163"/>
      <c r="F1745" s="179">
        <v>32</v>
      </c>
      <c r="G1745" s="324"/>
    </row>
    <row r="1746" spans="1:7" ht="45" x14ac:dyDescent="0.25">
      <c r="A1746" s="283">
        <v>38</v>
      </c>
      <c r="B1746" s="161">
        <v>45120</v>
      </c>
      <c r="C1746" s="162" t="s">
        <v>3020</v>
      </c>
      <c r="D1746" s="164" t="s">
        <v>2653</v>
      </c>
      <c r="E1746" s="163"/>
      <c r="F1746" s="179">
        <v>136.30000000000001</v>
      </c>
      <c r="G1746" s="324"/>
    </row>
    <row r="1747" spans="1:7" ht="45" x14ac:dyDescent="0.25">
      <c r="A1747" s="283">
        <v>39</v>
      </c>
      <c r="B1747" s="161">
        <v>45134</v>
      </c>
      <c r="C1747" s="162" t="s">
        <v>3020</v>
      </c>
      <c r="D1747" s="162" t="s">
        <v>2661</v>
      </c>
      <c r="E1747" s="163"/>
      <c r="F1747" s="179">
        <v>130</v>
      </c>
      <c r="G1747" s="324"/>
    </row>
    <row r="1748" spans="1:7" ht="45" x14ac:dyDescent="0.25">
      <c r="A1748" s="283">
        <v>40</v>
      </c>
      <c r="B1748" s="161">
        <v>45125</v>
      </c>
      <c r="C1748" s="162" t="s">
        <v>3020</v>
      </c>
      <c r="D1748" s="162" t="s">
        <v>2644</v>
      </c>
      <c r="E1748" s="163"/>
      <c r="F1748" s="179">
        <v>170</v>
      </c>
      <c r="G1748" s="324"/>
    </row>
    <row r="1749" spans="1:7" ht="45" x14ac:dyDescent="0.25">
      <c r="A1749" s="283">
        <v>41</v>
      </c>
      <c r="B1749" s="161">
        <v>45132</v>
      </c>
      <c r="C1749" s="162" t="s">
        <v>3020</v>
      </c>
      <c r="D1749" s="162" t="s">
        <v>3026</v>
      </c>
      <c r="E1749" s="163"/>
      <c r="F1749" s="179">
        <v>378.41</v>
      </c>
      <c r="G1749" s="324"/>
    </row>
    <row r="1750" spans="1:7" ht="60" x14ac:dyDescent="0.25">
      <c r="A1750" s="283">
        <v>42</v>
      </c>
      <c r="B1750" s="161">
        <v>45132</v>
      </c>
      <c r="C1750" s="162" t="s">
        <v>3020</v>
      </c>
      <c r="D1750" s="162" t="s">
        <v>2659</v>
      </c>
      <c r="E1750" s="163"/>
      <c r="F1750" s="179">
        <v>2334.8000000000002</v>
      </c>
      <c r="G1750" s="324"/>
    </row>
    <row r="1751" spans="1:7" ht="45" x14ac:dyDescent="0.25">
      <c r="A1751" s="283">
        <v>43</v>
      </c>
      <c r="B1751" s="161">
        <v>45132</v>
      </c>
      <c r="C1751" s="162" t="s">
        <v>3020</v>
      </c>
      <c r="D1751" s="162" t="s">
        <v>2660</v>
      </c>
      <c r="E1751" s="163"/>
      <c r="F1751" s="179">
        <v>97.8</v>
      </c>
      <c r="G1751" s="324"/>
    </row>
    <row r="1752" spans="1:7" ht="45" x14ac:dyDescent="0.25">
      <c r="A1752" s="283">
        <v>44</v>
      </c>
      <c r="B1752" s="161">
        <v>45133</v>
      </c>
      <c r="C1752" s="162" t="s">
        <v>3020</v>
      </c>
      <c r="D1752" s="162" t="s">
        <v>2644</v>
      </c>
      <c r="E1752" s="163"/>
      <c r="F1752" s="179">
        <v>101</v>
      </c>
      <c r="G1752" s="324"/>
    </row>
    <row r="1753" spans="1:7" ht="45" x14ac:dyDescent="0.25">
      <c r="A1753" s="283">
        <v>45</v>
      </c>
      <c r="B1753" s="161">
        <v>45136</v>
      </c>
      <c r="C1753" s="162" t="s">
        <v>3020</v>
      </c>
      <c r="D1753" s="162" t="s">
        <v>2644</v>
      </c>
      <c r="E1753" s="163"/>
      <c r="F1753" s="179">
        <v>117</v>
      </c>
      <c r="G1753" s="324"/>
    </row>
    <row r="1754" spans="1:7" ht="45" x14ac:dyDescent="0.25">
      <c r="A1754" s="283">
        <v>46</v>
      </c>
      <c r="B1754" s="161">
        <v>45138</v>
      </c>
      <c r="C1754" s="162" t="s">
        <v>3020</v>
      </c>
      <c r="D1754" s="162" t="s">
        <v>2644</v>
      </c>
      <c r="E1754" s="163"/>
      <c r="F1754" s="179">
        <v>178</v>
      </c>
      <c r="G1754" s="324"/>
    </row>
    <row r="1755" spans="1:7" ht="45" x14ac:dyDescent="0.25">
      <c r="A1755" s="283">
        <v>47</v>
      </c>
      <c r="B1755" s="161">
        <v>45145</v>
      </c>
      <c r="C1755" s="162" t="s">
        <v>3020</v>
      </c>
      <c r="D1755" s="162" t="s">
        <v>2651</v>
      </c>
      <c r="E1755" s="163" t="s">
        <v>2662</v>
      </c>
      <c r="F1755" s="179">
        <v>79</v>
      </c>
      <c r="G1755" s="324"/>
    </row>
    <row r="1756" spans="1:7" ht="45" x14ac:dyDescent="0.25">
      <c r="A1756" s="283">
        <v>48</v>
      </c>
      <c r="B1756" s="161">
        <v>45146</v>
      </c>
      <c r="C1756" s="162" t="s">
        <v>3020</v>
      </c>
      <c r="D1756" s="162" t="s">
        <v>2663</v>
      </c>
      <c r="E1756" s="163"/>
      <c r="F1756" s="179">
        <v>300</v>
      </c>
      <c r="G1756" s="324"/>
    </row>
    <row r="1757" spans="1:7" ht="45" x14ac:dyDescent="0.25">
      <c r="A1757" s="283">
        <v>49</v>
      </c>
      <c r="B1757" s="161">
        <v>45161</v>
      </c>
      <c r="C1757" s="162" t="s">
        <v>3020</v>
      </c>
      <c r="D1757" s="162" t="s">
        <v>2665</v>
      </c>
      <c r="E1757" s="163" t="s">
        <v>2664</v>
      </c>
      <c r="F1757" s="179">
        <v>450</v>
      </c>
      <c r="G1757" s="324"/>
    </row>
    <row r="1758" spans="1:7" ht="45" x14ac:dyDescent="0.25">
      <c r="A1758" s="283">
        <v>50</v>
      </c>
      <c r="B1758" s="161">
        <v>45162</v>
      </c>
      <c r="C1758" s="162" t="s">
        <v>3020</v>
      </c>
      <c r="D1758" s="162" t="s">
        <v>2667</v>
      </c>
      <c r="E1758" s="163" t="s">
        <v>3027</v>
      </c>
      <c r="F1758" s="179">
        <v>200</v>
      </c>
      <c r="G1758" s="324"/>
    </row>
    <row r="1759" spans="1:7" ht="60" x14ac:dyDescent="0.25">
      <c r="A1759" s="283">
        <v>51</v>
      </c>
      <c r="B1759" s="161">
        <v>45169</v>
      </c>
      <c r="C1759" s="162" t="s">
        <v>3020</v>
      </c>
      <c r="D1759" s="162" t="s">
        <v>2669</v>
      </c>
      <c r="E1759" s="165" t="s">
        <v>2668</v>
      </c>
      <c r="F1759" s="179">
        <v>325</v>
      </c>
      <c r="G1759" s="324"/>
    </row>
    <row r="1760" spans="1:7" ht="45" x14ac:dyDescent="0.25">
      <c r="A1760" s="283">
        <v>52</v>
      </c>
      <c r="B1760" s="161">
        <v>45170</v>
      </c>
      <c r="C1760" s="162" t="s">
        <v>3020</v>
      </c>
      <c r="D1760" s="162" t="s">
        <v>2671</v>
      </c>
      <c r="E1760" s="165" t="s">
        <v>2670</v>
      </c>
      <c r="F1760" s="179">
        <v>423</v>
      </c>
      <c r="G1760" s="324"/>
    </row>
    <row r="1761" spans="1:7" ht="45" x14ac:dyDescent="0.25">
      <c r="A1761" s="283">
        <v>53</v>
      </c>
      <c r="B1761" s="161">
        <v>45175</v>
      </c>
      <c r="C1761" s="162" t="s">
        <v>3020</v>
      </c>
      <c r="D1761" s="162" t="s">
        <v>2672</v>
      </c>
      <c r="E1761" s="166">
        <v>4343</v>
      </c>
      <c r="F1761" s="179">
        <v>1000</v>
      </c>
      <c r="G1761" s="324"/>
    </row>
    <row r="1762" spans="1:7" ht="45" x14ac:dyDescent="0.25">
      <c r="A1762" s="283">
        <v>54</v>
      </c>
      <c r="B1762" s="161">
        <v>45178</v>
      </c>
      <c r="C1762" s="162" t="s">
        <v>3020</v>
      </c>
      <c r="D1762" s="162" t="s">
        <v>2674</v>
      </c>
      <c r="E1762" s="163" t="s">
        <v>2673</v>
      </c>
      <c r="F1762" s="179">
        <v>16.899999999999999</v>
      </c>
      <c r="G1762" s="324"/>
    </row>
    <row r="1763" spans="1:7" ht="45" x14ac:dyDescent="0.25">
      <c r="A1763" s="283">
        <v>55</v>
      </c>
      <c r="B1763" s="161">
        <v>45182</v>
      </c>
      <c r="C1763" s="162" t="s">
        <v>3020</v>
      </c>
      <c r="D1763" s="162" t="s">
        <v>2676</v>
      </c>
      <c r="E1763" s="163" t="s">
        <v>2675</v>
      </c>
      <c r="F1763" s="179">
        <v>192</v>
      </c>
      <c r="G1763" s="324"/>
    </row>
    <row r="1764" spans="1:7" ht="45" x14ac:dyDescent="0.25">
      <c r="A1764" s="283">
        <v>56</v>
      </c>
      <c r="B1764" s="161">
        <v>45198</v>
      </c>
      <c r="C1764" s="162" t="s">
        <v>3020</v>
      </c>
      <c r="D1764" s="162" t="s">
        <v>2677</v>
      </c>
      <c r="E1764" s="165">
        <v>11213273</v>
      </c>
      <c r="F1764" s="179">
        <v>120</v>
      </c>
      <c r="G1764" s="324"/>
    </row>
    <row r="1765" spans="1:7" ht="45" x14ac:dyDescent="0.25">
      <c r="A1765" s="283">
        <v>57</v>
      </c>
      <c r="B1765" s="161">
        <v>45198</v>
      </c>
      <c r="C1765" s="162" t="s">
        <v>3020</v>
      </c>
      <c r="D1765" s="162" t="s">
        <v>3182</v>
      </c>
      <c r="E1765" s="163" t="s">
        <v>2678</v>
      </c>
      <c r="F1765" s="179">
        <v>80</v>
      </c>
      <c r="G1765" s="324"/>
    </row>
    <row r="1766" spans="1:7" ht="45" x14ac:dyDescent="0.25">
      <c r="A1766" s="283">
        <v>58</v>
      </c>
      <c r="B1766" s="161">
        <v>45204</v>
      </c>
      <c r="C1766" s="162" t="s">
        <v>3020</v>
      </c>
      <c r="D1766" s="162" t="s">
        <v>2644</v>
      </c>
      <c r="E1766" s="163" t="s">
        <v>2681</v>
      </c>
      <c r="F1766" s="179">
        <v>64</v>
      </c>
      <c r="G1766" s="324"/>
    </row>
    <row r="1767" spans="1:7" ht="45" x14ac:dyDescent="0.25">
      <c r="A1767" s="283">
        <v>59</v>
      </c>
      <c r="B1767" s="161">
        <v>45212</v>
      </c>
      <c r="C1767" s="162" t="s">
        <v>3020</v>
      </c>
      <c r="D1767" s="162" t="s">
        <v>2682</v>
      </c>
      <c r="E1767" s="163"/>
      <c r="F1767" s="179">
        <v>170</v>
      </c>
      <c r="G1767" s="324"/>
    </row>
    <row r="1768" spans="1:7" ht="45" x14ac:dyDescent="0.25">
      <c r="A1768" s="283">
        <v>60</v>
      </c>
      <c r="B1768" s="161">
        <v>45222</v>
      </c>
      <c r="C1768" s="162" t="s">
        <v>3020</v>
      </c>
      <c r="D1768" s="162" t="s">
        <v>2684</v>
      </c>
      <c r="E1768" s="163" t="s">
        <v>2683</v>
      </c>
      <c r="F1768" s="179">
        <v>75</v>
      </c>
      <c r="G1768" s="324"/>
    </row>
    <row r="1769" spans="1:7" ht="45" x14ac:dyDescent="0.25">
      <c r="A1769" s="283">
        <v>61</v>
      </c>
      <c r="B1769" s="161">
        <v>45216</v>
      </c>
      <c r="C1769" s="162" t="s">
        <v>3020</v>
      </c>
      <c r="D1769" s="162" t="s">
        <v>3028</v>
      </c>
      <c r="E1769" s="163"/>
      <c r="F1769" s="179">
        <v>955</v>
      </c>
      <c r="G1769" s="324"/>
    </row>
    <row r="1770" spans="1:7" ht="45" x14ac:dyDescent="0.25">
      <c r="A1770" s="283">
        <v>62</v>
      </c>
      <c r="B1770" s="161">
        <v>45223</v>
      </c>
      <c r="C1770" s="162" t="s">
        <v>3020</v>
      </c>
      <c r="D1770" s="162" t="s">
        <v>3029</v>
      </c>
      <c r="E1770" s="163"/>
      <c r="F1770" s="179">
        <v>86.5</v>
      </c>
      <c r="G1770" s="324"/>
    </row>
    <row r="1771" spans="1:7" ht="45" x14ac:dyDescent="0.25">
      <c r="A1771" s="283">
        <v>63</v>
      </c>
      <c r="B1771" s="161">
        <v>45244</v>
      </c>
      <c r="C1771" s="162" t="s">
        <v>3020</v>
      </c>
      <c r="D1771" s="162" t="s">
        <v>2686</v>
      </c>
      <c r="E1771" s="163" t="s">
        <v>2685</v>
      </c>
      <c r="F1771" s="179">
        <v>211.3</v>
      </c>
      <c r="G1771" s="324"/>
    </row>
    <row r="1772" spans="1:7" ht="45" x14ac:dyDescent="0.25">
      <c r="A1772" s="283">
        <v>64</v>
      </c>
      <c r="B1772" s="161">
        <v>45245</v>
      </c>
      <c r="C1772" s="162" t="s">
        <v>3020</v>
      </c>
      <c r="D1772" s="162" t="s">
        <v>2686</v>
      </c>
      <c r="E1772" s="163" t="s">
        <v>2687</v>
      </c>
      <c r="F1772" s="179">
        <v>324.60000000000002</v>
      </c>
      <c r="G1772" s="324"/>
    </row>
    <row r="1773" spans="1:7" ht="45" x14ac:dyDescent="0.25">
      <c r="A1773" s="283">
        <v>65</v>
      </c>
      <c r="B1773" s="161">
        <v>45245</v>
      </c>
      <c r="C1773" s="162" t="s">
        <v>3020</v>
      </c>
      <c r="D1773" s="162" t="s">
        <v>2689</v>
      </c>
      <c r="E1773" s="163" t="s">
        <v>2688</v>
      </c>
      <c r="F1773" s="179">
        <v>900.53</v>
      </c>
      <c r="G1773" s="324"/>
    </row>
    <row r="1774" spans="1:7" ht="45" x14ac:dyDescent="0.25">
      <c r="A1774" s="283">
        <v>66</v>
      </c>
      <c r="B1774" s="161">
        <v>45247</v>
      </c>
      <c r="C1774" s="162" t="s">
        <v>3020</v>
      </c>
      <c r="D1774" s="162" t="s">
        <v>2686</v>
      </c>
      <c r="E1774" s="163" t="s">
        <v>2690</v>
      </c>
      <c r="F1774" s="179">
        <v>338.8</v>
      </c>
      <c r="G1774" s="324"/>
    </row>
    <row r="1775" spans="1:7" ht="45" x14ac:dyDescent="0.25">
      <c r="A1775" s="283">
        <v>67</v>
      </c>
      <c r="B1775" s="161">
        <v>45249</v>
      </c>
      <c r="C1775" s="162" t="s">
        <v>3020</v>
      </c>
      <c r="D1775" s="162" t="s">
        <v>2692</v>
      </c>
      <c r="E1775" s="163" t="s">
        <v>2691</v>
      </c>
      <c r="F1775" s="179">
        <v>224.7</v>
      </c>
      <c r="G1775" s="324"/>
    </row>
    <row r="1776" spans="1:7" ht="45" x14ac:dyDescent="0.25">
      <c r="A1776" s="283">
        <v>68</v>
      </c>
      <c r="B1776" s="161">
        <v>45251</v>
      </c>
      <c r="C1776" s="162" t="s">
        <v>3020</v>
      </c>
      <c r="D1776" s="162" t="s">
        <v>2694</v>
      </c>
      <c r="E1776" s="163" t="s">
        <v>2693</v>
      </c>
      <c r="F1776" s="179">
        <v>127.04</v>
      </c>
      <c r="G1776" s="324"/>
    </row>
    <row r="1777" spans="1:7" ht="45" x14ac:dyDescent="0.25">
      <c r="A1777" s="283">
        <v>69</v>
      </c>
      <c r="B1777" s="161">
        <v>45263</v>
      </c>
      <c r="C1777" s="162" t="s">
        <v>3020</v>
      </c>
      <c r="D1777" s="162" t="s">
        <v>2644</v>
      </c>
      <c r="E1777" s="163"/>
      <c r="F1777" s="179">
        <f>244.3+268</f>
        <v>512.29999999999995</v>
      </c>
      <c r="G1777" s="324"/>
    </row>
    <row r="1778" spans="1:7" ht="45" x14ac:dyDescent="0.25">
      <c r="A1778" s="283">
        <v>70</v>
      </c>
      <c r="B1778" s="161">
        <v>45279</v>
      </c>
      <c r="C1778" s="162" t="s">
        <v>3020</v>
      </c>
      <c r="D1778" s="162" t="s">
        <v>3030</v>
      </c>
      <c r="E1778" s="163"/>
      <c r="F1778" s="179">
        <v>35</v>
      </c>
      <c r="G1778" s="324"/>
    </row>
    <row r="1779" spans="1:7" ht="45" x14ac:dyDescent="0.25">
      <c r="A1779" s="283">
        <v>71</v>
      </c>
      <c r="B1779" s="161">
        <v>45278</v>
      </c>
      <c r="C1779" s="162" t="s">
        <v>3020</v>
      </c>
      <c r="D1779" s="162" t="s">
        <v>3031</v>
      </c>
      <c r="E1779" s="163"/>
      <c r="F1779" s="179">
        <v>100</v>
      </c>
      <c r="G1779" s="324"/>
    </row>
    <row r="1780" spans="1:7" ht="45" x14ac:dyDescent="0.25">
      <c r="A1780" s="283">
        <v>72</v>
      </c>
      <c r="B1780" s="161">
        <v>45267</v>
      </c>
      <c r="C1780" s="162" t="s">
        <v>3020</v>
      </c>
      <c r="D1780" s="162" t="s">
        <v>3032</v>
      </c>
      <c r="E1780" s="163"/>
      <c r="F1780" s="179">
        <v>333</v>
      </c>
      <c r="G1780" s="324"/>
    </row>
    <row r="1781" spans="1:7" ht="45" x14ac:dyDescent="0.25">
      <c r="A1781" s="283">
        <v>73</v>
      </c>
      <c r="B1781" s="161">
        <v>45271</v>
      </c>
      <c r="C1781" s="162" t="s">
        <v>3020</v>
      </c>
      <c r="D1781" s="162" t="s">
        <v>3033</v>
      </c>
      <c r="E1781" s="163"/>
      <c r="F1781" s="179">
        <v>250</v>
      </c>
      <c r="G1781" s="324"/>
    </row>
    <row r="1782" spans="1:7" ht="45" x14ac:dyDescent="0.25">
      <c r="A1782" s="283">
        <v>74</v>
      </c>
      <c r="B1782" s="161">
        <v>45279</v>
      </c>
      <c r="C1782" s="162" t="s">
        <v>3020</v>
      </c>
      <c r="D1782" s="162" t="s">
        <v>3020</v>
      </c>
      <c r="E1782" s="163"/>
      <c r="F1782" s="179">
        <v>150</v>
      </c>
      <c r="G1782" s="324"/>
    </row>
    <row r="1783" spans="1:7" ht="45" x14ac:dyDescent="0.25">
      <c r="A1783" s="283">
        <v>75</v>
      </c>
      <c r="B1783" s="161">
        <v>45275</v>
      </c>
      <c r="C1783" s="162" t="s">
        <v>3020</v>
      </c>
      <c r="D1783" s="162" t="s">
        <v>3034</v>
      </c>
      <c r="E1783" s="163"/>
      <c r="F1783" s="179">
        <f>373+101</f>
        <v>474</v>
      </c>
      <c r="G1783" s="324"/>
    </row>
    <row r="1784" spans="1:7" ht="45" x14ac:dyDescent="0.25">
      <c r="A1784" s="283">
        <v>76</v>
      </c>
      <c r="B1784" s="161">
        <v>45265</v>
      </c>
      <c r="C1784" s="162" t="s">
        <v>3020</v>
      </c>
      <c r="D1784" s="162" t="s">
        <v>3035</v>
      </c>
      <c r="E1784" s="163"/>
      <c r="F1784" s="179">
        <v>351.9</v>
      </c>
      <c r="G1784" s="324"/>
    </row>
    <row r="1785" spans="1:7" ht="45" x14ac:dyDescent="0.25">
      <c r="A1785" s="283">
        <v>77</v>
      </c>
      <c r="B1785" s="161">
        <v>45267</v>
      </c>
      <c r="C1785" s="162" t="s">
        <v>3020</v>
      </c>
      <c r="D1785" s="162" t="s">
        <v>3035</v>
      </c>
      <c r="E1785" s="163"/>
      <c r="F1785" s="179">
        <f>400.2+65</f>
        <v>465.2</v>
      </c>
      <c r="G1785" s="324"/>
    </row>
    <row r="1786" spans="1:7" ht="45" x14ac:dyDescent="0.25">
      <c r="A1786" s="283">
        <v>78</v>
      </c>
      <c r="B1786" s="161">
        <v>45262</v>
      </c>
      <c r="C1786" s="162" t="s">
        <v>3020</v>
      </c>
      <c r="D1786" s="162" t="s">
        <v>3185</v>
      </c>
      <c r="E1786" s="163"/>
      <c r="F1786" s="179">
        <v>150</v>
      </c>
      <c r="G1786" s="324"/>
    </row>
    <row r="1787" spans="1:7" ht="45" x14ac:dyDescent="0.25">
      <c r="A1787" s="283">
        <v>79</v>
      </c>
      <c r="B1787" s="161">
        <v>45267</v>
      </c>
      <c r="C1787" s="162" t="s">
        <v>3020</v>
      </c>
      <c r="D1787" s="162" t="s">
        <v>3184</v>
      </c>
      <c r="E1787" s="163"/>
      <c r="F1787" s="179">
        <v>100</v>
      </c>
      <c r="G1787" s="324"/>
    </row>
    <row r="1788" spans="1:7" ht="45" x14ac:dyDescent="0.25">
      <c r="A1788" s="283">
        <v>80</v>
      </c>
      <c r="B1788" s="161">
        <v>45265</v>
      </c>
      <c r="C1788" s="162" t="s">
        <v>3020</v>
      </c>
      <c r="D1788" s="162" t="s">
        <v>3183</v>
      </c>
      <c r="E1788" s="163"/>
      <c r="F1788" s="179">
        <v>300</v>
      </c>
      <c r="G1788" s="324"/>
    </row>
    <row r="1789" spans="1:7" ht="45" x14ac:dyDescent="0.25">
      <c r="A1789" s="283">
        <v>81</v>
      </c>
      <c r="B1789" s="161">
        <v>45264</v>
      </c>
      <c r="C1789" s="162" t="s">
        <v>3020</v>
      </c>
      <c r="D1789" s="162" t="s">
        <v>3186</v>
      </c>
      <c r="E1789" s="163"/>
      <c r="F1789" s="179">
        <v>181</v>
      </c>
      <c r="G1789" s="324"/>
    </row>
    <row r="1790" spans="1:7" ht="45" x14ac:dyDescent="0.25">
      <c r="A1790" s="282">
        <f t="shared" ref="A1790:A1809" si="25">+A1789+1</f>
        <v>82</v>
      </c>
      <c r="B1790" s="238">
        <v>45065</v>
      </c>
      <c r="C1790" s="162" t="s">
        <v>3020</v>
      </c>
      <c r="D1790" s="89" t="s">
        <v>3187</v>
      </c>
      <c r="E1790" s="89"/>
      <c r="F1790" s="179">
        <v>150</v>
      </c>
      <c r="G1790" s="324"/>
    </row>
    <row r="1791" spans="1:7" ht="45" x14ac:dyDescent="0.25">
      <c r="A1791" s="290">
        <v>83</v>
      </c>
      <c r="B1791" s="176">
        <v>45259</v>
      </c>
      <c r="C1791" s="173" t="s">
        <v>3020</v>
      </c>
      <c r="D1791" s="173" t="s">
        <v>3230</v>
      </c>
      <c r="E1791" s="182"/>
      <c r="F1791" s="179"/>
      <c r="G1791" s="324">
        <v>1500</v>
      </c>
    </row>
    <row r="1792" spans="1:7" ht="45" x14ac:dyDescent="0.25">
      <c r="A1792" s="290">
        <v>84</v>
      </c>
      <c r="B1792" s="176">
        <v>44942</v>
      </c>
      <c r="C1792" s="173" t="s">
        <v>3020</v>
      </c>
      <c r="D1792" s="173" t="s">
        <v>3231</v>
      </c>
      <c r="E1792" s="182"/>
      <c r="F1792" s="179">
        <v>24</v>
      </c>
      <c r="G1792" s="324"/>
    </row>
    <row r="1793" spans="1:7" ht="45" x14ac:dyDescent="0.25">
      <c r="A1793" s="290">
        <v>85</v>
      </c>
      <c r="B1793" s="176">
        <v>44942</v>
      </c>
      <c r="C1793" s="173" t="s">
        <v>3020</v>
      </c>
      <c r="D1793" s="173" t="s">
        <v>3232</v>
      </c>
      <c r="E1793" s="182"/>
      <c r="F1793" s="179">
        <v>16</v>
      </c>
      <c r="G1793" s="324"/>
    </row>
    <row r="1794" spans="1:7" ht="45" x14ac:dyDescent="0.25">
      <c r="A1794" s="290">
        <v>86</v>
      </c>
      <c r="B1794" s="176">
        <v>44972</v>
      </c>
      <c r="C1794" s="173" t="s">
        <v>3020</v>
      </c>
      <c r="D1794" s="173" t="s">
        <v>3233</v>
      </c>
      <c r="E1794" s="182"/>
      <c r="F1794" s="179">
        <v>12</v>
      </c>
      <c r="G1794" s="324"/>
    </row>
    <row r="1795" spans="1:7" ht="45" x14ac:dyDescent="0.25">
      <c r="A1795" s="290">
        <v>87</v>
      </c>
      <c r="B1795" s="176">
        <v>44967</v>
      </c>
      <c r="C1795" s="173" t="s">
        <v>3020</v>
      </c>
      <c r="D1795" s="173" t="s">
        <v>3234</v>
      </c>
      <c r="E1795" s="182"/>
      <c r="F1795" s="179">
        <v>30</v>
      </c>
      <c r="G1795" s="324"/>
    </row>
    <row r="1796" spans="1:7" ht="45" x14ac:dyDescent="0.25">
      <c r="A1796" s="290">
        <v>88</v>
      </c>
      <c r="B1796" s="176">
        <v>44972</v>
      </c>
      <c r="C1796" s="173" t="s">
        <v>3020</v>
      </c>
      <c r="D1796" s="173" t="s">
        <v>3235</v>
      </c>
      <c r="E1796" s="182"/>
      <c r="F1796" s="179">
        <v>18</v>
      </c>
      <c r="G1796" s="324"/>
    </row>
    <row r="1797" spans="1:7" ht="45" x14ac:dyDescent="0.25">
      <c r="A1797" s="290">
        <v>89</v>
      </c>
      <c r="B1797" s="176">
        <v>44986</v>
      </c>
      <c r="C1797" s="173" t="s">
        <v>3020</v>
      </c>
      <c r="D1797" s="173" t="s">
        <v>3236</v>
      </c>
      <c r="E1797" s="182"/>
      <c r="F1797" s="179">
        <v>30</v>
      </c>
      <c r="G1797" s="324"/>
    </row>
    <row r="1798" spans="1:7" ht="45" x14ac:dyDescent="0.25">
      <c r="A1798" s="290">
        <v>90</v>
      </c>
      <c r="B1798" s="176">
        <v>44987</v>
      </c>
      <c r="C1798" s="173" t="s">
        <v>3020</v>
      </c>
      <c r="D1798" s="173" t="s">
        <v>3237</v>
      </c>
      <c r="E1798" s="182"/>
      <c r="F1798" s="179">
        <v>88</v>
      </c>
      <c r="G1798" s="324"/>
    </row>
    <row r="1799" spans="1:7" ht="45" x14ac:dyDescent="0.25">
      <c r="A1799" s="290">
        <v>91</v>
      </c>
      <c r="B1799" s="176">
        <v>44999</v>
      </c>
      <c r="C1799" s="173" t="s">
        <v>3020</v>
      </c>
      <c r="D1799" s="173" t="s">
        <v>3238</v>
      </c>
      <c r="E1799" s="182"/>
      <c r="F1799" s="179">
        <v>16</v>
      </c>
      <c r="G1799" s="324"/>
    </row>
    <row r="1800" spans="1:7" ht="45" x14ac:dyDescent="0.25">
      <c r="A1800" s="290">
        <v>92</v>
      </c>
      <c r="B1800" s="176">
        <v>44967</v>
      </c>
      <c r="C1800" s="173" t="s">
        <v>3020</v>
      </c>
      <c r="D1800" s="173" t="s">
        <v>3239</v>
      </c>
      <c r="E1800" s="182"/>
      <c r="F1800" s="179">
        <v>330</v>
      </c>
      <c r="G1800" s="324"/>
    </row>
    <row r="1801" spans="1:7" ht="45" x14ac:dyDescent="0.25">
      <c r="A1801" s="290">
        <v>93</v>
      </c>
      <c r="B1801" s="176">
        <v>45097</v>
      </c>
      <c r="C1801" s="173" t="s">
        <v>3020</v>
      </c>
      <c r="D1801" s="173" t="s">
        <v>3240</v>
      </c>
      <c r="E1801" s="182"/>
      <c r="F1801" s="179">
        <v>112</v>
      </c>
      <c r="G1801" s="324"/>
    </row>
    <row r="1802" spans="1:7" ht="45" x14ac:dyDescent="0.25">
      <c r="A1802" s="290">
        <v>94</v>
      </c>
      <c r="B1802" s="176">
        <v>45099</v>
      </c>
      <c r="C1802" s="173" t="s">
        <v>3020</v>
      </c>
      <c r="D1802" s="173" t="s">
        <v>3241</v>
      </c>
      <c r="E1802" s="182"/>
      <c r="F1802" s="179">
        <v>30</v>
      </c>
      <c r="G1802" s="324"/>
    </row>
    <row r="1803" spans="1:7" ht="45" x14ac:dyDescent="0.25">
      <c r="A1803" s="290">
        <v>95</v>
      </c>
      <c r="B1803" s="176">
        <v>45191</v>
      </c>
      <c r="C1803" s="173" t="s">
        <v>3020</v>
      </c>
      <c r="D1803" s="173" t="s">
        <v>3241</v>
      </c>
      <c r="E1803" s="182"/>
      <c r="F1803" s="179">
        <v>30</v>
      </c>
      <c r="G1803" s="324"/>
    </row>
    <row r="1804" spans="1:7" ht="45" x14ac:dyDescent="0.25">
      <c r="A1804" s="290">
        <v>96</v>
      </c>
      <c r="B1804" s="176">
        <v>45197</v>
      </c>
      <c r="C1804" s="173" t="s">
        <v>3020</v>
      </c>
      <c r="D1804" s="173" t="s">
        <v>3242</v>
      </c>
      <c r="E1804" s="182"/>
      <c r="F1804" s="179">
        <v>30</v>
      </c>
      <c r="G1804" s="324"/>
    </row>
    <row r="1805" spans="1:7" ht="45" x14ac:dyDescent="0.25">
      <c r="A1805" s="290">
        <v>97</v>
      </c>
      <c r="B1805" s="176">
        <v>45198</v>
      </c>
      <c r="C1805" s="173" t="s">
        <v>3020</v>
      </c>
      <c r="D1805" s="173" t="s">
        <v>3233</v>
      </c>
      <c r="E1805" s="182"/>
      <c r="F1805" s="179">
        <v>120</v>
      </c>
      <c r="G1805" s="324"/>
    </row>
    <row r="1806" spans="1:7" ht="45" x14ac:dyDescent="0.25">
      <c r="A1806" s="290">
        <v>98</v>
      </c>
      <c r="B1806" s="176">
        <v>45281</v>
      </c>
      <c r="C1806" s="173" t="s">
        <v>3020</v>
      </c>
      <c r="D1806" s="173" t="s">
        <v>3233</v>
      </c>
      <c r="E1806" s="182"/>
      <c r="F1806" s="179">
        <v>120</v>
      </c>
      <c r="G1806" s="324"/>
    </row>
    <row r="1807" spans="1:7" ht="45" x14ac:dyDescent="0.25">
      <c r="A1807" s="290">
        <v>99</v>
      </c>
      <c r="B1807" s="176">
        <v>45218</v>
      </c>
      <c r="C1807" s="173" t="s">
        <v>3020</v>
      </c>
      <c r="D1807" s="173" t="s">
        <v>3243</v>
      </c>
      <c r="E1807" s="182"/>
      <c r="F1807" s="179">
        <v>500</v>
      </c>
      <c r="G1807" s="324"/>
    </row>
    <row r="1808" spans="1:7" x14ac:dyDescent="0.25">
      <c r="A1808" s="282">
        <f t="shared" si="25"/>
        <v>100</v>
      </c>
      <c r="B1808" s="238">
        <v>45196</v>
      </c>
      <c r="C1808" s="89" t="s">
        <v>11</v>
      </c>
      <c r="D1808" s="89" t="s">
        <v>3249</v>
      </c>
      <c r="E1808" s="89"/>
      <c r="F1808" s="179">
        <v>80</v>
      </c>
      <c r="G1808" s="324"/>
    </row>
    <row r="1809" spans="1:7" x14ac:dyDescent="0.25">
      <c r="A1809" s="282">
        <f t="shared" si="25"/>
        <v>101</v>
      </c>
      <c r="B1809" s="238">
        <v>45195</v>
      </c>
      <c r="C1809" s="89" t="s">
        <v>11</v>
      </c>
      <c r="D1809" s="89" t="s">
        <v>3250</v>
      </c>
      <c r="E1809" s="89"/>
      <c r="F1809" s="179">
        <v>263</v>
      </c>
      <c r="G1809" s="324"/>
    </row>
    <row r="1810" spans="1:7" ht="36" x14ac:dyDescent="0.25">
      <c r="A1810" s="284">
        <v>1</v>
      </c>
      <c r="B1810" s="176">
        <v>45299</v>
      </c>
      <c r="C1810" s="248" t="s">
        <v>2781</v>
      </c>
      <c r="D1810" s="173" t="s">
        <v>2855</v>
      </c>
      <c r="E1810" s="173" t="s">
        <v>2854</v>
      </c>
      <c r="F1810" s="179">
        <v>129.4</v>
      </c>
      <c r="G1810" s="324"/>
    </row>
    <row r="1811" spans="1:7" ht="36" x14ac:dyDescent="0.25">
      <c r="A1811" s="284">
        <v>2</v>
      </c>
      <c r="B1811" s="176">
        <v>45303</v>
      </c>
      <c r="C1811" s="248" t="s">
        <v>2781</v>
      </c>
      <c r="D1811" s="173" t="s">
        <v>2853</v>
      </c>
      <c r="E1811" s="173" t="s">
        <v>2852</v>
      </c>
      <c r="F1811" s="179">
        <v>73</v>
      </c>
      <c r="G1811" s="324"/>
    </row>
    <row r="1812" spans="1:7" ht="36" x14ac:dyDescent="0.25">
      <c r="A1812" s="284">
        <v>3</v>
      </c>
      <c r="B1812" s="176">
        <v>45300</v>
      </c>
      <c r="C1812" s="248" t="s">
        <v>2781</v>
      </c>
      <c r="D1812" s="173" t="s">
        <v>2857</v>
      </c>
      <c r="E1812" s="173" t="s">
        <v>2858</v>
      </c>
      <c r="F1812" s="179">
        <v>88</v>
      </c>
      <c r="G1812" s="324"/>
    </row>
    <row r="1813" spans="1:7" ht="36" x14ac:dyDescent="0.25">
      <c r="A1813" s="284">
        <v>4</v>
      </c>
      <c r="B1813" s="176">
        <v>45298</v>
      </c>
      <c r="C1813" s="248" t="s">
        <v>2781</v>
      </c>
      <c r="D1813" s="173" t="s">
        <v>2857</v>
      </c>
      <c r="E1813" s="173" t="s">
        <v>2856</v>
      </c>
      <c r="F1813" s="179">
        <v>119</v>
      </c>
      <c r="G1813" s="324"/>
    </row>
    <row r="1814" spans="1:7" ht="36" x14ac:dyDescent="0.25">
      <c r="A1814" s="284">
        <v>5</v>
      </c>
      <c r="B1814" s="176">
        <v>45292</v>
      </c>
      <c r="C1814" s="248" t="s">
        <v>2781</v>
      </c>
      <c r="D1814" s="173" t="s">
        <v>3148</v>
      </c>
      <c r="E1814" s="173"/>
      <c r="F1814" s="179">
        <f>179+83.83+364.38+60.9+7.4+7.4+7.4*5+219+648.02+50</f>
        <v>1656.9299999999998</v>
      </c>
      <c r="G1814" s="324">
        <v>750</v>
      </c>
    </row>
    <row r="1815" spans="1:7" ht="36" x14ac:dyDescent="0.25">
      <c r="A1815" s="284">
        <v>6</v>
      </c>
      <c r="B1815" s="176">
        <v>45316</v>
      </c>
      <c r="C1815" s="248" t="s">
        <v>2781</v>
      </c>
      <c r="D1815" s="173" t="s">
        <v>2777</v>
      </c>
      <c r="E1815" s="173" t="s">
        <v>2883</v>
      </c>
      <c r="F1815" s="179">
        <v>20</v>
      </c>
      <c r="G1815" s="324"/>
    </row>
    <row r="1816" spans="1:7" ht="36" x14ac:dyDescent="0.25">
      <c r="A1816" s="284">
        <v>7</v>
      </c>
      <c r="B1816" s="176">
        <v>45315</v>
      </c>
      <c r="C1816" s="248" t="s">
        <v>2781</v>
      </c>
      <c r="D1816" s="173" t="s">
        <v>2884</v>
      </c>
      <c r="E1816" s="173"/>
      <c r="F1816" s="179">
        <v>147.6</v>
      </c>
      <c r="G1816" s="324"/>
    </row>
    <row r="1817" spans="1:7" ht="36" x14ac:dyDescent="0.25">
      <c r="A1817" s="284">
        <v>8</v>
      </c>
      <c r="B1817" s="176">
        <v>45301</v>
      </c>
      <c r="C1817" s="248" t="s">
        <v>2781</v>
      </c>
      <c r="D1817" s="173" t="s">
        <v>3190</v>
      </c>
      <c r="E1817" s="173" t="s">
        <v>2454</v>
      </c>
      <c r="F1817" s="179">
        <v>110.3</v>
      </c>
      <c r="G1817" s="324"/>
    </row>
    <row r="1818" spans="1:7" ht="36" x14ac:dyDescent="0.25">
      <c r="A1818" s="284">
        <v>9</v>
      </c>
      <c r="B1818" s="176">
        <v>45292</v>
      </c>
      <c r="C1818" s="248" t="s">
        <v>2781</v>
      </c>
      <c r="D1818" s="173" t="s">
        <v>3191</v>
      </c>
      <c r="E1818" s="173"/>
      <c r="F1818" s="179">
        <v>261.02999999999997</v>
      </c>
      <c r="G1818" s="324"/>
    </row>
    <row r="1819" spans="1:7" ht="36" x14ac:dyDescent="0.25">
      <c r="A1819" s="284">
        <v>10</v>
      </c>
      <c r="B1819" s="176">
        <v>45292</v>
      </c>
      <c r="C1819" s="248" t="s">
        <v>2781</v>
      </c>
      <c r="D1819" s="173" t="s">
        <v>3192</v>
      </c>
      <c r="E1819" s="173"/>
      <c r="F1819" s="179">
        <v>61.86</v>
      </c>
      <c r="G1819" s="324"/>
    </row>
    <row r="1820" spans="1:7" ht="36" x14ac:dyDescent="0.25">
      <c r="A1820" s="284">
        <v>11</v>
      </c>
      <c r="B1820" s="176">
        <v>45321</v>
      </c>
      <c r="C1820" s="248" t="s">
        <v>2781</v>
      </c>
      <c r="D1820" s="173" t="s">
        <v>3193</v>
      </c>
      <c r="E1820" s="173"/>
      <c r="F1820" s="179">
        <f>174.46+855.36</f>
        <v>1029.82</v>
      </c>
      <c r="G1820" s="324"/>
    </row>
    <row r="1821" spans="1:7" ht="36" x14ac:dyDescent="0.25">
      <c r="A1821" s="284">
        <v>12</v>
      </c>
      <c r="B1821" s="176">
        <v>45321</v>
      </c>
      <c r="C1821" s="248" t="s">
        <v>2781</v>
      </c>
      <c r="D1821" s="173" t="s">
        <v>3194</v>
      </c>
      <c r="E1821" s="173"/>
      <c r="F1821" s="179">
        <f>68.3+102.9</f>
        <v>171.2</v>
      </c>
      <c r="G1821" s="324"/>
    </row>
    <row r="1822" spans="1:7" ht="36" x14ac:dyDescent="0.25">
      <c r="A1822" s="284">
        <v>13</v>
      </c>
      <c r="B1822" s="176">
        <v>45316</v>
      </c>
      <c r="C1822" s="248" t="s">
        <v>2781</v>
      </c>
      <c r="D1822" s="173" t="s">
        <v>3195</v>
      </c>
      <c r="E1822" s="173"/>
      <c r="F1822" s="179">
        <f>484.2+64.2</f>
        <v>548.4</v>
      </c>
      <c r="G1822" s="324"/>
    </row>
    <row r="1823" spans="1:7" ht="36" x14ac:dyDescent="0.25">
      <c r="A1823" s="284">
        <v>14</v>
      </c>
      <c r="B1823" s="176">
        <v>45318</v>
      </c>
      <c r="C1823" s="248" t="s">
        <v>2781</v>
      </c>
      <c r="D1823" s="173" t="s">
        <v>3196</v>
      </c>
      <c r="E1823" s="173"/>
      <c r="F1823" s="179">
        <v>188.59</v>
      </c>
      <c r="G1823" s="324"/>
    </row>
    <row r="1824" spans="1:7" ht="36" x14ac:dyDescent="0.25">
      <c r="A1824" s="284">
        <v>15</v>
      </c>
      <c r="B1824" s="176">
        <v>45322</v>
      </c>
      <c r="C1824" s="248" t="s">
        <v>2781</v>
      </c>
      <c r="D1824" s="173" t="s">
        <v>3194</v>
      </c>
      <c r="E1824" s="173"/>
      <c r="F1824" s="179">
        <v>194.21</v>
      </c>
      <c r="G1824" s="324"/>
    </row>
    <row r="1825" spans="1:7" ht="36" x14ac:dyDescent="0.25">
      <c r="A1825" s="284">
        <v>16</v>
      </c>
      <c r="B1825" s="176">
        <v>45325</v>
      </c>
      <c r="C1825" s="248" t="s">
        <v>2781</v>
      </c>
      <c r="D1825" s="173" t="s">
        <v>3197</v>
      </c>
      <c r="E1825" s="173"/>
      <c r="F1825" s="179">
        <v>130</v>
      </c>
      <c r="G1825" s="324"/>
    </row>
    <row r="1826" spans="1:7" ht="36" x14ac:dyDescent="0.25">
      <c r="A1826" s="284">
        <f t="shared" ref="A1826:A1872" si="26">+A1825+1</f>
        <v>17</v>
      </c>
      <c r="B1826" s="247">
        <v>45325</v>
      </c>
      <c r="C1826" s="248" t="s">
        <v>2781</v>
      </c>
      <c r="D1826" s="108" t="s">
        <v>3198</v>
      </c>
      <c r="E1826" s="246"/>
      <c r="F1826" s="179">
        <v>37.5</v>
      </c>
      <c r="G1826" s="324"/>
    </row>
    <row r="1827" spans="1:7" ht="36" x14ac:dyDescent="0.25">
      <c r="A1827" s="284">
        <f t="shared" si="26"/>
        <v>18</v>
      </c>
      <c r="B1827" s="247">
        <v>45336</v>
      </c>
      <c r="C1827" s="248" t="s">
        <v>2781</v>
      </c>
      <c r="D1827" s="108" t="s">
        <v>3199</v>
      </c>
      <c r="E1827" s="246"/>
      <c r="F1827" s="179">
        <v>150</v>
      </c>
      <c r="G1827" s="324"/>
    </row>
    <row r="1828" spans="1:7" ht="36" x14ac:dyDescent="0.25">
      <c r="A1828" s="284">
        <f t="shared" si="26"/>
        <v>19</v>
      </c>
      <c r="B1828" s="247">
        <v>45331</v>
      </c>
      <c r="C1828" s="248" t="s">
        <v>2781</v>
      </c>
      <c r="D1828" s="108" t="s">
        <v>3194</v>
      </c>
      <c r="E1828" s="246"/>
      <c r="F1828" s="179">
        <f>64+97</f>
        <v>161</v>
      </c>
      <c r="G1828" s="324"/>
    </row>
    <row r="1829" spans="1:7" ht="36" x14ac:dyDescent="0.25">
      <c r="A1829" s="284">
        <f t="shared" si="26"/>
        <v>20</v>
      </c>
      <c r="B1829" s="247">
        <v>45334</v>
      </c>
      <c r="C1829" s="248" t="s">
        <v>2781</v>
      </c>
      <c r="D1829" s="108" t="s">
        <v>3194</v>
      </c>
      <c r="E1829" s="246"/>
      <c r="F1829" s="179">
        <v>137</v>
      </c>
      <c r="G1829" s="324"/>
    </row>
    <row r="1830" spans="1:7" ht="36" x14ac:dyDescent="0.25">
      <c r="A1830" s="284">
        <f t="shared" si="26"/>
        <v>21</v>
      </c>
      <c r="B1830" s="247">
        <v>45342</v>
      </c>
      <c r="C1830" s="248" t="s">
        <v>2781</v>
      </c>
      <c r="D1830" s="108" t="s">
        <v>3194</v>
      </c>
      <c r="E1830" s="246"/>
      <c r="F1830" s="179">
        <f>46+223.7</f>
        <v>269.7</v>
      </c>
      <c r="G1830" s="324"/>
    </row>
    <row r="1831" spans="1:7" ht="36" x14ac:dyDescent="0.25">
      <c r="A1831" s="284">
        <f t="shared" si="26"/>
        <v>22</v>
      </c>
      <c r="B1831" s="247">
        <v>45345</v>
      </c>
      <c r="C1831" s="248" t="s">
        <v>2781</v>
      </c>
      <c r="D1831" s="108" t="s">
        <v>3200</v>
      </c>
      <c r="E1831" s="246"/>
      <c r="F1831" s="179">
        <v>13</v>
      </c>
      <c r="G1831" s="324"/>
    </row>
    <row r="1832" spans="1:7" ht="36" x14ac:dyDescent="0.25">
      <c r="A1832" s="284">
        <f t="shared" si="26"/>
        <v>23</v>
      </c>
      <c r="B1832" s="247">
        <v>45351</v>
      </c>
      <c r="C1832" s="248" t="s">
        <v>2781</v>
      </c>
      <c r="D1832" s="108" t="s">
        <v>3194</v>
      </c>
      <c r="E1832" s="246"/>
      <c r="F1832" s="179">
        <f>173+743.37</f>
        <v>916.37</v>
      </c>
      <c r="G1832" s="324"/>
    </row>
    <row r="1833" spans="1:7" ht="36" x14ac:dyDescent="0.25">
      <c r="A1833" s="284">
        <f t="shared" si="26"/>
        <v>24</v>
      </c>
      <c r="B1833" s="247">
        <v>45356</v>
      </c>
      <c r="C1833" s="248" t="s">
        <v>2781</v>
      </c>
      <c r="D1833" s="108" t="s">
        <v>3201</v>
      </c>
      <c r="E1833" s="246"/>
      <c r="F1833" s="179">
        <v>120</v>
      </c>
      <c r="G1833" s="324"/>
    </row>
    <row r="1834" spans="1:7" ht="36" x14ac:dyDescent="0.25">
      <c r="A1834" s="284">
        <f t="shared" si="26"/>
        <v>25</v>
      </c>
      <c r="B1834" s="247">
        <v>45352</v>
      </c>
      <c r="C1834" s="248" t="s">
        <v>2781</v>
      </c>
      <c r="D1834" s="108" t="s">
        <v>3194</v>
      </c>
      <c r="E1834" s="246"/>
      <c r="F1834" s="179">
        <v>188.5</v>
      </c>
      <c r="G1834" s="324"/>
    </row>
    <row r="1835" spans="1:7" ht="36" x14ac:dyDescent="0.25">
      <c r="A1835" s="284">
        <f t="shared" si="26"/>
        <v>26</v>
      </c>
      <c r="B1835" s="247">
        <v>45353</v>
      </c>
      <c r="C1835" s="248" t="s">
        <v>2781</v>
      </c>
      <c r="D1835" s="108" t="s">
        <v>3202</v>
      </c>
      <c r="E1835" s="246"/>
      <c r="F1835" s="179">
        <v>300</v>
      </c>
      <c r="G1835" s="324"/>
    </row>
    <row r="1836" spans="1:7" ht="36" x14ac:dyDescent="0.25">
      <c r="A1836" s="284">
        <f t="shared" si="26"/>
        <v>27</v>
      </c>
      <c r="B1836" s="247">
        <v>45357</v>
      </c>
      <c r="C1836" s="248" t="s">
        <v>2781</v>
      </c>
      <c r="D1836" s="108" t="s">
        <v>3194</v>
      </c>
      <c r="E1836" s="246"/>
      <c r="F1836" s="179">
        <f>42+164.5</f>
        <v>206.5</v>
      </c>
      <c r="G1836" s="324"/>
    </row>
    <row r="1837" spans="1:7" ht="36" x14ac:dyDescent="0.25">
      <c r="A1837" s="284">
        <f t="shared" si="26"/>
        <v>28</v>
      </c>
      <c r="B1837" s="247">
        <v>45359</v>
      </c>
      <c r="C1837" s="248" t="s">
        <v>2781</v>
      </c>
      <c r="D1837" s="108" t="s">
        <v>3203</v>
      </c>
      <c r="E1837" s="246"/>
      <c r="F1837" s="179">
        <v>300</v>
      </c>
      <c r="G1837" s="324"/>
    </row>
    <row r="1838" spans="1:7" ht="36" x14ac:dyDescent="0.25">
      <c r="A1838" s="284">
        <f t="shared" si="26"/>
        <v>29</v>
      </c>
      <c r="B1838" s="247">
        <v>45360</v>
      </c>
      <c r="C1838" s="248" t="s">
        <v>2781</v>
      </c>
      <c r="D1838" s="108" t="s">
        <v>3194</v>
      </c>
      <c r="E1838" s="246"/>
      <c r="F1838" s="179">
        <f>227+206</f>
        <v>433</v>
      </c>
      <c r="G1838" s="324"/>
    </row>
    <row r="1839" spans="1:7" ht="36" x14ac:dyDescent="0.25">
      <c r="A1839" s="284">
        <f t="shared" si="26"/>
        <v>30</v>
      </c>
      <c r="B1839" s="247">
        <v>45377</v>
      </c>
      <c r="C1839" s="248" t="s">
        <v>2781</v>
      </c>
      <c r="D1839" s="108" t="s">
        <v>3194</v>
      </c>
      <c r="E1839" s="246"/>
      <c r="F1839" s="179">
        <f>247.68+76</f>
        <v>323.68</v>
      </c>
      <c r="G1839" s="324"/>
    </row>
    <row r="1840" spans="1:7" ht="36" x14ac:dyDescent="0.25">
      <c r="A1840" s="284">
        <f t="shared" si="26"/>
        <v>31</v>
      </c>
      <c r="B1840" s="247">
        <v>45383</v>
      </c>
      <c r="C1840" s="248" t="s">
        <v>2781</v>
      </c>
      <c r="D1840" s="108" t="s">
        <v>3194</v>
      </c>
      <c r="E1840" s="246"/>
      <c r="F1840" s="179">
        <v>132</v>
      </c>
      <c r="G1840" s="324"/>
    </row>
    <row r="1841" spans="1:7" ht="36" x14ac:dyDescent="0.25">
      <c r="A1841" s="284">
        <f t="shared" si="26"/>
        <v>32</v>
      </c>
      <c r="B1841" s="247">
        <v>45386</v>
      </c>
      <c r="C1841" s="248" t="s">
        <v>2781</v>
      </c>
      <c r="D1841" s="108" t="s">
        <v>3204</v>
      </c>
      <c r="E1841" s="246"/>
      <c r="F1841" s="179">
        <v>30.9</v>
      </c>
      <c r="G1841" s="324"/>
    </row>
    <row r="1842" spans="1:7" ht="36" x14ac:dyDescent="0.25">
      <c r="A1842" s="284">
        <f t="shared" si="26"/>
        <v>33</v>
      </c>
      <c r="B1842" s="247">
        <v>45387</v>
      </c>
      <c r="C1842" s="248" t="s">
        <v>2781</v>
      </c>
      <c r="D1842" s="108" t="s">
        <v>3204</v>
      </c>
      <c r="E1842" s="246"/>
      <c r="F1842" s="179">
        <v>30.9</v>
      </c>
      <c r="G1842" s="324"/>
    </row>
    <row r="1843" spans="1:7" ht="36" x14ac:dyDescent="0.25">
      <c r="A1843" s="284">
        <f t="shared" si="26"/>
        <v>34</v>
      </c>
      <c r="B1843" s="247">
        <v>45387</v>
      </c>
      <c r="C1843" s="248" t="s">
        <v>2781</v>
      </c>
      <c r="D1843" s="108" t="s">
        <v>3194</v>
      </c>
      <c r="E1843" s="246"/>
      <c r="F1843" s="179">
        <f>77+135</f>
        <v>212</v>
      </c>
      <c r="G1843" s="324"/>
    </row>
    <row r="1844" spans="1:7" ht="36" x14ac:dyDescent="0.25">
      <c r="A1844" s="284">
        <f t="shared" si="26"/>
        <v>35</v>
      </c>
      <c r="B1844" s="247">
        <v>45398</v>
      </c>
      <c r="C1844" s="248" t="s">
        <v>2781</v>
      </c>
      <c r="D1844" s="108" t="s">
        <v>3194</v>
      </c>
      <c r="E1844" s="246"/>
      <c r="F1844" s="179">
        <f>106.8+105.6</f>
        <v>212.39999999999998</v>
      </c>
      <c r="G1844" s="324"/>
    </row>
    <row r="1845" spans="1:7" ht="36" x14ac:dyDescent="0.25">
      <c r="A1845" s="284">
        <f t="shared" si="26"/>
        <v>36</v>
      </c>
      <c r="B1845" s="247">
        <v>45434</v>
      </c>
      <c r="C1845" s="248" t="s">
        <v>2781</v>
      </c>
      <c r="D1845" s="108" t="s">
        <v>3205</v>
      </c>
      <c r="E1845" s="246"/>
      <c r="F1845" s="179">
        <v>702.26</v>
      </c>
      <c r="G1845" s="324"/>
    </row>
    <row r="1846" spans="1:7" ht="36" x14ac:dyDescent="0.25">
      <c r="A1846" s="284">
        <f t="shared" si="26"/>
        <v>37</v>
      </c>
      <c r="B1846" s="247">
        <v>45378</v>
      </c>
      <c r="C1846" s="248" t="s">
        <v>2781</v>
      </c>
      <c r="D1846" s="108" t="s">
        <v>3206</v>
      </c>
      <c r="E1846" s="246"/>
      <c r="F1846" s="179">
        <v>466.84</v>
      </c>
      <c r="G1846" s="324"/>
    </row>
    <row r="1847" spans="1:7" ht="36" x14ac:dyDescent="0.25">
      <c r="A1847" s="284">
        <f t="shared" si="26"/>
        <v>38</v>
      </c>
      <c r="B1847" s="247">
        <v>45433</v>
      </c>
      <c r="C1847" s="248" t="s">
        <v>2781</v>
      </c>
      <c r="D1847" s="108" t="s">
        <v>3207</v>
      </c>
      <c r="E1847" s="246"/>
      <c r="F1847" s="179">
        <v>472.58</v>
      </c>
      <c r="G1847" s="324"/>
    </row>
    <row r="1848" spans="1:7" ht="36" x14ac:dyDescent="0.25">
      <c r="A1848" s="284">
        <f t="shared" si="26"/>
        <v>39</v>
      </c>
      <c r="B1848" s="247">
        <v>45419</v>
      </c>
      <c r="C1848" s="248" t="s">
        <v>2781</v>
      </c>
      <c r="D1848" s="108" t="s">
        <v>3194</v>
      </c>
      <c r="E1848" s="246"/>
      <c r="F1848" s="179">
        <f>131+57</f>
        <v>188</v>
      </c>
      <c r="G1848" s="324"/>
    </row>
    <row r="1849" spans="1:7" ht="36" x14ac:dyDescent="0.25">
      <c r="A1849" s="284">
        <f t="shared" si="26"/>
        <v>40</v>
      </c>
      <c r="B1849" s="247">
        <v>45434</v>
      </c>
      <c r="C1849" s="248" t="s">
        <v>2781</v>
      </c>
      <c r="D1849" s="108" t="s">
        <v>3208</v>
      </c>
      <c r="E1849" s="246"/>
      <c r="F1849" s="179">
        <v>6867.15</v>
      </c>
      <c r="G1849" s="324"/>
    </row>
    <row r="1850" spans="1:7" ht="36" x14ac:dyDescent="0.25">
      <c r="A1850" s="284">
        <f t="shared" si="26"/>
        <v>41</v>
      </c>
      <c r="B1850" s="247">
        <v>45434</v>
      </c>
      <c r="C1850" s="248" t="s">
        <v>2781</v>
      </c>
      <c r="D1850" s="108" t="s">
        <v>3209</v>
      </c>
      <c r="E1850" s="108"/>
      <c r="F1850" s="179">
        <v>1934.84</v>
      </c>
      <c r="G1850" s="324"/>
    </row>
    <row r="1851" spans="1:7" ht="36" x14ac:dyDescent="0.25">
      <c r="A1851" s="284">
        <f t="shared" si="26"/>
        <v>42</v>
      </c>
      <c r="B1851" s="247">
        <v>45434</v>
      </c>
      <c r="C1851" s="248" t="s">
        <v>2781</v>
      </c>
      <c r="D1851" s="108" t="s">
        <v>3210</v>
      </c>
      <c r="E1851" s="108"/>
      <c r="F1851" s="179">
        <v>3397.25</v>
      </c>
      <c r="G1851" s="324"/>
    </row>
    <row r="1852" spans="1:7" ht="36" x14ac:dyDescent="0.25">
      <c r="A1852" s="284">
        <f t="shared" si="26"/>
        <v>43</v>
      </c>
      <c r="B1852" s="247">
        <v>45434</v>
      </c>
      <c r="C1852" s="248" t="s">
        <v>2781</v>
      </c>
      <c r="D1852" s="108" t="s">
        <v>3211</v>
      </c>
      <c r="E1852" s="108"/>
      <c r="F1852" s="179">
        <v>1023.86</v>
      </c>
      <c r="G1852" s="324"/>
    </row>
    <row r="1853" spans="1:7" ht="36" x14ac:dyDescent="0.25">
      <c r="A1853" s="284">
        <f t="shared" si="26"/>
        <v>44</v>
      </c>
      <c r="B1853" s="247">
        <v>45434</v>
      </c>
      <c r="C1853" s="248" t="s">
        <v>2781</v>
      </c>
      <c r="D1853" s="108" t="s">
        <v>3212</v>
      </c>
      <c r="E1853" s="108"/>
      <c r="F1853" s="179">
        <v>650</v>
      </c>
      <c r="G1853" s="324"/>
    </row>
    <row r="1854" spans="1:7" ht="36" x14ac:dyDescent="0.25">
      <c r="A1854" s="284">
        <f t="shared" si="26"/>
        <v>45</v>
      </c>
      <c r="B1854" s="247">
        <v>45435</v>
      </c>
      <c r="C1854" s="248" t="s">
        <v>2781</v>
      </c>
      <c r="D1854" s="108" t="s">
        <v>924</v>
      </c>
      <c r="E1854" s="108"/>
      <c r="F1854" s="179">
        <v>30.9</v>
      </c>
      <c r="G1854" s="324"/>
    </row>
    <row r="1855" spans="1:7" ht="36" x14ac:dyDescent="0.25">
      <c r="A1855" s="284">
        <f t="shared" si="26"/>
        <v>46</v>
      </c>
      <c r="B1855" s="247">
        <v>45453</v>
      </c>
      <c r="C1855" s="248" t="s">
        <v>2781</v>
      </c>
      <c r="D1855" s="108" t="s">
        <v>3213</v>
      </c>
      <c r="E1855" s="108"/>
      <c r="F1855" s="179">
        <v>650</v>
      </c>
      <c r="G1855" s="324"/>
    </row>
    <row r="1856" spans="1:7" ht="36" x14ac:dyDescent="0.25">
      <c r="A1856" s="284">
        <f t="shared" si="26"/>
        <v>47</v>
      </c>
      <c r="B1856" s="247">
        <v>45454</v>
      </c>
      <c r="C1856" s="248" t="s">
        <v>2781</v>
      </c>
      <c r="D1856" s="108" t="s">
        <v>3214</v>
      </c>
      <c r="E1856" s="108"/>
      <c r="F1856" s="179">
        <v>14</v>
      </c>
      <c r="G1856" s="324"/>
    </row>
    <row r="1857" spans="1:7" ht="36" x14ac:dyDescent="0.25">
      <c r="A1857" s="284">
        <f t="shared" si="26"/>
        <v>48</v>
      </c>
      <c r="B1857" s="247">
        <v>45449</v>
      </c>
      <c r="C1857" s="248" t="s">
        <v>2781</v>
      </c>
      <c r="D1857" s="108" t="s">
        <v>15</v>
      </c>
      <c r="E1857" s="108"/>
      <c r="F1857" s="179">
        <f>22.4+6.4+13.5</f>
        <v>42.3</v>
      </c>
      <c r="G1857" s="324"/>
    </row>
    <row r="1858" spans="1:7" ht="36" x14ac:dyDescent="0.25">
      <c r="A1858" s="284">
        <f t="shared" si="26"/>
        <v>49</v>
      </c>
      <c r="B1858" s="247">
        <v>45348</v>
      </c>
      <c r="C1858" s="248" t="s">
        <v>2781</v>
      </c>
      <c r="D1858" s="108" t="s">
        <v>3215</v>
      </c>
      <c r="E1858" s="108"/>
      <c r="F1858" s="179">
        <f>64.19+185.8+77.26+100+14.3</f>
        <v>441.55</v>
      </c>
      <c r="G1858" s="324"/>
    </row>
    <row r="1859" spans="1:7" ht="36" x14ac:dyDescent="0.25">
      <c r="A1859" s="284">
        <f t="shared" si="26"/>
        <v>50</v>
      </c>
      <c r="B1859" s="247">
        <v>45462</v>
      </c>
      <c r="C1859" s="248" t="s">
        <v>2781</v>
      </c>
      <c r="D1859" s="108" t="s">
        <v>3216</v>
      </c>
      <c r="E1859" s="108"/>
      <c r="F1859" s="179">
        <v>65.94</v>
      </c>
      <c r="G1859" s="324"/>
    </row>
    <row r="1860" spans="1:7" ht="36" x14ac:dyDescent="0.25">
      <c r="A1860" s="284">
        <f t="shared" si="26"/>
        <v>51</v>
      </c>
      <c r="B1860" s="247">
        <v>45462</v>
      </c>
      <c r="C1860" s="248" t="s">
        <v>2781</v>
      </c>
      <c r="D1860" s="108" t="s">
        <v>3217</v>
      </c>
      <c r="E1860" s="108"/>
      <c r="F1860" s="179">
        <v>429.3</v>
      </c>
      <c r="G1860" s="324"/>
    </row>
    <row r="1861" spans="1:7" ht="36" x14ac:dyDescent="0.25">
      <c r="A1861" s="284">
        <f t="shared" si="26"/>
        <v>52</v>
      </c>
      <c r="B1861" s="247">
        <v>45329</v>
      </c>
      <c r="C1861" s="248" t="s">
        <v>2781</v>
      </c>
      <c r="D1861" s="108" t="s">
        <v>3218</v>
      </c>
      <c r="E1861" s="108"/>
      <c r="F1861" s="179">
        <v>12.2</v>
      </c>
      <c r="G1861" s="324"/>
    </row>
    <row r="1862" spans="1:7" ht="36" x14ac:dyDescent="0.25">
      <c r="A1862" s="284">
        <f t="shared" si="26"/>
        <v>53</v>
      </c>
      <c r="B1862" s="247">
        <v>45434</v>
      </c>
      <c r="C1862" s="248" t="s">
        <v>2781</v>
      </c>
      <c r="D1862" s="108" t="s">
        <v>3219</v>
      </c>
      <c r="E1862" s="108"/>
      <c r="F1862" s="179">
        <v>114.8</v>
      </c>
      <c r="G1862" s="324"/>
    </row>
    <row r="1863" spans="1:7" ht="36" x14ac:dyDescent="0.25">
      <c r="A1863" s="284">
        <f t="shared" si="26"/>
        <v>54</v>
      </c>
      <c r="B1863" s="247">
        <v>45447</v>
      </c>
      <c r="C1863" s="248" t="s">
        <v>2781</v>
      </c>
      <c r="D1863" s="108" t="s">
        <v>3220</v>
      </c>
      <c r="E1863" s="108"/>
      <c r="F1863" s="179">
        <v>16.399999999999999</v>
      </c>
      <c r="G1863" s="325"/>
    </row>
    <row r="1864" spans="1:7" ht="36" x14ac:dyDescent="0.25">
      <c r="A1864" s="284">
        <f t="shared" si="26"/>
        <v>55</v>
      </c>
      <c r="B1864" s="247">
        <v>45463</v>
      </c>
      <c r="C1864" s="248" t="s">
        <v>2781</v>
      </c>
      <c r="D1864" s="108" t="s">
        <v>3221</v>
      </c>
      <c r="E1864" s="108"/>
      <c r="F1864" s="179">
        <v>30.9</v>
      </c>
      <c r="G1864" s="325"/>
    </row>
    <row r="1865" spans="1:7" ht="36" x14ac:dyDescent="0.25">
      <c r="A1865" s="284">
        <f t="shared" si="26"/>
        <v>56</v>
      </c>
      <c r="B1865" s="247">
        <v>45468</v>
      </c>
      <c r="C1865" s="248" t="s">
        <v>2781</v>
      </c>
      <c r="D1865" s="108" t="s">
        <v>3220</v>
      </c>
      <c r="E1865" s="108"/>
      <c r="F1865" s="179">
        <v>82</v>
      </c>
      <c r="G1865" s="325"/>
    </row>
    <row r="1866" spans="1:7" ht="36" x14ac:dyDescent="0.25">
      <c r="A1866" s="282">
        <f t="shared" si="26"/>
        <v>57</v>
      </c>
      <c r="B1866" s="109">
        <v>45484</v>
      </c>
      <c r="C1866" s="248" t="s">
        <v>2781</v>
      </c>
      <c r="D1866" s="103" t="s">
        <v>3227</v>
      </c>
      <c r="E1866" s="103"/>
      <c r="F1866" s="179">
        <f>54+22.9+100</f>
        <v>176.9</v>
      </c>
      <c r="G1866" s="325"/>
    </row>
    <row r="1867" spans="1:7" ht="36" x14ac:dyDescent="0.25">
      <c r="A1867" s="282">
        <f t="shared" si="26"/>
        <v>58</v>
      </c>
      <c r="B1867" s="109">
        <v>45480</v>
      </c>
      <c r="C1867" s="248" t="s">
        <v>2781</v>
      </c>
      <c r="D1867" s="103" t="s">
        <v>3222</v>
      </c>
      <c r="E1867" s="103"/>
      <c r="F1867" s="179">
        <v>55.6</v>
      </c>
      <c r="G1867" s="325"/>
    </row>
    <row r="1868" spans="1:7" ht="36" x14ac:dyDescent="0.25">
      <c r="A1868" s="282">
        <f t="shared" si="26"/>
        <v>59</v>
      </c>
      <c r="B1868" s="109">
        <v>45478</v>
      </c>
      <c r="C1868" s="248" t="s">
        <v>2781</v>
      </c>
      <c r="D1868" s="103" t="s">
        <v>3223</v>
      </c>
      <c r="E1868" s="103"/>
      <c r="F1868" s="179">
        <v>223.9</v>
      </c>
      <c r="G1868" s="325"/>
    </row>
    <row r="1869" spans="1:7" ht="36" x14ac:dyDescent="0.25">
      <c r="A1869" s="282">
        <f t="shared" si="26"/>
        <v>60</v>
      </c>
      <c r="B1869" s="109">
        <v>45446</v>
      </c>
      <c r="C1869" s="248" t="s">
        <v>2781</v>
      </c>
      <c r="D1869" s="103" t="s">
        <v>3224</v>
      </c>
      <c r="E1869" s="103"/>
      <c r="F1869" s="179">
        <v>125</v>
      </c>
      <c r="G1869" s="325"/>
    </row>
    <row r="1870" spans="1:7" ht="36" x14ac:dyDescent="0.25">
      <c r="A1870" s="282">
        <f t="shared" si="26"/>
        <v>61</v>
      </c>
      <c r="B1870" s="109">
        <v>45476</v>
      </c>
      <c r="C1870" s="248" t="s">
        <v>2781</v>
      </c>
      <c r="D1870" s="103" t="s">
        <v>3225</v>
      </c>
      <c r="E1870" s="103"/>
      <c r="F1870" s="179">
        <v>22.4</v>
      </c>
      <c r="G1870" s="325"/>
    </row>
    <row r="1871" spans="1:7" ht="36" x14ac:dyDescent="0.25">
      <c r="A1871" s="282">
        <f t="shared" si="26"/>
        <v>62</v>
      </c>
      <c r="B1871" s="109">
        <v>45497</v>
      </c>
      <c r="C1871" s="248" t="s">
        <v>2781</v>
      </c>
      <c r="D1871" s="103" t="s">
        <v>3229</v>
      </c>
      <c r="E1871" s="103"/>
      <c r="F1871" s="179">
        <v>122</v>
      </c>
      <c r="G1871" s="325"/>
    </row>
    <row r="1872" spans="1:7" ht="36" x14ac:dyDescent="0.25">
      <c r="A1872" s="330">
        <f t="shared" si="26"/>
        <v>63</v>
      </c>
      <c r="B1872" s="331">
        <v>45497</v>
      </c>
      <c r="C1872" s="332" t="s">
        <v>2781</v>
      </c>
      <c r="D1872" s="333" t="s">
        <v>3228</v>
      </c>
      <c r="E1872" s="333"/>
      <c r="F1872" s="334">
        <v>30.9</v>
      </c>
      <c r="G1872" s="335"/>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90CE8-883C-4012-9178-3C6D324DC64A}">
  <sheetPr codeName="Hoja3"/>
  <dimension ref="A1:H487"/>
  <sheetViews>
    <sheetView topLeftCell="A31" zoomScaleNormal="100" workbookViewId="0">
      <selection activeCell="A6" sqref="A6:G41"/>
    </sheetView>
  </sheetViews>
  <sheetFormatPr baseColWidth="10" defaultRowHeight="15" x14ac:dyDescent="0.25"/>
  <cols>
    <col min="1" max="1" width="5.85546875" style="2" bestFit="1" customWidth="1"/>
    <col min="2" max="2" width="12.5703125" style="93" customWidth="1"/>
    <col min="3" max="3" width="23.28515625" customWidth="1"/>
    <col min="4" max="4" width="49.14062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2912</v>
      </c>
      <c r="F2" s="87">
        <f>SUM(F6:F6032)</f>
        <v>3107</v>
      </c>
      <c r="G2" s="88">
        <f>SUM(G6:G6034)</f>
        <v>2700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x14ac:dyDescent="0.25">
      <c r="A6" s="94">
        <v>1</v>
      </c>
      <c r="B6" s="92">
        <v>40611</v>
      </c>
      <c r="C6" s="89" t="s">
        <v>15</v>
      </c>
      <c r="D6" s="89" t="s">
        <v>16</v>
      </c>
      <c r="E6" s="89"/>
      <c r="F6" s="204">
        <v>1262</v>
      </c>
      <c r="G6" s="100"/>
    </row>
    <row r="7" spans="1:8" x14ac:dyDescent="0.25">
      <c r="A7" s="94">
        <f>+A6+1</f>
        <v>2</v>
      </c>
      <c r="B7" s="92">
        <v>40614</v>
      </c>
      <c r="C7" s="89" t="s">
        <v>15</v>
      </c>
      <c r="D7" s="89" t="s">
        <v>17</v>
      </c>
      <c r="E7" s="89"/>
      <c r="F7" s="204">
        <v>1350</v>
      </c>
      <c r="G7" s="100"/>
    </row>
    <row r="8" spans="1:8" x14ac:dyDescent="0.25">
      <c r="A8" s="94">
        <f>+A7+1</f>
        <v>3</v>
      </c>
      <c r="B8" s="92">
        <v>40658</v>
      </c>
      <c r="C8" s="89" t="s">
        <v>19</v>
      </c>
      <c r="D8" s="89"/>
      <c r="E8" s="89" t="s">
        <v>18</v>
      </c>
      <c r="F8" s="204">
        <v>24</v>
      </c>
      <c r="G8" s="100"/>
    </row>
    <row r="9" spans="1:8" ht="14.25" customHeight="1" x14ac:dyDescent="0.25">
      <c r="A9" s="94">
        <f t="shared" ref="A9:A72" si="0">+A8+1</f>
        <v>4</v>
      </c>
      <c r="B9" s="92">
        <v>40659</v>
      </c>
      <c r="C9" s="89" t="s">
        <v>11</v>
      </c>
      <c r="D9" s="89" t="s">
        <v>21</v>
      </c>
      <c r="E9" s="89" t="s">
        <v>20</v>
      </c>
      <c r="F9" s="204">
        <v>18</v>
      </c>
      <c r="G9" s="100"/>
    </row>
    <row r="10" spans="1:8" ht="14.25" customHeight="1" x14ac:dyDescent="0.25">
      <c r="A10" s="94">
        <f t="shared" si="0"/>
        <v>5</v>
      </c>
      <c r="B10" s="92">
        <v>40664</v>
      </c>
      <c r="C10" s="89" t="s">
        <v>15</v>
      </c>
      <c r="D10" s="89" t="s">
        <v>22</v>
      </c>
      <c r="E10" s="89"/>
      <c r="F10" s="204">
        <v>50</v>
      </c>
      <c r="G10" s="100"/>
    </row>
    <row r="11" spans="1:8" s="66" customFormat="1" ht="34.5" customHeight="1" x14ac:dyDescent="0.25">
      <c r="A11" s="131">
        <f t="shared" si="0"/>
        <v>6</v>
      </c>
      <c r="B11" s="132">
        <v>40714</v>
      </c>
      <c r="C11" s="133" t="s">
        <v>15</v>
      </c>
      <c r="D11" s="130" t="s">
        <v>23</v>
      </c>
      <c r="E11" s="133"/>
      <c r="F11" s="205">
        <v>110</v>
      </c>
      <c r="G11" s="134"/>
    </row>
    <row r="12" spans="1:8" x14ac:dyDescent="0.25">
      <c r="A12" s="94">
        <f t="shared" si="0"/>
        <v>7</v>
      </c>
      <c r="B12" s="92">
        <v>40786</v>
      </c>
      <c r="C12" s="89" t="s">
        <v>11</v>
      </c>
      <c r="D12" s="89" t="s">
        <v>2919</v>
      </c>
      <c r="E12" s="89" t="s">
        <v>2918</v>
      </c>
      <c r="F12" s="204">
        <v>18</v>
      </c>
      <c r="G12" s="100"/>
    </row>
    <row r="13" spans="1:8" x14ac:dyDescent="0.25">
      <c r="A13" s="94">
        <f t="shared" si="0"/>
        <v>8</v>
      </c>
      <c r="B13" s="92">
        <v>40795</v>
      </c>
      <c r="C13" s="89" t="s">
        <v>11</v>
      </c>
      <c r="D13" s="89" t="s">
        <v>2917</v>
      </c>
      <c r="E13" s="89" t="s">
        <v>2916</v>
      </c>
      <c r="F13" s="204">
        <v>18</v>
      </c>
      <c r="G13" s="100"/>
    </row>
    <row r="14" spans="1:8" x14ac:dyDescent="0.25">
      <c r="A14" s="94">
        <f t="shared" si="0"/>
        <v>9</v>
      </c>
      <c r="B14" s="92">
        <v>40849</v>
      </c>
      <c r="C14" s="89" t="s">
        <v>26</v>
      </c>
      <c r="D14" s="89" t="s">
        <v>27</v>
      </c>
      <c r="E14" s="89"/>
      <c r="F14" s="204">
        <v>6</v>
      </c>
      <c r="G14" s="100"/>
    </row>
    <row r="15" spans="1:8" x14ac:dyDescent="0.25">
      <c r="A15" s="94">
        <f t="shared" si="0"/>
        <v>10</v>
      </c>
      <c r="B15" s="92">
        <v>40849</v>
      </c>
      <c r="C15" s="89" t="s">
        <v>26</v>
      </c>
      <c r="D15" s="89" t="s">
        <v>28</v>
      </c>
      <c r="E15" s="89"/>
      <c r="F15" s="204">
        <v>4.5</v>
      </c>
      <c r="G15" s="100"/>
    </row>
    <row r="16" spans="1:8" x14ac:dyDescent="0.25">
      <c r="A16" s="94">
        <f t="shared" si="0"/>
        <v>11</v>
      </c>
      <c r="B16" s="92">
        <v>40849</v>
      </c>
      <c r="C16" s="89" t="s">
        <v>26</v>
      </c>
      <c r="D16" s="89" t="s">
        <v>29</v>
      </c>
      <c r="E16" s="89"/>
      <c r="F16" s="204">
        <v>3</v>
      </c>
      <c r="G16" s="100"/>
    </row>
    <row r="17" spans="1:7" x14ac:dyDescent="0.25">
      <c r="A17" s="94">
        <f t="shared" si="0"/>
        <v>12</v>
      </c>
      <c r="B17" s="92">
        <v>40849</v>
      </c>
      <c r="C17" s="89" t="s">
        <v>26</v>
      </c>
      <c r="D17" s="89" t="s">
        <v>28</v>
      </c>
      <c r="E17" s="89"/>
      <c r="F17" s="204">
        <v>3</v>
      </c>
      <c r="G17" s="100"/>
    </row>
    <row r="18" spans="1:7" x14ac:dyDescent="0.25">
      <c r="A18" s="94">
        <f t="shared" si="0"/>
        <v>13</v>
      </c>
      <c r="B18" s="92">
        <v>40850</v>
      </c>
      <c r="C18" s="89" t="s">
        <v>26</v>
      </c>
      <c r="D18" s="89" t="s">
        <v>32</v>
      </c>
      <c r="E18" s="89"/>
      <c r="F18" s="204">
        <v>6</v>
      </c>
      <c r="G18" s="100"/>
    </row>
    <row r="19" spans="1:7" x14ac:dyDescent="0.25">
      <c r="A19" s="94">
        <f t="shared" si="0"/>
        <v>14</v>
      </c>
      <c r="B19" s="92">
        <v>40850</v>
      </c>
      <c r="C19" s="89" t="s">
        <v>26</v>
      </c>
      <c r="D19" s="89" t="s">
        <v>30</v>
      </c>
      <c r="E19" s="89"/>
      <c r="F19" s="204">
        <v>3</v>
      </c>
      <c r="G19" s="100"/>
    </row>
    <row r="20" spans="1:7" x14ac:dyDescent="0.25">
      <c r="A20" s="94">
        <f t="shared" si="0"/>
        <v>15</v>
      </c>
      <c r="B20" s="92">
        <v>40850</v>
      </c>
      <c r="C20" s="89" t="s">
        <v>26</v>
      </c>
      <c r="D20" s="89" t="s">
        <v>31</v>
      </c>
      <c r="E20" s="89"/>
      <c r="F20" s="204">
        <v>3</v>
      </c>
      <c r="G20" s="100"/>
    </row>
    <row r="21" spans="1:7" x14ac:dyDescent="0.25">
      <c r="A21" s="94">
        <f t="shared" si="0"/>
        <v>16</v>
      </c>
      <c r="B21" s="92">
        <v>40850</v>
      </c>
      <c r="C21" s="89" t="s">
        <v>26</v>
      </c>
      <c r="D21" s="89" t="s">
        <v>28</v>
      </c>
      <c r="E21" s="89"/>
      <c r="F21" s="204">
        <v>3</v>
      </c>
      <c r="G21" s="100"/>
    </row>
    <row r="22" spans="1:7" x14ac:dyDescent="0.25">
      <c r="A22" s="94">
        <f t="shared" si="0"/>
        <v>17</v>
      </c>
      <c r="B22" s="92">
        <v>40851</v>
      </c>
      <c r="C22" s="89" t="s">
        <v>26</v>
      </c>
      <c r="D22" s="89" t="s">
        <v>33</v>
      </c>
      <c r="E22" s="89"/>
      <c r="F22" s="204">
        <v>3</v>
      </c>
      <c r="G22" s="100"/>
    </row>
    <row r="23" spans="1:7" x14ac:dyDescent="0.25">
      <c r="A23" s="94">
        <f t="shared" si="0"/>
        <v>18</v>
      </c>
      <c r="B23" s="92">
        <v>40851</v>
      </c>
      <c r="C23" s="89" t="s">
        <v>26</v>
      </c>
      <c r="D23" s="89" t="s">
        <v>31</v>
      </c>
      <c r="E23" s="89"/>
      <c r="F23" s="204">
        <v>3</v>
      </c>
      <c r="G23" s="100"/>
    </row>
    <row r="24" spans="1:7" x14ac:dyDescent="0.25">
      <c r="A24" s="94">
        <f t="shared" si="0"/>
        <v>19</v>
      </c>
      <c r="B24" s="92">
        <v>40851</v>
      </c>
      <c r="C24" s="89" t="s">
        <v>26</v>
      </c>
      <c r="D24" s="89" t="s">
        <v>34</v>
      </c>
      <c r="E24" s="89"/>
      <c r="F24" s="204">
        <v>3</v>
      </c>
      <c r="G24" s="100"/>
    </row>
    <row r="25" spans="1:7" x14ac:dyDescent="0.25">
      <c r="A25" s="94">
        <f t="shared" si="0"/>
        <v>20</v>
      </c>
      <c r="B25" s="92">
        <v>40851</v>
      </c>
      <c r="C25" s="89" t="s">
        <v>26</v>
      </c>
      <c r="D25" s="89" t="s">
        <v>28</v>
      </c>
      <c r="E25" s="89"/>
      <c r="F25" s="204">
        <v>3</v>
      </c>
      <c r="G25" s="100"/>
    </row>
    <row r="26" spans="1:7" x14ac:dyDescent="0.25">
      <c r="A26" s="94">
        <f t="shared" si="0"/>
        <v>21</v>
      </c>
      <c r="B26" s="92">
        <v>40854</v>
      </c>
      <c r="C26" s="89" t="s">
        <v>26</v>
      </c>
      <c r="D26" s="89" t="s">
        <v>33</v>
      </c>
      <c r="E26" s="89"/>
      <c r="F26" s="204">
        <v>3</v>
      </c>
      <c r="G26" s="100"/>
    </row>
    <row r="27" spans="1:7" x14ac:dyDescent="0.25">
      <c r="A27" s="94">
        <f t="shared" si="0"/>
        <v>22</v>
      </c>
      <c r="B27" s="92">
        <v>40854</v>
      </c>
      <c r="C27" s="89" t="s">
        <v>26</v>
      </c>
      <c r="D27" s="89" t="s">
        <v>35</v>
      </c>
      <c r="E27" s="89"/>
      <c r="F27" s="204">
        <v>3</v>
      </c>
      <c r="G27" s="100"/>
    </row>
    <row r="28" spans="1:7" x14ac:dyDescent="0.25">
      <c r="A28" s="94">
        <f t="shared" si="0"/>
        <v>23</v>
      </c>
      <c r="B28" s="92">
        <v>40854</v>
      </c>
      <c r="C28" s="89" t="s">
        <v>26</v>
      </c>
      <c r="D28" s="89" t="s">
        <v>28</v>
      </c>
      <c r="E28" s="89"/>
      <c r="F28" s="204">
        <v>3</v>
      </c>
      <c r="G28" s="100"/>
    </row>
    <row r="29" spans="1:7" x14ac:dyDescent="0.25">
      <c r="A29" s="94">
        <f t="shared" si="0"/>
        <v>24</v>
      </c>
      <c r="B29" s="92">
        <v>40854</v>
      </c>
      <c r="C29" s="89" t="s">
        <v>26</v>
      </c>
      <c r="D29" s="89" t="s">
        <v>36</v>
      </c>
      <c r="E29" s="89"/>
      <c r="F29" s="204">
        <v>1.5</v>
      </c>
      <c r="G29" s="100"/>
    </row>
    <row r="30" spans="1:7" x14ac:dyDescent="0.25">
      <c r="A30" s="94">
        <f t="shared" si="0"/>
        <v>25</v>
      </c>
      <c r="B30" s="92">
        <v>40855</v>
      </c>
      <c r="C30" s="89" t="s">
        <v>26</v>
      </c>
      <c r="D30" s="89" t="s">
        <v>37</v>
      </c>
      <c r="E30" s="89"/>
      <c r="F30" s="204">
        <v>1.5</v>
      </c>
      <c r="G30" s="100"/>
    </row>
    <row r="31" spans="1:7" x14ac:dyDescent="0.25">
      <c r="A31" s="94">
        <f t="shared" si="0"/>
        <v>26</v>
      </c>
      <c r="B31" s="92">
        <v>40855</v>
      </c>
      <c r="C31" s="89" t="s">
        <v>26</v>
      </c>
      <c r="D31" s="89" t="s">
        <v>28</v>
      </c>
      <c r="E31" s="89"/>
      <c r="F31" s="204">
        <v>1.5</v>
      </c>
      <c r="G31" s="100"/>
    </row>
    <row r="32" spans="1:7" x14ac:dyDescent="0.25">
      <c r="A32" s="94">
        <f t="shared" si="0"/>
        <v>27</v>
      </c>
      <c r="B32" s="92">
        <v>40714</v>
      </c>
      <c r="C32" s="89" t="s">
        <v>15</v>
      </c>
      <c r="D32" s="89" t="s">
        <v>38</v>
      </c>
      <c r="E32" s="89"/>
      <c r="F32" s="206">
        <v>0</v>
      </c>
      <c r="G32" s="207">
        <v>2700</v>
      </c>
    </row>
    <row r="33" spans="1:7" x14ac:dyDescent="0.25">
      <c r="A33" s="94">
        <f t="shared" si="0"/>
        <v>28</v>
      </c>
      <c r="B33" s="92">
        <v>40896</v>
      </c>
      <c r="C33" s="89" t="s">
        <v>26</v>
      </c>
      <c r="D33" s="89" t="s">
        <v>39</v>
      </c>
      <c r="E33" s="89"/>
      <c r="F33" s="204">
        <v>1.5</v>
      </c>
      <c r="G33" s="100"/>
    </row>
    <row r="34" spans="1:7" x14ac:dyDescent="0.25">
      <c r="A34" s="94">
        <f t="shared" si="0"/>
        <v>29</v>
      </c>
      <c r="B34" s="92">
        <v>40896</v>
      </c>
      <c r="C34" s="89" t="s">
        <v>26</v>
      </c>
      <c r="D34" s="89" t="s">
        <v>40</v>
      </c>
      <c r="E34" s="89"/>
      <c r="F34" s="204">
        <v>2</v>
      </c>
      <c r="G34" s="100"/>
    </row>
    <row r="35" spans="1:7" x14ac:dyDescent="0.25">
      <c r="A35" s="94">
        <f t="shared" si="0"/>
        <v>30</v>
      </c>
      <c r="B35" s="92">
        <v>40896</v>
      </c>
      <c r="C35" s="89" t="s">
        <v>26</v>
      </c>
      <c r="D35" s="89" t="s">
        <v>41</v>
      </c>
      <c r="E35" s="89"/>
      <c r="F35" s="204">
        <v>1.5</v>
      </c>
      <c r="G35" s="100"/>
    </row>
    <row r="36" spans="1:7" x14ac:dyDescent="0.25">
      <c r="A36" s="94">
        <f t="shared" si="0"/>
        <v>31</v>
      </c>
      <c r="B36" s="92">
        <v>40896</v>
      </c>
      <c r="C36" s="89" t="s">
        <v>26</v>
      </c>
      <c r="D36" s="89" t="s">
        <v>42</v>
      </c>
      <c r="E36" s="89"/>
      <c r="F36" s="204">
        <v>1</v>
      </c>
      <c r="G36" s="100"/>
    </row>
    <row r="37" spans="1:7" x14ac:dyDescent="0.25">
      <c r="A37" s="94">
        <f t="shared" si="0"/>
        <v>32</v>
      </c>
      <c r="B37" s="92">
        <v>40896</v>
      </c>
      <c r="C37" s="89" t="s">
        <v>26</v>
      </c>
      <c r="D37" s="89" t="s">
        <v>44</v>
      </c>
      <c r="E37" s="89" t="s">
        <v>43</v>
      </c>
      <c r="F37" s="204">
        <v>29</v>
      </c>
      <c r="G37" s="100"/>
    </row>
    <row r="38" spans="1:7" x14ac:dyDescent="0.25">
      <c r="A38" s="94">
        <f t="shared" si="0"/>
        <v>33</v>
      </c>
      <c r="B38" s="92">
        <v>40896</v>
      </c>
      <c r="C38" s="89" t="s">
        <v>26</v>
      </c>
      <c r="D38" s="89" t="s">
        <v>45</v>
      </c>
      <c r="E38" s="89"/>
      <c r="F38" s="204">
        <v>6</v>
      </c>
      <c r="G38" s="100"/>
    </row>
    <row r="39" spans="1:7" x14ac:dyDescent="0.25">
      <c r="A39" s="94">
        <f t="shared" si="0"/>
        <v>34</v>
      </c>
      <c r="B39" s="92">
        <v>40896</v>
      </c>
      <c r="C39" s="89" t="s">
        <v>26</v>
      </c>
      <c r="D39" s="89" t="s">
        <v>46</v>
      </c>
      <c r="E39" s="89"/>
      <c r="F39" s="204">
        <v>6</v>
      </c>
      <c r="G39" s="100"/>
    </row>
    <row r="40" spans="1:7" x14ac:dyDescent="0.25">
      <c r="A40" s="94">
        <f t="shared" si="0"/>
        <v>35</v>
      </c>
      <c r="B40" s="92">
        <v>40896</v>
      </c>
      <c r="C40" s="89" t="s">
        <v>26</v>
      </c>
      <c r="D40" s="89" t="s">
        <v>47</v>
      </c>
      <c r="E40" s="89"/>
      <c r="F40" s="204">
        <v>150</v>
      </c>
      <c r="G40" s="100"/>
    </row>
    <row r="41" spans="1:7" x14ac:dyDescent="0.25">
      <c r="A41" s="94">
        <f t="shared" si="0"/>
        <v>36</v>
      </c>
      <c r="B41" s="92">
        <v>40896</v>
      </c>
      <c r="C41" s="89" t="s">
        <v>26</v>
      </c>
      <c r="D41" s="89" t="s">
        <v>48</v>
      </c>
      <c r="E41" s="89"/>
      <c r="F41" s="204">
        <v>3</v>
      </c>
      <c r="G41" s="100"/>
    </row>
    <row r="42" spans="1:7" x14ac:dyDescent="0.25">
      <c r="A42" s="94">
        <f t="shared" si="0"/>
        <v>37</v>
      </c>
      <c r="B42" s="92"/>
      <c r="C42" s="89"/>
      <c r="D42" s="89"/>
      <c r="E42" s="89"/>
      <c r="F42" s="89"/>
      <c r="G42" s="89"/>
    </row>
    <row r="43" spans="1:7" x14ac:dyDescent="0.25">
      <c r="A43" s="94">
        <f t="shared" si="0"/>
        <v>38</v>
      </c>
      <c r="B43" s="92"/>
      <c r="C43" s="89"/>
      <c r="D43" s="89"/>
      <c r="E43" s="89"/>
      <c r="F43" s="89"/>
      <c r="G43" s="89"/>
    </row>
    <row r="44" spans="1:7" x14ac:dyDescent="0.25">
      <c r="A44" s="94">
        <f t="shared" si="0"/>
        <v>39</v>
      </c>
      <c r="B44" s="92"/>
      <c r="C44" s="89"/>
      <c r="D44" s="89"/>
      <c r="E44" s="89"/>
      <c r="F44" s="89"/>
      <c r="G44" s="89"/>
    </row>
    <row r="45" spans="1:7" x14ac:dyDescent="0.25">
      <c r="A45" s="94">
        <f t="shared" si="0"/>
        <v>40</v>
      </c>
      <c r="B45" s="92"/>
      <c r="C45" s="89"/>
      <c r="D45" s="89"/>
      <c r="E45" s="89"/>
      <c r="F45" s="89"/>
      <c r="G45" s="89"/>
    </row>
    <row r="46" spans="1:7" x14ac:dyDescent="0.25">
      <c r="A46" s="94">
        <f t="shared" si="0"/>
        <v>41</v>
      </c>
      <c r="B46" s="92"/>
      <c r="C46" s="89"/>
      <c r="D46" s="89"/>
      <c r="E46" s="89"/>
      <c r="F46" s="89"/>
      <c r="G46" s="89"/>
    </row>
    <row r="47" spans="1:7" x14ac:dyDescent="0.25">
      <c r="A47" s="94">
        <f t="shared" si="0"/>
        <v>42</v>
      </c>
      <c r="B47" s="92"/>
      <c r="C47" s="89"/>
      <c r="D47" s="89"/>
      <c r="E47" s="89"/>
      <c r="F47" s="89"/>
      <c r="G47" s="89"/>
    </row>
    <row r="48" spans="1:7" x14ac:dyDescent="0.25">
      <c r="A48" s="94">
        <f t="shared" si="0"/>
        <v>43</v>
      </c>
      <c r="B48" s="92"/>
      <c r="C48" s="89"/>
      <c r="D48" s="89"/>
      <c r="E48" s="89"/>
      <c r="F48" s="89"/>
      <c r="G48" s="89"/>
    </row>
    <row r="49" spans="1:7" x14ac:dyDescent="0.25">
      <c r="A49" s="94">
        <f t="shared" si="0"/>
        <v>44</v>
      </c>
      <c r="B49" s="92"/>
      <c r="C49" s="89"/>
      <c r="D49" s="89"/>
      <c r="E49" s="89"/>
      <c r="F49" s="89"/>
      <c r="G49" s="89"/>
    </row>
    <row r="50" spans="1:7" x14ac:dyDescent="0.25">
      <c r="A50" s="94">
        <f t="shared" si="0"/>
        <v>45</v>
      </c>
      <c r="B50" s="92"/>
      <c r="C50" s="89"/>
      <c r="D50" s="89"/>
      <c r="E50" s="89"/>
      <c r="F50" s="89"/>
      <c r="G50" s="89"/>
    </row>
    <row r="51" spans="1:7" x14ac:dyDescent="0.25">
      <c r="A51" s="94">
        <f t="shared" si="0"/>
        <v>46</v>
      </c>
      <c r="B51" s="92"/>
      <c r="C51" s="89"/>
      <c r="D51" s="89"/>
      <c r="E51" s="89"/>
      <c r="F51" s="89"/>
      <c r="G51" s="89"/>
    </row>
    <row r="52" spans="1:7" x14ac:dyDescent="0.25">
      <c r="A52" s="94">
        <f t="shared" si="0"/>
        <v>47</v>
      </c>
      <c r="B52" s="92"/>
      <c r="C52" s="89"/>
      <c r="D52" s="89"/>
      <c r="E52" s="89"/>
      <c r="F52" s="89"/>
      <c r="G52" s="89"/>
    </row>
    <row r="53" spans="1:7" x14ac:dyDescent="0.25">
      <c r="A53" s="94">
        <f t="shared" si="0"/>
        <v>48</v>
      </c>
      <c r="B53" s="92"/>
      <c r="C53" s="89"/>
      <c r="D53" s="89"/>
      <c r="E53" s="89"/>
      <c r="F53" s="89"/>
      <c r="G53" s="89"/>
    </row>
    <row r="54" spans="1:7" x14ac:dyDescent="0.25">
      <c r="A54" s="94">
        <f t="shared" si="0"/>
        <v>49</v>
      </c>
      <c r="B54" s="92"/>
      <c r="C54" s="89"/>
      <c r="D54" s="89"/>
      <c r="E54" s="89"/>
      <c r="F54" s="89"/>
      <c r="G54" s="89"/>
    </row>
    <row r="55" spans="1:7" x14ac:dyDescent="0.25">
      <c r="A55" s="94">
        <f t="shared" si="0"/>
        <v>50</v>
      </c>
      <c r="B55" s="92"/>
      <c r="C55" s="89"/>
      <c r="D55" s="89"/>
      <c r="E55" s="89"/>
      <c r="F55" s="89"/>
      <c r="G55" s="89"/>
    </row>
    <row r="56" spans="1:7" x14ac:dyDescent="0.25">
      <c r="A56" s="94">
        <f t="shared" si="0"/>
        <v>51</v>
      </c>
      <c r="B56" s="92"/>
      <c r="C56" s="89"/>
      <c r="D56" s="89"/>
      <c r="E56" s="89"/>
      <c r="F56" s="89"/>
      <c r="G56" s="89"/>
    </row>
    <row r="57" spans="1:7" x14ac:dyDescent="0.25">
      <c r="A57" s="94">
        <f t="shared" si="0"/>
        <v>52</v>
      </c>
      <c r="B57" s="92"/>
      <c r="C57" s="89"/>
      <c r="D57" s="89"/>
      <c r="E57" s="89"/>
      <c r="F57" s="89"/>
      <c r="G57" s="89"/>
    </row>
    <row r="58" spans="1:7" x14ac:dyDescent="0.25">
      <c r="A58" s="94">
        <f t="shared" si="0"/>
        <v>53</v>
      </c>
      <c r="B58" s="92"/>
      <c r="C58" s="89"/>
      <c r="D58" s="89"/>
      <c r="E58" s="89"/>
      <c r="F58" s="89"/>
      <c r="G58" s="89"/>
    </row>
    <row r="59" spans="1:7" x14ac:dyDescent="0.25">
      <c r="A59" s="94">
        <f t="shared" si="0"/>
        <v>54</v>
      </c>
      <c r="B59" s="92"/>
      <c r="C59" s="89"/>
      <c r="D59" s="89"/>
      <c r="E59" s="89"/>
      <c r="F59" s="89"/>
      <c r="G59" s="89"/>
    </row>
    <row r="60" spans="1:7" x14ac:dyDescent="0.25">
      <c r="A60" s="94">
        <f t="shared" si="0"/>
        <v>55</v>
      </c>
      <c r="B60" s="92"/>
      <c r="C60" s="89"/>
      <c r="D60" s="89"/>
      <c r="E60" s="89"/>
      <c r="F60" s="89"/>
      <c r="G60" s="89"/>
    </row>
    <row r="61" spans="1:7" x14ac:dyDescent="0.25">
      <c r="A61" s="94">
        <f t="shared" si="0"/>
        <v>56</v>
      </c>
      <c r="B61" s="92"/>
      <c r="C61" s="89"/>
      <c r="D61" s="89"/>
      <c r="E61" s="89"/>
      <c r="F61" s="89"/>
      <c r="G61" s="89"/>
    </row>
    <row r="62" spans="1:7" x14ac:dyDescent="0.25">
      <c r="A62" s="94">
        <f t="shared" si="0"/>
        <v>57</v>
      </c>
      <c r="B62" s="92"/>
      <c r="C62" s="89"/>
      <c r="D62" s="89"/>
      <c r="E62" s="89"/>
      <c r="F62" s="89"/>
      <c r="G62" s="89"/>
    </row>
    <row r="63" spans="1:7" x14ac:dyDescent="0.25">
      <c r="A63" s="94">
        <f t="shared" si="0"/>
        <v>58</v>
      </c>
      <c r="B63" s="92"/>
      <c r="C63" s="89"/>
      <c r="D63" s="89"/>
      <c r="E63" s="89"/>
      <c r="F63" s="89"/>
      <c r="G63" s="89"/>
    </row>
    <row r="64" spans="1:7" x14ac:dyDescent="0.25">
      <c r="A64" s="94">
        <f t="shared" si="0"/>
        <v>59</v>
      </c>
      <c r="B64" s="92"/>
      <c r="C64" s="89"/>
      <c r="D64" s="89"/>
      <c r="E64" s="89"/>
      <c r="F64" s="89"/>
      <c r="G64" s="89"/>
    </row>
    <row r="65" spans="1:7" x14ac:dyDescent="0.25">
      <c r="A65" s="94">
        <f t="shared" si="0"/>
        <v>60</v>
      </c>
      <c r="B65" s="92"/>
      <c r="C65" s="89"/>
      <c r="D65" s="89"/>
      <c r="E65" s="89"/>
      <c r="F65" s="89"/>
      <c r="G65" s="89"/>
    </row>
    <row r="66" spans="1:7" x14ac:dyDescent="0.25">
      <c r="A66" s="94">
        <f t="shared" si="0"/>
        <v>61</v>
      </c>
      <c r="B66" s="92"/>
      <c r="C66" s="89"/>
      <c r="D66" s="89"/>
      <c r="E66" s="89"/>
      <c r="F66" s="89"/>
      <c r="G66" s="89"/>
    </row>
    <row r="67" spans="1:7" x14ac:dyDescent="0.25">
      <c r="A67" s="94">
        <f t="shared" si="0"/>
        <v>62</v>
      </c>
      <c r="B67" s="92"/>
      <c r="C67" s="89"/>
      <c r="D67" s="89"/>
      <c r="E67" s="89"/>
      <c r="F67" s="89"/>
      <c r="G67" s="89"/>
    </row>
    <row r="68" spans="1:7" x14ac:dyDescent="0.25">
      <c r="A68" s="94">
        <f t="shared" si="0"/>
        <v>63</v>
      </c>
      <c r="B68" s="92"/>
      <c r="C68" s="89"/>
      <c r="D68" s="89"/>
      <c r="E68" s="89"/>
      <c r="F68" s="89"/>
      <c r="G68" s="89"/>
    </row>
    <row r="69" spans="1:7" x14ac:dyDescent="0.25">
      <c r="A69" s="94">
        <f t="shared" si="0"/>
        <v>64</v>
      </c>
      <c r="B69" s="92"/>
      <c r="C69" s="89"/>
      <c r="D69" s="89"/>
      <c r="E69" s="89"/>
      <c r="F69" s="89"/>
      <c r="G69" s="89"/>
    </row>
    <row r="70" spans="1:7" x14ac:dyDescent="0.25">
      <c r="A70" s="94">
        <f t="shared" si="0"/>
        <v>65</v>
      </c>
      <c r="B70" s="92"/>
      <c r="C70" s="89"/>
      <c r="D70" s="89"/>
      <c r="E70" s="89"/>
      <c r="F70" s="89"/>
      <c r="G70" s="89"/>
    </row>
    <row r="71" spans="1:7" x14ac:dyDescent="0.25">
      <c r="A71" s="94">
        <f t="shared" si="0"/>
        <v>66</v>
      </c>
      <c r="B71" s="92"/>
      <c r="C71" s="89"/>
      <c r="D71" s="89"/>
      <c r="E71" s="89"/>
      <c r="F71" s="89"/>
      <c r="G71" s="89"/>
    </row>
    <row r="72" spans="1:7" x14ac:dyDescent="0.25">
      <c r="A72" s="94">
        <f t="shared" si="0"/>
        <v>67</v>
      </c>
      <c r="B72" s="92"/>
      <c r="C72" s="89"/>
      <c r="D72" s="89"/>
      <c r="E72" s="89"/>
      <c r="F72" s="89"/>
      <c r="G72" s="89"/>
    </row>
    <row r="73" spans="1:7" x14ac:dyDescent="0.25">
      <c r="A73" s="94">
        <f t="shared" ref="A73:A136" si="1">+A72+1</f>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6B3EB-2380-47AB-81E8-F4ADD3BACD9C}">
  <sheetPr codeName="Hoja4"/>
  <dimension ref="A1:H472"/>
  <sheetViews>
    <sheetView zoomScaleNormal="100" workbookViewId="0">
      <selection activeCell="G67" sqref="A6:G67"/>
    </sheetView>
  </sheetViews>
  <sheetFormatPr baseColWidth="10" defaultRowHeight="15" x14ac:dyDescent="0.25"/>
  <cols>
    <col min="1" max="1" width="5.85546875" style="2" bestFit="1" customWidth="1"/>
    <col min="2" max="2" width="12.5703125" style="93" customWidth="1"/>
    <col min="3" max="3" width="29" customWidth="1"/>
    <col min="4" max="4" width="44.14062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2913</v>
      </c>
      <c r="F2" s="87">
        <f>SUM(F6:F6017)</f>
        <v>7078.3</v>
      </c>
      <c r="G2" s="88">
        <f>SUM(G6:G6019)</f>
        <v>5300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x14ac:dyDescent="0.25">
      <c r="A6" s="94">
        <v>1</v>
      </c>
      <c r="B6" s="92">
        <v>40990</v>
      </c>
      <c r="C6" s="89" t="s">
        <v>49</v>
      </c>
      <c r="D6" s="89" t="s">
        <v>101</v>
      </c>
      <c r="E6" s="103"/>
      <c r="F6" s="204">
        <v>60.6</v>
      </c>
      <c r="G6" s="104"/>
    </row>
    <row r="7" spans="1:8" x14ac:dyDescent="0.25">
      <c r="A7" s="94">
        <v>2</v>
      </c>
      <c r="B7" s="92">
        <v>41024</v>
      </c>
      <c r="C7" s="89" t="s">
        <v>66</v>
      </c>
      <c r="D7" s="89" t="s">
        <v>2922</v>
      </c>
      <c r="E7" s="103" t="s">
        <v>65</v>
      </c>
      <c r="F7" s="204">
        <v>202.5</v>
      </c>
      <c r="G7" s="104"/>
    </row>
    <row r="8" spans="1:8" x14ac:dyDescent="0.25">
      <c r="A8" s="94">
        <f t="shared" ref="A8:A57" si="0">+A7+1</f>
        <v>3</v>
      </c>
      <c r="B8" s="92">
        <v>41039</v>
      </c>
      <c r="C8" s="89" t="s">
        <v>66</v>
      </c>
      <c r="D8" s="89" t="s">
        <v>2923</v>
      </c>
      <c r="E8" s="103" t="s">
        <v>68</v>
      </c>
      <c r="F8" s="204">
        <v>99.94</v>
      </c>
      <c r="G8" s="104"/>
    </row>
    <row r="9" spans="1:8" x14ac:dyDescent="0.25">
      <c r="A9" s="94">
        <f t="shared" si="0"/>
        <v>4</v>
      </c>
      <c r="B9" s="92">
        <v>41047</v>
      </c>
      <c r="C9" s="89" t="s">
        <v>66</v>
      </c>
      <c r="D9" s="89" t="s">
        <v>2924</v>
      </c>
      <c r="E9" s="103" t="s">
        <v>70</v>
      </c>
      <c r="F9" s="204">
        <v>303.61</v>
      </c>
      <c r="G9" s="104"/>
    </row>
    <row r="10" spans="1:8" x14ac:dyDescent="0.25">
      <c r="A10" s="94">
        <f t="shared" si="0"/>
        <v>5</v>
      </c>
      <c r="B10" s="92">
        <v>41122</v>
      </c>
      <c r="C10" s="89" t="s">
        <v>73</v>
      </c>
      <c r="D10" s="89" t="s">
        <v>74</v>
      </c>
      <c r="E10" s="103" t="s">
        <v>72</v>
      </c>
      <c r="F10" s="204">
        <v>700</v>
      </c>
      <c r="G10" s="104"/>
    </row>
    <row r="11" spans="1:8" x14ac:dyDescent="0.25">
      <c r="A11" s="94">
        <f t="shared" si="0"/>
        <v>6</v>
      </c>
      <c r="B11" s="92">
        <v>41122</v>
      </c>
      <c r="C11" s="89" t="s">
        <v>76</v>
      </c>
      <c r="D11" s="89" t="s">
        <v>2925</v>
      </c>
      <c r="E11" s="103" t="s">
        <v>75</v>
      </c>
      <c r="F11" s="204">
        <v>190</v>
      </c>
      <c r="G11" s="104"/>
    </row>
    <row r="12" spans="1:8" x14ac:dyDescent="0.25">
      <c r="A12" s="94">
        <f t="shared" si="0"/>
        <v>7</v>
      </c>
      <c r="B12" s="92">
        <v>41129</v>
      </c>
      <c r="C12" s="89" t="s">
        <v>79</v>
      </c>
      <c r="D12" s="89" t="s">
        <v>80</v>
      </c>
      <c r="E12" s="103" t="s">
        <v>78</v>
      </c>
      <c r="F12" s="204">
        <v>35.5</v>
      </c>
      <c r="G12" s="104"/>
    </row>
    <row r="13" spans="1:8" x14ac:dyDescent="0.25">
      <c r="A13" s="94">
        <f t="shared" si="0"/>
        <v>8</v>
      </c>
      <c r="B13" s="92">
        <v>41129</v>
      </c>
      <c r="C13" s="89" t="s">
        <v>81</v>
      </c>
      <c r="D13" s="89" t="s">
        <v>82</v>
      </c>
      <c r="E13" s="103"/>
      <c r="F13" s="204">
        <v>66</v>
      </c>
      <c r="G13" s="104"/>
    </row>
    <row r="14" spans="1:8" x14ac:dyDescent="0.25">
      <c r="A14" s="94">
        <f t="shared" si="0"/>
        <v>9</v>
      </c>
      <c r="B14" s="92">
        <v>41130</v>
      </c>
      <c r="C14" s="89" t="s">
        <v>83</v>
      </c>
      <c r="D14" s="89" t="s">
        <v>82</v>
      </c>
      <c r="E14" s="103">
        <v>380736</v>
      </c>
      <c r="F14" s="204">
        <v>67</v>
      </c>
      <c r="G14" s="104"/>
    </row>
    <row r="15" spans="1:8" x14ac:dyDescent="0.25">
      <c r="A15" s="94">
        <f t="shared" si="0"/>
        <v>10</v>
      </c>
      <c r="B15" s="92">
        <v>41131</v>
      </c>
      <c r="C15" s="89" t="s">
        <v>84</v>
      </c>
      <c r="D15" s="89" t="s">
        <v>85</v>
      </c>
      <c r="E15" s="103">
        <v>12673</v>
      </c>
      <c r="F15" s="204">
        <v>15</v>
      </c>
      <c r="G15" s="104"/>
    </row>
    <row r="16" spans="1:8" x14ac:dyDescent="0.25">
      <c r="A16" s="94">
        <f t="shared" si="0"/>
        <v>11</v>
      </c>
      <c r="B16" s="92">
        <v>41131</v>
      </c>
      <c r="C16" s="89" t="s">
        <v>86</v>
      </c>
      <c r="D16" s="89" t="s">
        <v>87</v>
      </c>
      <c r="E16" s="103">
        <v>30922</v>
      </c>
      <c r="F16" s="204">
        <v>0</v>
      </c>
      <c r="G16" s="104"/>
    </row>
    <row r="17" spans="1:7" x14ac:dyDescent="0.25">
      <c r="A17" s="94">
        <f t="shared" si="0"/>
        <v>12</v>
      </c>
      <c r="B17" s="92">
        <v>41133</v>
      </c>
      <c r="C17" s="89" t="s">
        <v>88</v>
      </c>
      <c r="D17" s="89" t="s">
        <v>82</v>
      </c>
      <c r="E17" s="103">
        <v>153138</v>
      </c>
      <c r="F17" s="204">
        <v>1.5</v>
      </c>
      <c r="G17" s="104"/>
    </row>
    <row r="18" spans="1:7" x14ac:dyDescent="0.25">
      <c r="A18" s="94">
        <f t="shared" si="0"/>
        <v>13</v>
      </c>
      <c r="B18" s="92">
        <v>41133</v>
      </c>
      <c r="C18" s="89" t="s">
        <v>88</v>
      </c>
      <c r="D18" s="89" t="s">
        <v>82</v>
      </c>
      <c r="E18" s="103">
        <v>153139</v>
      </c>
      <c r="F18" s="204">
        <v>2</v>
      </c>
      <c r="G18" s="104"/>
    </row>
    <row r="19" spans="1:7" x14ac:dyDescent="0.25">
      <c r="A19" s="94">
        <f t="shared" si="0"/>
        <v>14</v>
      </c>
      <c r="B19" s="92">
        <v>41138</v>
      </c>
      <c r="C19" s="89" t="s">
        <v>89</v>
      </c>
      <c r="D19" s="89" t="s">
        <v>2921</v>
      </c>
      <c r="E19" s="103">
        <v>286</v>
      </c>
      <c r="F19" s="204">
        <v>4</v>
      </c>
      <c r="G19" s="104"/>
    </row>
    <row r="20" spans="1:7" x14ac:dyDescent="0.25">
      <c r="A20" s="94">
        <f t="shared" si="0"/>
        <v>15</v>
      </c>
      <c r="B20" s="92">
        <v>41138</v>
      </c>
      <c r="C20" s="89" t="s">
        <v>92</v>
      </c>
      <c r="D20" s="89" t="s">
        <v>93</v>
      </c>
      <c r="E20" s="103" t="s">
        <v>91</v>
      </c>
      <c r="F20" s="204">
        <v>9.15</v>
      </c>
      <c r="G20" s="104"/>
    </row>
    <row r="21" spans="1:7" x14ac:dyDescent="0.25">
      <c r="A21" s="94">
        <f t="shared" si="0"/>
        <v>16</v>
      </c>
      <c r="B21" s="92">
        <v>41138</v>
      </c>
      <c r="C21" s="89" t="s">
        <v>94</v>
      </c>
      <c r="D21" s="89" t="s">
        <v>95</v>
      </c>
      <c r="E21" s="103">
        <v>40016561</v>
      </c>
      <c r="F21" s="204">
        <v>8.9</v>
      </c>
      <c r="G21" s="104"/>
    </row>
    <row r="22" spans="1:7" x14ac:dyDescent="0.25">
      <c r="A22" s="94">
        <f t="shared" si="0"/>
        <v>17</v>
      </c>
      <c r="B22" s="92">
        <v>41140</v>
      </c>
      <c r="C22" s="89" t="s">
        <v>50</v>
      </c>
      <c r="D22" s="89"/>
      <c r="E22" s="103"/>
      <c r="F22" s="204">
        <v>161.1</v>
      </c>
      <c r="G22" s="104"/>
    </row>
    <row r="23" spans="1:7" x14ac:dyDescent="0.25">
      <c r="A23" s="94">
        <f t="shared" si="0"/>
        <v>18</v>
      </c>
      <c r="B23" s="92">
        <v>41140</v>
      </c>
      <c r="C23" s="89" t="s">
        <v>97</v>
      </c>
      <c r="D23" s="89"/>
      <c r="E23" s="103" t="s">
        <v>96</v>
      </c>
      <c r="F23" s="204">
        <v>103.5</v>
      </c>
      <c r="G23" s="104"/>
    </row>
    <row r="24" spans="1:7" x14ac:dyDescent="0.25">
      <c r="A24" s="94">
        <f t="shared" si="0"/>
        <v>19</v>
      </c>
      <c r="B24" s="92">
        <v>41140</v>
      </c>
      <c r="C24" s="89" t="s">
        <v>98</v>
      </c>
      <c r="D24" s="89" t="s">
        <v>99</v>
      </c>
      <c r="E24" s="103">
        <v>155762</v>
      </c>
      <c r="F24" s="204">
        <v>1</v>
      </c>
      <c r="G24" s="104"/>
    </row>
    <row r="25" spans="1:7" x14ac:dyDescent="0.25">
      <c r="A25" s="94">
        <f t="shared" si="0"/>
        <v>20</v>
      </c>
      <c r="B25" s="92">
        <v>41140</v>
      </c>
      <c r="C25" s="89" t="s">
        <v>100</v>
      </c>
      <c r="D25" s="89" t="s">
        <v>101</v>
      </c>
      <c r="E25" s="103"/>
      <c r="F25" s="204">
        <v>578.03</v>
      </c>
      <c r="G25" s="104"/>
    </row>
    <row r="26" spans="1:7" x14ac:dyDescent="0.25">
      <c r="A26" s="94">
        <f t="shared" si="0"/>
        <v>21</v>
      </c>
      <c r="B26" s="92">
        <v>41141</v>
      </c>
      <c r="C26" s="89" t="s">
        <v>102</v>
      </c>
      <c r="D26" s="89" t="s">
        <v>42</v>
      </c>
      <c r="E26" s="103">
        <v>5337</v>
      </c>
      <c r="F26" s="204">
        <v>9.5</v>
      </c>
      <c r="G26" s="104"/>
    </row>
    <row r="27" spans="1:7" x14ac:dyDescent="0.25">
      <c r="A27" s="94">
        <f t="shared" si="0"/>
        <v>22</v>
      </c>
      <c r="B27" s="92">
        <v>41141</v>
      </c>
      <c r="C27" s="89" t="s">
        <v>88</v>
      </c>
      <c r="D27" s="89" t="s">
        <v>2926</v>
      </c>
      <c r="E27" s="103">
        <v>10024336</v>
      </c>
      <c r="F27" s="204">
        <v>46</v>
      </c>
      <c r="G27" s="104"/>
    </row>
    <row r="28" spans="1:7" x14ac:dyDescent="0.25">
      <c r="A28" s="94">
        <f t="shared" si="0"/>
        <v>23</v>
      </c>
      <c r="B28" s="92">
        <v>41142</v>
      </c>
      <c r="C28" s="89" t="s">
        <v>105</v>
      </c>
      <c r="D28" s="89" t="s">
        <v>93</v>
      </c>
      <c r="E28" s="103" t="s">
        <v>104</v>
      </c>
      <c r="F28" s="204">
        <v>10.6</v>
      </c>
      <c r="G28" s="104"/>
    </row>
    <row r="29" spans="1:7" x14ac:dyDescent="0.25">
      <c r="A29" s="94">
        <f t="shared" si="0"/>
        <v>24</v>
      </c>
      <c r="B29" s="92">
        <v>41142</v>
      </c>
      <c r="C29" s="89" t="s">
        <v>107</v>
      </c>
      <c r="D29" s="89"/>
      <c r="E29" s="103" t="s">
        <v>106</v>
      </c>
      <c r="F29" s="204">
        <v>7</v>
      </c>
      <c r="G29" s="104"/>
    </row>
    <row r="30" spans="1:7" x14ac:dyDescent="0.25">
      <c r="A30" s="94">
        <f t="shared" si="0"/>
        <v>25</v>
      </c>
      <c r="B30" s="92">
        <v>41142</v>
      </c>
      <c r="C30" s="89" t="s">
        <v>109</v>
      </c>
      <c r="D30" s="89"/>
      <c r="E30" s="103" t="s">
        <v>108</v>
      </c>
      <c r="F30" s="204">
        <v>5.3</v>
      </c>
      <c r="G30" s="104"/>
    </row>
    <row r="31" spans="1:7" x14ac:dyDescent="0.25">
      <c r="A31" s="94">
        <f t="shared" si="0"/>
        <v>26</v>
      </c>
      <c r="B31" s="92">
        <v>41142</v>
      </c>
      <c r="C31" s="89" t="s">
        <v>111</v>
      </c>
      <c r="D31" s="89" t="s">
        <v>82</v>
      </c>
      <c r="E31" s="103" t="s">
        <v>110</v>
      </c>
      <c r="F31" s="204">
        <v>2</v>
      </c>
      <c r="G31" s="104"/>
    </row>
    <row r="32" spans="1:7" x14ac:dyDescent="0.25">
      <c r="A32" s="94">
        <f t="shared" si="0"/>
        <v>27</v>
      </c>
      <c r="B32" s="92">
        <v>41143</v>
      </c>
      <c r="C32" s="89" t="s">
        <v>112</v>
      </c>
      <c r="D32" s="89" t="s">
        <v>113</v>
      </c>
      <c r="E32" s="103">
        <v>8833</v>
      </c>
      <c r="F32" s="204">
        <v>3</v>
      </c>
      <c r="G32" s="104"/>
    </row>
    <row r="33" spans="1:7" x14ac:dyDescent="0.25">
      <c r="A33" s="94">
        <f t="shared" si="0"/>
        <v>28</v>
      </c>
      <c r="B33" s="92">
        <v>41145</v>
      </c>
      <c r="C33" s="89" t="s">
        <v>105</v>
      </c>
      <c r="D33" s="89" t="s">
        <v>93</v>
      </c>
      <c r="E33" s="103" t="s">
        <v>114</v>
      </c>
      <c r="F33" s="204">
        <v>9.1</v>
      </c>
      <c r="G33" s="104"/>
    </row>
    <row r="34" spans="1:7" x14ac:dyDescent="0.25">
      <c r="A34" s="94">
        <f t="shared" si="0"/>
        <v>29</v>
      </c>
      <c r="B34" s="92">
        <v>41146</v>
      </c>
      <c r="C34" s="89" t="s">
        <v>115</v>
      </c>
      <c r="D34" s="89"/>
      <c r="E34" s="103">
        <v>79705</v>
      </c>
      <c r="F34" s="204">
        <v>10</v>
      </c>
      <c r="G34" s="104"/>
    </row>
    <row r="35" spans="1:7" x14ac:dyDescent="0.25">
      <c r="A35" s="94">
        <f t="shared" si="0"/>
        <v>30</v>
      </c>
      <c r="B35" s="92">
        <v>41148</v>
      </c>
      <c r="C35" s="89" t="s">
        <v>100</v>
      </c>
      <c r="D35" s="89" t="s">
        <v>101</v>
      </c>
      <c r="E35" s="103"/>
      <c r="F35" s="204">
        <v>82.73</v>
      </c>
      <c r="G35" s="104"/>
    </row>
    <row r="36" spans="1:7" x14ac:dyDescent="0.25">
      <c r="A36" s="94">
        <f t="shared" si="0"/>
        <v>31</v>
      </c>
      <c r="B36" s="92">
        <v>41149</v>
      </c>
      <c r="C36" s="89" t="s">
        <v>100</v>
      </c>
      <c r="D36" s="89" t="s">
        <v>101</v>
      </c>
      <c r="E36" s="103"/>
      <c r="F36" s="204">
        <v>698.96</v>
      </c>
      <c r="G36" s="104"/>
    </row>
    <row r="37" spans="1:7" x14ac:dyDescent="0.25">
      <c r="A37" s="94">
        <f t="shared" si="0"/>
        <v>32</v>
      </c>
      <c r="B37" s="92">
        <v>41153</v>
      </c>
      <c r="C37" s="89" t="s">
        <v>100</v>
      </c>
      <c r="D37" s="89" t="s">
        <v>101</v>
      </c>
      <c r="E37" s="103"/>
      <c r="F37" s="204">
        <v>144.65</v>
      </c>
      <c r="G37" s="104"/>
    </row>
    <row r="38" spans="1:7" ht="15.75" customHeight="1" x14ac:dyDescent="0.25">
      <c r="A38" s="94">
        <f t="shared" si="0"/>
        <v>33</v>
      </c>
      <c r="B38" s="92">
        <v>41158</v>
      </c>
      <c r="C38" s="89" t="s">
        <v>116</v>
      </c>
      <c r="D38" s="89" t="s">
        <v>42</v>
      </c>
      <c r="E38" s="103">
        <v>3996</v>
      </c>
      <c r="F38" s="204">
        <v>3.9</v>
      </c>
      <c r="G38" s="104"/>
    </row>
    <row r="39" spans="1:7" x14ac:dyDescent="0.25">
      <c r="A39" s="94">
        <f t="shared" si="0"/>
        <v>34</v>
      </c>
      <c r="B39" s="92">
        <v>41158</v>
      </c>
      <c r="C39" s="89" t="s">
        <v>117</v>
      </c>
      <c r="D39" s="89" t="s">
        <v>118</v>
      </c>
      <c r="E39" s="103"/>
      <c r="F39" s="204">
        <v>9</v>
      </c>
      <c r="G39" s="104"/>
    </row>
    <row r="40" spans="1:7" x14ac:dyDescent="0.25">
      <c r="A40" s="94">
        <f t="shared" si="0"/>
        <v>35</v>
      </c>
      <c r="B40" s="92">
        <v>41158</v>
      </c>
      <c r="C40" s="89" t="s">
        <v>100</v>
      </c>
      <c r="D40" s="89" t="s">
        <v>101</v>
      </c>
      <c r="E40" s="103"/>
      <c r="F40" s="204">
        <v>18.5</v>
      </c>
      <c r="G40" s="104"/>
    </row>
    <row r="41" spans="1:7" x14ac:dyDescent="0.25">
      <c r="A41" s="94">
        <f t="shared" si="0"/>
        <v>36</v>
      </c>
      <c r="B41" s="92">
        <v>41159</v>
      </c>
      <c r="C41" s="89" t="s">
        <v>100</v>
      </c>
      <c r="D41" s="89" t="s">
        <v>101</v>
      </c>
      <c r="E41" s="103"/>
      <c r="F41" s="204">
        <v>34.200000000000003</v>
      </c>
      <c r="G41" s="104"/>
    </row>
    <row r="42" spans="1:7" x14ac:dyDescent="0.25">
      <c r="A42" s="94">
        <f t="shared" si="0"/>
        <v>37</v>
      </c>
      <c r="B42" s="92">
        <v>41160</v>
      </c>
      <c r="C42" s="89" t="s">
        <v>100</v>
      </c>
      <c r="D42" s="89" t="s">
        <v>101</v>
      </c>
      <c r="E42" s="103"/>
      <c r="F42" s="204">
        <v>16.5</v>
      </c>
      <c r="G42" s="104"/>
    </row>
    <row r="43" spans="1:7" x14ac:dyDescent="0.25">
      <c r="A43" s="94">
        <f t="shared" si="0"/>
        <v>38</v>
      </c>
      <c r="B43" s="92">
        <v>41162</v>
      </c>
      <c r="C43" s="89" t="s">
        <v>100</v>
      </c>
      <c r="D43" s="89" t="s">
        <v>101</v>
      </c>
      <c r="E43" s="103"/>
      <c r="F43" s="204">
        <v>62</v>
      </c>
      <c r="G43" s="104"/>
    </row>
    <row r="44" spans="1:7" x14ac:dyDescent="0.25">
      <c r="A44" s="94">
        <f t="shared" si="0"/>
        <v>39</v>
      </c>
      <c r="B44" s="92">
        <v>41163</v>
      </c>
      <c r="C44" s="89" t="s">
        <v>100</v>
      </c>
      <c r="D44" s="89" t="s">
        <v>101</v>
      </c>
      <c r="E44" s="103"/>
      <c r="F44" s="204">
        <v>25</v>
      </c>
      <c r="G44" s="104"/>
    </row>
    <row r="45" spans="1:7" x14ac:dyDescent="0.25">
      <c r="A45" s="94">
        <f t="shared" si="0"/>
        <v>40</v>
      </c>
      <c r="B45" s="92">
        <v>41165</v>
      </c>
      <c r="C45" s="89" t="s">
        <v>100</v>
      </c>
      <c r="D45" s="89" t="s">
        <v>101</v>
      </c>
      <c r="E45" s="103"/>
      <c r="F45" s="204">
        <v>68.3</v>
      </c>
      <c r="G45" s="104"/>
    </row>
    <row r="46" spans="1:7" x14ac:dyDescent="0.25">
      <c r="A46" s="94">
        <f t="shared" si="0"/>
        <v>41</v>
      </c>
      <c r="B46" s="92">
        <v>41166</v>
      </c>
      <c r="C46" s="89" t="s">
        <v>100</v>
      </c>
      <c r="D46" s="89" t="s">
        <v>101</v>
      </c>
      <c r="E46" s="103"/>
      <c r="F46" s="204">
        <v>96.5</v>
      </c>
      <c r="G46" s="104"/>
    </row>
    <row r="47" spans="1:7" x14ac:dyDescent="0.25">
      <c r="A47" s="94">
        <f t="shared" si="0"/>
        <v>42</v>
      </c>
      <c r="B47" s="92">
        <v>41167</v>
      </c>
      <c r="C47" s="89" t="s">
        <v>100</v>
      </c>
      <c r="D47" s="89" t="s">
        <v>101</v>
      </c>
      <c r="E47" s="103"/>
      <c r="F47" s="204">
        <v>2.5</v>
      </c>
      <c r="G47" s="104"/>
    </row>
    <row r="48" spans="1:7" x14ac:dyDescent="0.25">
      <c r="A48" s="94">
        <f t="shared" si="0"/>
        <v>43</v>
      </c>
      <c r="B48" s="92">
        <v>41168</v>
      </c>
      <c r="C48" s="89" t="s">
        <v>100</v>
      </c>
      <c r="D48" s="89" t="s">
        <v>101</v>
      </c>
      <c r="E48" s="103"/>
      <c r="F48" s="204">
        <v>3.5</v>
      </c>
      <c r="G48" s="104"/>
    </row>
    <row r="49" spans="1:7" x14ac:dyDescent="0.25">
      <c r="A49" s="94">
        <v>44</v>
      </c>
      <c r="B49" s="92">
        <v>41169</v>
      </c>
      <c r="C49" s="89" t="s">
        <v>100</v>
      </c>
      <c r="D49" s="89" t="s">
        <v>101</v>
      </c>
      <c r="E49" s="103"/>
      <c r="F49" s="204">
        <v>5</v>
      </c>
      <c r="G49" s="104"/>
    </row>
    <row r="50" spans="1:7" x14ac:dyDescent="0.25">
      <c r="A50" s="94">
        <v>45</v>
      </c>
      <c r="B50" s="92">
        <v>41170</v>
      </c>
      <c r="C50" s="89" t="s">
        <v>100</v>
      </c>
      <c r="D50" s="89" t="s">
        <v>101</v>
      </c>
      <c r="E50" s="103"/>
      <c r="F50" s="204">
        <v>26.5</v>
      </c>
      <c r="G50" s="104"/>
    </row>
    <row r="51" spans="1:7" x14ac:dyDescent="0.25">
      <c r="A51" s="94">
        <f t="shared" si="0"/>
        <v>46</v>
      </c>
      <c r="B51" s="92">
        <v>41171</v>
      </c>
      <c r="C51" s="89" t="s">
        <v>100</v>
      </c>
      <c r="D51" s="89" t="s">
        <v>101</v>
      </c>
      <c r="E51" s="103"/>
      <c r="F51" s="204">
        <v>32.299999999999997</v>
      </c>
      <c r="G51" s="104"/>
    </row>
    <row r="52" spans="1:7" x14ac:dyDescent="0.25">
      <c r="A52" s="94">
        <f t="shared" si="0"/>
        <v>47</v>
      </c>
      <c r="B52" s="92">
        <v>41178</v>
      </c>
      <c r="C52" s="89" t="s">
        <v>100</v>
      </c>
      <c r="D52" s="89" t="s">
        <v>101</v>
      </c>
      <c r="E52" s="103"/>
      <c r="F52" s="204">
        <v>12</v>
      </c>
      <c r="G52" s="104"/>
    </row>
    <row r="53" spans="1:7" x14ac:dyDescent="0.25">
      <c r="A53" s="94">
        <f t="shared" si="0"/>
        <v>48</v>
      </c>
      <c r="B53" s="92">
        <v>41181</v>
      </c>
      <c r="C53" s="89" t="s">
        <v>100</v>
      </c>
      <c r="D53" s="89" t="s">
        <v>101</v>
      </c>
      <c r="E53" s="103"/>
      <c r="F53" s="204">
        <v>19.5</v>
      </c>
      <c r="G53" s="104"/>
    </row>
    <row r="54" spans="1:7" ht="14.25" customHeight="1" x14ac:dyDescent="0.25">
      <c r="A54" s="94">
        <f t="shared" si="0"/>
        <v>49</v>
      </c>
      <c r="B54" s="92">
        <v>41181</v>
      </c>
      <c r="C54" s="89" t="s">
        <v>100</v>
      </c>
      <c r="D54" s="89" t="s">
        <v>2927</v>
      </c>
      <c r="E54" s="103"/>
      <c r="F54" s="204">
        <v>180</v>
      </c>
      <c r="G54" s="104"/>
    </row>
    <row r="55" spans="1:7" x14ac:dyDescent="0.25">
      <c r="A55" s="94">
        <f t="shared" si="0"/>
        <v>50</v>
      </c>
      <c r="B55" s="92">
        <v>41215</v>
      </c>
      <c r="C55" s="89" t="s">
        <v>122</v>
      </c>
      <c r="D55" s="89" t="s">
        <v>123</v>
      </c>
      <c r="E55" s="103" t="s">
        <v>121</v>
      </c>
      <c r="F55" s="204">
        <v>32</v>
      </c>
      <c r="G55" s="104"/>
    </row>
    <row r="56" spans="1:7" s="32" customFormat="1" x14ac:dyDescent="0.25">
      <c r="A56" s="105">
        <f t="shared" si="0"/>
        <v>51</v>
      </c>
      <c r="B56" s="106">
        <v>41215</v>
      </c>
      <c r="C56" s="107" t="s">
        <v>124</v>
      </c>
      <c r="D56" s="107" t="s">
        <v>2928</v>
      </c>
      <c r="E56" s="108"/>
      <c r="F56" s="204"/>
      <c r="G56" s="208">
        <v>5300</v>
      </c>
    </row>
    <row r="57" spans="1:7" s="32" customFormat="1" ht="14.25" customHeight="1" x14ac:dyDescent="0.25">
      <c r="A57" s="105">
        <f t="shared" si="0"/>
        <v>52</v>
      </c>
      <c r="B57" s="106">
        <v>41215</v>
      </c>
      <c r="C57" s="107" t="s">
        <v>124</v>
      </c>
      <c r="D57" s="107" t="s">
        <v>125</v>
      </c>
      <c r="E57" s="108"/>
      <c r="F57" s="204">
        <v>1949.71</v>
      </c>
      <c r="G57" s="209"/>
    </row>
    <row r="58" spans="1:7" x14ac:dyDescent="0.25">
      <c r="A58" s="94">
        <f t="shared" ref="A58:A121" si="1">+A57+1</f>
        <v>53</v>
      </c>
      <c r="B58" s="92">
        <v>41231</v>
      </c>
      <c r="C58" s="89" t="s">
        <v>100</v>
      </c>
      <c r="D58" s="89" t="s">
        <v>101</v>
      </c>
      <c r="E58" s="103"/>
      <c r="F58" s="204">
        <v>10.5</v>
      </c>
      <c r="G58" s="210"/>
    </row>
    <row r="59" spans="1:7" x14ac:dyDescent="0.25">
      <c r="A59" s="94">
        <f t="shared" si="1"/>
        <v>54</v>
      </c>
      <c r="B59" s="92">
        <v>41226</v>
      </c>
      <c r="C59" s="89" t="s">
        <v>100</v>
      </c>
      <c r="D59" s="89" t="s">
        <v>101</v>
      </c>
      <c r="E59" s="103"/>
      <c r="F59" s="204">
        <v>9</v>
      </c>
      <c r="G59" s="210"/>
    </row>
    <row r="60" spans="1:7" x14ac:dyDescent="0.25">
      <c r="A60" s="94">
        <f t="shared" si="1"/>
        <v>55</v>
      </c>
      <c r="B60" s="92">
        <v>41226</v>
      </c>
      <c r="C60" s="89" t="s">
        <v>129</v>
      </c>
      <c r="D60" s="89" t="s">
        <v>130</v>
      </c>
      <c r="E60" s="103" t="s">
        <v>128</v>
      </c>
      <c r="F60" s="204">
        <v>8</v>
      </c>
      <c r="G60" s="210"/>
    </row>
    <row r="61" spans="1:7" x14ac:dyDescent="0.25">
      <c r="A61" s="94">
        <f t="shared" si="1"/>
        <v>56</v>
      </c>
      <c r="B61" s="92">
        <v>41227</v>
      </c>
      <c r="C61" s="89" t="s">
        <v>100</v>
      </c>
      <c r="D61" s="89" t="s">
        <v>101</v>
      </c>
      <c r="E61" s="103"/>
      <c r="F61" s="204">
        <v>10.5</v>
      </c>
      <c r="G61" s="210"/>
    </row>
    <row r="62" spans="1:7" x14ac:dyDescent="0.25">
      <c r="A62" s="94">
        <f t="shared" si="1"/>
        <v>57</v>
      </c>
      <c r="B62" s="92">
        <v>41234</v>
      </c>
      <c r="C62" s="89" t="s">
        <v>131</v>
      </c>
      <c r="D62" s="89" t="s">
        <v>132</v>
      </c>
      <c r="E62" s="103"/>
      <c r="F62" s="204">
        <v>39</v>
      </c>
      <c r="G62" s="210"/>
    </row>
    <row r="63" spans="1:7" x14ac:dyDescent="0.25">
      <c r="A63" s="94">
        <f t="shared" si="1"/>
        <v>58</v>
      </c>
      <c r="B63" s="92">
        <v>41239</v>
      </c>
      <c r="C63" s="89" t="s">
        <v>133</v>
      </c>
      <c r="D63" s="89"/>
      <c r="E63" s="103"/>
      <c r="F63" s="204">
        <v>32</v>
      </c>
      <c r="G63" s="210"/>
    </row>
    <row r="64" spans="1:7" x14ac:dyDescent="0.25">
      <c r="A64" s="94">
        <f t="shared" si="1"/>
        <v>59</v>
      </c>
      <c r="B64" s="92">
        <v>41249</v>
      </c>
      <c r="C64" s="89" t="s">
        <v>88</v>
      </c>
      <c r="D64" s="89" t="s">
        <v>135</v>
      </c>
      <c r="E64" s="103" t="s">
        <v>134</v>
      </c>
      <c r="F64" s="204">
        <v>436</v>
      </c>
      <c r="G64" s="210"/>
    </row>
    <row r="65" spans="1:7" x14ac:dyDescent="0.25">
      <c r="A65" s="94">
        <f t="shared" si="1"/>
        <v>60</v>
      </c>
      <c r="B65" s="92">
        <v>41253</v>
      </c>
      <c r="C65" s="89" t="s">
        <v>137</v>
      </c>
      <c r="D65" s="89" t="s">
        <v>2930</v>
      </c>
      <c r="E65" s="103" t="s">
        <v>136</v>
      </c>
      <c r="F65" s="204">
        <v>26</v>
      </c>
      <c r="G65" s="210"/>
    </row>
    <row r="66" spans="1:7" x14ac:dyDescent="0.25">
      <c r="A66" s="94">
        <f t="shared" si="1"/>
        <v>61</v>
      </c>
      <c r="B66" s="92">
        <v>41254</v>
      </c>
      <c r="C66" s="89" t="s">
        <v>100</v>
      </c>
      <c r="D66" s="89" t="s">
        <v>101</v>
      </c>
      <c r="E66" s="103"/>
      <c r="F66" s="204">
        <v>194.11</v>
      </c>
      <c r="G66" s="210"/>
    </row>
    <row r="67" spans="1:7" x14ac:dyDescent="0.25">
      <c r="A67" s="94">
        <f t="shared" si="1"/>
        <v>62</v>
      </c>
      <c r="B67" s="92">
        <v>41255</v>
      </c>
      <c r="C67" s="89" t="s">
        <v>88</v>
      </c>
      <c r="D67" s="89" t="s">
        <v>139</v>
      </c>
      <c r="E67" s="103" t="s">
        <v>138</v>
      </c>
      <c r="F67" s="204">
        <v>78.11</v>
      </c>
      <c r="G67" s="210"/>
    </row>
    <row r="68" spans="1:7" x14ac:dyDescent="0.25">
      <c r="A68" s="94">
        <f t="shared" si="1"/>
        <v>63</v>
      </c>
      <c r="B68" s="92"/>
      <c r="C68" s="89"/>
      <c r="D68" s="89"/>
      <c r="E68" s="89"/>
      <c r="F68" s="89"/>
      <c r="G68" s="89"/>
    </row>
    <row r="69" spans="1:7" x14ac:dyDescent="0.25">
      <c r="A69" s="94">
        <f t="shared" si="1"/>
        <v>64</v>
      </c>
      <c r="B69" s="92"/>
      <c r="C69" s="89"/>
      <c r="D69" s="89"/>
      <c r="E69" s="89"/>
      <c r="F69" s="89"/>
      <c r="G69" s="89"/>
    </row>
    <row r="70" spans="1:7" x14ac:dyDescent="0.25">
      <c r="A70" s="94">
        <f t="shared" si="1"/>
        <v>65</v>
      </c>
      <c r="B70" s="92"/>
      <c r="C70" s="89"/>
      <c r="D70" s="89"/>
      <c r="E70" s="89"/>
      <c r="F70" s="89"/>
      <c r="G70" s="89"/>
    </row>
    <row r="71" spans="1:7" x14ac:dyDescent="0.25">
      <c r="A71" s="94">
        <f t="shared" si="1"/>
        <v>66</v>
      </c>
      <c r="B71" s="92"/>
      <c r="C71" s="89"/>
      <c r="D71" s="89"/>
      <c r="E71" s="89"/>
      <c r="F71" s="89"/>
      <c r="G71" s="89"/>
    </row>
    <row r="72" spans="1:7" x14ac:dyDescent="0.25">
      <c r="A72" s="94">
        <f t="shared" si="1"/>
        <v>67</v>
      </c>
      <c r="B72" s="92"/>
      <c r="C72" s="89"/>
      <c r="D72" s="89"/>
      <c r="E72" s="89"/>
      <c r="F72" s="89"/>
      <c r="G72" s="89"/>
    </row>
    <row r="73" spans="1:7" x14ac:dyDescent="0.25">
      <c r="A73" s="94">
        <f t="shared" si="1"/>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ref="A122:A185" si="2">+A121+1</f>
        <v>117</v>
      </c>
      <c r="B122" s="92"/>
      <c r="C122" s="89"/>
      <c r="D122" s="89"/>
      <c r="E122" s="89"/>
      <c r="F122" s="89"/>
      <c r="G122" s="89"/>
    </row>
    <row r="123" spans="1:7" x14ac:dyDescent="0.25">
      <c r="A123" s="94">
        <f t="shared" si="2"/>
        <v>118</v>
      </c>
      <c r="B123" s="92"/>
      <c r="C123" s="89"/>
      <c r="D123" s="89"/>
      <c r="E123" s="89"/>
      <c r="F123" s="89"/>
      <c r="G123" s="89"/>
    </row>
    <row r="124" spans="1:7" x14ac:dyDescent="0.25">
      <c r="A124" s="94">
        <f t="shared" si="2"/>
        <v>119</v>
      </c>
      <c r="B124" s="92"/>
      <c r="C124" s="89"/>
      <c r="D124" s="89"/>
      <c r="E124" s="89"/>
      <c r="F124" s="89"/>
      <c r="G124" s="89"/>
    </row>
    <row r="125" spans="1:7" x14ac:dyDescent="0.25">
      <c r="A125" s="94">
        <f t="shared" si="2"/>
        <v>120</v>
      </c>
      <c r="B125" s="92"/>
      <c r="C125" s="89"/>
      <c r="D125" s="89"/>
      <c r="E125" s="89"/>
      <c r="F125" s="89"/>
      <c r="G125" s="89"/>
    </row>
    <row r="126" spans="1:7" x14ac:dyDescent="0.25">
      <c r="A126" s="94">
        <f t="shared" si="2"/>
        <v>121</v>
      </c>
      <c r="B126" s="92"/>
      <c r="C126" s="89"/>
      <c r="D126" s="89"/>
      <c r="E126" s="89"/>
      <c r="F126" s="89"/>
      <c r="G126" s="89"/>
    </row>
    <row r="127" spans="1:7" x14ac:dyDescent="0.25">
      <c r="A127" s="94">
        <f t="shared" si="2"/>
        <v>122</v>
      </c>
      <c r="B127" s="92"/>
      <c r="C127" s="89"/>
      <c r="D127" s="89"/>
      <c r="E127" s="89"/>
      <c r="F127" s="89"/>
      <c r="G127" s="89"/>
    </row>
    <row r="128" spans="1:7" x14ac:dyDescent="0.25">
      <c r="A128" s="94">
        <f t="shared" si="2"/>
        <v>123</v>
      </c>
      <c r="B128" s="92"/>
      <c r="C128" s="89"/>
      <c r="D128" s="89"/>
      <c r="E128" s="89"/>
      <c r="F128" s="89"/>
      <c r="G128" s="89"/>
    </row>
    <row r="129" spans="1:7" x14ac:dyDescent="0.25">
      <c r="A129" s="94">
        <f t="shared" si="2"/>
        <v>124</v>
      </c>
      <c r="B129" s="92"/>
      <c r="C129" s="89"/>
      <c r="D129" s="89"/>
      <c r="E129" s="89"/>
      <c r="F129" s="89"/>
      <c r="G129" s="89"/>
    </row>
    <row r="130" spans="1:7" x14ac:dyDescent="0.25">
      <c r="A130" s="94">
        <f t="shared" si="2"/>
        <v>125</v>
      </c>
      <c r="B130" s="92"/>
      <c r="C130" s="89"/>
      <c r="D130" s="89"/>
      <c r="E130" s="89"/>
      <c r="F130" s="89"/>
      <c r="G130" s="89"/>
    </row>
    <row r="131" spans="1:7" x14ac:dyDescent="0.25">
      <c r="A131" s="94">
        <f t="shared" si="2"/>
        <v>126</v>
      </c>
      <c r="B131" s="92"/>
      <c r="C131" s="89"/>
      <c r="D131" s="89"/>
      <c r="E131" s="89"/>
      <c r="F131" s="89"/>
      <c r="G131" s="89"/>
    </row>
    <row r="132" spans="1:7" x14ac:dyDescent="0.25">
      <c r="A132" s="94">
        <f t="shared" si="2"/>
        <v>127</v>
      </c>
      <c r="B132" s="92"/>
      <c r="C132" s="89"/>
      <c r="D132" s="89"/>
      <c r="E132" s="89"/>
      <c r="F132" s="89"/>
      <c r="G132" s="89"/>
    </row>
    <row r="133" spans="1:7" x14ac:dyDescent="0.25">
      <c r="A133" s="94">
        <f t="shared" si="2"/>
        <v>128</v>
      </c>
      <c r="B133" s="92"/>
      <c r="C133" s="89"/>
      <c r="D133" s="89"/>
      <c r="E133" s="89"/>
      <c r="F133" s="89"/>
      <c r="G133" s="89"/>
    </row>
    <row r="134" spans="1:7" x14ac:dyDescent="0.25">
      <c r="A134" s="94">
        <f t="shared" si="2"/>
        <v>129</v>
      </c>
      <c r="B134" s="92"/>
      <c r="C134" s="89"/>
      <c r="D134" s="89"/>
      <c r="E134" s="89"/>
      <c r="F134" s="89"/>
      <c r="G134" s="89"/>
    </row>
    <row r="135" spans="1:7" x14ac:dyDescent="0.25">
      <c r="A135" s="94">
        <f t="shared" si="2"/>
        <v>130</v>
      </c>
      <c r="B135" s="92"/>
      <c r="C135" s="89"/>
      <c r="D135" s="89"/>
      <c r="E135" s="89"/>
      <c r="F135" s="89"/>
      <c r="G135" s="89"/>
    </row>
    <row r="136" spans="1:7" x14ac:dyDescent="0.25">
      <c r="A136" s="94">
        <f t="shared" si="2"/>
        <v>131</v>
      </c>
      <c r="B136" s="92"/>
      <c r="C136" s="89"/>
      <c r="D136" s="89"/>
      <c r="E136" s="89"/>
      <c r="F136" s="89"/>
      <c r="G136" s="89"/>
    </row>
    <row r="137" spans="1:7" x14ac:dyDescent="0.25">
      <c r="A137" s="94">
        <f t="shared" si="2"/>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ref="A186:A249" si="3">+A185+1</f>
        <v>181</v>
      </c>
      <c r="B186" s="92"/>
      <c r="C186" s="89"/>
      <c r="D186" s="89"/>
      <c r="E186" s="89"/>
      <c r="F186" s="89"/>
      <c r="G186" s="89"/>
    </row>
    <row r="187" spans="1:7" x14ac:dyDescent="0.25">
      <c r="A187" s="94">
        <f t="shared" si="3"/>
        <v>182</v>
      </c>
      <c r="B187" s="92"/>
      <c r="C187" s="89"/>
      <c r="D187" s="89"/>
      <c r="E187" s="89"/>
      <c r="F187" s="89"/>
      <c r="G187" s="89"/>
    </row>
    <row r="188" spans="1:7" x14ac:dyDescent="0.25">
      <c r="A188" s="94">
        <f t="shared" si="3"/>
        <v>183</v>
      </c>
      <c r="B188" s="92"/>
      <c r="C188" s="89"/>
      <c r="D188" s="89"/>
      <c r="E188" s="89"/>
      <c r="F188" s="89"/>
      <c r="G188" s="89"/>
    </row>
    <row r="189" spans="1:7" x14ac:dyDescent="0.25">
      <c r="A189" s="94">
        <f t="shared" si="3"/>
        <v>184</v>
      </c>
      <c r="B189" s="92"/>
      <c r="C189" s="89"/>
      <c r="D189" s="89"/>
      <c r="E189" s="89"/>
      <c r="F189" s="89"/>
      <c r="G189" s="89"/>
    </row>
    <row r="190" spans="1:7" x14ac:dyDescent="0.25">
      <c r="A190" s="94">
        <f t="shared" si="3"/>
        <v>185</v>
      </c>
      <c r="B190" s="92"/>
      <c r="C190" s="89"/>
      <c r="D190" s="89"/>
      <c r="E190" s="89"/>
      <c r="F190" s="89"/>
      <c r="G190" s="89"/>
    </row>
    <row r="191" spans="1:7" x14ac:dyDescent="0.25">
      <c r="A191" s="94">
        <f t="shared" si="3"/>
        <v>186</v>
      </c>
      <c r="B191" s="92"/>
      <c r="C191" s="89"/>
      <c r="D191" s="89"/>
      <c r="E191" s="89"/>
      <c r="F191" s="89"/>
      <c r="G191" s="89"/>
    </row>
    <row r="192" spans="1:7" x14ac:dyDescent="0.25">
      <c r="A192" s="94">
        <f t="shared" si="3"/>
        <v>187</v>
      </c>
      <c r="B192" s="92"/>
      <c r="C192" s="89"/>
      <c r="D192" s="89"/>
      <c r="E192" s="89"/>
      <c r="F192" s="89"/>
      <c r="G192" s="89"/>
    </row>
    <row r="193" spans="1:7" x14ac:dyDescent="0.25">
      <c r="A193" s="94">
        <f t="shared" si="3"/>
        <v>188</v>
      </c>
      <c r="B193" s="92"/>
      <c r="C193" s="89"/>
      <c r="D193" s="89"/>
      <c r="E193" s="89"/>
      <c r="F193" s="89"/>
      <c r="G193" s="89"/>
    </row>
    <row r="194" spans="1:7" x14ac:dyDescent="0.25">
      <c r="A194" s="94">
        <f t="shared" si="3"/>
        <v>189</v>
      </c>
      <c r="B194" s="92"/>
      <c r="C194" s="89"/>
      <c r="D194" s="89"/>
      <c r="E194" s="89"/>
      <c r="F194" s="89"/>
      <c r="G194" s="89"/>
    </row>
    <row r="195" spans="1:7" x14ac:dyDescent="0.25">
      <c r="A195" s="94">
        <f t="shared" si="3"/>
        <v>190</v>
      </c>
      <c r="B195" s="92"/>
      <c r="C195" s="89"/>
      <c r="D195" s="89"/>
      <c r="E195" s="89"/>
      <c r="F195" s="89"/>
      <c r="G195" s="89"/>
    </row>
    <row r="196" spans="1:7" x14ac:dyDescent="0.25">
      <c r="A196" s="94">
        <f t="shared" si="3"/>
        <v>191</v>
      </c>
      <c r="B196" s="92"/>
      <c r="C196" s="89"/>
      <c r="D196" s="89"/>
      <c r="E196" s="89"/>
      <c r="F196" s="89"/>
      <c r="G196" s="89"/>
    </row>
    <row r="197" spans="1:7" x14ac:dyDescent="0.25">
      <c r="A197" s="94">
        <f t="shared" si="3"/>
        <v>192</v>
      </c>
      <c r="B197" s="92"/>
      <c r="C197" s="89"/>
      <c r="D197" s="89"/>
      <c r="E197" s="89"/>
      <c r="F197" s="89"/>
      <c r="G197" s="89"/>
    </row>
    <row r="198" spans="1:7" x14ac:dyDescent="0.25">
      <c r="A198" s="94">
        <f t="shared" si="3"/>
        <v>193</v>
      </c>
      <c r="B198" s="92"/>
      <c r="C198" s="89"/>
      <c r="D198" s="89"/>
      <c r="E198" s="89"/>
      <c r="F198" s="89"/>
      <c r="G198" s="89"/>
    </row>
    <row r="199" spans="1:7" x14ac:dyDescent="0.25">
      <c r="A199" s="94">
        <f t="shared" si="3"/>
        <v>194</v>
      </c>
      <c r="B199" s="92"/>
      <c r="C199" s="89"/>
      <c r="D199" s="89"/>
      <c r="E199" s="89"/>
      <c r="F199" s="89"/>
      <c r="G199" s="89"/>
    </row>
    <row r="200" spans="1:7" x14ac:dyDescent="0.25">
      <c r="A200" s="94">
        <f t="shared" si="3"/>
        <v>195</v>
      </c>
      <c r="B200" s="92"/>
      <c r="C200" s="89"/>
      <c r="D200" s="89"/>
      <c r="E200" s="89"/>
      <c r="F200" s="89"/>
      <c r="G200" s="89"/>
    </row>
    <row r="201" spans="1:7" x14ac:dyDescent="0.25">
      <c r="A201" s="94">
        <f t="shared" si="3"/>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ref="A250:A260" si="4">+A249+1</f>
        <v>245</v>
      </c>
      <c r="B250" s="92"/>
      <c r="C250" s="89"/>
      <c r="D250" s="89"/>
      <c r="E250" s="89"/>
      <c r="F250" s="89"/>
      <c r="G250" s="89"/>
    </row>
    <row r="251" spans="1:7" x14ac:dyDescent="0.25">
      <c r="A251" s="94">
        <f t="shared" si="4"/>
        <v>246</v>
      </c>
      <c r="B251" s="92"/>
      <c r="C251" s="89"/>
      <c r="D251" s="89"/>
      <c r="E251" s="89"/>
      <c r="F251" s="89"/>
      <c r="G251" s="89"/>
    </row>
    <row r="252" spans="1:7" x14ac:dyDescent="0.25">
      <c r="A252" s="94">
        <f t="shared" si="4"/>
        <v>247</v>
      </c>
      <c r="B252" s="92"/>
      <c r="C252" s="89"/>
      <c r="D252" s="89"/>
      <c r="E252" s="89"/>
      <c r="F252" s="89"/>
      <c r="G252" s="89"/>
    </row>
    <row r="253" spans="1:7" x14ac:dyDescent="0.25">
      <c r="A253" s="94">
        <f t="shared" si="4"/>
        <v>248</v>
      </c>
      <c r="B253" s="92"/>
      <c r="C253" s="89"/>
      <c r="D253" s="89"/>
      <c r="E253" s="89"/>
      <c r="F253" s="89"/>
      <c r="G253" s="89"/>
    </row>
    <row r="254" spans="1:7" x14ac:dyDescent="0.25">
      <c r="A254" s="94">
        <f t="shared" si="4"/>
        <v>249</v>
      </c>
      <c r="B254" s="92"/>
      <c r="C254" s="89"/>
      <c r="D254" s="89"/>
      <c r="E254" s="89"/>
      <c r="F254" s="89"/>
      <c r="G254" s="89"/>
    </row>
    <row r="255" spans="1:7" x14ac:dyDescent="0.25">
      <c r="A255" s="94">
        <f t="shared" si="4"/>
        <v>250</v>
      </c>
      <c r="B255" s="92"/>
      <c r="C255" s="89"/>
      <c r="D255" s="89"/>
      <c r="E255" s="89"/>
      <c r="F255" s="89"/>
      <c r="G255" s="89"/>
    </row>
    <row r="256" spans="1:7" x14ac:dyDescent="0.25">
      <c r="A256" s="94">
        <f t="shared" si="4"/>
        <v>251</v>
      </c>
      <c r="B256" s="92"/>
      <c r="C256" s="89"/>
      <c r="D256" s="89"/>
      <c r="E256" s="89"/>
      <c r="F256" s="89"/>
      <c r="G256" s="89"/>
    </row>
    <row r="257" spans="1:7" x14ac:dyDescent="0.25">
      <c r="A257" s="94">
        <f t="shared" si="4"/>
        <v>252</v>
      </c>
      <c r="B257" s="92"/>
      <c r="C257" s="89"/>
      <c r="D257" s="89"/>
      <c r="E257" s="89"/>
      <c r="F257" s="89"/>
      <c r="G257" s="89"/>
    </row>
    <row r="258" spans="1:7" x14ac:dyDescent="0.25">
      <c r="A258" s="94">
        <f t="shared" si="4"/>
        <v>253</v>
      </c>
      <c r="B258" s="92"/>
      <c r="C258" s="89"/>
      <c r="D258" s="89"/>
      <c r="E258" s="89"/>
      <c r="F258" s="89"/>
      <c r="G258" s="89"/>
    </row>
    <row r="259" spans="1:7" x14ac:dyDescent="0.25">
      <c r="A259" s="94">
        <f t="shared" si="4"/>
        <v>254</v>
      </c>
      <c r="B259" s="92"/>
      <c r="C259" s="89"/>
      <c r="D259" s="89"/>
      <c r="E259" s="89"/>
      <c r="F259" s="89"/>
      <c r="G259" s="89"/>
    </row>
    <row r="260" spans="1:7" x14ac:dyDescent="0.25">
      <c r="A260" s="94">
        <f t="shared" si="4"/>
        <v>255</v>
      </c>
      <c r="B260" s="92"/>
      <c r="C260" s="89"/>
      <c r="D260" s="89"/>
      <c r="E260" s="89"/>
      <c r="F260" s="89"/>
      <c r="G260" s="89"/>
    </row>
    <row r="261" spans="1:7" x14ac:dyDescent="0.25">
      <c r="A261" s="94"/>
      <c r="B261" s="92"/>
      <c r="C261" s="89"/>
      <c r="D261" s="89"/>
      <c r="E261" s="89"/>
      <c r="F261" s="89"/>
      <c r="G261" s="89"/>
    </row>
    <row r="262" spans="1:7" x14ac:dyDescent="0.25">
      <c r="A262" s="94"/>
      <c r="B262" s="92"/>
      <c r="C262" s="89"/>
      <c r="D262" s="89"/>
      <c r="E262" s="89"/>
      <c r="F262" s="89"/>
      <c r="G262" s="89"/>
    </row>
    <row r="263" spans="1:7" x14ac:dyDescent="0.25">
      <c r="A263" s="94"/>
      <c r="B263" s="92"/>
      <c r="C263" s="89"/>
      <c r="D263" s="89"/>
      <c r="E263" s="89"/>
      <c r="F263" s="89"/>
      <c r="G263" s="89"/>
    </row>
    <row r="264" spans="1:7" x14ac:dyDescent="0.25">
      <c r="A264" s="94"/>
      <c r="B264" s="92"/>
      <c r="C264" s="89"/>
      <c r="D264" s="89"/>
      <c r="E264" s="89"/>
      <c r="F264" s="89"/>
      <c r="G264" s="89"/>
    </row>
    <row r="265" spans="1:7" x14ac:dyDescent="0.25">
      <c r="A265" s="94"/>
      <c r="B265" s="92"/>
      <c r="C265" s="89"/>
      <c r="D265" s="89"/>
      <c r="E265" s="89"/>
      <c r="F265" s="89"/>
      <c r="G265" s="89"/>
    </row>
    <row r="266" spans="1:7" x14ac:dyDescent="0.25">
      <c r="A266" s="94"/>
      <c r="B266" s="92"/>
      <c r="C266" s="89"/>
      <c r="D266" s="89"/>
      <c r="E266" s="89"/>
      <c r="F266" s="89"/>
      <c r="G266" s="89"/>
    </row>
    <row r="267" spans="1:7" x14ac:dyDescent="0.25">
      <c r="A267" s="94"/>
      <c r="B267" s="92"/>
      <c r="C267" s="89"/>
      <c r="D267" s="89"/>
      <c r="E267" s="89"/>
      <c r="F267" s="89"/>
      <c r="G267" s="89"/>
    </row>
    <row r="268" spans="1:7" x14ac:dyDescent="0.25">
      <c r="A268" s="94"/>
      <c r="B268" s="92"/>
      <c r="C268" s="89"/>
      <c r="D268" s="89"/>
      <c r="E268" s="89"/>
      <c r="F268" s="89"/>
      <c r="G268" s="89"/>
    </row>
    <row r="269" spans="1:7" x14ac:dyDescent="0.25">
      <c r="A269" s="94"/>
      <c r="B269" s="92"/>
      <c r="C269" s="89"/>
      <c r="D269" s="89"/>
      <c r="E269" s="89"/>
      <c r="F269" s="89"/>
      <c r="G269" s="89"/>
    </row>
    <row r="270" spans="1:7" x14ac:dyDescent="0.25">
      <c r="A270" s="94"/>
      <c r="B270" s="92"/>
      <c r="C270" s="89"/>
      <c r="D270" s="89"/>
      <c r="E270" s="89"/>
      <c r="F270" s="89"/>
      <c r="G270" s="89"/>
    </row>
    <row r="271" spans="1:7" x14ac:dyDescent="0.25">
      <c r="A271" s="94"/>
      <c r="B271" s="92"/>
      <c r="C271" s="89"/>
      <c r="D271" s="89"/>
      <c r="E271" s="89"/>
      <c r="F271" s="89"/>
      <c r="G271" s="89"/>
    </row>
    <row r="272" spans="1:7" x14ac:dyDescent="0.25">
      <c r="A272" s="94"/>
      <c r="B272" s="92"/>
      <c r="C272" s="89"/>
      <c r="D272" s="89"/>
      <c r="E272" s="89"/>
      <c r="F272" s="89"/>
      <c r="G272" s="89"/>
    </row>
    <row r="273" spans="1:7" x14ac:dyDescent="0.25">
      <c r="A273" s="94"/>
      <c r="B273" s="92"/>
      <c r="C273" s="89"/>
      <c r="D273" s="89"/>
      <c r="E273" s="89"/>
      <c r="F273" s="89"/>
      <c r="G273" s="89"/>
    </row>
    <row r="274" spans="1:7" x14ac:dyDescent="0.25">
      <c r="A274" s="94"/>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sheetData>
  <mergeCells count="1">
    <mergeCell ref="A4:G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0F69-4763-46AC-9DF4-A5EEA27C8627}">
  <sheetPr codeName="Hoja5"/>
  <dimension ref="A1:H487"/>
  <sheetViews>
    <sheetView topLeftCell="A5" zoomScaleNormal="100" workbookViewId="0">
      <selection activeCell="G5" sqref="G5"/>
    </sheetView>
  </sheetViews>
  <sheetFormatPr baseColWidth="10" defaultRowHeight="15" x14ac:dyDescent="0.25"/>
  <cols>
    <col min="1" max="1" width="5.85546875" style="2" bestFit="1" customWidth="1"/>
    <col min="2" max="2" width="12.5703125" style="93" customWidth="1"/>
    <col min="3" max="3" width="18.7109375" customWidth="1"/>
    <col min="4" max="4" width="35.8554687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2896</v>
      </c>
      <c r="F2" s="87">
        <f>SUM(F6:F6032)</f>
        <v>37776.340000000004</v>
      </c>
      <c r="G2" s="88">
        <f>SUM(G6:G6034)</f>
        <v>9450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x14ac:dyDescent="0.25">
      <c r="A6" s="94">
        <v>1</v>
      </c>
      <c r="B6" s="92">
        <v>41289</v>
      </c>
      <c r="C6" s="89" t="s">
        <v>140</v>
      </c>
      <c r="D6" s="89" t="s">
        <v>141</v>
      </c>
      <c r="E6" s="103"/>
      <c r="F6" s="204">
        <v>1593.5</v>
      </c>
      <c r="G6" s="210"/>
    </row>
    <row r="7" spans="1:8" x14ac:dyDescent="0.25">
      <c r="A7" s="94">
        <f>+A6+1</f>
        <v>2</v>
      </c>
      <c r="B7" s="92">
        <v>41289</v>
      </c>
      <c r="C7" s="89" t="s">
        <v>100</v>
      </c>
      <c r="D7" s="89" t="s">
        <v>101</v>
      </c>
      <c r="E7" s="103"/>
      <c r="F7" s="204">
        <v>141</v>
      </c>
      <c r="G7" s="210"/>
    </row>
    <row r="8" spans="1:8" ht="14.25" customHeight="1" x14ac:dyDescent="0.25">
      <c r="A8" s="94">
        <f>+A7+1</f>
        <v>3</v>
      </c>
      <c r="B8" s="92">
        <v>41290</v>
      </c>
      <c r="C8" s="89" t="s">
        <v>100</v>
      </c>
      <c r="D8" s="89" t="s">
        <v>101</v>
      </c>
      <c r="E8" s="103"/>
      <c r="F8" s="204">
        <v>128.6</v>
      </c>
      <c r="G8" s="210"/>
    </row>
    <row r="9" spans="1:8" x14ac:dyDescent="0.25">
      <c r="A9" s="94">
        <f t="shared" ref="A9:A72" si="0">+A8+1</f>
        <v>4</v>
      </c>
      <c r="B9" s="92">
        <v>41291</v>
      </c>
      <c r="C9" s="89" t="s">
        <v>100</v>
      </c>
      <c r="D9" s="89" t="s">
        <v>101</v>
      </c>
      <c r="E9" s="103"/>
      <c r="F9" s="204">
        <v>875.3</v>
      </c>
      <c r="G9" s="210"/>
    </row>
    <row r="10" spans="1:8" x14ac:dyDescent="0.25">
      <c r="A10" s="94">
        <f t="shared" si="0"/>
        <v>5</v>
      </c>
      <c r="B10" s="92">
        <v>41292</v>
      </c>
      <c r="C10" s="89" t="s">
        <v>100</v>
      </c>
      <c r="D10" s="89" t="s">
        <v>101</v>
      </c>
      <c r="E10" s="103"/>
      <c r="F10" s="204">
        <v>64.5</v>
      </c>
      <c r="G10" s="210"/>
    </row>
    <row r="11" spans="1:8" x14ac:dyDescent="0.25">
      <c r="A11" s="94">
        <f t="shared" si="0"/>
        <v>6</v>
      </c>
      <c r="B11" s="92">
        <v>41284</v>
      </c>
      <c r="C11" s="89" t="s">
        <v>100</v>
      </c>
      <c r="D11" s="89" t="s">
        <v>101</v>
      </c>
      <c r="E11" s="103"/>
      <c r="F11" s="204">
        <v>18.5</v>
      </c>
      <c r="G11" s="210"/>
    </row>
    <row r="12" spans="1:8" x14ac:dyDescent="0.25">
      <c r="A12" s="94">
        <f t="shared" si="0"/>
        <v>7</v>
      </c>
      <c r="B12" s="92">
        <v>41289</v>
      </c>
      <c r="C12" s="89" t="s">
        <v>100</v>
      </c>
      <c r="D12" s="89" t="s">
        <v>101</v>
      </c>
      <c r="E12" s="103"/>
      <c r="F12" s="204">
        <v>19.600000000000001</v>
      </c>
      <c r="G12" s="210"/>
    </row>
    <row r="13" spans="1:8" x14ac:dyDescent="0.25">
      <c r="A13" s="94">
        <f t="shared" si="0"/>
        <v>8</v>
      </c>
      <c r="B13" s="92">
        <v>41291</v>
      </c>
      <c r="C13" s="89" t="s">
        <v>100</v>
      </c>
      <c r="D13" s="89" t="s">
        <v>101</v>
      </c>
      <c r="E13" s="103"/>
      <c r="F13" s="204">
        <v>50.9</v>
      </c>
      <c r="G13" s="210"/>
    </row>
    <row r="14" spans="1:8" x14ac:dyDescent="0.25">
      <c r="A14" s="94">
        <f t="shared" si="0"/>
        <v>9</v>
      </c>
      <c r="B14" s="92">
        <v>41295</v>
      </c>
      <c r="C14" s="89" t="s">
        <v>100</v>
      </c>
      <c r="D14" s="89" t="s">
        <v>101</v>
      </c>
      <c r="E14" s="103"/>
      <c r="F14" s="204">
        <v>9.3000000000000007</v>
      </c>
      <c r="G14" s="210"/>
    </row>
    <row r="15" spans="1:8" x14ac:dyDescent="0.25">
      <c r="A15" s="94">
        <f t="shared" si="0"/>
        <v>10</v>
      </c>
      <c r="B15" s="92">
        <v>41338</v>
      </c>
      <c r="C15" s="89" t="s">
        <v>143</v>
      </c>
      <c r="D15" s="89" t="s">
        <v>144</v>
      </c>
      <c r="E15" s="103" t="s">
        <v>142</v>
      </c>
      <c r="F15" s="204">
        <v>120</v>
      </c>
      <c r="G15" s="210"/>
    </row>
    <row r="16" spans="1:8" x14ac:dyDescent="0.25">
      <c r="A16" s="94">
        <f t="shared" si="0"/>
        <v>11</v>
      </c>
      <c r="B16" s="92">
        <v>41340</v>
      </c>
      <c r="C16" s="89" t="s">
        <v>145</v>
      </c>
      <c r="D16" s="89" t="s">
        <v>146</v>
      </c>
      <c r="E16" s="103"/>
      <c r="F16" s="204">
        <v>611</v>
      </c>
      <c r="G16" s="210"/>
    </row>
    <row r="17" spans="1:7" x14ac:dyDescent="0.25">
      <c r="A17" s="94">
        <f t="shared" si="0"/>
        <v>12</v>
      </c>
      <c r="B17" s="92">
        <v>41352</v>
      </c>
      <c r="C17" s="89" t="s">
        <v>100</v>
      </c>
      <c r="D17" s="89" t="s">
        <v>147</v>
      </c>
      <c r="E17" s="103"/>
      <c r="F17" s="206"/>
      <c r="G17" s="208">
        <v>7500</v>
      </c>
    </row>
    <row r="18" spans="1:7" x14ac:dyDescent="0.25">
      <c r="A18" s="94">
        <f t="shared" si="0"/>
        <v>13</v>
      </c>
      <c r="B18" s="92">
        <v>41353</v>
      </c>
      <c r="C18" s="89" t="s">
        <v>100</v>
      </c>
      <c r="D18" s="89" t="s">
        <v>101</v>
      </c>
      <c r="E18" s="103"/>
      <c r="F18" s="204">
        <v>28.5</v>
      </c>
      <c r="G18" s="210"/>
    </row>
    <row r="19" spans="1:7" x14ac:dyDescent="0.25">
      <c r="A19" s="94">
        <f t="shared" si="0"/>
        <v>14</v>
      </c>
      <c r="B19" s="92">
        <v>41355</v>
      </c>
      <c r="C19" s="89" t="s">
        <v>100</v>
      </c>
      <c r="D19" s="89" t="s">
        <v>101</v>
      </c>
      <c r="E19" s="103"/>
      <c r="F19" s="204">
        <v>154.5</v>
      </c>
      <c r="G19" s="210"/>
    </row>
    <row r="20" spans="1:7" x14ac:dyDescent="0.25">
      <c r="A20" s="94">
        <f t="shared" si="0"/>
        <v>15</v>
      </c>
      <c r="B20" s="92">
        <v>41354</v>
      </c>
      <c r="C20" s="89" t="s">
        <v>100</v>
      </c>
      <c r="D20" s="89" t="s">
        <v>149</v>
      </c>
      <c r="E20" s="103" t="s">
        <v>148</v>
      </c>
      <c r="F20" s="204">
        <v>1500</v>
      </c>
      <c r="G20" s="210"/>
    </row>
    <row r="21" spans="1:7" x14ac:dyDescent="0.25">
      <c r="A21" s="94">
        <f t="shared" si="0"/>
        <v>16</v>
      </c>
      <c r="B21" s="92">
        <v>41356</v>
      </c>
      <c r="C21" s="89" t="s">
        <v>151</v>
      </c>
      <c r="D21" s="89" t="s">
        <v>42</v>
      </c>
      <c r="E21" s="103" t="s">
        <v>150</v>
      </c>
      <c r="F21" s="204">
        <v>40</v>
      </c>
      <c r="G21" s="210"/>
    </row>
    <row r="22" spans="1:7" x14ac:dyDescent="0.25">
      <c r="A22" s="94">
        <f t="shared" si="0"/>
        <v>17</v>
      </c>
      <c r="B22" s="92">
        <v>41356</v>
      </c>
      <c r="C22" s="89" t="s">
        <v>100</v>
      </c>
      <c r="D22" s="89" t="s">
        <v>101</v>
      </c>
      <c r="E22" s="103"/>
      <c r="F22" s="204">
        <v>66</v>
      </c>
      <c r="G22" s="210"/>
    </row>
    <row r="23" spans="1:7" x14ac:dyDescent="0.25">
      <c r="A23" s="94">
        <f t="shared" si="0"/>
        <v>18</v>
      </c>
      <c r="B23" s="92">
        <v>41358</v>
      </c>
      <c r="C23" s="89" t="s">
        <v>153</v>
      </c>
      <c r="D23" s="89" t="s">
        <v>42</v>
      </c>
      <c r="E23" s="103" t="s">
        <v>152</v>
      </c>
      <c r="F23" s="204">
        <v>3</v>
      </c>
      <c r="G23" s="210"/>
    </row>
    <row r="24" spans="1:7" x14ac:dyDescent="0.25">
      <c r="A24" s="94">
        <f t="shared" si="0"/>
        <v>19</v>
      </c>
      <c r="B24" s="92">
        <v>41358</v>
      </c>
      <c r="C24" s="89" t="s">
        <v>11</v>
      </c>
      <c r="D24" s="89" t="s">
        <v>155</v>
      </c>
      <c r="E24" s="103" t="s">
        <v>154</v>
      </c>
      <c r="F24" s="204">
        <v>12</v>
      </c>
      <c r="G24" s="210"/>
    </row>
    <row r="25" spans="1:7" x14ac:dyDescent="0.25">
      <c r="A25" s="94">
        <f t="shared" si="0"/>
        <v>20</v>
      </c>
      <c r="B25" s="92">
        <v>41358</v>
      </c>
      <c r="C25" s="89" t="s">
        <v>11</v>
      </c>
      <c r="D25" s="89" t="s">
        <v>157</v>
      </c>
      <c r="E25" s="103" t="s">
        <v>156</v>
      </c>
      <c r="F25" s="204">
        <v>12</v>
      </c>
      <c r="G25" s="210"/>
    </row>
    <row r="26" spans="1:7" x14ac:dyDescent="0.25">
      <c r="A26" s="94">
        <f t="shared" si="0"/>
        <v>21</v>
      </c>
      <c r="B26" s="92">
        <v>41358</v>
      </c>
      <c r="C26" s="89" t="s">
        <v>11</v>
      </c>
      <c r="D26" s="89" t="s">
        <v>159</v>
      </c>
      <c r="E26" s="103" t="s">
        <v>158</v>
      </c>
      <c r="F26" s="204">
        <v>12</v>
      </c>
      <c r="G26" s="210"/>
    </row>
    <row r="27" spans="1:7" x14ac:dyDescent="0.25">
      <c r="A27" s="94">
        <f t="shared" si="0"/>
        <v>22</v>
      </c>
      <c r="B27" s="92">
        <v>41358</v>
      </c>
      <c r="C27" s="89" t="s">
        <v>11</v>
      </c>
      <c r="D27" s="89" t="s">
        <v>161</v>
      </c>
      <c r="E27" s="103" t="s">
        <v>160</v>
      </c>
      <c r="F27" s="204">
        <v>12</v>
      </c>
      <c r="G27" s="210"/>
    </row>
    <row r="28" spans="1:7" x14ac:dyDescent="0.25">
      <c r="A28" s="94">
        <f t="shared" si="0"/>
        <v>23</v>
      </c>
      <c r="B28" s="92">
        <v>41358</v>
      </c>
      <c r="C28" s="89" t="s">
        <v>11</v>
      </c>
      <c r="D28" s="89" t="s">
        <v>163</v>
      </c>
      <c r="E28" s="103" t="s">
        <v>162</v>
      </c>
      <c r="F28" s="204">
        <v>12</v>
      </c>
      <c r="G28" s="210"/>
    </row>
    <row r="29" spans="1:7" x14ac:dyDescent="0.25">
      <c r="A29" s="94">
        <f t="shared" si="0"/>
        <v>24</v>
      </c>
      <c r="B29" s="92">
        <v>41358</v>
      </c>
      <c r="C29" s="89" t="s">
        <v>100</v>
      </c>
      <c r="D29" s="89" t="s">
        <v>101</v>
      </c>
      <c r="E29" s="103"/>
      <c r="F29" s="204">
        <v>87.3</v>
      </c>
      <c r="G29" s="210"/>
    </row>
    <row r="30" spans="1:7" x14ac:dyDescent="0.25">
      <c r="A30" s="94">
        <f t="shared" si="0"/>
        <v>25</v>
      </c>
      <c r="B30" s="92">
        <v>41358</v>
      </c>
      <c r="C30" s="89" t="s">
        <v>100</v>
      </c>
      <c r="D30" s="89" t="s">
        <v>101</v>
      </c>
      <c r="E30" s="103"/>
      <c r="F30" s="204">
        <v>6</v>
      </c>
      <c r="G30" s="210"/>
    </row>
    <row r="31" spans="1:7" x14ac:dyDescent="0.25">
      <c r="A31" s="94">
        <f t="shared" si="0"/>
        <v>26</v>
      </c>
      <c r="B31" s="92">
        <v>41358</v>
      </c>
      <c r="C31" s="89" t="s">
        <v>11</v>
      </c>
      <c r="D31" s="89" t="s">
        <v>165</v>
      </c>
      <c r="E31" s="103" t="s">
        <v>164</v>
      </c>
      <c r="F31" s="204">
        <v>12</v>
      </c>
      <c r="G31" s="210"/>
    </row>
    <row r="32" spans="1:7" x14ac:dyDescent="0.25">
      <c r="A32" s="94">
        <f t="shared" si="0"/>
        <v>27</v>
      </c>
      <c r="B32" s="92">
        <v>41359</v>
      </c>
      <c r="C32" s="89" t="s">
        <v>100</v>
      </c>
      <c r="D32" s="89" t="s">
        <v>101</v>
      </c>
      <c r="E32" s="103"/>
      <c r="F32" s="204">
        <v>50.7</v>
      </c>
      <c r="G32" s="210"/>
    </row>
    <row r="33" spans="1:7" x14ac:dyDescent="0.25">
      <c r="A33" s="94">
        <f t="shared" si="0"/>
        <v>28</v>
      </c>
      <c r="B33" s="92">
        <v>41359</v>
      </c>
      <c r="C33" s="89" t="s">
        <v>100</v>
      </c>
      <c r="D33" s="89" t="s">
        <v>101</v>
      </c>
      <c r="E33" s="103"/>
      <c r="F33" s="204">
        <v>90.5</v>
      </c>
      <c r="G33" s="210"/>
    </row>
    <row r="34" spans="1:7" x14ac:dyDescent="0.25">
      <c r="A34" s="94">
        <f t="shared" si="0"/>
        <v>29</v>
      </c>
      <c r="B34" s="92">
        <v>41359</v>
      </c>
      <c r="C34" s="89" t="s">
        <v>100</v>
      </c>
      <c r="D34" s="89" t="s">
        <v>101</v>
      </c>
      <c r="E34" s="103"/>
      <c r="F34" s="204">
        <v>32.5</v>
      </c>
      <c r="G34" s="210"/>
    </row>
    <row r="35" spans="1:7" x14ac:dyDescent="0.25">
      <c r="A35" s="94">
        <f t="shared" si="0"/>
        <v>30</v>
      </c>
      <c r="B35" s="92">
        <v>41360</v>
      </c>
      <c r="C35" s="89" t="s">
        <v>100</v>
      </c>
      <c r="D35" s="89" t="s">
        <v>101</v>
      </c>
      <c r="E35" s="103"/>
      <c r="F35" s="204">
        <v>119.9</v>
      </c>
      <c r="G35" s="210"/>
    </row>
    <row r="36" spans="1:7" x14ac:dyDescent="0.25">
      <c r="A36" s="94">
        <f t="shared" si="0"/>
        <v>31</v>
      </c>
      <c r="B36" s="92">
        <v>41372</v>
      </c>
      <c r="C36" s="89" t="s">
        <v>11</v>
      </c>
      <c r="D36" s="89" t="s">
        <v>167</v>
      </c>
      <c r="E36" s="103" t="s">
        <v>166</v>
      </c>
      <c r="F36" s="204">
        <v>30</v>
      </c>
      <c r="G36" s="210"/>
    </row>
    <row r="37" spans="1:7" x14ac:dyDescent="0.25">
      <c r="A37" s="94">
        <f t="shared" si="0"/>
        <v>32</v>
      </c>
      <c r="B37" s="92">
        <v>41372</v>
      </c>
      <c r="C37" s="89" t="s">
        <v>100</v>
      </c>
      <c r="D37" s="89" t="s">
        <v>101</v>
      </c>
      <c r="E37" s="103"/>
      <c r="F37" s="204">
        <v>109.9</v>
      </c>
      <c r="G37" s="210"/>
    </row>
    <row r="38" spans="1:7" x14ac:dyDescent="0.25">
      <c r="A38" s="94">
        <f t="shared" si="0"/>
        <v>33</v>
      </c>
      <c r="B38" s="92">
        <v>41376</v>
      </c>
      <c r="C38" s="89" t="s">
        <v>11</v>
      </c>
      <c r="D38" s="89" t="s">
        <v>169</v>
      </c>
      <c r="E38" s="103" t="s">
        <v>168</v>
      </c>
      <c r="F38" s="204">
        <v>12</v>
      </c>
      <c r="G38" s="210"/>
    </row>
    <row r="39" spans="1:7" x14ac:dyDescent="0.25">
      <c r="A39" s="94">
        <f t="shared" si="0"/>
        <v>34</v>
      </c>
      <c r="B39" s="92">
        <v>41376</v>
      </c>
      <c r="C39" s="89" t="s">
        <v>11</v>
      </c>
      <c r="D39" s="89" t="s">
        <v>171</v>
      </c>
      <c r="E39" s="103" t="s">
        <v>170</v>
      </c>
      <c r="F39" s="204">
        <v>45</v>
      </c>
      <c r="G39" s="210"/>
    </row>
    <row r="40" spans="1:7" x14ac:dyDescent="0.25">
      <c r="A40" s="94">
        <f t="shared" si="0"/>
        <v>35</v>
      </c>
      <c r="B40" s="92">
        <v>41376</v>
      </c>
      <c r="C40" s="89" t="s">
        <v>172</v>
      </c>
      <c r="D40" s="89" t="s">
        <v>173</v>
      </c>
      <c r="E40" s="103"/>
      <c r="F40" s="204">
        <v>205</v>
      </c>
      <c r="G40" s="210"/>
    </row>
    <row r="41" spans="1:7" x14ac:dyDescent="0.25">
      <c r="A41" s="94">
        <f t="shared" si="0"/>
        <v>36</v>
      </c>
      <c r="B41" s="92">
        <v>41380</v>
      </c>
      <c r="C41" s="89" t="s">
        <v>100</v>
      </c>
      <c r="D41" s="89" t="s">
        <v>101</v>
      </c>
      <c r="E41" s="103"/>
      <c r="F41" s="204">
        <v>86.6</v>
      </c>
      <c r="G41" s="210"/>
    </row>
    <row r="42" spans="1:7" x14ac:dyDescent="0.25">
      <c r="A42" s="94">
        <f t="shared" si="0"/>
        <v>37</v>
      </c>
      <c r="B42" s="92">
        <v>41393</v>
      </c>
      <c r="C42" s="89" t="s">
        <v>100</v>
      </c>
      <c r="D42" s="89" t="s">
        <v>101</v>
      </c>
      <c r="E42" s="103"/>
      <c r="F42" s="204">
        <v>200.25</v>
      </c>
      <c r="G42" s="210"/>
    </row>
    <row r="43" spans="1:7" x14ac:dyDescent="0.25">
      <c r="A43" s="94">
        <f t="shared" si="0"/>
        <v>38</v>
      </c>
      <c r="B43" s="92">
        <v>41394</v>
      </c>
      <c r="C43" s="89" t="s">
        <v>174</v>
      </c>
      <c r="D43" s="89" t="s">
        <v>175</v>
      </c>
      <c r="E43" s="103"/>
      <c r="F43" s="204">
        <v>6</v>
      </c>
      <c r="G43" s="210"/>
    </row>
    <row r="44" spans="1:7" x14ac:dyDescent="0.25">
      <c r="A44" s="94">
        <f t="shared" si="0"/>
        <v>39</v>
      </c>
      <c r="B44" s="92">
        <v>41396</v>
      </c>
      <c r="C44" s="89" t="s">
        <v>176</v>
      </c>
      <c r="D44" s="89"/>
      <c r="E44" s="103"/>
      <c r="F44" s="204">
        <v>17.25</v>
      </c>
      <c r="G44" s="210"/>
    </row>
    <row r="45" spans="1:7" x14ac:dyDescent="0.25">
      <c r="A45" s="94">
        <f t="shared" si="0"/>
        <v>40</v>
      </c>
      <c r="B45" s="92">
        <v>41396</v>
      </c>
      <c r="C45" s="89" t="s">
        <v>177</v>
      </c>
      <c r="D45" s="89" t="s">
        <v>82</v>
      </c>
      <c r="E45" s="103"/>
      <c r="F45" s="204">
        <v>1.5</v>
      </c>
      <c r="G45" s="210"/>
    </row>
    <row r="46" spans="1:7" x14ac:dyDescent="0.25">
      <c r="A46" s="94">
        <f t="shared" si="0"/>
        <v>41</v>
      </c>
      <c r="B46" s="92">
        <v>41405</v>
      </c>
      <c r="C46" s="89" t="s">
        <v>179</v>
      </c>
      <c r="D46" s="89" t="s">
        <v>180</v>
      </c>
      <c r="E46" s="103" t="s">
        <v>178</v>
      </c>
      <c r="F46" s="204">
        <v>9</v>
      </c>
      <c r="G46" s="210"/>
    </row>
    <row r="47" spans="1:7" x14ac:dyDescent="0.25">
      <c r="A47" s="94">
        <f t="shared" si="0"/>
        <v>42</v>
      </c>
      <c r="B47" s="92">
        <v>41408</v>
      </c>
      <c r="C47" s="89" t="s">
        <v>174</v>
      </c>
      <c r="D47" s="89" t="s">
        <v>181</v>
      </c>
      <c r="E47" s="103">
        <v>42494910</v>
      </c>
      <c r="F47" s="204">
        <v>35.5</v>
      </c>
      <c r="G47" s="210"/>
    </row>
    <row r="48" spans="1:7" x14ac:dyDescent="0.25">
      <c r="A48" s="94">
        <f t="shared" si="0"/>
        <v>43</v>
      </c>
      <c r="B48" s="92">
        <v>41408</v>
      </c>
      <c r="C48" s="89" t="s">
        <v>174</v>
      </c>
      <c r="D48" s="89" t="s">
        <v>181</v>
      </c>
      <c r="E48" s="103">
        <v>42494904</v>
      </c>
      <c r="F48" s="204">
        <v>35.5</v>
      </c>
      <c r="G48" s="210"/>
    </row>
    <row r="49" spans="1:7" x14ac:dyDescent="0.25">
      <c r="A49" s="94">
        <f t="shared" si="0"/>
        <v>44</v>
      </c>
      <c r="B49" s="92">
        <v>41408</v>
      </c>
      <c r="C49" s="89" t="s">
        <v>100</v>
      </c>
      <c r="D49" s="89" t="s">
        <v>101</v>
      </c>
      <c r="E49" s="103"/>
      <c r="F49" s="204">
        <v>450</v>
      </c>
      <c r="G49" s="210"/>
    </row>
    <row r="50" spans="1:7" x14ac:dyDescent="0.25">
      <c r="A50" s="94">
        <f t="shared" si="0"/>
        <v>45</v>
      </c>
      <c r="B50" s="92">
        <v>41408</v>
      </c>
      <c r="C50" s="89" t="s">
        <v>182</v>
      </c>
      <c r="D50" s="89" t="s">
        <v>183</v>
      </c>
      <c r="E50" s="103">
        <v>42494912</v>
      </c>
      <c r="F50" s="204">
        <v>35.5</v>
      </c>
      <c r="G50" s="210"/>
    </row>
    <row r="51" spans="1:7" x14ac:dyDescent="0.25">
      <c r="A51" s="94">
        <f t="shared" si="0"/>
        <v>46</v>
      </c>
      <c r="B51" s="92">
        <v>41411</v>
      </c>
      <c r="C51" s="89" t="s">
        <v>100</v>
      </c>
      <c r="D51" s="89" t="s">
        <v>101</v>
      </c>
      <c r="E51" s="103"/>
      <c r="F51" s="204">
        <v>383.77</v>
      </c>
      <c r="G51" s="210"/>
    </row>
    <row r="52" spans="1:7" x14ac:dyDescent="0.25">
      <c r="A52" s="94">
        <f t="shared" si="0"/>
        <v>47</v>
      </c>
      <c r="B52" s="92">
        <v>41411</v>
      </c>
      <c r="C52" s="89" t="s">
        <v>100</v>
      </c>
      <c r="D52" s="89" t="s">
        <v>184</v>
      </c>
      <c r="E52" s="103"/>
      <c r="F52" s="206"/>
      <c r="G52" s="208">
        <v>1300</v>
      </c>
    </row>
    <row r="53" spans="1:7" x14ac:dyDescent="0.25">
      <c r="A53" s="94">
        <f t="shared" si="0"/>
        <v>48</v>
      </c>
      <c r="B53" s="92">
        <v>41416</v>
      </c>
      <c r="C53" s="89" t="s">
        <v>88</v>
      </c>
      <c r="D53" s="89" t="s">
        <v>186</v>
      </c>
      <c r="E53" s="103" t="s">
        <v>185</v>
      </c>
      <c r="F53" s="204">
        <v>75.48</v>
      </c>
      <c r="G53" s="210"/>
    </row>
    <row r="54" spans="1:7" x14ac:dyDescent="0.25">
      <c r="A54" s="94">
        <f t="shared" si="0"/>
        <v>49</v>
      </c>
      <c r="B54" s="92">
        <v>41424</v>
      </c>
      <c r="C54" s="89" t="s">
        <v>187</v>
      </c>
      <c r="D54" s="89" t="s">
        <v>188</v>
      </c>
      <c r="E54" s="103"/>
      <c r="F54" s="206"/>
      <c r="G54" s="208">
        <v>650</v>
      </c>
    </row>
    <row r="55" spans="1:7" x14ac:dyDescent="0.25">
      <c r="A55" s="94">
        <f t="shared" si="0"/>
        <v>50</v>
      </c>
      <c r="B55" s="92">
        <v>41429</v>
      </c>
      <c r="C55" s="89" t="s">
        <v>100</v>
      </c>
      <c r="D55" s="89" t="s">
        <v>101</v>
      </c>
      <c r="E55" s="103"/>
      <c r="F55" s="204">
        <v>10</v>
      </c>
      <c r="G55" s="210"/>
    </row>
    <row r="56" spans="1:7" x14ac:dyDescent="0.25">
      <c r="A56" s="94">
        <f t="shared" si="0"/>
        <v>51</v>
      </c>
      <c r="B56" s="92">
        <v>41431</v>
      </c>
      <c r="C56" s="89" t="s">
        <v>88</v>
      </c>
      <c r="D56" s="89" t="s">
        <v>103</v>
      </c>
      <c r="E56" s="103" t="s">
        <v>189</v>
      </c>
      <c r="F56" s="204">
        <v>37</v>
      </c>
      <c r="G56" s="210"/>
    </row>
    <row r="57" spans="1:7" x14ac:dyDescent="0.25">
      <c r="A57" s="94">
        <f t="shared" si="0"/>
        <v>52</v>
      </c>
      <c r="B57" s="92">
        <v>41431</v>
      </c>
      <c r="C57" s="89" t="s">
        <v>88</v>
      </c>
      <c r="D57" s="89" t="s">
        <v>103</v>
      </c>
      <c r="E57" s="103" t="s">
        <v>190</v>
      </c>
      <c r="F57" s="204">
        <v>37</v>
      </c>
      <c r="G57" s="210"/>
    </row>
    <row r="58" spans="1:7" x14ac:dyDescent="0.25">
      <c r="A58" s="94">
        <f t="shared" si="0"/>
        <v>53</v>
      </c>
      <c r="B58" s="92">
        <v>41431</v>
      </c>
      <c r="C58" s="89" t="s">
        <v>88</v>
      </c>
      <c r="D58" s="89" t="s">
        <v>192</v>
      </c>
      <c r="E58" s="103" t="s">
        <v>191</v>
      </c>
      <c r="F58" s="204">
        <v>37</v>
      </c>
      <c r="G58" s="210"/>
    </row>
    <row r="59" spans="1:7" x14ac:dyDescent="0.25">
      <c r="A59" s="94">
        <f t="shared" si="0"/>
        <v>54</v>
      </c>
      <c r="B59" s="92">
        <v>41449</v>
      </c>
      <c r="C59" s="89" t="s">
        <v>100</v>
      </c>
      <c r="D59" s="89" t="s">
        <v>101</v>
      </c>
      <c r="E59" s="103"/>
      <c r="F59" s="204">
        <v>30.2</v>
      </c>
      <c r="G59" s="210"/>
    </row>
    <row r="60" spans="1:7" x14ac:dyDescent="0.25">
      <c r="A60" s="94">
        <f t="shared" si="0"/>
        <v>55</v>
      </c>
      <c r="B60" s="92">
        <v>41457</v>
      </c>
      <c r="C60" s="89" t="s">
        <v>100</v>
      </c>
      <c r="D60" s="89" t="s">
        <v>101</v>
      </c>
      <c r="E60" s="103"/>
      <c r="F60" s="204">
        <v>64.2</v>
      </c>
      <c r="G60" s="210"/>
    </row>
    <row r="61" spans="1:7" x14ac:dyDescent="0.25">
      <c r="A61" s="94">
        <f t="shared" si="0"/>
        <v>56</v>
      </c>
      <c r="B61" s="92">
        <v>41464</v>
      </c>
      <c r="C61" s="89" t="s">
        <v>100</v>
      </c>
      <c r="D61" s="89" t="s">
        <v>101</v>
      </c>
      <c r="E61" s="103"/>
      <c r="F61" s="204">
        <v>116.8</v>
      </c>
      <c r="G61" s="210"/>
    </row>
    <row r="62" spans="1:7" x14ac:dyDescent="0.25">
      <c r="A62" s="94">
        <f t="shared" si="0"/>
        <v>57</v>
      </c>
      <c r="B62" s="92">
        <v>41466</v>
      </c>
      <c r="C62" s="89" t="s">
        <v>100</v>
      </c>
      <c r="D62" s="89" t="s">
        <v>101</v>
      </c>
      <c r="E62" s="103"/>
      <c r="F62" s="204">
        <v>124.6</v>
      </c>
      <c r="G62" s="210"/>
    </row>
    <row r="63" spans="1:7" x14ac:dyDescent="0.25">
      <c r="A63" s="94">
        <f t="shared" si="0"/>
        <v>58</v>
      </c>
      <c r="B63" s="92">
        <v>41480</v>
      </c>
      <c r="C63" s="89" t="s">
        <v>11</v>
      </c>
      <c r="D63" s="89" t="s">
        <v>194</v>
      </c>
      <c r="E63" s="103" t="s">
        <v>193</v>
      </c>
      <c r="F63" s="204">
        <v>12</v>
      </c>
      <c r="G63" s="210"/>
    </row>
    <row r="64" spans="1:7" x14ac:dyDescent="0.25">
      <c r="A64" s="94">
        <f t="shared" si="0"/>
        <v>59</v>
      </c>
      <c r="B64" s="92">
        <v>41486</v>
      </c>
      <c r="C64" s="89" t="s">
        <v>196</v>
      </c>
      <c r="D64" s="89" t="s">
        <v>197</v>
      </c>
      <c r="E64" s="103" t="s">
        <v>195</v>
      </c>
      <c r="F64" s="204">
        <v>10000</v>
      </c>
      <c r="G64" s="210"/>
    </row>
    <row r="65" spans="1:8" x14ac:dyDescent="0.25">
      <c r="A65" s="94">
        <f t="shared" si="0"/>
        <v>60</v>
      </c>
      <c r="B65" s="92">
        <v>41486</v>
      </c>
      <c r="C65" s="89" t="s">
        <v>199</v>
      </c>
      <c r="D65" s="89" t="s">
        <v>146</v>
      </c>
      <c r="E65" s="103" t="s">
        <v>198</v>
      </c>
      <c r="F65" s="204">
        <v>56</v>
      </c>
      <c r="G65" s="210"/>
    </row>
    <row r="66" spans="1:8" x14ac:dyDescent="0.25">
      <c r="A66" s="94">
        <f t="shared" si="0"/>
        <v>61</v>
      </c>
      <c r="B66" s="92">
        <v>41486</v>
      </c>
      <c r="C66" s="89" t="s">
        <v>201</v>
      </c>
      <c r="D66" s="89" t="s">
        <v>146</v>
      </c>
      <c r="E66" s="103" t="s">
        <v>200</v>
      </c>
      <c r="F66" s="204">
        <v>38.9</v>
      </c>
      <c r="G66" s="210"/>
    </row>
    <row r="67" spans="1:8" x14ac:dyDescent="0.25">
      <c r="A67" s="94">
        <f t="shared" si="0"/>
        <v>62</v>
      </c>
      <c r="B67" s="92">
        <v>41486</v>
      </c>
      <c r="C67" s="89" t="s">
        <v>203</v>
      </c>
      <c r="D67" s="89" t="s">
        <v>204</v>
      </c>
      <c r="E67" s="103" t="s">
        <v>202</v>
      </c>
      <c r="F67" s="204">
        <v>4</v>
      </c>
      <c r="G67" s="210"/>
    </row>
    <row r="68" spans="1:8" x14ac:dyDescent="0.25">
      <c r="A68" s="94">
        <f t="shared" si="0"/>
        <v>63</v>
      </c>
      <c r="B68" s="92">
        <v>41491</v>
      </c>
      <c r="C68" s="89" t="s">
        <v>205</v>
      </c>
      <c r="D68" s="89" t="s">
        <v>206</v>
      </c>
      <c r="E68" s="103"/>
      <c r="F68" s="204">
        <v>4500</v>
      </c>
      <c r="G68" s="210"/>
    </row>
    <row r="69" spans="1:8" x14ac:dyDescent="0.25">
      <c r="A69" s="94">
        <f t="shared" si="0"/>
        <v>64</v>
      </c>
      <c r="B69" s="92">
        <v>41486</v>
      </c>
      <c r="C69" s="89" t="s">
        <v>100</v>
      </c>
      <c r="D69" s="89" t="s">
        <v>101</v>
      </c>
      <c r="E69" s="103"/>
      <c r="F69" s="204">
        <v>249.4</v>
      </c>
      <c r="G69" s="210"/>
    </row>
    <row r="70" spans="1:8" x14ac:dyDescent="0.25">
      <c r="A70" s="94">
        <f t="shared" si="0"/>
        <v>65</v>
      </c>
      <c r="B70" s="92">
        <v>41500</v>
      </c>
      <c r="C70" s="89" t="s">
        <v>100</v>
      </c>
      <c r="D70" s="89" t="s">
        <v>101</v>
      </c>
      <c r="E70" s="103"/>
      <c r="F70" s="204">
        <v>34.85</v>
      </c>
      <c r="G70" s="210"/>
    </row>
    <row r="71" spans="1:8" x14ac:dyDescent="0.25">
      <c r="A71" s="94">
        <f t="shared" si="0"/>
        <v>66</v>
      </c>
      <c r="B71" s="92">
        <v>41505</v>
      </c>
      <c r="C71" s="89" t="s">
        <v>100</v>
      </c>
      <c r="D71" s="89" t="s">
        <v>101</v>
      </c>
      <c r="E71" s="103"/>
      <c r="F71" s="204">
        <v>47.9</v>
      </c>
      <c r="G71" s="210"/>
    </row>
    <row r="72" spans="1:8" x14ac:dyDescent="0.25">
      <c r="A72" s="94">
        <f t="shared" si="0"/>
        <v>67</v>
      </c>
      <c r="B72" s="92">
        <v>41501</v>
      </c>
      <c r="C72" s="89" t="s">
        <v>81</v>
      </c>
      <c r="D72" s="89" t="s">
        <v>82</v>
      </c>
      <c r="E72" s="103" t="s">
        <v>208</v>
      </c>
      <c r="F72" s="204">
        <v>21</v>
      </c>
      <c r="G72" s="210"/>
    </row>
    <row r="73" spans="1:8" x14ac:dyDescent="0.25">
      <c r="A73" s="94">
        <f t="shared" ref="A73:A131" si="1">+A72+1</f>
        <v>68</v>
      </c>
      <c r="B73" s="92">
        <v>41506</v>
      </c>
      <c r="C73" s="89" t="s">
        <v>100</v>
      </c>
      <c r="D73" s="89" t="s">
        <v>101</v>
      </c>
      <c r="E73" s="103"/>
      <c r="F73" s="204">
        <v>251.2</v>
      </c>
      <c r="G73" s="210"/>
    </row>
    <row r="74" spans="1:8" x14ac:dyDescent="0.25">
      <c r="A74" s="94">
        <f t="shared" si="1"/>
        <v>69</v>
      </c>
      <c r="B74" s="92">
        <v>41509</v>
      </c>
      <c r="C74" s="89" t="s">
        <v>210</v>
      </c>
      <c r="D74" s="89" t="s">
        <v>211</v>
      </c>
      <c r="E74" s="103" t="s">
        <v>209</v>
      </c>
      <c r="F74" s="204">
        <v>54.98</v>
      </c>
      <c r="G74" s="210"/>
    </row>
    <row r="75" spans="1:8" x14ac:dyDescent="0.25">
      <c r="A75" s="94">
        <f t="shared" si="1"/>
        <v>70</v>
      </c>
      <c r="B75" s="92">
        <v>41510</v>
      </c>
      <c r="C75" s="89" t="s">
        <v>100</v>
      </c>
      <c r="D75" s="89" t="s">
        <v>101</v>
      </c>
      <c r="E75" s="103"/>
      <c r="F75" s="204">
        <v>425.31</v>
      </c>
      <c r="G75" s="210"/>
    </row>
    <row r="76" spans="1:8" ht="15.75" customHeight="1" x14ac:dyDescent="0.25">
      <c r="A76" s="94">
        <f t="shared" si="1"/>
        <v>71</v>
      </c>
      <c r="B76" s="92">
        <v>41512</v>
      </c>
      <c r="C76" s="89" t="s">
        <v>11</v>
      </c>
      <c r="D76" s="89" t="s">
        <v>213</v>
      </c>
      <c r="E76" s="103" t="s">
        <v>212</v>
      </c>
      <c r="F76" s="204">
        <v>22</v>
      </c>
      <c r="G76" s="210"/>
    </row>
    <row r="77" spans="1:8" s="32" customFormat="1" x14ac:dyDescent="0.25">
      <c r="A77" s="105">
        <f t="shared" si="1"/>
        <v>72</v>
      </c>
      <c r="B77" s="106">
        <v>41512</v>
      </c>
      <c r="C77" s="107" t="s">
        <v>214</v>
      </c>
      <c r="D77" s="107" t="s">
        <v>215</v>
      </c>
      <c r="E77" s="108"/>
      <c r="F77" s="211">
        <v>0</v>
      </c>
      <c r="G77" s="209"/>
      <c r="H77" s="32" t="s">
        <v>3016</v>
      </c>
    </row>
    <row r="78" spans="1:8" x14ac:dyDescent="0.25">
      <c r="A78" s="94">
        <f t="shared" si="1"/>
        <v>73</v>
      </c>
      <c r="B78" s="92">
        <v>41513</v>
      </c>
      <c r="C78" s="89" t="s">
        <v>210</v>
      </c>
      <c r="D78" s="89" t="s">
        <v>217</v>
      </c>
      <c r="E78" s="103" t="s">
        <v>216</v>
      </c>
      <c r="F78" s="204">
        <v>240.01</v>
      </c>
      <c r="G78" s="210"/>
    </row>
    <row r="79" spans="1:8" x14ac:dyDescent="0.25">
      <c r="A79" s="94">
        <f t="shared" si="1"/>
        <v>74</v>
      </c>
      <c r="B79" s="92">
        <v>41514</v>
      </c>
      <c r="C79" s="89" t="s">
        <v>219</v>
      </c>
      <c r="D79" s="89" t="s">
        <v>220</v>
      </c>
      <c r="E79" s="103" t="s">
        <v>218</v>
      </c>
      <c r="F79" s="204">
        <v>75</v>
      </c>
      <c r="G79" s="210"/>
    </row>
    <row r="80" spans="1:8" s="32" customFormat="1" x14ac:dyDescent="0.25">
      <c r="A80" s="105">
        <f t="shared" si="1"/>
        <v>75</v>
      </c>
      <c r="B80" s="106">
        <v>41524</v>
      </c>
      <c r="C80" s="107" t="s">
        <v>100</v>
      </c>
      <c r="D80" s="107" t="s">
        <v>221</v>
      </c>
      <c r="E80" s="108"/>
      <c r="F80" s="211">
        <v>0</v>
      </c>
      <c r="G80" s="209"/>
      <c r="H80" s="32" t="s">
        <v>3016</v>
      </c>
    </row>
    <row r="81" spans="1:8" x14ac:dyDescent="0.25">
      <c r="A81" s="94">
        <f t="shared" si="1"/>
        <v>76</v>
      </c>
      <c r="B81" s="92">
        <v>41529</v>
      </c>
      <c r="C81" s="89" t="s">
        <v>219</v>
      </c>
      <c r="D81" s="89" t="s">
        <v>223</v>
      </c>
      <c r="E81" s="103" t="s">
        <v>222</v>
      </c>
      <c r="F81" s="204">
        <v>390</v>
      </c>
      <c r="G81" s="210"/>
    </row>
    <row r="82" spans="1:8" s="32" customFormat="1" x14ac:dyDescent="0.25">
      <c r="A82" s="105">
        <f t="shared" si="1"/>
        <v>77</v>
      </c>
      <c r="B82" s="106">
        <v>41529</v>
      </c>
      <c r="C82" s="107" t="s">
        <v>100</v>
      </c>
      <c r="D82" s="107" t="s">
        <v>224</v>
      </c>
      <c r="E82" s="108"/>
      <c r="F82" s="211">
        <v>0</v>
      </c>
      <c r="G82" s="209"/>
      <c r="H82" s="32" t="s">
        <v>3016</v>
      </c>
    </row>
    <row r="83" spans="1:8" x14ac:dyDescent="0.25">
      <c r="A83" s="94">
        <f t="shared" si="1"/>
        <v>78</v>
      </c>
      <c r="B83" s="92">
        <v>41530</v>
      </c>
      <c r="C83" s="89" t="s">
        <v>100</v>
      </c>
      <c r="D83" s="89" t="s">
        <v>101</v>
      </c>
      <c r="E83" s="103"/>
      <c r="F83" s="204">
        <v>14</v>
      </c>
      <c r="G83" s="210"/>
    </row>
    <row r="84" spans="1:8" x14ac:dyDescent="0.25">
      <c r="A84" s="94">
        <f t="shared" si="1"/>
        <v>79</v>
      </c>
      <c r="B84" s="92">
        <v>41533</v>
      </c>
      <c r="C84" s="89" t="s">
        <v>100</v>
      </c>
      <c r="D84" s="89" t="s">
        <v>101</v>
      </c>
      <c r="E84" s="103"/>
      <c r="F84" s="204">
        <v>547.88</v>
      </c>
      <c r="G84" s="210"/>
    </row>
    <row r="85" spans="1:8" x14ac:dyDescent="0.25">
      <c r="A85" s="94">
        <f t="shared" si="1"/>
        <v>80</v>
      </c>
      <c r="B85" s="92">
        <v>41533</v>
      </c>
      <c r="C85" s="89" t="s">
        <v>100</v>
      </c>
      <c r="D85" s="89" t="s">
        <v>101</v>
      </c>
      <c r="E85" s="103"/>
      <c r="F85" s="204">
        <v>5</v>
      </c>
      <c r="G85" s="210"/>
    </row>
    <row r="86" spans="1:8" x14ac:dyDescent="0.25">
      <c r="A86" s="94">
        <f t="shared" si="1"/>
        <v>81</v>
      </c>
      <c r="B86" s="92">
        <v>41535</v>
      </c>
      <c r="C86" s="89" t="s">
        <v>100</v>
      </c>
      <c r="D86" s="89" t="s">
        <v>101</v>
      </c>
      <c r="E86" s="103"/>
      <c r="F86" s="204">
        <v>45</v>
      </c>
      <c r="G86" s="210"/>
    </row>
    <row r="87" spans="1:8" x14ac:dyDescent="0.25">
      <c r="A87" s="94">
        <f t="shared" si="1"/>
        <v>82</v>
      </c>
      <c r="B87" s="92">
        <v>45201</v>
      </c>
      <c r="C87" s="89" t="s">
        <v>100</v>
      </c>
      <c r="D87" s="89" t="s">
        <v>501</v>
      </c>
      <c r="E87" s="103" t="s">
        <v>2929</v>
      </c>
      <c r="F87" s="204">
        <v>360</v>
      </c>
      <c r="G87" s="210"/>
    </row>
    <row r="88" spans="1:8" x14ac:dyDescent="0.25">
      <c r="A88" s="94">
        <f t="shared" si="1"/>
        <v>83</v>
      </c>
      <c r="B88" s="92">
        <v>41536</v>
      </c>
      <c r="C88" s="89" t="s">
        <v>100</v>
      </c>
      <c r="D88" s="89" t="s">
        <v>101</v>
      </c>
      <c r="E88" s="103"/>
      <c r="F88" s="204">
        <v>500</v>
      </c>
      <c r="G88" s="210"/>
    </row>
    <row r="89" spans="1:8" x14ac:dyDescent="0.25">
      <c r="A89" s="94">
        <f t="shared" si="1"/>
        <v>84</v>
      </c>
      <c r="B89" s="92">
        <v>41538</v>
      </c>
      <c r="C89" s="89" t="s">
        <v>210</v>
      </c>
      <c r="D89" s="89" t="s">
        <v>227</v>
      </c>
      <c r="E89" s="103" t="s">
        <v>226</v>
      </c>
      <c r="F89" s="204">
        <v>9.99</v>
      </c>
      <c r="G89" s="210"/>
    </row>
    <row r="90" spans="1:8" x14ac:dyDescent="0.25">
      <c r="A90" s="94">
        <f t="shared" si="1"/>
        <v>85</v>
      </c>
      <c r="B90" s="92">
        <v>41549</v>
      </c>
      <c r="C90" s="89" t="s">
        <v>100</v>
      </c>
      <c r="D90" s="89" t="s">
        <v>101</v>
      </c>
      <c r="E90" s="103"/>
      <c r="F90" s="204">
        <v>364</v>
      </c>
      <c r="G90" s="210"/>
    </row>
    <row r="91" spans="1:8" x14ac:dyDescent="0.25">
      <c r="A91" s="94">
        <f t="shared" si="1"/>
        <v>86</v>
      </c>
      <c r="B91" s="92">
        <v>41550</v>
      </c>
      <c r="C91" s="89" t="s">
        <v>100</v>
      </c>
      <c r="D91" s="89" t="s">
        <v>101</v>
      </c>
      <c r="E91" s="103"/>
      <c r="F91" s="204">
        <v>4</v>
      </c>
      <c r="G91" s="210"/>
    </row>
    <row r="92" spans="1:8" x14ac:dyDescent="0.25">
      <c r="A92" s="94">
        <f t="shared" si="1"/>
        <v>87</v>
      </c>
      <c r="B92" s="92">
        <v>41557</v>
      </c>
      <c r="C92" s="89" t="s">
        <v>100</v>
      </c>
      <c r="D92" s="89" t="s">
        <v>101</v>
      </c>
      <c r="E92" s="103"/>
      <c r="F92" s="204">
        <v>30</v>
      </c>
      <c r="G92" s="210"/>
    </row>
    <row r="93" spans="1:8" x14ac:dyDescent="0.25">
      <c r="A93" s="94">
        <f t="shared" si="1"/>
        <v>88</v>
      </c>
      <c r="B93" s="92">
        <v>41565</v>
      </c>
      <c r="C93" s="89" t="s">
        <v>210</v>
      </c>
      <c r="D93" s="89" t="s">
        <v>227</v>
      </c>
      <c r="E93" s="103" t="s">
        <v>228</v>
      </c>
      <c r="F93" s="204">
        <v>569.69000000000005</v>
      </c>
      <c r="G93" s="210"/>
    </row>
    <row r="94" spans="1:8" x14ac:dyDescent="0.25">
      <c r="A94" s="94">
        <f t="shared" si="1"/>
        <v>89</v>
      </c>
      <c r="B94" s="92">
        <v>41568</v>
      </c>
      <c r="C94" s="89" t="s">
        <v>11</v>
      </c>
      <c r="D94" s="89" t="s">
        <v>230</v>
      </c>
      <c r="E94" s="103" t="s">
        <v>229</v>
      </c>
      <c r="F94" s="204">
        <v>36</v>
      </c>
      <c r="G94" s="210"/>
    </row>
    <row r="95" spans="1:8" x14ac:dyDescent="0.25">
      <c r="A95" s="94">
        <f t="shared" si="1"/>
        <v>90</v>
      </c>
      <c r="B95" s="92">
        <v>41575</v>
      </c>
      <c r="C95" s="89" t="s">
        <v>100</v>
      </c>
      <c r="D95" s="89" t="s">
        <v>101</v>
      </c>
      <c r="E95" s="103"/>
      <c r="F95" s="204">
        <v>11.2</v>
      </c>
      <c r="G95" s="210"/>
    </row>
    <row r="96" spans="1:8" x14ac:dyDescent="0.25">
      <c r="A96" s="94">
        <f t="shared" si="1"/>
        <v>91</v>
      </c>
      <c r="B96" s="92">
        <v>41576</v>
      </c>
      <c r="C96" s="89" t="s">
        <v>100</v>
      </c>
      <c r="D96" s="89" t="s">
        <v>101</v>
      </c>
      <c r="E96" s="103"/>
      <c r="F96" s="204">
        <v>202</v>
      </c>
      <c r="G96" s="210"/>
    </row>
    <row r="97" spans="1:8" x14ac:dyDescent="0.25">
      <c r="A97" s="94">
        <f t="shared" si="1"/>
        <v>92</v>
      </c>
      <c r="B97" s="92">
        <v>41577</v>
      </c>
      <c r="C97" s="89" t="s">
        <v>100</v>
      </c>
      <c r="D97" s="89" t="s">
        <v>101</v>
      </c>
      <c r="E97" s="103"/>
      <c r="F97" s="204">
        <v>33.799999999999997</v>
      </c>
      <c r="G97" s="210"/>
    </row>
    <row r="98" spans="1:8" x14ac:dyDescent="0.25">
      <c r="A98" s="94">
        <f t="shared" si="1"/>
        <v>93</v>
      </c>
      <c r="B98" s="92">
        <v>41577</v>
      </c>
      <c r="C98" s="89" t="s">
        <v>100</v>
      </c>
      <c r="D98" s="89" t="s">
        <v>232</v>
      </c>
      <c r="E98" s="103" t="s">
        <v>231</v>
      </c>
      <c r="F98" s="204">
        <v>1400</v>
      </c>
      <c r="G98" s="210"/>
    </row>
    <row r="99" spans="1:8" x14ac:dyDescent="0.25">
      <c r="A99" s="94">
        <f t="shared" si="1"/>
        <v>94</v>
      </c>
      <c r="B99" s="92">
        <v>41582</v>
      </c>
      <c r="C99" s="89" t="s">
        <v>234</v>
      </c>
      <c r="D99" s="89" t="s">
        <v>42</v>
      </c>
      <c r="E99" s="103" t="s">
        <v>233</v>
      </c>
      <c r="F99" s="204">
        <v>48.3</v>
      </c>
      <c r="G99" s="210"/>
    </row>
    <row r="100" spans="1:8" x14ac:dyDescent="0.25">
      <c r="A100" s="94">
        <f t="shared" si="1"/>
        <v>95</v>
      </c>
      <c r="B100" s="92">
        <v>41586</v>
      </c>
      <c r="C100" s="89" t="s">
        <v>100</v>
      </c>
      <c r="D100" s="89" t="s">
        <v>101</v>
      </c>
      <c r="E100" s="103"/>
      <c r="F100" s="204">
        <v>394</v>
      </c>
      <c r="G100" s="210"/>
    </row>
    <row r="101" spans="1:8" x14ac:dyDescent="0.25">
      <c r="A101" s="94">
        <f t="shared" si="1"/>
        <v>96</v>
      </c>
      <c r="B101" s="92">
        <v>41589</v>
      </c>
      <c r="C101" s="89" t="s">
        <v>100</v>
      </c>
      <c r="D101" s="89" t="s">
        <v>101</v>
      </c>
      <c r="E101" s="103"/>
      <c r="F101" s="204">
        <v>13</v>
      </c>
      <c r="G101" s="210"/>
    </row>
    <row r="102" spans="1:8" x14ac:dyDescent="0.25">
      <c r="A102" s="94">
        <f t="shared" si="1"/>
        <v>97</v>
      </c>
      <c r="B102" s="92">
        <v>41590</v>
      </c>
      <c r="C102" s="89" t="s">
        <v>100</v>
      </c>
      <c r="D102" s="89" t="s">
        <v>2931</v>
      </c>
      <c r="E102" s="103"/>
      <c r="F102" s="204">
        <v>2600</v>
      </c>
      <c r="G102" s="210"/>
    </row>
    <row r="103" spans="1:8" x14ac:dyDescent="0.25">
      <c r="A103" s="94">
        <f t="shared" si="1"/>
        <v>98</v>
      </c>
      <c r="B103" s="92">
        <v>41590</v>
      </c>
      <c r="C103" s="89" t="s">
        <v>100</v>
      </c>
      <c r="D103" s="89" t="s">
        <v>101</v>
      </c>
      <c r="E103" s="103"/>
      <c r="F103" s="204">
        <v>1043.8</v>
      </c>
      <c r="G103" s="210"/>
    </row>
    <row r="104" spans="1:8" x14ac:dyDescent="0.25">
      <c r="A104" s="94">
        <f t="shared" si="1"/>
        <v>99</v>
      </c>
      <c r="B104" s="92">
        <v>41591</v>
      </c>
      <c r="C104" s="89" t="s">
        <v>100</v>
      </c>
      <c r="D104" s="89" t="s">
        <v>101</v>
      </c>
      <c r="E104" s="103"/>
      <c r="F104" s="204">
        <v>8</v>
      </c>
      <c r="G104" s="210"/>
    </row>
    <row r="105" spans="1:8" s="32" customFormat="1" x14ac:dyDescent="0.25">
      <c r="A105" s="105">
        <f t="shared" si="1"/>
        <v>100</v>
      </c>
      <c r="B105" s="106">
        <v>41592</v>
      </c>
      <c r="C105" s="107" t="s">
        <v>100</v>
      </c>
      <c r="D105" s="107" t="s">
        <v>236</v>
      </c>
      <c r="E105" s="108"/>
      <c r="F105" s="211">
        <v>0</v>
      </c>
      <c r="G105" s="209">
        <v>0</v>
      </c>
      <c r="H105" s="32" t="s">
        <v>3016</v>
      </c>
    </row>
    <row r="106" spans="1:8" x14ac:dyDescent="0.25">
      <c r="A106" s="94">
        <f t="shared" si="1"/>
        <v>101</v>
      </c>
      <c r="B106" s="92">
        <v>41593</v>
      </c>
      <c r="C106" s="89" t="s">
        <v>100</v>
      </c>
      <c r="D106" s="89" t="s">
        <v>101</v>
      </c>
      <c r="E106" s="103"/>
      <c r="F106" s="204">
        <v>11.7</v>
      </c>
      <c r="G106" s="210"/>
    </row>
    <row r="107" spans="1:8" x14ac:dyDescent="0.25">
      <c r="A107" s="94">
        <f t="shared" si="1"/>
        <v>102</v>
      </c>
      <c r="B107" s="92">
        <v>41597</v>
      </c>
      <c r="C107" s="89" t="s">
        <v>100</v>
      </c>
      <c r="D107" s="89" t="s">
        <v>101</v>
      </c>
      <c r="E107" s="103"/>
      <c r="F107" s="204">
        <v>20.2</v>
      </c>
      <c r="G107" s="210"/>
    </row>
    <row r="108" spans="1:8" x14ac:dyDescent="0.25">
      <c r="A108" s="94">
        <f t="shared" si="1"/>
        <v>103</v>
      </c>
      <c r="B108" s="92">
        <v>41598</v>
      </c>
      <c r="C108" s="89" t="s">
        <v>100</v>
      </c>
      <c r="D108" s="89" t="s">
        <v>101</v>
      </c>
      <c r="E108" s="103"/>
      <c r="F108" s="204">
        <v>22</v>
      </c>
      <c r="G108" s="210"/>
    </row>
    <row r="109" spans="1:8" x14ac:dyDescent="0.25">
      <c r="A109" s="94">
        <f t="shared" si="1"/>
        <v>104</v>
      </c>
      <c r="B109" s="92">
        <v>41598</v>
      </c>
      <c r="C109" s="89" t="s">
        <v>238</v>
      </c>
      <c r="D109" s="89" t="s">
        <v>239</v>
      </c>
      <c r="E109" s="103" t="s">
        <v>237</v>
      </c>
      <c r="F109" s="204">
        <v>165</v>
      </c>
      <c r="G109" s="210"/>
    </row>
    <row r="110" spans="1:8" x14ac:dyDescent="0.25">
      <c r="A110" s="94">
        <f t="shared" si="1"/>
        <v>105</v>
      </c>
      <c r="B110" s="92">
        <v>41599</v>
      </c>
      <c r="C110" s="89" t="s">
        <v>100</v>
      </c>
      <c r="D110" s="89" t="s">
        <v>101</v>
      </c>
      <c r="E110" s="103"/>
      <c r="F110" s="204">
        <v>2</v>
      </c>
      <c r="G110" s="210"/>
    </row>
    <row r="111" spans="1:8" x14ac:dyDescent="0.25">
      <c r="A111" s="94">
        <f t="shared" si="1"/>
        <v>106</v>
      </c>
      <c r="B111" s="92">
        <v>41600</v>
      </c>
      <c r="C111" s="89" t="s">
        <v>100</v>
      </c>
      <c r="D111" s="89" t="s">
        <v>101</v>
      </c>
      <c r="E111" s="103"/>
      <c r="F111" s="204">
        <v>20</v>
      </c>
      <c r="G111" s="210"/>
    </row>
    <row r="112" spans="1:8" x14ac:dyDescent="0.25">
      <c r="A112" s="94">
        <f t="shared" si="1"/>
        <v>107</v>
      </c>
      <c r="B112" s="92">
        <v>41603</v>
      </c>
      <c r="C112" s="89" t="s">
        <v>100</v>
      </c>
      <c r="D112" s="89" t="s">
        <v>240</v>
      </c>
      <c r="E112" s="103"/>
      <c r="F112" s="204">
        <v>199</v>
      </c>
      <c r="G112" s="210"/>
    </row>
    <row r="113" spans="1:7" x14ac:dyDescent="0.25">
      <c r="A113" s="94">
        <f t="shared" si="1"/>
        <v>108</v>
      </c>
      <c r="B113" s="92">
        <v>41603</v>
      </c>
      <c r="C113" s="89" t="s">
        <v>100</v>
      </c>
      <c r="D113" s="89" t="s">
        <v>101</v>
      </c>
      <c r="E113" s="103"/>
      <c r="F113" s="204">
        <v>2</v>
      </c>
      <c r="G113" s="210"/>
    </row>
    <row r="114" spans="1:7" x14ac:dyDescent="0.25">
      <c r="A114" s="94">
        <f t="shared" si="1"/>
        <v>109</v>
      </c>
      <c r="B114" s="92">
        <v>41605</v>
      </c>
      <c r="C114" s="89" t="s">
        <v>100</v>
      </c>
      <c r="D114" s="89" t="s">
        <v>101</v>
      </c>
      <c r="E114" s="103"/>
      <c r="F114" s="204">
        <v>13</v>
      </c>
      <c r="G114" s="210"/>
    </row>
    <row r="115" spans="1:7" x14ac:dyDescent="0.25">
      <c r="A115" s="94">
        <f t="shared" si="1"/>
        <v>110</v>
      </c>
      <c r="B115" s="92">
        <v>41606</v>
      </c>
      <c r="C115" s="89" t="s">
        <v>100</v>
      </c>
      <c r="D115" s="89" t="s">
        <v>241</v>
      </c>
      <c r="E115" s="103"/>
      <c r="F115" s="204">
        <v>433.48</v>
      </c>
      <c r="G115" s="210"/>
    </row>
    <row r="116" spans="1:7" x14ac:dyDescent="0.25">
      <c r="A116" s="94">
        <f t="shared" si="1"/>
        <v>111</v>
      </c>
      <c r="B116" s="92">
        <v>41607</v>
      </c>
      <c r="C116" s="89" t="s">
        <v>100</v>
      </c>
      <c r="D116" s="89" t="s">
        <v>242</v>
      </c>
      <c r="E116" s="103"/>
      <c r="F116" s="204">
        <v>241</v>
      </c>
      <c r="G116" s="210"/>
    </row>
    <row r="117" spans="1:7" x14ac:dyDescent="0.25">
      <c r="A117" s="94">
        <f t="shared" si="1"/>
        <v>112</v>
      </c>
      <c r="B117" s="92">
        <v>41607</v>
      </c>
      <c r="C117" s="89" t="s">
        <v>100</v>
      </c>
      <c r="D117" s="89" t="s">
        <v>243</v>
      </c>
      <c r="E117" s="103"/>
      <c r="F117" s="204">
        <v>23</v>
      </c>
      <c r="G117" s="210"/>
    </row>
    <row r="118" spans="1:7" x14ac:dyDescent="0.25">
      <c r="A118" s="94">
        <f t="shared" si="1"/>
        <v>113</v>
      </c>
      <c r="B118" s="92">
        <v>41607</v>
      </c>
      <c r="C118" s="89" t="s">
        <v>244</v>
      </c>
      <c r="D118" s="89" t="s">
        <v>245</v>
      </c>
      <c r="E118" s="103"/>
      <c r="F118" s="204">
        <v>2186.4</v>
      </c>
      <c r="G118" s="210"/>
    </row>
    <row r="119" spans="1:7" x14ac:dyDescent="0.25">
      <c r="A119" s="94">
        <f t="shared" si="1"/>
        <v>114</v>
      </c>
      <c r="B119" s="92">
        <v>41607</v>
      </c>
      <c r="C119" s="89" t="s">
        <v>247</v>
      </c>
      <c r="D119" s="89" t="s">
        <v>146</v>
      </c>
      <c r="E119" s="103" t="s">
        <v>246</v>
      </c>
      <c r="F119" s="204">
        <v>231</v>
      </c>
      <c r="G119" s="210"/>
    </row>
    <row r="120" spans="1:7" x14ac:dyDescent="0.25">
      <c r="A120" s="94">
        <f t="shared" si="1"/>
        <v>115</v>
      </c>
      <c r="B120" s="92">
        <v>41607</v>
      </c>
      <c r="C120" s="89" t="s">
        <v>210</v>
      </c>
      <c r="D120" s="89" t="s">
        <v>227</v>
      </c>
      <c r="E120" s="103" t="s">
        <v>248</v>
      </c>
      <c r="F120" s="204">
        <v>64</v>
      </c>
      <c r="G120" s="210"/>
    </row>
    <row r="121" spans="1:7" x14ac:dyDescent="0.25">
      <c r="A121" s="94">
        <f t="shared" si="1"/>
        <v>116</v>
      </c>
      <c r="B121" s="92">
        <v>41610</v>
      </c>
      <c r="C121" s="89" t="s">
        <v>100</v>
      </c>
      <c r="D121" s="89" t="s">
        <v>101</v>
      </c>
      <c r="E121" s="103"/>
      <c r="F121" s="204">
        <v>20</v>
      </c>
      <c r="G121" s="210"/>
    </row>
    <row r="122" spans="1:7" x14ac:dyDescent="0.25">
      <c r="A122" s="94">
        <f t="shared" si="1"/>
        <v>117</v>
      </c>
      <c r="B122" s="92">
        <v>41612</v>
      </c>
      <c r="C122" s="89" t="s">
        <v>100</v>
      </c>
      <c r="D122" s="89" t="s">
        <v>249</v>
      </c>
      <c r="E122" s="103"/>
      <c r="F122" s="204">
        <v>61</v>
      </c>
      <c r="G122" s="210"/>
    </row>
    <row r="123" spans="1:7" x14ac:dyDescent="0.25">
      <c r="A123" s="94">
        <f t="shared" si="1"/>
        <v>118</v>
      </c>
      <c r="B123" s="92">
        <v>41612</v>
      </c>
      <c r="C123" s="89" t="s">
        <v>100</v>
      </c>
      <c r="D123" s="89" t="s">
        <v>101</v>
      </c>
      <c r="E123" s="103"/>
      <c r="F123" s="204">
        <v>3</v>
      </c>
      <c r="G123" s="210"/>
    </row>
    <row r="124" spans="1:7" x14ac:dyDescent="0.25">
      <c r="A124" s="94">
        <f t="shared" si="1"/>
        <v>119</v>
      </c>
      <c r="B124" s="92">
        <v>41613</v>
      </c>
      <c r="C124" s="89" t="s">
        <v>100</v>
      </c>
      <c r="D124" s="89" t="s">
        <v>250</v>
      </c>
      <c r="E124" s="103"/>
      <c r="F124" s="204">
        <v>21.2</v>
      </c>
      <c r="G124" s="210"/>
    </row>
    <row r="125" spans="1:7" x14ac:dyDescent="0.25">
      <c r="A125" s="94">
        <f t="shared" si="1"/>
        <v>120</v>
      </c>
      <c r="B125" s="92">
        <v>41620</v>
      </c>
      <c r="C125" s="89" t="s">
        <v>100</v>
      </c>
      <c r="D125" s="89" t="s">
        <v>251</v>
      </c>
      <c r="E125" s="103"/>
      <c r="F125" s="204">
        <v>22</v>
      </c>
      <c r="G125" s="210"/>
    </row>
    <row r="126" spans="1:7" x14ac:dyDescent="0.25">
      <c r="A126" s="94">
        <f t="shared" si="1"/>
        <v>121</v>
      </c>
      <c r="B126" s="92">
        <v>41621</v>
      </c>
      <c r="C126" s="89" t="s">
        <v>100</v>
      </c>
      <c r="D126" s="89" t="s">
        <v>101</v>
      </c>
      <c r="E126" s="103"/>
      <c r="F126" s="204">
        <v>368</v>
      </c>
      <c r="G126" s="210"/>
    </row>
    <row r="127" spans="1:7" ht="15.75" customHeight="1" x14ac:dyDescent="0.25">
      <c r="A127" s="94">
        <f t="shared" si="1"/>
        <v>122</v>
      </c>
      <c r="B127" s="92">
        <v>41626</v>
      </c>
      <c r="C127" s="89" t="s">
        <v>100</v>
      </c>
      <c r="D127" s="89" t="s">
        <v>101</v>
      </c>
      <c r="E127" s="103"/>
      <c r="F127" s="204">
        <v>65</v>
      </c>
      <c r="G127" s="210"/>
    </row>
    <row r="128" spans="1:7" x14ac:dyDescent="0.25">
      <c r="A128" s="94">
        <f t="shared" si="1"/>
        <v>123</v>
      </c>
      <c r="B128" s="92">
        <v>41626</v>
      </c>
      <c r="C128" s="89" t="s">
        <v>11</v>
      </c>
      <c r="D128" s="89" t="s">
        <v>252</v>
      </c>
      <c r="E128" s="103"/>
      <c r="F128" s="204">
        <v>70</v>
      </c>
      <c r="G128" s="210"/>
    </row>
    <row r="129" spans="1:7" x14ac:dyDescent="0.25">
      <c r="A129" s="94">
        <f t="shared" si="1"/>
        <v>124</v>
      </c>
      <c r="B129" s="92">
        <v>41627</v>
      </c>
      <c r="C129" s="89" t="s">
        <v>100</v>
      </c>
      <c r="D129" s="89" t="s">
        <v>101</v>
      </c>
      <c r="E129" s="103"/>
      <c r="F129" s="204">
        <v>15</v>
      </c>
      <c r="G129" s="210"/>
    </row>
    <row r="130" spans="1:7" x14ac:dyDescent="0.25">
      <c r="A130" s="94">
        <f t="shared" si="1"/>
        <v>125</v>
      </c>
      <c r="B130" s="92">
        <v>41628</v>
      </c>
      <c r="C130" s="89" t="s">
        <v>100</v>
      </c>
      <c r="D130" s="89" t="s">
        <v>253</v>
      </c>
      <c r="E130" s="103"/>
      <c r="F130" s="204">
        <v>749</v>
      </c>
      <c r="G130" s="210"/>
    </row>
    <row r="131" spans="1:7" x14ac:dyDescent="0.25">
      <c r="A131" s="94">
        <f t="shared" si="1"/>
        <v>126</v>
      </c>
      <c r="B131" s="92">
        <v>41628</v>
      </c>
      <c r="C131" s="89" t="s">
        <v>100</v>
      </c>
      <c r="D131" s="89" t="s">
        <v>101</v>
      </c>
      <c r="E131" s="103"/>
      <c r="F131" s="204">
        <v>8</v>
      </c>
      <c r="G131" s="210"/>
    </row>
    <row r="132" spans="1:7" ht="14.25" customHeight="1" x14ac:dyDescent="0.25"/>
    <row r="276" spans="1:7" x14ac:dyDescent="0.25">
      <c r="A276" s="135"/>
      <c r="B276" s="136"/>
      <c r="C276" s="98"/>
      <c r="D276" s="98"/>
      <c r="E276" s="98"/>
      <c r="F276" s="98"/>
      <c r="G276" s="98"/>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autoFilter ref="A6:H275" xr:uid="{5E550F69-4763-46AC-9DF4-A5EEA27C8627}"/>
  <mergeCells count="1">
    <mergeCell ref="A4: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6E7E3-3DF5-4077-80C4-A25DC994D02D}">
  <sheetPr codeName="Hoja6"/>
  <dimension ref="A1:N488"/>
  <sheetViews>
    <sheetView topLeftCell="A217" zoomScaleNormal="100" workbookViewId="0">
      <selection activeCell="E204" sqref="E204"/>
    </sheetView>
  </sheetViews>
  <sheetFormatPr baseColWidth="10" defaultRowHeight="15" x14ac:dyDescent="0.25"/>
  <cols>
    <col min="1" max="1" width="5.85546875" style="2" bestFit="1" customWidth="1"/>
    <col min="2" max="2" width="12.5703125" style="93" customWidth="1"/>
    <col min="3" max="3" width="18.7109375" customWidth="1"/>
    <col min="4" max="4" width="22.7109375" customWidth="1"/>
    <col min="5" max="5" width="31.7109375" bestFit="1" customWidth="1"/>
    <col min="6" max="6" width="14.28515625" bestFit="1" customWidth="1"/>
    <col min="7" max="7" width="14.42578125" style="81" customWidth="1"/>
    <col min="8" max="8" width="21" customWidth="1"/>
  </cols>
  <sheetData>
    <row r="1" spans="1:14" s="86" customFormat="1" ht="15.75" x14ac:dyDescent="0.25">
      <c r="A1" s="82"/>
      <c r="B1" s="83"/>
      <c r="C1" s="84"/>
      <c r="D1" s="84"/>
      <c r="E1" s="84"/>
      <c r="F1" s="85"/>
      <c r="G1" s="85"/>
      <c r="H1" s="85"/>
    </row>
    <row r="2" spans="1:14" s="86" customFormat="1" ht="18.75" x14ac:dyDescent="0.25">
      <c r="A2" s="82"/>
      <c r="B2" s="84"/>
      <c r="C2" s="84"/>
      <c r="D2" s="84"/>
      <c r="E2" s="97" t="s">
        <v>2897</v>
      </c>
      <c r="F2" s="87">
        <f>SUM(F6:F6033)</f>
        <v>94533.839999999938</v>
      </c>
      <c r="G2" s="88">
        <f>SUM(G6:G6035)</f>
        <v>90773.2</v>
      </c>
      <c r="H2"/>
    </row>
    <row r="3" spans="1:14" s="86" customFormat="1" ht="15.75" x14ac:dyDescent="0.25">
      <c r="A3" s="82"/>
      <c r="B3" s="83"/>
      <c r="C3" s="84"/>
      <c r="D3" s="84"/>
      <c r="E3" s="84"/>
      <c r="F3" s="85"/>
      <c r="G3" s="85"/>
      <c r="H3"/>
    </row>
    <row r="4" spans="1:14" s="86" customFormat="1" ht="24" customHeight="1" x14ac:dyDescent="0.25">
      <c r="A4" s="271" t="s">
        <v>2</v>
      </c>
      <c r="B4" s="271"/>
      <c r="C4" s="271"/>
      <c r="D4" s="271"/>
      <c r="E4" s="271"/>
      <c r="F4" s="271"/>
      <c r="G4" s="271"/>
      <c r="H4"/>
    </row>
    <row r="5" spans="1:14" ht="15.75" x14ac:dyDescent="0.25">
      <c r="A5" s="91" t="s">
        <v>3</v>
      </c>
      <c r="B5" s="91" t="s">
        <v>4</v>
      </c>
      <c r="C5" s="91" t="s">
        <v>2894</v>
      </c>
      <c r="D5" s="91" t="s">
        <v>7</v>
      </c>
      <c r="E5" s="91" t="s">
        <v>2895</v>
      </c>
      <c r="F5" s="90" t="s">
        <v>8</v>
      </c>
      <c r="G5" s="90" t="s">
        <v>9</v>
      </c>
    </row>
    <row r="6" spans="1:14" s="116" customFormat="1" ht="30" customHeight="1" x14ac:dyDescent="0.25">
      <c r="A6" s="112">
        <v>1</v>
      </c>
      <c r="B6" s="113">
        <v>41642</v>
      </c>
      <c r="C6" s="114" t="s">
        <v>100</v>
      </c>
      <c r="D6" s="114" t="s">
        <v>254</v>
      </c>
      <c r="E6" s="114"/>
      <c r="F6" s="216">
        <v>220.5</v>
      </c>
      <c r="G6" s="185"/>
    </row>
    <row r="7" spans="1:14" s="116" customFormat="1" ht="30" customHeight="1" x14ac:dyDescent="0.25">
      <c r="A7" s="112">
        <f>+A6+1</f>
        <v>2</v>
      </c>
      <c r="B7" s="113">
        <v>41643</v>
      </c>
      <c r="C7" s="114" t="s">
        <v>100</v>
      </c>
      <c r="D7" s="114" t="s">
        <v>255</v>
      </c>
      <c r="E7" s="114"/>
      <c r="F7" s="216">
        <v>23.6</v>
      </c>
      <c r="G7" s="185"/>
    </row>
    <row r="8" spans="1:14" s="116" customFormat="1" ht="30" customHeight="1" x14ac:dyDescent="0.25">
      <c r="A8" s="112">
        <f>+A7+1</f>
        <v>3</v>
      </c>
      <c r="B8" s="113">
        <v>41645</v>
      </c>
      <c r="C8" s="114" t="s">
        <v>100</v>
      </c>
      <c r="D8" s="114" t="s">
        <v>256</v>
      </c>
      <c r="E8" s="114"/>
      <c r="F8" s="216">
        <v>302.8</v>
      </c>
      <c r="G8" s="185"/>
    </row>
    <row r="9" spans="1:14" s="116" customFormat="1" ht="30" customHeight="1" x14ac:dyDescent="0.25">
      <c r="A9" s="112">
        <f t="shared" ref="A9:A58" si="0">+A8+1</f>
        <v>4</v>
      </c>
      <c r="B9" s="113">
        <v>41647</v>
      </c>
      <c r="C9" s="114" t="s">
        <v>100</v>
      </c>
      <c r="D9" s="114" t="s">
        <v>257</v>
      </c>
      <c r="E9" s="114"/>
      <c r="F9" s="216">
        <v>763.3</v>
      </c>
      <c r="G9" s="185"/>
    </row>
    <row r="10" spans="1:14" s="116" customFormat="1" ht="30" customHeight="1" x14ac:dyDescent="0.25">
      <c r="A10" s="112">
        <f t="shared" si="0"/>
        <v>5</v>
      </c>
      <c r="B10" s="113">
        <v>41648</v>
      </c>
      <c r="C10" s="114" t="s">
        <v>100</v>
      </c>
      <c r="D10" s="114" t="s">
        <v>2933</v>
      </c>
      <c r="E10" s="114"/>
      <c r="F10" s="216">
        <v>14</v>
      </c>
      <c r="G10" s="185"/>
    </row>
    <row r="11" spans="1:14" s="116" customFormat="1" ht="30" customHeight="1" x14ac:dyDescent="0.25">
      <c r="A11" s="112">
        <f t="shared" si="0"/>
        <v>6</v>
      </c>
      <c r="B11" s="113">
        <v>41662</v>
      </c>
      <c r="C11" s="114" t="s">
        <v>100</v>
      </c>
      <c r="D11" s="114" t="s">
        <v>260</v>
      </c>
      <c r="E11" s="114"/>
      <c r="F11" s="216">
        <v>4</v>
      </c>
      <c r="G11" s="185"/>
    </row>
    <row r="12" spans="1:14" s="116" customFormat="1" ht="30" customHeight="1" x14ac:dyDescent="0.25">
      <c r="A12" s="112">
        <f t="shared" si="0"/>
        <v>7</v>
      </c>
      <c r="B12" s="113">
        <v>41664</v>
      </c>
      <c r="C12" s="114" t="s">
        <v>100</v>
      </c>
      <c r="D12" s="114" t="s">
        <v>266</v>
      </c>
      <c r="E12" s="114"/>
      <c r="F12" s="216">
        <v>48.14</v>
      </c>
      <c r="G12" s="185"/>
    </row>
    <row r="13" spans="1:14" s="116" customFormat="1" ht="30" customHeight="1" x14ac:dyDescent="0.25">
      <c r="A13" s="112">
        <f t="shared" si="0"/>
        <v>8</v>
      </c>
      <c r="B13" s="113">
        <v>41667</v>
      </c>
      <c r="C13" s="114" t="s">
        <v>100</v>
      </c>
      <c r="D13" s="114" t="s">
        <v>271</v>
      </c>
      <c r="E13" s="114"/>
      <c r="F13" s="216">
        <v>122</v>
      </c>
      <c r="G13" s="185"/>
      <c r="N13" s="116">
        <v>139.47</v>
      </c>
    </row>
    <row r="14" spans="1:14" s="116" customFormat="1" ht="30" customHeight="1" x14ac:dyDescent="0.25">
      <c r="A14" s="112">
        <f t="shared" si="0"/>
        <v>9</v>
      </c>
      <c r="B14" s="113">
        <v>41668</v>
      </c>
      <c r="C14" s="114" t="s">
        <v>100</v>
      </c>
      <c r="D14" s="114" t="s">
        <v>272</v>
      </c>
      <c r="E14" s="114"/>
      <c r="F14" s="216">
        <v>6</v>
      </c>
      <c r="G14" s="185"/>
      <c r="N14" s="116">
        <v>64</v>
      </c>
    </row>
    <row r="15" spans="1:14" s="116" customFormat="1" ht="30" customHeight="1" x14ac:dyDescent="0.25">
      <c r="A15" s="112">
        <f t="shared" si="0"/>
        <v>10</v>
      </c>
      <c r="B15" s="113">
        <v>41668</v>
      </c>
      <c r="C15" s="114" t="s">
        <v>100</v>
      </c>
      <c r="D15" s="114" t="s">
        <v>273</v>
      </c>
      <c r="E15" s="114"/>
      <c r="F15" s="216">
        <v>4</v>
      </c>
      <c r="G15" s="185"/>
      <c r="N15" s="116">
        <f>N13-N14</f>
        <v>75.47</v>
      </c>
    </row>
    <row r="16" spans="1:14" s="116" customFormat="1" ht="30" customHeight="1" x14ac:dyDescent="0.25">
      <c r="A16" s="112">
        <f t="shared" si="0"/>
        <v>11</v>
      </c>
      <c r="B16" s="113">
        <v>41670</v>
      </c>
      <c r="C16" s="114" t="s">
        <v>100</v>
      </c>
      <c r="D16" s="114" t="s">
        <v>278</v>
      </c>
      <c r="E16" s="114"/>
      <c r="F16" s="216">
        <v>138</v>
      </c>
      <c r="G16" s="185"/>
    </row>
    <row r="17" spans="1:7" s="116" customFormat="1" ht="30" customHeight="1" x14ac:dyDescent="0.25">
      <c r="A17" s="112">
        <f t="shared" si="0"/>
        <v>12</v>
      </c>
      <c r="B17" s="113">
        <v>41670</v>
      </c>
      <c r="C17" s="114" t="s">
        <v>279</v>
      </c>
      <c r="D17" s="114" t="s">
        <v>276</v>
      </c>
      <c r="E17" s="114"/>
      <c r="F17" s="216">
        <v>100</v>
      </c>
      <c r="G17" s="185"/>
    </row>
    <row r="18" spans="1:7" s="116" customFormat="1" ht="30" customHeight="1" x14ac:dyDescent="0.25">
      <c r="A18" s="112">
        <f t="shared" si="0"/>
        <v>13</v>
      </c>
      <c r="B18" s="113">
        <v>41670</v>
      </c>
      <c r="C18" s="114" t="s">
        <v>100</v>
      </c>
      <c r="D18" s="114" t="s">
        <v>275</v>
      </c>
      <c r="E18" s="114"/>
      <c r="F18" s="216">
        <v>1178.5</v>
      </c>
      <c r="G18" s="185"/>
    </row>
    <row r="19" spans="1:7" s="116" customFormat="1" ht="30" customHeight="1" x14ac:dyDescent="0.25">
      <c r="A19" s="112">
        <v>14</v>
      </c>
      <c r="B19" s="113">
        <v>41670</v>
      </c>
      <c r="C19" s="114" t="s">
        <v>100</v>
      </c>
      <c r="D19" s="114" t="s">
        <v>274</v>
      </c>
      <c r="E19" s="114"/>
      <c r="F19" s="216">
        <v>820</v>
      </c>
      <c r="G19" s="185"/>
    </row>
    <row r="20" spans="1:7" s="116" customFormat="1" ht="30" customHeight="1" x14ac:dyDescent="0.25">
      <c r="A20" s="112">
        <v>15</v>
      </c>
      <c r="B20" s="113">
        <v>41680</v>
      </c>
      <c r="C20" s="114" t="s">
        <v>279</v>
      </c>
      <c r="D20" s="114" t="s">
        <v>280</v>
      </c>
      <c r="E20" s="114"/>
      <c r="F20" s="216">
        <v>480</v>
      </c>
      <c r="G20" s="185"/>
    </row>
    <row r="21" spans="1:7" s="116" customFormat="1" ht="30" customHeight="1" x14ac:dyDescent="0.25">
      <c r="A21" s="112">
        <v>16</v>
      </c>
      <c r="B21" s="113">
        <v>41681</v>
      </c>
      <c r="C21" s="114" t="s">
        <v>100</v>
      </c>
      <c r="D21" s="114" t="s">
        <v>282</v>
      </c>
      <c r="E21" s="114"/>
      <c r="F21" s="216">
        <v>4</v>
      </c>
      <c r="G21" s="185"/>
    </row>
    <row r="22" spans="1:7" s="116" customFormat="1" ht="30" customHeight="1" x14ac:dyDescent="0.25">
      <c r="A22" s="112">
        <v>17</v>
      </c>
      <c r="B22" s="113">
        <v>41687</v>
      </c>
      <c r="C22" s="114" t="s">
        <v>100</v>
      </c>
      <c r="D22" s="114" t="s">
        <v>284</v>
      </c>
      <c r="E22" s="114"/>
      <c r="F22" s="216">
        <v>111.6</v>
      </c>
      <c r="G22" s="185"/>
    </row>
    <row r="23" spans="1:7" s="116" customFormat="1" ht="30" customHeight="1" x14ac:dyDescent="0.25">
      <c r="A23" s="112">
        <v>18</v>
      </c>
      <c r="B23" s="113">
        <v>41689</v>
      </c>
      <c r="C23" s="114" t="s">
        <v>100</v>
      </c>
      <c r="D23" s="114" t="s">
        <v>286</v>
      </c>
      <c r="E23" s="114"/>
      <c r="F23" s="216">
        <v>220.12</v>
      </c>
      <c r="G23" s="185"/>
    </row>
    <row r="24" spans="1:7" s="116" customFormat="1" ht="30" customHeight="1" x14ac:dyDescent="0.25">
      <c r="A24" s="112">
        <f t="shared" si="0"/>
        <v>19</v>
      </c>
      <c r="B24" s="113">
        <v>41690</v>
      </c>
      <c r="C24" s="114" t="s">
        <v>100</v>
      </c>
      <c r="D24" s="114" t="s">
        <v>287</v>
      </c>
      <c r="E24" s="114"/>
      <c r="F24" s="216">
        <v>169</v>
      </c>
      <c r="G24" s="185"/>
    </row>
    <row r="25" spans="1:7" s="116" customFormat="1" ht="30" customHeight="1" x14ac:dyDescent="0.25">
      <c r="A25" s="112">
        <v>20</v>
      </c>
      <c r="B25" s="113">
        <v>41697</v>
      </c>
      <c r="C25" s="114" t="s">
        <v>100</v>
      </c>
      <c r="D25" s="114" t="s">
        <v>291</v>
      </c>
      <c r="E25" s="114"/>
      <c r="F25" s="216">
        <v>4</v>
      </c>
      <c r="G25" s="185"/>
    </row>
    <row r="26" spans="1:7" s="116" customFormat="1" ht="30" customHeight="1" x14ac:dyDescent="0.25">
      <c r="A26" s="112">
        <v>21</v>
      </c>
      <c r="B26" s="113">
        <v>41698</v>
      </c>
      <c r="C26" s="114" t="s">
        <v>100</v>
      </c>
      <c r="D26" s="114" t="s">
        <v>293</v>
      </c>
      <c r="E26" s="114"/>
      <c r="F26" s="216">
        <v>45</v>
      </c>
      <c r="G26" s="185"/>
    </row>
    <row r="27" spans="1:7" s="116" customFormat="1" ht="30" customHeight="1" x14ac:dyDescent="0.25">
      <c r="A27" s="112">
        <f t="shared" si="0"/>
        <v>22</v>
      </c>
      <c r="B27" s="113">
        <v>41698</v>
      </c>
      <c r="C27" s="114" t="s">
        <v>100</v>
      </c>
      <c r="D27" s="114" t="s">
        <v>294</v>
      </c>
      <c r="E27" s="114"/>
      <c r="F27" s="216">
        <v>5</v>
      </c>
      <c r="G27" s="185"/>
    </row>
    <row r="28" spans="1:7" s="116" customFormat="1" ht="30" customHeight="1" x14ac:dyDescent="0.25">
      <c r="A28" s="112">
        <f t="shared" si="0"/>
        <v>23</v>
      </c>
      <c r="B28" s="113">
        <v>41698</v>
      </c>
      <c r="C28" s="114" t="s">
        <v>100</v>
      </c>
      <c r="D28" s="114" t="s">
        <v>295</v>
      </c>
      <c r="E28" s="114"/>
      <c r="F28" s="216">
        <v>24</v>
      </c>
      <c r="G28" s="185"/>
    </row>
    <row r="29" spans="1:7" s="116" customFormat="1" ht="30" customHeight="1" x14ac:dyDescent="0.25">
      <c r="A29" s="112">
        <v>24</v>
      </c>
      <c r="B29" s="117">
        <v>41661</v>
      </c>
      <c r="C29" s="118" t="s">
        <v>259</v>
      </c>
      <c r="D29" s="118" t="s">
        <v>101</v>
      </c>
      <c r="E29" s="119"/>
      <c r="F29" s="216">
        <v>140.6</v>
      </c>
      <c r="G29" s="185"/>
    </row>
    <row r="30" spans="1:7" s="116" customFormat="1" ht="30" customHeight="1" x14ac:dyDescent="0.25">
      <c r="A30" s="112">
        <v>25</v>
      </c>
      <c r="B30" s="117">
        <v>41662</v>
      </c>
      <c r="C30" s="118" t="s">
        <v>264</v>
      </c>
      <c r="D30" s="118" t="s">
        <v>101</v>
      </c>
      <c r="E30" s="119" t="s">
        <v>263</v>
      </c>
      <c r="F30" s="216">
        <v>10.4</v>
      </c>
      <c r="G30" s="185"/>
    </row>
    <row r="31" spans="1:7" s="116" customFormat="1" ht="30" customHeight="1" x14ac:dyDescent="0.25">
      <c r="A31" s="112">
        <v>26</v>
      </c>
      <c r="B31" s="117">
        <v>41662</v>
      </c>
      <c r="C31" s="118" t="s">
        <v>262</v>
      </c>
      <c r="D31" s="118" t="s">
        <v>101</v>
      </c>
      <c r="E31" s="119" t="s">
        <v>261</v>
      </c>
      <c r="F31" s="216">
        <v>36</v>
      </c>
      <c r="G31" s="185"/>
    </row>
    <row r="32" spans="1:7" s="116" customFormat="1" ht="30" customHeight="1" x14ac:dyDescent="0.25">
      <c r="A32" s="112">
        <v>27</v>
      </c>
      <c r="B32" s="117">
        <v>41666</v>
      </c>
      <c r="C32" s="118" t="s">
        <v>270</v>
      </c>
      <c r="D32" s="118" t="s">
        <v>101</v>
      </c>
      <c r="E32" s="119" t="s">
        <v>269</v>
      </c>
      <c r="F32" s="216">
        <v>95.7</v>
      </c>
      <c r="G32" s="185"/>
    </row>
    <row r="33" spans="1:7" s="116" customFormat="1" ht="30" customHeight="1" x14ac:dyDescent="0.25">
      <c r="A33" s="112">
        <v>28</v>
      </c>
      <c r="B33" s="117">
        <v>41666</v>
      </c>
      <c r="C33" s="118" t="s">
        <v>268</v>
      </c>
      <c r="D33" s="118" t="s">
        <v>101</v>
      </c>
      <c r="E33" s="119" t="s">
        <v>267</v>
      </c>
      <c r="F33" s="216">
        <v>106.5</v>
      </c>
      <c r="G33" s="185"/>
    </row>
    <row r="34" spans="1:7" s="116" customFormat="1" ht="30" customHeight="1" x14ac:dyDescent="0.25">
      <c r="A34" s="112">
        <v>29</v>
      </c>
      <c r="B34" s="113">
        <v>41704</v>
      </c>
      <c r="C34" s="114" t="s">
        <v>100</v>
      </c>
      <c r="D34" s="114" t="s">
        <v>296</v>
      </c>
      <c r="E34" s="114"/>
      <c r="F34" s="216">
        <v>121.4</v>
      </c>
      <c r="G34" s="185"/>
    </row>
    <row r="35" spans="1:7" s="116" customFormat="1" ht="30" customHeight="1" x14ac:dyDescent="0.25">
      <c r="A35" s="112">
        <v>30</v>
      </c>
      <c r="B35" s="113">
        <v>41705</v>
      </c>
      <c r="C35" s="114" t="s">
        <v>100</v>
      </c>
      <c r="D35" s="114" t="s">
        <v>298</v>
      </c>
      <c r="E35" s="114"/>
      <c r="F35" s="216">
        <v>4</v>
      </c>
      <c r="G35" s="185"/>
    </row>
    <row r="36" spans="1:7" s="116" customFormat="1" ht="30" customHeight="1" x14ac:dyDescent="0.25">
      <c r="A36" s="112">
        <f t="shared" si="0"/>
        <v>31</v>
      </c>
      <c r="B36" s="113">
        <v>41709</v>
      </c>
      <c r="C36" s="114" t="s">
        <v>100</v>
      </c>
      <c r="D36" s="114" t="s">
        <v>299</v>
      </c>
      <c r="E36" s="114"/>
      <c r="F36" s="216">
        <v>128.35</v>
      </c>
      <c r="G36" s="185"/>
    </row>
    <row r="37" spans="1:7" s="116" customFormat="1" ht="30" customHeight="1" x14ac:dyDescent="0.25">
      <c r="A37" s="112">
        <v>32</v>
      </c>
      <c r="B37" s="113">
        <v>41716</v>
      </c>
      <c r="C37" s="114" t="s">
        <v>100</v>
      </c>
      <c r="D37" s="114" t="s">
        <v>302</v>
      </c>
      <c r="E37" s="114"/>
      <c r="F37" s="216">
        <v>4</v>
      </c>
      <c r="G37" s="185"/>
    </row>
    <row r="38" spans="1:7" s="116" customFormat="1" ht="30" customHeight="1" x14ac:dyDescent="0.25">
      <c r="A38" s="112">
        <v>33</v>
      </c>
      <c r="B38" s="113">
        <v>41718</v>
      </c>
      <c r="C38" s="114" t="s">
        <v>100</v>
      </c>
      <c r="D38" s="114" t="s">
        <v>304</v>
      </c>
      <c r="E38" s="114"/>
      <c r="F38" s="216">
        <v>6850</v>
      </c>
      <c r="G38" s="185"/>
    </row>
    <row r="39" spans="1:7" s="116" customFormat="1" ht="30" customHeight="1" x14ac:dyDescent="0.25">
      <c r="A39" s="112">
        <v>34</v>
      </c>
      <c r="B39" s="113">
        <v>41724</v>
      </c>
      <c r="C39" s="114" t="s">
        <v>100</v>
      </c>
      <c r="D39" s="114" t="s">
        <v>306</v>
      </c>
      <c r="E39" s="114"/>
      <c r="F39" s="216">
        <v>27.7</v>
      </c>
      <c r="G39" s="185"/>
    </row>
    <row r="40" spans="1:7" s="116" customFormat="1" ht="30" customHeight="1" x14ac:dyDescent="0.25">
      <c r="A40" s="112">
        <f t="shared" si="0"/>
        <v>35</v>
      </c>
      <c r="B40" s="113">
        <v>41725</v>
      </c>
      <c r="C40" s="114" t="s">
        <v>100</v>
      </c>
      <c r="D40" s="114" t="s">
        <v>307</v>
      </c>
      <c r="E40" s="114"/>
      <c r="F40" s="216">
        <v>54</v>
      </c>
      <c r="G40" s="185"/>
    </row>
    <row r="41" spans="1:7" s="116" customFormat="1" ht="30" customHeight="1" x14ac:dyDescent="0.25">
      <c r="A41" s="112">
        <f t="shared" si="0"/>
        <v>36</v>
      </c>
      <c r="B41" s="113">
        <v>41729</v>
      </c>
      <c r="C41" s="114" t="s">
        <v>100</v>
      </c>
      <c r="D41" s="114" t="s">
        <v>308</v>
      </c>
      <c r="E41" s="114"/>
      <c r="F41" s="216">
        <v>7</v>
      </c>
      <c r="G41" s="185"/>
    </row>
    <row r="42" spans="1:7" s="116" customFormat="1" ht="30" customHeight="1" x14ac:dyDescent="0.25">
      <c r="A42" s="112">
        <f t="shared" si="0"/>
        <v>37</v>
      </c>
      <c r="B42" s="113">
        <v>41729</v>
      </c>
      <c r="C42" s="114" t="s">
        <v>100</v>
      </c>
      <c r="D42" s="114" t="s">
        <v>309</v>
      </c>
      <c r="E42" s="114"/>
      <c r="F42" s="216">
        <v>10</v>
      </c>
      <c r="G42" s="185"/>
    </row>
    <row r="43" spans="1:7" s="116" customFormat="1" ht="30" customHeight="1" x14ac:dyDescent="0.25">
      <c r="A43" s="112">
        <f t="shared" si="0"/>
        <v>38</v>
      </c>
      <c r="B43" s="113">
        <v>41731</v>
      </c>
      <c r="C43" s="114" t="s">
        <v>100</v>
      </c>
      <c r="D43" s="114" t="s">
        <v>310</v>
      </c>
      <c r="E43" s="114"/>
      <c r="F43" s="216">
        <v>8</v>
      </c>
      <c r="G43" s="185"/>
    </row>
    <row r="44" spans="1:7" s="116" customFormat="1" ht="30" customHeight="1" x14ac:dyDescent="0.25">
      <c r="A44" s="112">
        <f t="shared" si="0"/>
        <v>39</v>
      </c>
      <c r="B44" s="113">
        <v>41732</v>
      </c>
      <c r="C44" s="114" t="s">
        <v>100</v>
      </c>
      <c r="D44" s="114" t="s">
        <v>311</v>
      </c>
      <c r="E44" s="114"/>
      <c r="F44" s="216">
        <v>15</v>
      </c>
      <c r="G44" s="185"/>
    </row>
    <row r="45" spans="1:7" s="116" customFormat="1" ht="30" customHeight="1" x14ac:dyDescent="0.25">
      <c r="A45" s="112">
        <f t="shared" si="0"/>
        <v>40</v>
      </c>
      <c r="B45" s="113">
        <v>41733</v>
      </c>
      <c r="C45" s="114" t="s">
        <v>100</v>
      </c>
      <c r="D45" s="114" t="s">
        <v>312</v>
      </c>
      <c r="E45" s="114"/>
      <c r="F45" s="216">
        <v>1642.2</v>
      </c>
      <c r="G45" s="185"/>
    </row>
    <row r="46" spans="1:7" s="116" customFormat="1" ht="30" customHeight="1" x14ac:dyDescent="0.25">
      <c r="A46" s="112">
        <v>41</v>
      </c>
      <c r="B46" s="113">
        <v>41736</v>
      </c>
      <c r="C46" s="114" t="s">
        <v>100</v>
      </c>
      <c r="D46" s="114" t="s">
        <v>315</v>
      </c>
      <c r="E46" s="114"/>
      <c r="F46" s="216">
        <v>4</v>
      </c>
      <c r="G46" s="185"/>
    </row>
    <row r="47" spans="1:7" s="116" customFormat="1" ht="30" customHeight="1" x14ac:dyDescent="0.25">
      <c r="A47" s="112">
        <v>42</v>
      </c>
      <c r="B47" s="117">
        <v>41737</v>
      </c>
      <c r="C47" s="118" t="s">
        <v>317</v>
      </c>
      <c r="D47" s="118" t="s">
        <v>101</v>
      </c>
      <c r="E47" s="119"/>
      <c r="F47" s="216">
        <v>45</v>
      </c>
      <c r="G47" s="185"/>
    </row>
    <row r="48" spans="1:7" s="116" customFormat="1" ht="30" customHeight="1" x14ac:dyDescent="0.25">
      <c r="A48" s="112">
        <v>43</v>
      </c>
      <c r="B48" s="117">
        <v>41734</v>
      </c>
      <c r="C48" s="118" t="s">
        <v>314</v>
      </c>
      <c r="D48" s="118" t="s">
        <v>101</v>
      </c>
      <c r="E48" s="119"/>
      <c r="F48" s="216">
        <f>3.5+20.7+68.24+11.7</f>
        <v>104.14</v>
      </c>
      <c r="G48" s="185"/>
    </row>
    <row r="49" spans="1:7" s="116" customFormat="1" ht="30" customHeight="1" x14ac:dyDescent="0.25">
      <c r="A49" s="112">
        <v>44</v>
      </c>
      <c r="B49" s="117">
        <v>41751</v>
      </c>
      <c r="C49" s="118" t="s">
        <v>15</v>
      </c>
      <c r="D49" s="118" t="s">
        <v>323</v>
      </c>
      <c r="E49" s="119"/>
      <c r="F49" s="216">
        <v>11951.33</v>
      </c>
      <c r="G49" s="185"/>
    </row>
    <row r="50" spans="1:7" s="116" customFormat="1" ht="30" customHeight="1" x14ac:dyDescent="0.25">
      <c r="A50" s="112">
        <v>45</v>
      </c>
      <c r="B50" s="117">
        <v>41662</v>
      </c>
      <c r="C50" s="118" t="s">
        <v>15</v>
      </c>
      <c r="D50" s="118" t="s">
        <v>265</v>
      </c>
      <c r="E50" s="119"/>
      <c r="F50" s="216">
        <v>21000</v>
      </c>
      <c r="G50" s="185"/>
    </row>
    <row r="51" spans="1:7" s="116" customFormat="1" ht="30" customHeight="1" x14ac:dyDescent="0.25">
      <c r="A51" s="112">
        <v>46</v>
      </c>
      <c r="B51" s="113">
        <v>41737</v>
      </c>
      <c r="C51" s="114" t="s">
        <v>100</v>
      </c>
      <c r="D51" s="114" t="s">
        <v>316</v>
      </c>
      <c r="E51" s="114"/>
      <c r="F51" s="216">
        <v>1609.54</v>
      </c>
      <c r="G51" s="185"/>
    </row>
    <row r="52" spans="1:7" s="116" customFormat="1" ht="30" customHeight="1" x14ac:dyDescent="0.25">
      <c r="A52" s="112">
        <v>47</v>
      </c>
      <c r="B52" s="113">
        <v>41738</v>
      </c>
      <c r="C52" s="114" t="s">
        <v>100</v>
      </c>
      <c r="D52" s="114" t="s">
        <v>318</v>
      </c>
      <c r="E52" s="114"/>
      <c r="F52" s="216">
        <v>10.5</v>
      </c>
      <c r="G52" s="185"/>
    </row>
    <row r="53" spans="1:7" s="116" customFormat="1" ht="30" customHeight="1" x14ac:dyDescent="0.25">
      <c r="A53" s="112">
        <f t="shared" ref="A53:A56" si="1">+A52+1</f>
        <v>48</v>
      </c>
      <c r="B53" s="113">
        <v>41740</v>
      </c>
      <c r="C53" s="114" t="s">
        <v>100</v>
      </c>
      <c r="D53" s="114" t="s">
        <v>319</v>
      </c>
      <c r="E53" s="114"/>
      <c r="F53" s="216">
        <v>34</v>
      </c>
      <c r="G53" s="185"/>
    </row>
    <row r="54" spans="1:7" s="116" customFormat="1" ht="30" customHeight="1" x14ac:dyDescent="0.25">
      <c r="A54" s="112">
        <f t="shared" si="1"/>
        <v>49</v>
      </c>
      <c r="B54" s="113">
        <v>41744</v>
      </c>
      <c r="C54" s="114" t="s">
        <v>100</v>
      </c>
      <c r="D54" s="114" t="s">
        <v>320</v>
      </c>
      <c r="E54" s="114"/>
      <c r="F54" s="216">
        <v>4.5</v>
      </c>
      <c r="G54" s="185"/>
    </row>
    <row r="55" spans="1:7" s="116" customFormat="1" ht="30" customHeight="1" x14ac:dyDescent="0.25">
      <c r="A55" s="112">
        <f t="shared" si="1"/>
        <v>50</v>
      </c>
      <c r="B55" s="113">
        <v>41745</v>
      </c>
      <c r="C55" s="114" t="s">
        <v>100</v>
      </c>
      <c r="D55" s="114" t="s">
        <v>321</v>
      </c>
      <c r="E55" s="114"/>
      <c r="F55" s="216">
        <v>4</v>
      </c>
      <c r="G55" s="185"/>
    </row>
    <row r="56" spans="1:7" s="116" customFormat="1" ht="30" customHeight="1" x14ac:dyDescent="0.25">
      <c r="A56" s="112">
        <f t="shared" si="1"/>
        <v>51</v>
      </c>
      <c r="B56" s="113">
        <v>41748</v>
      </c>
      <c r="C56" s="114" t="s">
        <v>100</v>
      </c>
      <c r="D56" s="114" t="s">
        <v>322</v>
      </c>
      <c r="E56" s="114"/>
      <c r="F56" s="216">
        <v>2</v>
      </c>
      <c r="G56" s="185"/>
    </row>
    <row r="57" spans="1:7" s="116" customFormat="1" ht="30" customHeight="1" x14ac:dyDescent="0.25">
      <c r="A57" s="112">
        <v>52</v>
      </c>
      <c r="B57" s="117">
        <v>41751</v>
      </c>
      <c r="C57" s="118" t="s">
        <v>324</v>
      </c>
      <c r="D57" s="118" t="s">
        <v>325</v>
      </c>
      <c r="E57" s="119"/>
      <c r="F57" s="216">
        <v>2140</v>
      </c>
      <c r="G57" s="185" t="s">
        <v>1359</v>
      </c>
    </row>
    <row r="58" spans="1:7" s="116" customFormat="1" ht="30" customHeight="1" x14ac:dyDescent="0.25">
      <c r="A58" s="112">
        <f t="shared" si="0"/>
        <v>53</v>
      </c>
      <c r="B58" s="113">
        <v>41752</v>
      </c>
      <c r="C58" s="114" t="s">
        <v>100</v>
      </c>
      <c r="D58" s="114" t="s">
        <v>326</v>
      </c>
      <c r="E58" s="114"/>
      <c r="F58" s="216">
        <v>3.5</v>
      </c>
      <c r="G58" s="185"/>
    </row>
    <row r="59" spans="1:7" s="116" customFormat="1" ht="30" customHeight="1" x14ac:dyDescent="0.25">
      <c r="A59" s="112">
        <v>54</v>
      </c>
      <c r="B59" s="117">
        <v>41753</v>
      </c>
      <c r="C59" s="118" t="s">
        <v>328</v>
      </c>
      <c r="D59" s="118" t="s">
        <v>325</v>
      </c>
      <c r="E59" s="119"/>
      <c r="F59" s="216">
        <v>2000</v>
      </c>
      <c r="G59" s="185"/>
    </row>
    <row r="60" spans="1:7" s="116" customFormat="1" ht="30" customHeight="1" x14ac:dyDescent="0.25">
      <c r="A60" s="112">
        <v>55</v>
      </c>
      <c r="B60" s="113">
        <v>41753</v>
      </c>
      <c r="C60" s="114" t="s">
        <v>100</v>
      </c>
      <c r="D60" s="114" t="s">
        <v>327</v>
      </c>
      <c r="E60" s="114"/>
      <c r="F60" s="216">
        <v>4</v>
      </c>
      <c r="G60" s="185"/>
    </row>
    <row r="61" spans="1:7" s="116" customFormat="1" ht="30" customHeight="1" x14ac:dyDescent="0.25">
      <c r="A61" s="112">
        <v>56</v>
      </c>
      <c r="B61" s="113">
        <v>41754</v>
      </c>
      <c r="C61" s="114" t="s">
        <v>100</v>
      </c>
      <c r="D61" s="114" t="s">
        <v>329</v>
      </c>
      <c r="E61" s="114"/>
      <c r="F61" s="216">
        <v>170</v>
      </c>
      <c r="G61" s="185"/>
    </row>
    <row r="62" spans="1:7" s="116" customFormat="1" ht="30" customHeight="1" x14ac:dyDescent="0.25">
      <c r="A62" s="112">
        <f t="shared" ref="A62:A124" si="2">+A61+1</f>
        <v>57</v>
      </c>
      <c r="B62" s="113">
        <v>41757</v>
      </c>
      <c r="C62" s="114" t="s">
        <v>100</v>
      </c>
      <c r="D62" s="114" t="s">
        <v>330</v>
      </c>
      <c r="E62" s="114"/>
      <c r="F62" s="216">
        <v>5</v>
      </c>
      <c r="G62" s="185"/>
    </row>
    <row r="63" spans="1:7" s="116" customFormat="1" ht="30" customHeight="1" x14ac:dyDescent="0.25">
      <c r="A63" s="112">
        <f t="shared" si="2"/>
        <v>58</v>
      </c>
      <c r="B63" s="113">
        <v>41759</v>
      </c>
      <c r="C63" s="114" t="s">
        <v>100</v>
      </c>
      <c r="D63" s="114" t="s">
        <v>331</v>
      </c>
      <c r="E63" s="114"/>
      <c r="F63" s="216">
        <v>6</v>
      </c>
      <c r="G63" s="185"/>
    </row>
    <row r="64" spans="1:7" s="116" customFormat="1" ht="30" customHeight="1" x14ac:dyDescent="0.25">
      <c r="A64" s="112">
        <v>59</v>
      </c>
      <c r="B64" s="113">
        <v>41764</v>
      </c>
      <c r="C64" s="114" t="s">
        <v>100</v>
      </c>
      <c r="D64" s="114" t="s">
        <v>333</v>
      </c>
      <c r="E64" s="114"/>
      <c r="F64" s="216">
        <v>12.9</v>
      </c>
      <c r="G64" s="185"/>
    </row>
    <row r="65" spans="1:7" s="116" customFormat="1" ht="30" customHeight="1" x14ac:dyDescent="0.25">
      <c r="A65" s="112">
        <f t="shared" si="2"/>
        <v>60</v>
      </c>
      <c r="B65" s="113">
        <v>41765</v>
      </c>
      <c r="C65" s="114" t="s">
        <v>100</v>
      </c>
      <c r="D65" s="114" t="s">
        <v>334</v>
      </c>
      <c r="E65" s="114"/>
      <c r="F65" s="216">
        <v>6.5</v>
      </c>
      <c r="G65" s="185"/>
    </row>
    <row r="66" spans="1:7" s="116" customFormat="1" ht="30" customHeight="1" x14ac:dyDescent="0.25">
      <c r="A66" s="112">
        <f t="shared" si="2"/>
        <v>61</v>
      </c>
      <c r="B66" s="113">
        <v>41768</v>
      </c>
      <c r="C66" s="114" t="s">
        <v>100</v>
      </c>
      <c r="D66" s="114" t="s">
        <v>335</v>
      </c>
      <c r="E66" s="114"/>
      <c r="F66" s="216">
        <v>24.5</v>
      </c>
      <c r="G66" s="185"/>
    </row>
    <row r="67" spans="1:7" s="116" customFormat="1" ht="30" customHeight="1" x14ac:dyDescent="0.25">
      <c r="A67" s="112">
        <f t="shared" si="2"/>
        <v>62</v>
      </c>
      <c r="B67" s="113">
        <v>41771</v>
      </c>
      <c r="C67" s="114" t="s">
        <v>100</v>
      </c>
      <c r="D67" s="114" t="s">
        <v>336</v>
      </c>
      <c r="E67" s="114"/>
      <c r="F67" s="216">
        <v>17.899999999999999</v>
      </c>
      <c r="G67" s="185"/>
    </row>
    <row r="68" spans="1:7" s="116" customFormat="1" ht="30" customHeight="1" x14ac:dyDescent="0.25">
      <c r="A68" s="112">
        <f t="shared" si="2"/>
        <v>63</v>
      </c>
      <c r="B68" s="113">
        <v>41772</v>
      </c>
      <c r="C68" s="114" t="s">
        <v>100</v>
      </c>
      <c r="D68" s="114" t="s">
        <v>337</v>
      </c>
      <c r="E68" s="114"/>
      <c r="F68" s="216">
        <v>2</v>
      </c>
      <c r="G68" s="185"/>
    </row>
    <row r="69" spans="1:7" s="116" customFormat="1" ht="30" customHeight="1" x14ac:dyDescent="0.25">
      <c r="A69" s="112">
        <v>64</v>
      </c>
      <c r="B69" s="113">
        <v>41779</v>
      </c>
      <c r="C69" s="114" t="s">
        <v>100</v>
      </c>
      <c r="D69" s="114" t="s">
        <v>341</v>
      </c>
      <c r="E69" s="114"/>
      <c r="F69" s="216">
        <v>4</v>
      </c>
      <c r="G69" s="185"/>
    </row>
    <row r="70" spans="1:7" s="116" customFormat="1" ht="30" customHeight="1" x14ac:dyDescent="0.25">
      <c r="A70" s="112">
        <v>65</v>
      </c>
      <c r="B70" s="113">
        <v>41775</v>
      </c>
      <c r="C70" s="114" t="s">
        <v>100</v>
      </c>
      <c r="D70" s="114" t="s">
        <v>339</v>
      </c>
      <c r="E70" s="114"/>
      <c r="F70" s="216">
        <v>20.8</v>
      </c>
      <c r="G70" s="185"/>
    </row>
    <row r="71" spans="1:7" s="116" customFormat="1" ht="30" customHeight="1" x14ac:dyDescent="0.25">
      <c r="A71" s="112">
        <f>+A70+1</f>
        <v>66</v>
      </c>
      <c r="B71" s="113">
        <v>41778</v>
      </c>
      <c r="C71" s="114" t="s">
        <v>100</v>
      </c>
      <c r="D71" s="114" t="s">
        <v>340</v>
      </c>
      <c r="E71" s="114"/>
      <c r="F71" s="216">
        <v>21</v>
      </c>
      <c r="G71" s="185"/>
    </row>
    <row r="72" spans="1:7" s="116" customFormat="1" ht="30" customHeight="1" x14ac:dyDescent="0.25">
      <c r="A72" s="112">
        <v>67</v>
      </c>
      <c r="B72" s="113">
        <v>41779</v>
      </c>
      <c r="C72" s="114" t="s">
        <v>342</v>
      </c>
      <c r="D72" s="114" t="s">
        <v>343</v>
      </c>
      <c r="E72" s="114"/>
      <c r="F72" s="217"/>
      <c r="G72" s="213">
        <v>23118</v>
      </c>
    </row>
    <row r="73" spans="1:7" s="116" customFormat="1" ht="30" customHeight="1" x14ac:dyDescent="0.25">
      <c r="A73" s="112">
        <v>68</v>
      </c>
      <c r="B73" s="113">
        <v>45432</v>
      </c>
      <c r="C73" s="114" t="s">
        <v>100</v>
      </c>
      <c r="D73" s="114" t="s">
        <v>2934</v>
      </c>
      <c r="E73" s="114"/>
      <c r="F73" s="216">
        <v>4</v>
      </c>
      <c r="G73" s="185"/>
    </row>
    <row r="74" spans="1:7" s="116" customFormat="1" ht="30" customHeight="1" x14ac:dyDescent="0.25">
      <c r="A74" s="112">
        <v>69</v>
      </c>
      <c r="B74" s="113">
        <v>41780</v>
      </c>
      <c r="C74" s="114" t="s">
        <v>100</v>
      </c>
      <c r="D74" s="114" t="s">
        <v>346</v>
      </c>
      <c r="E74" s="114"/>
      <c r="F74" s="216">
        <v>23.7</v>
      </c>
      <c r="G74" s="185"/>
    </row>
    <row r="75" spans="1:7" s="116" customFormat="1" ht="30" customHeight="1" x14ac:dyDescent="0.25">
      <c r="A75" s="112">
        <f t="shared" si="2"/>
        <v>70</v>
      </c>
      <c r="B75" s="113">
        <v>41781</v>
      </c>
      <c r="C75" s="114" t="s">
        <v>100</v>
      </c>
      <c r="D75" s="114" t="s">
        <v>347</v>
      </c>
      <c r="E75" s="114"/>
      <c r="F75" s="216">
        <v>7</v>
      </c>
      <c r="G75" s="185"/>
    </row>
    <row r="76" spans="1:7" s="116" customFormat="1" ht="30" customHeight="1" x14ac:dyDescent="0.25">
      <c r="A76" s="112">
        <f t="shared" si="2"/>
        <v>71</v>
      </c>
      <c r="B76" s="113">
        <v>41782</v>
      </c>
      <c r="C76" s="114" t="s">
        <v>100</v>
      </c>
      <c r="D76" s="114" t="s">
        <v>348</v>
      </c>
      <c r="E76" s="114"/>
      <c r="F76" s="216">
        <v>104</v>
      </c>
      <c r="G76" s="185"/>
    </row>
    <row r="77" spans="1:7" s="116" customFormat="1" ht="30" customHeight="1" x14ac:dyDescent="0.25">
      <c r="A77" s="112">
        <v>72</v>
      </c>
      <c r="B77" s="113">
        <v>41785</v>
      </c>
      <c r="C77" s="114" t="s">
        <v>100</v>
      </c>
      <c r="D77" s="114" t="s">
        <v>2935</v>
      </c>
      <c r="E77" s="114"/>
      <c r="F77" s="216">
        <v>32.4</v>
      </c>
      <c r="G77" s="185"/>
    </row>
    <row r="78" spans="1:7" s="116" customFormat="1" ht="30" customHeight="1" x14ac:dyDescent="0.25">
      <c r="A78" s="112">
        <v>73</v>
      </c>
      <c r="B78" s="113">
        <v>41786</v>
      </c>
      <c r="C78" s="114" t="s">
        <v>100</v>
      </c>
      <c r="D78" s="114" t="s">
        <v>349</v>
      </c>
      <c r="E78" s="114"/>
      <c r="F78" s="216">
        <v>10</v>
      </c>
      <c r="G78" s="185"/>
    </row>
    <row r="79" spans="1:7" s="116" customFormat="1" ht="30" customHeight="1" x14ac:dyDescent="0.25">
      <c r="A79" s="112">
        <f t="shared" si="2"/>
        <v>74</v>
      </c>
      <c r="B79" s="113">
        <v>41787</v>
      </c>
      <c r="C79" s="114" t="s">
        <v>100</v>
      </c>
      <c r="D79" s="114" t="s">
        <v>350</v>
      </c>
      <c r="E79" s="114"/>
      <c r="F79" s="216">
        <v>6</v>
      </c>
      <c r="G79" s="185"/>
    </row>
    <row r="80" spans="1:7" s="116" customFormat="1" ht="30" customHeight="1" x14ac:dyDescent="0.25">
      <c r="A80" s="112">
        <f t="shared" si="2"/>
        <v>75</v>
      </c>
      <c r="B80" s="113">
        <v>41788</v>
      </c>
      <c r="C80" s="114" t="s">
        <v>100</v>
      </c>
      <c r="D80" s="114" t="s">
        <v>351</v>
      </c>
      <c r="E80" s="114"/>
      <c r="F80" s="216">
        <v>6</v>
      </c>
      <c r="G80" s="185"/>
    </row>
    <row r="81" spans="1:7" s="116" customFormat="1" ht="30" customHeight="1" x14ac:dyDescent="0.25">
      <c r="A81" s="112">
        <f t="shared" si="2"/>
        <v>76</v>
      </c>
      <c r="B81" s="113">
        <v>41789</v>
      </c>
      <c r="C81" s="114" t="s">
        <v>100</v>
      </c>
      <c r="D81" s="114" t="s">
        <v>352</v>
      </c>
      <c r="E81" s="114"/>
      <c r="F81" s="216">
        <v>43.45</v>
      </c>
      <c r="G81" s="185"/>
    </row>
    <row r="82" spans="1:7" s="116" customFormat="1" ht="30" customHeight="1" x14ac:dyDescent="0.25">
      <c r="A82" s="112">
        <f t="shared" si="2"/>
        <v>77</v>
      </c>
      <c r="B82" s="113">
        <v>41789</v>
      </c>
      <c r="C82" s="114" t="s">
        <v>100</v>
      </c>
      <c r="D82" s="114" t="s">
        <v>353</v>
      </c>
      <c r="E82" s="114"/>
      <c r="F82" s="216">
        <v>970</v>
      </c>
      <c r="G82" s="185"/>
    </row>
    <row r="83" spans="1:7" s="116" customFormat="1" ht="30" customHeight="1" x14ac:dyDescent="0.25">
      <c r="A83" s="112">
        <v>78</v>
      </c>
      <c r="B83" s="117">
        <v>41789</v>
      </c>
      <c r="C83" s="118" t="s">
        <v>357</v>
      </c>
      <c r="D83" s="118" t="s">
        <v>358</v>
      </c>
      <c r="E83" s="119"/>
      <c r="F83" s="216">
        <v>720</v>
      </c>
      <c r="G83" s="185"/>
    </row>
    <row r="84" spans="1:7" s="116" customFormat="1" ht="30" customHeight="1" x14ac:dyDescent="0.25">
      <c r="A84" s="112">
        <f t="shared" si="2"/>
        <v>79</v>
      </c>
      <c r="B84" s="117">
        <v>41789</v>
      </c>
      <c r="C84" s="118" t="s">
        <v>357</v>
      </c>
      <c r="D84" s="118" t="s">
        <v>359</v>
      </c>
      <c r="E84" s="119"/>
      <c r="F84" s="216">
        <v>1010</v>
      </c>
      <c r="G84" s="185"/>
    </row>
    <row r="85" spans="1:7" s="116" customFormat="1" ht="30" customHeight="1" x14ac:dyDescent="0.25">
      <c r="A85" s="112">
        <v>80</v>
      </c>
      <c r="B85" s="113">
        <v>41789</v>
      </c>
      <c r="C85" s="114" t="s">
        <v>355</v>
      </c>
      <c r="D85" s="114" t="s">
        <v>356</v>
      </c>
      <c r="E85" s="114" t="s">
        <v>2943</v>
      </c>
      <c r="F85" s="217">
        <v>0</v>
      </c>
      <c r="G85" s="214">
        <v>0</v>
      </c>
    </row>
    <row r="86" spans="1:7" s="116" customFormat="1" ht="30" customHeight="1" x14ac:dyDescent="0.25">
      <c r="A86" s="112">
        <v>81</v>
      </c>
      <c r="B86" s="113">
        <v>41792</v>
      </c>
      <c r="C86" s="114" t="s">
        <v>100</v>
      </c>
      <c r="D86" s="114" t="s">
        <v>360</v>
      </c>
      <c r="E86" s="114"/>
      <c r="F86" s="216">
        <v>6</v>
      </c>
      <c r="G86" s="185"/>
    </row>
    <row r="87" spans="1:7" s="116" customFormat="1" ht="30" customHeight="1" x14ac:dyDescent="0.25">
      <c r="A87" s="112">
        <f t="shared" si="2"/>
        <v>82</v>
      </c>
      <c r="B87" s="113">
        <v>41794</v>
      </c>
      <c r="C87" s="114" t="s">
        <v>100</v>
      </c>
      <c r="D87" s="114" t="s">
        <v>361</v>
      </c>
      <c r="E87" s="114"/>
      <c r="F87" s="216">
        <v>100</v>
      </c>
      <c r="G87" s="185"/>
    </row>
    <row r="88" spans="1:7" s="116" customFormat="1" ht="30" customHeight="1" x14ac:dyDescent="0.25">
      <c r="A88" s="112">
        <f t="shared" si="2"/>
        <v>83</v>
      </c>
      <c r="B88" s="113">
        <v>41794</v>
      </c>
      <c r="C88" s="114" t="s">
        <v>100</v>
      </c>
      <c r="D88" s="114" t="s">
        <v>362</v>
      </c>
      <c r="E88" s="114"/>
      <c r="F88" s="216">
        <v>11.5</v>
      </c>
      <c r="G88" s="185"/>
    </row>
    <row r="89" spans="1:7" s="116" customFormat="1" ht="30" customHeight="1" x14ac:dyDescent="0.25">
      <c r="A89" s="112">
        <f t="shared" si="2"/>
        <v>84</v>
      </c>
      <c r="B89" s="113">
        <v>41795</v>
      </c>
      <c r="C89" s="114" t="s">
        <v>100</v>
      </c>
      <c r="D89" s="114" t="s">
        <v>363</v>
      </c>
      <c r="E89" s="114"/>
      <c r="F89" s="216">
        <v>7.9</v>
      </c>
      <c r="G89" s="185"/>
    </row>
    <row r="90" spans="1:7" s="116" customFormat="1" ht="30" customHeight="1" x14ac:dyDescent="0.25">
      <c r="A90" s="112">
        <f t="shared" si="2"/>
        <v>85</v>
      </c>
      <c r="B90" s="113">
        <v>41799</v>
      </c>
      <c r="C90" s="114" t="s">
        <v>100</v>
      </c>
      <c r="D90" s="114" t="s">
        <v>364</v>
      </c>
      <c r="E90" s="114"/>
      <c r="F90" s="216">
        <v>4</v>
      </c>
      <c r="G90" s="185"/>
    </row>
    <row r="91" spans="1:7" s="116" customFormat="1" ht="30" customHeight="1" x14ac:dyDescent="0.25">
      <c r="A91" s="112">
        <f t="shared" si="2"/>
        <v>86</v>
      </c>
      <c r="B91" s="113">
        <v>41800</v>
      </c>
      <c r="C91" s="114" t="s">
        <v>100</v>
      </c>
      <c r="D91" s="114" t="s">
        <v>365</v>
      </c>
      <c r="E91" s="114"/>
      <c r="F91" s="216">
        <v>4</v>
      </c>
      <c r="G91" s="185"/>
    </row>
    <row r="92" spans="1:7" s="116" customFormat="1" ht="30" customHeight="1" x14ac:dyDescent="0.25">
      <c r="A92" s="112">
        <f t="shared" si="2"/>
        <v>87</v>
      </c>
      <c r="B92" s="113">
        <v>41801</v>
      </c>
      <c r="C92" s="114" t="s">
        <v>100</v>
      </c>
      <c r="D92" s="114" t="s">
        <v>366</v>
      </c>
      <c r="E92" s="114"/>
      <c r="F92" s="216">
        <v>8</v>
      </c>
      <c r="G92" s="185"/>
    </row>
    <row r="93" spans="1:7" s="116" customFormat="1" ht="30" customHeight="1" x14ac:dyDescent="0.25">
      <c r="A93" s="112">
        <f t="shared" si="2"/>
        <v>88</v>
      </c>
      <c r="B93" s="113">
        <v>41802</v>
      </c>
      <c r="C93" s="114" t="s">
        <v>100</v>
      </c>
      <c r="D93" s="114" t="s">
        <v>367</v>
      </c>
      <c r="E93" s="114"/>
      <c r="F93" s="216">
        <v>121.5</v>
      </c>
      <c r="G93" s="185"/>
    </row>
    <row r="94" spans="1:7" s="116" customFormat="1" ht="30" customHeight="1" x14ac:dyDescent="0.25">
      <c r="A94" s="112">
        <f t="shared" si="2"/>
        <v>89</v>
      </c>
      <c r="B94" s="113">
        <v>41803</v>
      </c>
      <c r="C94" s="114" t="s">
        <v>100</v>
      </c>
      <c r="D94" s="114" t="s">
        <v>368</v>
      </c>
      <c r="E94" s="114"/>
      <c r="F94" s="216">
        <v>4</v>
      </c>
      <c r="G94" s="185"/>
    </row>
    <row r="95" spans="1:7" s="116" customFormat="1" ht="30" customHeight="1" x14ac:dyDescent="0.25">
      <c r="A95" s="112">
        <f t="shared" si="2"/>
        <v>90</v>
      </c>
      <c r="B95" s="113">
        <v>41806</v>
      </c>
      <c r="C95" s="114" t="s">
        <v>100</v>
      </c>
      <c r="D95" s="114" t="s">
        <v>227</v>
      </c>
      <c r="E95" s="114"/>
      <c r="F95" s="216">
        <v>19.989999999999998</v>
      </c>
      <c r="G95" s="185"/>
    </row>
    <row r="96" spans="1:7" s="116" customFormat="1" ht="30" customHeight="1" x14ac:dyDescent="0.25">
      <c r="A96" s="112">
        <f t="shared" si="2"/>
        <v>91</v>
      </c>
      <c r="B96" s="113">
        <v>41806</v>
      </c>
      <c r="C96" s="114" t="s">
        <v>100</v>
      </c>
      <c r="D96" s="114" t="s">
        <v>369</v>
      </c>
      <c r="E96" s="114"/>
      <c r="F96" s="216">
        <v>73</v>
      </c>
      <c r="G96" s="185"/>
    </row>
    <row r="97" spans="1:7" s="116" customFormat="1" ht="30" customHeight="1" x14ac:dyDescent="0.25">
      <c r="A97" s="112">
        <f t="shared" si="2"/>
        <v>92</v>
      </c>
      <c r="B97" s="113">
        <v>41807</v>
      </c>
      <c r="C97" s="114" t="s">
        <v>100</v>
      </c>
      <c r="D97" s="114" t="s">
        <v>370</v>
      </c>
      <c r="E97" s="114"/>
      <c r="F97" s="216">
        <v>8.5</v>
      </c>
      <c r="G97" s="185"/>
    </row>
    <row r="98" spans="1:7" s="116" customFormat="1" ht="30" customHeight="1" x14ac:dyDescent="0.25">
      <c r="A98" s="112">
        <f t="shared" si="2"/>
        <v>93</v>
      </c>
      <c r="B98" s="113">
        <v>41808</v>
      </c>
      <c r="C98" s="114" t="s">
        <v>100</v>
      </c>
      <c r="D98" s="114" t="s">
        <v>371</v>
      </c>
      <c r="E98" s="114"/>
      <c r="F98" s="216">
        <v>6</v>
      </c>
      <c r="G98" s="185"/>
    </row>
    <row r="99" spans="1:7" s="116" customFormat="1" ht="30" customHeight="1" x14ac:dyDescent="0.25">
      <c r="A99" s="112">
        <f t="shared" si="2"/>
        <v>94</v>
      </c>
      <c r="B99" s="113">
        <v>41810</v>
      </c>
      <c r="C99" s="114" t="s">
        <v>100</v>
      </c>
      <c r="D99" s="114" t="s">
        <v>372</v>
      </c>
      <c r="E99" s="114"/>
      <c r="F99" s="216">
        <v>2.5</v>
      </c>
      <c r="G99" s="185"/>
    </row>
    <row r="100" spans="1:7" s="116" customFormat="1" ht="30" customHeight="1" x14ac:dyDescent="0.25">
      <c r="A100" s="112">
        <f t="shared" si="2"/>
        <v>95</v>
      </c>
      <c r="B100" s="113">
        <v>41813</v>
      </c>
      <c r="C100" s="114" t="s">
        <v>100</v>
      </c>
      <c r="D100" s="114" t="s">
        <v>373</v>
      </c>
      <c r="E100" s="114"/>
      <c r="F100" s="216">
        <v>44</v>
      </c>
      <c r="G100" s="185"/>
    </row>
    <row r="101" spans="1:7" s="116" customFormat="1" ht="30" customHeight="1" x14ac:dyDescent="0.25">
      <c r="A101" s="112">
        <f t="shared" si="2"/>
        <v>96</v>
      </c>
      <c r="B101" s="113">
        <v>41815</v>
      </c>
      <c r="C101" s="114" t="s">
        <v>100</v>
      </c>
      <c r="D101" s="114" t="s">
        <v>374</v>
      </c>
      <c r="E101" s="114"/>
      <c r="F101" s="216">
        <v>73.400000000000006</v>
      </c>
      <c r="G101" s="185"/>
    </row>
    <row r="102" spans="1:7" s="116" customFormat="1" ht="30" customHeight="1" x14ac:dyDescent="0.25">
      <c r="A102" s="112">
        <f t="shared" si="2"/>
        <v>97</v>
      </c>
      <c r="B102" s="113">
        <v>41816</v>
      </c>
      <c r="C102" s="114" t="s">
        <v>100</v>
      </c>
      <c r="D102" s="114" t="s">
        <v>375</v>
      </c>
      <c r="E102" s="114"/>
      <c r="F102" s="216">
        <v>8</v>
      </c>
      <c r="G102" s="185"/>
    </row>
    <row r="103" spans="1:7" s="116" customFormat="1" ht="30" customHeight="1" x14ac:dyDescent="0.25">
      <c r="A103" s="112">
        <f t="shared" si="2"/>
        <v>98</v>
      </c>
      <c r="B103" s="113">
        <v>41817</v>
      </c>
      <c r="C103" s="114" t="s">
        <v>100</v>
      </c>
      <c r="D103" s="114" t="s">
        <v>376</v>
      </c>
      <c r="E103" s="114"/>
      <c r="F103" s="216">
        <v>11.9</v>
      </c>
      <c r="G103" s="185"/>
    </row>
    <row r="104" spans="1:7" s="116" customFormat="1" ht="30" customHeight="1" x14ac:dyDescent="0.25">
      <c r="A104" s="112">
        <f t="shared" si="2"/>
        <v>99</v>
      </c>
      <c r="B104" s="113">
        <v>41817</v>
      </c>
      <c r="C104" s="114" t="s">
        <v>100</v>
      </c>
      <c r="D104" s="114" t="s">
        <v>377</v>
      </c>
      <c r="E104" s="114"/>
      <c r="F104" s="216">
        <v>20.399999999999999</v>
      </c>
      <c r="G104" s="185"/>
    </row>
    <row r="105" spans="1:7" s="116" customFormat="1" ht="30" customHeight="1" x14ac:dyDescent="0.25">
      <c r="A105" s="112">
        <f t="shared" si="2"/>
        <v>100</v>
      </c>
      <c r="B105" s="113">
        <v>41821</v>
      </c>
      <c r="C105" s="114" t="s">
        <v>100</v>
      </c>
      <c r="D105" s="114" t="s">
        <v>378</v>
      </c>
      <c r="E105" s="114"/>
      <c r="F105" s="216">
        <v>88.9</v>
      </c>
      <c r="G105" s="185"/>
    </row>
    <row r="106" spans="1:7" s="116" customFormat="1" ht="30" customHeight="1" x14ac:dyDescent="0.25">
      <c r="A106" s="112">
        <f t="shared" si="2"/>
        <v>101</v>
      </c>
      <c r="B106" s="113">
        <v>41822</v>
      </c>
      <c r="C106" s="114" t="s">
        <v>379</v>
      </c>
      <c r="D106" s="114" t="s">
        <v>380</v>
      </c>
      <c r="E106" s="114"/>
      <c r="F106" s="216">
        <v>8716.7199999999993</v>
      </c>
      <c r="G106" s="185"/>
    </row>
    <row r="107" spans="1:7" s="116" customFormat="1" ht="30" customHeight="1" x14ac:dyDescent="0.25">
      <c r="A107" s="112">
        <f t="shared" si="2"/>
        <v>102</v>
      </c>
      <c r="B107" s="113">
        <v>41822</v>
      </c>
      <c r="C107" s="114" t="s">
        <v>100</v>
      </c>
      <c r="D107" s="114" t="s">
        <v>381</v>
      </c>
      <c r="E107" s="114"/>
      <c r="F107" s="216">
        <v>12</v>
      </c>
      <c r="G107" s="185"/>
    </row>
    <row r="108" spans="1:7" s="116" customFormat="1" ht="30" customHeight="1" x14ac:dyDescent="0.25">
      <c r="A108" s="112">
        <v>103</v>
      </c>
      <c r="B108" s="113">
        <v>41823</v>
      </c>
      <c r="C108" s="114" t="s">
        <v>100</v>
      </c>
      <c r="D108" s="114" t="s">
        <v>385</v>
      </c>
      <c r="E108" s="114"/>
      <c r="F108" s="216">
        <v>29</v>
      </c>
      <c r="G108" s="185"/>
    </row>
    <row r="109" spans="1:7" s="116" customFormat="1" ht="30" customHeight="1" x14ac:dyDescent="0.25">
      <c r="A109" s="112">
        <f t="shared" si="2"/>
        <v>104</v>
      </c>
      <c r="B109" s="113">
        <v>41824</v>
      </c>
      <c r="C109" s="114" t="s">
        <v>100</v>
      </c>
      <c r="D109" s="114" t="s">
        <v>386</v>
      </c>
      <c r="E109" s="114"/>
      <c r="F109" s="216">
        <v>10</v>
      </c>
      <c r="G109" s="185"/>
    </row>
    <row r="110" spans="1:7" s="116" customFormat="1" ht="30" customHeight="1" x14ac:dyDescent="0.25">
      <c r="A110" s="112">
        <f t="shared" si="2"/>
        <v>105</v>
      </c>
      <c r="B110" s="113">
        <v>41824</v>
      </c>
      <c r="C110" s="114" t="s">
        <v>100</v>
      </c>
      <c r="D110" s="114" t="s">
        <v>387</v>
      </c>
      <c r="E110" s="114"/>
      <c r="F110" s="216">
        <v>30</v>
      </c>
      <c r="G110" s="185"/>
    </row>
    <row r="111" spans="1:7" s="116" customFormat="1" ht="30" customHeight="1" x14ac:dyDescent="0.25">
      <c r="A111" s="112">
        <f t="shared" si="2"/>
        <v>106</v>
      </c>
      <c r="B111" s="113">
        <v>41831</v>
      </c>
      <c r="C111" s="114" t="s">
        <v>100</v>
      </c>
      <c r="D111" s="114" t="s">
        <v>388</v>
      </c>
      <c r="E111" s="114"/>
      <c r="F111" s="216">
        <v>450</v>
      </c>
      <c r="G111" s="185"/>
    </row>
    <row r="112" spans="1:7" s="116" customFormat="1" ht="30" customHeight="1" x14ac:dyDescent="0.25">
      <c r="A112" s="112">
        <f t="shared" si="2"/>
        <v>107</v>
      </c>
      <c r="B112" s="113">
        <v>41834</v>
      </c>
      <c r="C112" s="114" t="s">
        <v>100</v>
      </c>
      <c r="D112" s="114" t="s">
        <v>389</v>
      </c>
      <c r="E112" s="114"/>
      <c r="F112" s="216">
        <v>29.8</v>
      </c>
      <c r="G112" s="185"/>
    </row>
    <row r="113" spans="1:7" s="116" customFormat="1" ht="30" customHeight="1" x14ac:dyDescent="0.25">
      <c r="A113" s="112">
        <f t="shared" si="2"/>
        <v>108</v>
      </c>
      <c r="B113" s="113">
        <v>41835</v>
      </c>
      <c r="C113" s="114" t="s">
        <v>100</v>
      </c>
      <c r="D113" s="114" t="s">
        <v>390</v>
      </c>
      <c r="E113" s="114"/>
      <c r="F113" s="216">
        <v>14.8</v>
      </c>
      <c r="G113" s="185"/>
    </row>
    <row r="114" spans="1:7" s="116" customFormat="1" ht="30" customHeight="1" x14ac:dyDescent="0.25">
      <c r="A114" s="112">
        <f t="shared" si="2"/>
        <v>109</v>
      </c>
      <c r="B114" s="113">
        <v>41835</v>
      </c>
      <c r="C114" s="114" t="s">
        <v>100</v>
      </c>
      <c r="D114" s="114" t="s">
        <v>364</v>
      </c>
      <c r="E114" s="114"/>
      <c r="F114" s="216">
        <v>4</v>
      </c>
      <c r="G114" s="185"/>
    </row>
    <row r="115" spans="1:7" s="116" customFormat="1" ht="30" customHeight="1" x14ac:dyDescent="0.25">
      <c r="A115" s="112">
        <f t="shared" si="2"/>
        <v>110</v>
      </c>
      <c r="B115" s="113">
        <v>41836</v>
      </c>
      <c r="C115" s="114" t="s">
        <v>100</v>
      </c>
      <c r="D115" s="114" t="s">
        <v>391</v>
      </c>
      <c r="E115" s="114"/>
      <c r="F115" s="216">
        <v>160.19999999999999</v>
      </c>
      <c r="G115" s="185"/>
    </row>
    <row r="116" spans="1:7" s="116" customFormat="1" ht="30" customHeight="1" x14ac:dyDescent="0.25">
      <c r="A116" s="112">
        <f t="shared" si="2"/>
        <v>111</v>
      </c>
      <c r="B116" s="113">
        <v>41837</v>
      </c>
      <c r="C116" s="114" t="s">
        <v>100</v>
      </c>
      <c r="D116" s="114" t="s">
        <v>392</v>
      </c>
      <c r="E116" s="114"/>
      <c r="F116" s="216">
        <v>32.200000000000003</v>
      </c>
      <c r="G116" s="185"/>
    </row>
    <row r="117" spans="1:7" s="116" customFormat="1" ht="30" customHeight="1" x14ac:dyDescent="0.25">
      <c r="A117" s="112">
        <f t="shared" si="2"/>
        <v>112</v>
      </c>
      <c r="B117" s="113">
        <v>41842</v>
      </c>
      <c r="C117" s="114" t="s">
        <v>100</v>
      </c>
      <c r="D117" s="114" t="s">
        <v>393</v>
      </c>
      <c r="E117" s="114"/>
      <c r="F117" s="216">
        <v>4</v>
      </c>
      <c r="G117" s="185"/>
    </row>
    <row r="118" spans="1:7" s="116" customFormat="1" ht="30" customHeight="1" x14ac:dyDescent="0.25">
      <c r="A118" s="112">
        <v>113</v>
      </c>
      <c r="B118" s="113">
        <v>41843</v>
      </c>
      <c r="C118" s="114"/>
      <c r="D118" s="114" t="s">
        <v>2936</v>
      </c>
      <c r="E118" s="114"/>
      <c r="F118" s="216">
        <v>35.6</v>
      </c>
      <c r="G118" s="185"/>
    </row>
    <row r="119" spans="1:7" s="116" customFormat="1" ht="30" customHeight="1" x14ac:dyDescent="0.25">
      <c r="A119" s="112">
        <v>114</v>
      </c>
      <c r="B119" s="113">
        <v>41844</v>
      </c>
      <c r="C119" s="114" t="s">
        <v>100</v>
      </c>
      <c r="D119" s="114" t="s">
        <v>394</v>
      </c>
      <c r="E119" s="114"/>
      <c r="F119" s="216">
        <v>5.4</v>
      </c>
      <c r="G119" s="185"/>
    </row>
    <row r="120" spans="1:7" s="116" customFormat="1" ht="30" customHeight="1" x14ac:dyDescent="0.25">
      <c r="A120" s="112">
        <f t="shared" si="2"/>
        <v>115</v>
      </c>
      <c r="B120" s="113">
        <v>41851</v>
      </c>
      <c r="C120" s="114" t="s">
        <v>100</v>
      </c>
      <c r="D120" s="114" t="s">
        <v>395</v>
      </c>
      <c r="E120" s="114"/>
      <c r="F120" s="216">
        <v>2</v>
      </c>
      <c r="G120" s="185"/>
    </row>
    <row r="121" spans="1:7" s="116" customFormat="1" ht="30" customHeight="1" x14ac:dyDescent="0.25">
      <c r="A121" s="112">
        <f t="shared" si="2"/>
        <v>116</v>
      </c>
      <c r="B121" s="113">
        <v>41852</v>
      </c>
      <c r="C121" s="114" t="s">
        <v>100</v>
      </c>
      <c r="D121" s="114" t="s">
        <v>396</v>
      </c>
      <c r="E121" s="114"/>
      <c r="F121" s="216">
        <v>23.7</v>
      </c>
      <c r="G121" s="185"/>
    </row>
    <row r="122" spans="1:7" s="116" customFormat="1" ht="30" customHeight="1" x14ac:dyDescent="0.25">
      <c r="A122" s="112">
        <f t="shared" si="2"/>
        <v>117</v>
      </c>
      <c r="B122" s="113">
        <v>41856</v>
      </c>
      <c r="C122" s="114" t="s">
        <v>100</v>
      </c>
      <c r="D122" s="114" t="s">
        <v>397</v>
      </c>
      <c r="E122" s="114"/>
      <c r="F122" s="216">
        <v>8</v>
      </c>
      <c r="G122" s="185"/>
    </row>
    <row r="123" spans="1:7" s="116" customFormat="1" ht="30" customHeight="1" x14ac:dyDescent="0.25">
      <c r="A123" s="112">
        <f t="shared" si="2"/>
        <v>118</v>
      </c>
      <c r="B123" s="113">
        <v>41862</v>
      </c>
      <c r="C123" s="114" t="s">
        <v>100</v>
      </c>
      <c r="D123" s="114" t="s">
        <v>398</v>
      </c>
      <c r="E123" s="114"/>
      <c r="F123" s="216">
        <v>150</v>
      </c>
      <c r="G123" s="185"/>
    </row>
    <row r="124" spans="1:7" s="116" customFormat="1" ht="30" customHeight="1" x14ac:dyDescent="0.25">
      <c r="A124" s="112">
        <f t="shared" si="2"/>
        <v>119</v>
      </c>
      <c r="B124" s="113">
        <v>41863</v>
      </c>
      <c r="C124" s="114" t="s">
        <v>100</v>
      </c>
      <c r="D124" s="114" t="s">
        <v>399</v>
      </c>
      <c r="E124" s="114"/>
      <c r="F124" s="216">
        <v>26.5</v>
      </c>
      <c r="G124" s="185"/>
    </row>
    <row r="125" spans="1:7" s="116" customFormat="1" ht="30" customHeight="1" x14ac:dyDescent="0.25">
      <c r="A125" s="112">
        <v>120</v>
      </c>
      <c r="B125" s="113">
        <v>41863</v>
      </c>
      <c r="C125" s="118" t="s">
        <v>15</v>
      </c>
      <c r="D125" s="118" t="s">
        <v>338</v>
      </c>
      <c r="E125" s="119"/>
      <c r="F125" s="216">
        <v>908</v>
      </c>
      <c r="G125" s="185"/>
    </row>
    <row r="126" spans="1:7" s="116" customFormat="1" ht="30" customHeight="1" x14ac:dyDescent="0.25">
      <c r="A126" s="112">
        <v>121</v>
      </c>
      <c r="B126" s="113">
        <v>41864</v>
      </c>
      <c r="C126" s="114" t="s">
        <v>100</v>
      </c>
      <c r="D126" s="114" t="s">
        <v>400</v>
      </c>
      <c r="E126" s="114"/>
      <c r="F126" s="216">
        <v>4</v>
      </c>
      <c r="G126" s="185"/>
    </row>
    <row r="127" spans="1:7" s="116" customFormat="1" ht="30" customHeight="1" x14ac:dyDescent="0.25">
      <c r="A127" s="112">
        <f t="shared" ref="A127:A190" si="3">+A126+1</f>
        <v>122</v>
      </c>
      <c r="B127" s="113">
        <v>41865</v>
      </c>
      <c r="C127" s="114" t="s">
        <v>100</v>
      </c>
      <c r="D127" s="114" t="s">
        <v>401</v>
      </c>
      <c r="E127" s="114"/>
      <c r="F127" s="216">
        <v>4</v>
      </c>
      <c r="G127" s="185"/>
    </row>
    <row r="128" spans="1:7" s="116" customFormat="1" ht="30" customHeight="1" x14ac:dyDescent="0.25">
      <c r="A128" s="112">
        <f t="shared" si="3"/>
        <v>123</v>
      </c>
      <c r="B128" s="113">
        <v>41870</v>
      </c>
      <c r="C128" s="114" t="s">
        <v>100</v>
      </c>
      <c r="D128" s="114" t="s">
        <v>15</v>
      </c>
      <c r="E128" s="114"/>
      <c r="F128" s="216">
        <v>122</v>
      </c>
      <c r="G128" s="185"/>
    </row>
    <row r="129" spans="1:7" s="116" customFormat="1" ht="30" customHeight="1" x14ac:dyDescent="0.25">
      <c r="A129" s="112">
        <f t="shared" si="3"/>
        <v>124</v>
      </c>
      <c r="B129" s="113">
        <v>41871</v>
      </c>
      <c r="C129" s="114" t="s">
        <v>100</v>
      </c>
      <c r="D129" s="114" t="s">
        <v>402</v>
      </c>
      <c r="E129" s="114"/>
      <c r="F129" s="216">
        <v>11.9</v>
      </c>
      <c r="G129" s="185"/>
    </row>
    <row r="130" spans="1:7" s="116" customFormat="1" ht="30" customHeight="1" x14ac:dyDescent="0.25">
      <c r="A130" s="112">
        <f t="shared" si="3"/>
        <v>125</v>
      </c>
      <c r="B130" s="113">
        <v>41872</v>
      </c>
      <c r="C130" s="114" t="s">
        <v>100</v>
      </c>
      <c r="D130" s="114" t="s">
        <v>403</v>
      </c>
      <c r="E130" s="114"/>
      <c r="F130" s="216">
        <v>4</v>
      </c>
      <c r="G130" s="185"/>
    </row>
    <row r="131" spans="1:7" s="116" customFormat="1" ht="30" customHeight="1" x14ac:dyDescent="0.25">
      <c r="A131" s="112">
        <f t="shared" si="3"/>
        <v>126</v>
      </c>
      <c r="B131" s="113">
        <v>41876</v>
      </c>
      <c r="C131" s="114" t="s">
        <v>100</v>
      </c>
      <c r="D131" s="114" t="s">
        <v>404</v>
      </c>
      <c r="E131" s="114"/>
      <c r="F131" s="216">
        <v>19.3</v>
      </c>
      <c r="G131" s="185"/>
    </row>
    <row r="132" spans="1:7" s="116" customFormat="1" ht="30" customHeight="1" x14ac:dyDescent="0.25">
      <c r="A132" s="112">
        <f t="shared" si="3"/>
        <v>127</v>
      </c>
      <c r="B132" s="113">
        <v>41878</v>
      </c>
      <c r="C132" s="114" t="s">
        <v>100</v>
      </c>
      <c r="D132" s="114" t="s">
        <v>405</v>
      </c>
      <c r="E132" s="114"/>
      <c r="F132" s="216">
        <v>15.8</v>
      </c>
      <c r="G132" s="185"/>
    </row>
    <row r="133" spans="1:7" s="116" customFormat="1" ht="30" customHeight="1" x14ac:dyDescent="0.25">
      <c r="A133" s="112">
        <f t="shared" si="3"/>
        <v>128</v>
      </c>
      <c r="B133" s="113">
        <v>41879</v>
      </c>
      <c r="C133" s="114" t="s">
        <v>100</v>
      </c>
      <c r="D133" s="114" t="s">
        <v>406</v>
      </c>
      <c r="E133" s="114"/>
      <c r="F133" s="216">
        <v>30</v>
      </c>
      <c r="G133" s="185"/>
    </row>
    <row r="134" spans="1:7" s="116" customFormat="1" ht="30" customHeight="1" x14ac:dyDescent="0.25">
      <c r="A134" s="112">
        <v>129</v>
      </c>
      <c r="B134" s="113">
        <v>41886</v>
      </c>
      <c r="C134" s="114"/>
      <c r="D134" s="114" t="s">
        <v>2937</v>
      </c>
      <c r="E134" s="114"/>
      <c r="F134" s="216">
        <v>3500</v>
      </c>
      <c r="G134" s="185"/>
    </row>
    <row r="135" spans="1:7" s="116" customFormat="1" ht="30" customHeight="1" x14ac:dyDescent="0.25">
      <c r="A135" s="112">
        <v>130</v>
      </c>
      <c r="B135" s="113">
        <v>41884</v>
      </c>
      <c r="C135" s="114" t="s">
        <v>100</v>
      </c>
      <c r="D135" s="114" t="s">
        <v>409</v>
      </c>
      <c r="E135" s="114"/>
      <c r="F135" s="216">
        <v>8</v>
      </c>
      <c r="G135" s="185"/>
    </row>
    <row r="136" spans="1:7" s="116" customFormat="1" ht="30" customHeight="1" x14ac:dyDescent="0.25">
      <c r="A136" s="112">
        <f t="shared" si="3"/>
        <v>131</v>
      </c>
      <c r="B136" s="113">
        <v>41887</v>
      </c>
      <c r="C136" s="114" t="s">
        <v>100</v>
      </c>
      <c r="D136" s="114" t="s">
        <v>410</v>
      </c>
      <c r="E136" s="114"/>
      <c r="F136" s="216">
        <v>25.95</v>
      </c>
      <c r="G136" s="185"/>
    </row>
    <row r="137" spans="1:7" s="116" customFormat="1" ht="30" customHeight="1" x14ac:dyDescent="0.25">
      <c r="A137" s="112">
        <f t="shared" si="3"/>
        <v>132</v>
      </c>
      <c r="B137" s="113">
        <v>41890</v>
      </c>
      <c r="C137" s="114" t="s">
        <v>100</v>
      </c>
      <c r="D137" s="114" t="s">
        <v>411</v>
      </c>
      <c r="E137" s="114"/>
      <c r="F137" s="216">
        <v>302</v>
      </c>
      <c r="G137" s="185"/>
    </row>
    <row r="138" spans="1:7" s="116" customFormat="1" ht="30" customHeight="1" x14ac:dyDescent="0.25">
      <c r="A138" s="112">
        <v>133</v>
      </c>
      <c r="B138" s="113">
        <v>41880</v>
      </c>
      <c r="C138" s="114" t="s">
        <v>2938</v>
      </c>
      <c r="D138" s="114" t="s">
        <v>408</v>
      </c>
      <c r="E138" s="114"/>
      <c r="F138" s="216">
        <v>25</v>
      </c>
      <c r="G138" s="185"/>
    </row>
    <row r="139" spans="1:7" s="116" customFormat="1" ht="30" customHeight="1" x14ac:dyDescent="0.25">
      <c r="A139" s="112">
        <v>134</v>
      </c>
      <c r="B139" s="113">
        <v>41891</v>
      </c>
      <c r="C139" s="114" t="s">
        <v>414</v>
      </c>
      <c r="D139" s="114" t="s">
        <v>415</v>
      </c>
      <c r="E139" s="114"/>
      <c r="F139" s="216">
        <v>45</v>
      </c>
      <c r="G139" s="185"/>
    </row>
    <row r="140" spans="1:7" s="116" customFormat="1" ht="30" customHeight="1" x14ac:dyDescent="0.25">
      <c r="A140" s="112">
        <f t="shared" si="3"/>
        <v>135</v>
      </c>
      <c r="B140" s="113">
        <v>41891</v>
      </c>
      <c r="C140" s="114" t="s">
        <v>100</v>
      </c>
      <c r="D140" s="114" t="s">
        <v>416</v>
      </c>
      <c r="E140" s="114"/>
      <c r="F140" s="216">
        <v>12.2</v>
      </c>
      <c r="G140" s="185"/>
    </row>
    <row r="141" spans="1:7" s="116" customFormat="1" ht="30" customHeight="1" x14ac:dyDescent="0.25">
      <c r="A141" s="112">
        <f t="shared" si="3"/>
        <v>136</v>
      </c>
      <c r="B141" s="117">
        <v>41891</v>
      </c>
      <c r="C141" s="114"/>
      <c r="D141" s="114" t="s">
        <v>418</v>
      </c>
      <c r="E141" s="114" t="s">
        <v>417</v>
      </c>
      <c r="F141" s="216">
        <v>8716.7199999999993</v>
      </c>
      <c r="G141" s="185"/>
    </row>
    <row r="142" spans="1:7" s="116" customFormat="1" ht="30" customHeight="1" x14ac:dyDescent="0.25">
      <c r="A142" s="112">
        <v>137</v>
      </c>
      <c r="B142" s="113">
        <v>41891</v>
      </c>
      <c r="C142" s="114" t="s">
        <v>100</v>
      </c>
      <c r="D142" s="114" t="s">
        <v>412</v>
      </c>
      <c r="E142" s="114"/>
      <c r="F142" s="216">
        <v>4</v>
      </c>
      <c r="G142" s="185"/>
    </row>
    <row r="143" spans="1:7" s="116" customFormat="1" ht="30" customHeight="1" x14ac:dyDescent="0.25">
      <c r="A143" s="112">
        <v>138</v>
      </c>
      <c r="B143" s="113">
        <v>41893</v>
      </c>
      <c r="C143" s="114" t="s">
        <v>100</v>
      </c>
      <c r="D143" s="114" t="s">
        <v>419</v>
      </c>
      <c r="E143" s="114"/>
      <c r="F143" s="216">
        <v>122.45</v>
      </c>
      <c r="G143" s="185"/>
    </row>
    <row r="144" spans="1:7" s="116" customFormat="1" ht="30" customHeight="1" x14ac:dyDescent="0.25">
      <c r="A144" s="112">
        <f t="shared" si="3"/>
        <v>139</v>
      </c>
      <c r="B144" s="113">
        <v>41893</v>
      </c>
      <c r="C144" s="114" t="s">
        <v>100</v>
      </c>
      <c r="D144" s="114" t="s">
        <v>420</v>
      </c>
      <c r="E144" s="114"/>
      <c r="F144" s="216">
        <v>207</v>
      </c>
      <c r="G144" s="185"/>
    </row>
    <row r="145" spans="1:7" s="116" customFormat="1" ht="30" customHeight="1" x14ac:dyDescent="0.25">
      <c r="A145" s="112">
        <f t="shared" si="3"/>
        <v>140</v>
      </c>
      <c r="B145" s="113">
        <v>41894</v>
      </c>
      <c r="C145" s="114" t="s">
        <v>100</v>
      </c>
      <c r="D145" s="114" t="s">
        <v>421</v>
      </c>
      <c r="E145" s="114"/>
      <c r="F145" s="216">
        <v>16</v>
      </c>
      <c r="G145" s="185"/>
    </row>
    <row r="146" spans="1:7" s="116" customFormat="1" ht="30" customHeight="1" x14ac:dyDescent="0.25">
      <c r="A146" s="112">
        <f t="shared" si="3"/>
        <v>141</v>
      </c>
      <c r="B146" s="113">
        <v>41898</v>
      </c>
      <c r="C146" s="114" t="s">
        <v>100</v>
      </c>
      <c r="D146" s="114" t="s">
        <v>422</v>
      </c>
      <c r="E146" s="114"/>
      <c r="F146" s="216">
        <v>16.3</v>
      </c>
      <c r="G146" s="185"/>
    </row>
    <row r="147" spans="1:7" s="116" customFormat="1" ht="30" customHeight="1" x14ac:dyDescent="0.25">
      <c r="A147" s="112">
        <f t="shared" si="3"/>
        <v>142</v>
      </c>
      <c r="B147" s="113">
        <v>41899</v>
      </c>
      <c r="C147" s="114" t="s">
        <v>100</v>
      </c>
      <c r="D147" s="114" t="s">
        <v>423</v>
      </c>
      <c r="E147" s="114"/>
      <c r="F147" s="216">
        <v>44.7</v>
      </c>
      <c r="G147" s="185"/>
    </row>
    <row r="148" spans="1:7" s="116" customFormat="1" ht="30" customHeight="1" x14ac:dyDescent="0.25">
      <c r="A148" s="112">
        <f t="shared" si="3"/>
        <v>143</v>
      </c>
      <c r="B148" s="113">
        <v>41901</v>
      </c>
      <c r="C148" s="114" t="s">
        <v>100</v>
      </c>
      <c r="D148" s="114" t="s">
        <v>424</v>
      </c>
      <c r="E148" s="114"/>
      <c r="F148" s="216">
        <v>8.1999999999999993</v>
      </c>
      <c r="G148" s="185"/>
    </row>
    <row r="149" spans="1:7" s="116" customFormat="1" ht="30" customHeight="1" x14ac:dyDescent="0.25">
      <c r="A149" s="112">
        <v>144</v>
      </c>
      <c r="B149" s="113">
        <v>41904</v>
      </c>
      <c r="C149" s="114" t="s">
        <v>100</v>
      </c>
      <c r="D149" s="114" t="s">
        <v>426</v>
      </c>
      <c r="E149" s="114"/>
      <c r="F149" s="216">
        <v>385</v>
      </c>
      <c r="G149" s="185"/>
    </row>
    <row r="150" spans="1:7" s="116" customFormat="1" ht="30" customHeight="1" x14ac:dyDescent="0.25">
      <c r="A150" s="112">
        <f t="shared" si="3"/>
        <v>145</v>
      </c>
      <c r="B150" s="113">
        <v>41904</v>
      </c>
      <c r="C150" s="114" t="s">
        <v>100</v>
      </c>
      <c r="D150" s="114" t="s">
        <v>427</v>
      </c>
      <c r="E150" s="114"/>
      <c r="F150" s="216">
        <v>11</v>
      </c>
      <c r="G150" s="185"/>
    </row>
    <row r="151" spans="1:7" s="116" customFormat="1" ht="30" customHeight="1" x14ac:dyDescent="0.25">
      <c r="A151" s="112">
        <f t="shared" si="3"/>
        <v>146</v>
      </c>
      <c r="B151" s="113">
        <v>41905</v>
      </c>
      <c r="C151" s="114" t="s">
        <v>100</v>
      </c>
      <c r="D151" s="114" t="s">
        <v>428</v>
      </c>
      <c r="E151" s="114"/>
      <c r="F151" s="216">
        <v>6</v>
      </c>
      <c r="G151" s="185"/>
    </row>
    <row r="152" spans="1:7" s="116" customFormat="1" ht="30" customHeight="1" x14ac:dyDescent="0.25">
      <c r="A152" s="112">
        <f t="shared" si="3"/>
        <v>147</v>
      </c>
      <c r="B152" s="113">
        <v>41906</v>
      </c>
      <c r="C152" s="114" t="s">
        <v>100</v>
      </c>
      <c r="D152" s="114" t="s">
        <v>429</v>
      </c>
      <c r="E152" s="114"/>
      <c r="F152" s="216">
        <v>215.7</v>
      </c>
      <c r="G152" s="185"/>
    </row>
    <row r="153" spans="1:7" s="116" customFormat="1" ht="30" customHeight="1" x14ac:dyDescent="0.25">
      <c r="A153" s="112">
        <f t="shared" si="3"/>
        <v>148</v>
      </c>
      <c r="B153" s="113">
        <v>41907</v>
      </c>
      <c r="C153" s="114" t="s">
        <v>100</v>
      </c>
      <c r="D153" s="114" t="s">
        <v>430</v>
      </c>
      <c r="E153" s="114"/>
      <c r="F153" s="216">
        <v>14</v>
      </c>
      <c r="G153" s="185"/>
    </row>
    <row r="154" spans="1:7" s="116" customFormat="1" ht="30" customHeight="1" x14ac:dyDescent="0.25">
      <c r="A154" s="112">
        <f t="shared" si="3"/>
        <v>149</v>
      </c>
      <c r="B154" s="113">
        <v>41908</v>
      </c>
      <c r="C154" s="114" t="s">
        <v>100</v>
      </c>
      <c r="D154" s="114" t="s">
        <v>431</v>
      </c>
      <c r="E154" s="114"/>
      <c r="F154" s="216">
        <v>7</v>
      </c>
      <c r="G154" s="185"/>
    </row>
    <row r="155" spans="1:7" s="116" customFormat="1" ht="30" customHeight="1" x14ac:dyDescent="0.25">
      <c r="A155" s="112">
        <f t="shared" si="3"/>
        <v>150</v>
      </c>
      <c r="B155" s="113">
        <v>41912</v>
      </c>
      <c r="C155" s="114" t="s">
        <v>432</v>
      </c>
      <c r="D155" s="114" t="s">
        <v>433</v>
      </c>
      <c r="E155" s="114"/>
      <c r="F155" s="216">
        <v>145</v>
      </c>
      <c r="G155" s="185"/>
    </row>
    <row r="156" spans="1:7" s="116" customFormat="1" ht="30" customHeight="1" x14ac:dyDescent="0.25">
      <c r="A156" s="112">
        <f t="shared" si="3"/>
        <v>151</v>
      </c>
      <c r="B156" s="113">
        <v>41912</v>
      </c>
      <c r="C156" s="114" t="s">
        <v>100</v>
      </c>
      <c r="D156" s="114" t="s">
        <v>434</v>
      </c>
      <c r="E156" s="114"/>
      <c r="F156" s="216">
        <v>10.4</v>
      </c>
      <c r="G156" s="185"/>
    </row>
    <row r="157" spans="1:7" s="116" customFormat="1" ht="30" customHeight="1" x14ac:dyDescent="0.25">
      <c r="A157" s="112">
        <v>152</v>
      </c>
      <c r="B157" s="113">
        <v>41901</v>
      </c>
      <c r="C157" s="114" t="s">
        <v>100</v>
      </c>
      <c r="D157" s="114" t="s">
        <v>425</v>
      </c>
      <c r="E157" s="114"/>
      <c r="F157" s="216">
        <v>600</v>
      </c>
      <c r="G157" s="185"/>
    </row>
    <row r="158" spans="1:7" s="116" customFormat="1" ht="30" customHeight="1" x14ac:dyDescent="0.25">
      <c r="A158" s="112">
        <v>153</v>
      </c>
      <c r="B158" s="113">
        <v>41901</v>
      </c>
      <c r="C158" s="114"/>
      <c r="D158" s="114" t="s">
        <v>2939</v>
      </c>
      <c r="E158" s="114"/>
      <c r="F158" s="216">
        <v>300</v>
      </c>
      <c r="G158" s="185"/>
    </row>
    <row r="159" spans="1:7" s="116" customFormat="1" ht="30" customHeight="1" x14ac:dyDescent="0.25">
      <c r="A159" s="112">
        <v>154</v>
      </c>
      <c r="B159" s="113">
        <v>41921</v>
      </c>
      <c r="C159" s="114" t="s">
        <v>100</v>
      </c>
      <c r="D159" s="114" t="s">
        <v>445</v>
      </c>
      <c r="E159" s="114"/>
      <c r="F159" s="216">
        <v>13.9</v>
      </c>
      <c r="G159" s="185"/>
    </row>
    <row r="160" spans="1:7" s="116" customFormat="1" ht="30" customHeight="1" x14ac:dyDescent="0.25">
      <c r="A160" s="112">
        <f t="shared" si="3"/>
        <v>155</v>
      </c>
      <c r="B160" s="113">
        <v>41921</v>
      </c>
      <c r="C160" s="114" t="s">
        <v>100</v>
      </c>
      <c r="D160" s="114" t="s">
        <v>446</v>
      </c>
      <c r="E160" s="114"/>
      <c r="F160" s="216">
        <v>11</v>
      </c>
      <c r="G160" s="185"/>
    </row>
    <row r="161" spans="1:7" s="116" customFormat="1" ht="30" customHeight="1" x14ac:dyDescent="0.25">
      <c r="A161" s="112">
        <f>+A160+1</f>
        <v>156</v>
      </c>
      <c r="B161" s="113">
        <v>41922</v>
      </c>
      <c r="C161" s="114" t="s">
        <v>100</v>
      </c>
      <c r="D161" s="114" t="s">
        <v>447</v>
      </c>
      <c r="E161" s="114"/>
      <c r="F161" s="216">
        <v>4</v>
      </c>
      <c r="G161" s="185"/>
    </row>
    <row r="162" spans="1:7" s="116" customFormat="1" ht="30" customHeight="1" x14ac:dyDescent="0.25">
      <c r="A162" s="112">
        <v>157</v>
      </c>
      <c r="B162" s="113">
        <v>41919</v>
      </c>
      <c r="C162" s="114"/>
      <c r="D162" s="114" t="s">
        <v>2940</v>
      </c>
      <c r="E162" s="114"/>
      <c r="F162" s="216">
        <v>4</v>
      </c>
      <c r="G162" s="185"/>
    </row>
    <row r="163" spans="1:7" s="116" customFormat="1" ht="30" customHeight="1" x14ac:dyDescent="0.25">
      <c r="A163" s="112">
        <v>158</v>
      </c>
      <c r="B163" s="113">
        <v>41925</v>
      </c>
      <c r="C163" s="114" t="s">
        <v>100</v>
      </c>
      <c r="D163" s="114" t="s">
        <v>448</v>
      </c>
      <c r="E163" s="114"/>
      <c r="F163" s="216">
        <v>11.9</v>
      </c>
      <c r="G163" s="185"/>
    </row>
    <row r="164" spans="1:7" s="116" customFormat="1" ht="30" customHeight="1" x14ac:dyDescent="0.25">
      <c r="A164" s="112">
        <f t="shared" si="3"/>
        <v>159</v>
      </c>
      <c r="B164" s="113">
        <v>41925</v>
      </c>
      <c r="C164" s="114" t="s">
        <v>100</v>
      </c>
      <c r="D164" s="114" t="s">
        <v>449</v>
      </c>
      <c r="E164" s="114"/>
      <c r="F164" s="216">
        <v>177</v>
      </c>
      <c r="G164" s="185"/>
    </row>
    <row r="165" spans="1:7" s="116" customFormat="1" ht="30" customHeight="1" x14ac:dyDescent="0.25">
      <c r="A165" s="112">
        <f t="shared" si="3"/>
        <v>160</v>
      </c>
      <c r="B165" s="113">
        <v>41928</v>
      </c>
      <c r="C165" s="114" t="s">
        <v>100</v>
      </c>
      <c r="D165" s="114" t="s">
        <v>450</v>
      </c>
      <c r="E165" s="114"/>
      <c r="F165" s="216">
        <v>77.400000000000006</v>
      </c>
      <c r="G165" s="185"/>
    </row>
    <row r="166" spans="1:7" s="116" customFormat="1" ht="30" customHeight="1" x14ac:dyDescent="0.25">
      <c r="A166" s="112">
        <f t="shared" si="3"/>
        <v>161</v>
      </c>
      <c r="B166" s="113">
        <v>41929</v>
      </c>
      <c r="C166" s="114" t="s">
        <v>100</v>
      </c>
      <c r="D166" s="114" t="s">
        <v>451</v>
      </c>
      <c r="E166" s="114"/>
      <c r="F166" s="216">
        <v>16.2</v>
      </c>
      <c r="G166" s="185"/>
    </row>
    <row r="167" spans="1:7" s="116" customFormat="1" ht="30" customHeight="1" x14ac:dyDescent="0.25">
      <c r="A167" s="112">
        <f t="shared" si="3"/>
        <v>162</v>
      </c>
      <c r="B167" s="113">
        <v>41932</v>
      </c>
      <c r="C167" s="114" t="s">
        <v>100</v>
      </c>
      <c r="D167" s="114" t="s">
        <v>452</v>
      </c>
      <c r="E167" s="114"/>
      <c r="F167" s="216">
        <v>28.2</v>
      </c>
      <c r="G167" s="185"/>
    </row>
    <row r="168" spans="1:7" s="116" customFormat="1" ht="30" customHeight="1" x14ac:dyDescent="0.25">
      <c r="A168" s="112">
        <f t="shared" si="3"/>
        <v>163</v>
      </c>
      <c r="B168" s="113">
        <v>41933</v>
      </c>
      <c r="C168" s="114" t="s">
        <v>100</v>
      </c>
      <c r="D168" s="114" t="s">
        <v>453</v>
      </c>
      <c r="E168" s="114"/>
      <c r="F168" s="216">
        <v>11</v>
      </c>
      <c r="G168" s="185"/>
    </row>
    <row r="169" spans="1:7" s="116" customFormat="1" ht="30" customHeight="1" x14ac:dyDescent="0.25">
      <c r="A169" s="112">
        <f t="shared" si="3"/>
        <v>164</v>
      </c>
      <c r="B169" s="113">
        <v>41933</v>
      </c>
      <c r="C169" s="114" t="s">
        <v>100</v>
      </c>
      <c r="D169" s="114" t="s">
        <v>454</v>
      </c>
      <c r="E169" s="114"/>
      <c r="F169" s="216">
        <v>303.89999999999998</v>
      </c>
      <c r="G169" s="185"/>
    </row>
    <row r="170" spans="1:7" s="116" customFormat="1" ht="30" customHeight="1" x14ac:dyDescent="0.25">
      <c r="A170" s="112">
        <f t="shared" si="3"/>
        <v>165</v>
      </c>
      <c r="B170" s="113">
        <v>41934</v>
      </c>
      <c r="C170" s="114" t="s">
        <v>100</v>
      </c>
      <c r="D170" s="114" t="s">
        <v>401</v>
      </c>
      <c r="E170" s="114"/>
      <c r="F170" s="216">
        <v>4</v>
      </c>
      <c r="G170" s="185"/>
    </row>
    <row r="171" spans="1:7" s="116" customFormat="1" ht="30" customHeight="1" x14ac:dyDescent="0.25">
      <c r="A171" s="112">
        <f t="shared" si="3"/>
        <v>166</v>
      </c>
      <c r="B171" s="113">
        <v>41935</v>
      </c>
      <c r="C171" s="114" t="s">
        <v>100</v>
      </c>
      <c r="D171" s="114" t="s">
        <v>455</v>
      </c>
      <c r="E171" s="114"/>
      <c r="F171" s="216">
        <v>82.75</v>
      </c>
      <c r="G171" s="185"/>
    </row>
    <row r="172" spans="1:7" s="116" customFormat="1" ht="30" customHeight="1" x14ac:dyDescent="0.25">
      <c r="A172" s="112">
        <f t="shared" si="3"/>
        <v>167</v>
      </c>
      <c r="B172" s="113">
        <v>41936</v>
      </c>
      <c r="C172" s="114" t="s">
        <v>100</v>
      </c>
      <c r="D172" s="114" t="s">
        <v>456</v>
      </c>
      <c r="E172" s="114"/>
      <c r="F172" s="216">
        <v>138</v>
      </c>
      <c r="G172" s="185"/>
    </row>
    <row r="173" spans="1:7" s="116" customFormat="1" ht="30" customHeight="1" x14ac:dyDescent="0.25">
      <c r="A173" s="112">
        <f t="shared" si="3"/>
        <v>168</v>
      </c>
      <c r="B173" s="113">
        <v>41939</v>
      </c>
      <c r="C173" s="114" t="s">
        <v>100</v>
      </c>
      <c r="D173" s="114" t="s">
        <v>457</v>
      </c>
      <c r="E173" s="114"/>
      <c r="F173" s="216">
        <v>29.2</v>
      </c>
      <c r="G173" s="185"/>
    </row>
    <row r="174" spans="1:7" s="116" customFormat="1" ht="30" customHeight="1" x14ac:dyDescent="0.25">
      <c r="A174" s="112">
        <f t="shared" si="3"/>
        <v>169</v>
      </c>
      <c r="B174" s="113">
        <v>41940</v>
      </c>
      <c r="C174" s="114" t="s">
        <v>100</v>
      </c>
      <c r="D174" s="114" t="s">
        <v>458</v>
      </c>
      <c r="E174" s="114"/>
      <c r="F174" s="216">
        <v>410.45</v>
      </c>
      <c r="G174" s="185"/>
    </row>
    <row r="175" spans="1:7" s="116" customFormat="1" ht="30" customHeight="1" x14ac:dyDescent="0.25">
      <c r="A175" s="112">
        <f t="shared" si="3"/>
        <v>170</v>
      </c>
      <c r="B175" s="113">
        <v>41941</v>
      </c>
      <c r="C175" s="114" t="s">
        <v>100</v>
      </c>
      <c r="D175" s="114" t="s">
        <v>459</v>
      </c>
      <c r="E175" s="114"/>
      <c r="F175" s="216">
        <v>23</v>
      </c>
      <c r="G175" s="185"/>
    </row>
    <row r="176" spans="1:7" s="116" customFormat="1" ht="30" customHeight="1" x14ac:dyDescent="0.25">
      <c r="A176" s="112">
        <f t="shared" si="3"/>
        <v>171</v>
      </c>
      <c r="B176" s="113">
        <v>41942</v>
      </c>
      <c r="C176" s="114" t="s">
        <v>100</v>
      </c>
      <c r="D176" s="114" t="s">
        <v>460</v>
      </c>
      <c r="E176" s="114"/>
      <c r="F176" s="216">
        <v>35.299999999999997</v>
      </c>
      <c r="G176" s="185"/>
    </row>
    <row r="177" spans="1:7" s="116" customFormat="1" ht="30" customHeight="1" x14ac:dyDescent="0.25">
      <c r="A177" s="112">
        <f t="shared" si="3"/>
        <v>172</v>
      </c>
      <c r="B177" s="113">
        <v>41946</v>
      </c>
      <c r="C177" s="114" t="s">
        <v>100</v>
      </c>
      <c r="D177" s="114" t="s">
        <v>461</v>
      </c>
      <c r="E177" s="114"/>
      <c r="F177" s="216">
        <v>54.4</v>
      </c>
      <c r="G177" s="185"/>
    </row>
    <row r="178" spans="1:7" s="116" customFormat="1" ht="30" customHeight="1" x14ac:dyDescent="0.25">
      <c r="A178" s="112">
        <f t="shared" si="3"/>
        <v>173</v>
      </c>
      <c r="B178" s="113">
        <v>41946</v>
      </c>
      <c r="C178" s="114" t="s">
        <v>100</v>
      </c>
      <c r="D178" s="114" t="s">
        <v>462</v>
      </c>
      <c r="E178" s="114"/>
      <c r="F178" s="216">
        <v>76.650000000000006</v>
      </c>
      <c r="G178" s="185"/>
    </row>
    <row r="179" spans="1:7" s="116" customFormat="1" ht="30" customHeight="1" x14ac:dyDescent="0.25">
      <c r="A179" s="112">
        <f t="shared" si="3"/>
        <v>174</v>
      </c>
      <c r="B179" s="113">
        <v>41947</v>
      </c>
      <c r="C179" s="114" t="s">
        <v>100</v>
      </c>
      <c r="D179" s="114" t="s">
        <v>463</v>
      </c>
      <c r="E179" s="114"/>
      <c r="F179" s="216">
        <v>22</v>
      </c>
      <c r="G179" s="185"/>
    </row>
    <row r="180" spans="1:7" s="116" customFormat="1" ht="30" customHeight="1" x14ac:dyDescent="0.25">
      <c r="A180" s="112">
        <f t="shared" si="3"/>
        <v>175</v>
      </c>
      <c r="B180" s="113">
        <v>41948</v>
      </c>
      <c r="C180" s="114" t="s">
        <v>100</v>
      </c>
      <c r="D180" s="114" t="s">
        <v>464</v>
      </c>
      <c r="E180" s="114"/>
      <c r="F180" s="216">
        <v>20.3</v>
      </c>
      <c r="G180" s="185"/>
    </row>
    <row r="181" spans="1:7" s="116" customFormat="1" ht="30" customHeight="1" x14ac:dyDescent="0.25">
      <c r="A181" s="112">
        <f t="shared" si="3"/>
        <v>176</v>
      </c>
      <c r="B181" s="113">
        <v>41949</v>
      </c>
      <c r="C181" s="114" t="s">
        <v>100</v>
      </c>
      <c r="D181" s="114" t="s">
        <v>465</v>
      </c>
      <c r="E181" s="114"/>
      <c r="F181" s="216">
        <v>8</v>
      </c>
      <c r="G181" s="185"/>
    </row>
    <row r="182" spans="1:7" s="116" customFormat="1" ht="30" customHeight="1" x14ac:dyDescent="0.25">
      <c r="A182" s="112">
        <f t="shared" si="3"/>
        <v>177</v>
      </c>
      <c r="B182" s="113">
        <v>41950</v>
      </c>
      <c r="C182" s="114" t="s">
        <v>100</v>
      </c>
      <c r="D182" s="114" t="s">
        <v>466</v>
      </c>
      <c r="E182" s="114"/>
      <c r="F182" s="216">
        <v>7.9</v>
      </c>
      <c r="G182" s="185"/>
    </row>
    <row r="183" spans="1:7" s="116" customFormat="1" ht="30" customHeight="1" x14ac:dyDescent="0.25">
      <c r="A183" s="112">
        <f t="shared" si="3"/>
        <v>178</v>
      </c>
      <c r="B183" s="113">
        <v>41951</v>
      </c>
      <c r="C183" s="114" t="s">
        <v>100</v>
      </c>
      <c r="D183" s="114" t="s">
        <v>467</v>
      </c>
      <c r="E183" s="114"/>
      <c r="F183" s="216">
        <v>37</v>
      </c>
      <c r="G183" s="185"/>
    </row>
    <row r="184" spans="1:7" s="116" customFormat="1" ht="30" customHeight="1" x14ac:dyDescent="0.25">
      <c r="A184" s="112">
        <v>179</v>
      </c>
      <c r="B184" s="113">
        <v>41921</v>
      </c>
      <c r="C184" s="114" t="s">
        <v>407</v>
      </c>
      <c r="D184" s="114" t="s">
        <v>444</v>
      </c>
      <c r="E184" s="114" t="s">
        <v>443</v>
      </c>
      <c r="F184" s="216">
        <v>5260</v>
      </c>
      <c r="G184" s="185"/>
    </row>
    <row r="185" spans="1:7" s="116" customFormat="1" ht="30" customHeight="1" x14ac:dyDescent="0.25">
      <c r="A185" s="112">
        <v>180</v>
      </c>
      <c r="B185" s="113">
        <v>41953</v>
      </c>
      <c r="C185" s="114" t="s">
        <v>100</v>
      </c>
      <c r="D185" s="114" t="s">
        <v>468</v>
      </c>
      <c r="E185" s="114"/>
      <c r="F185" s="217"/>
      <c r="G185" s="215">
        <v>210</v>
      </c>
    </row>
    <row r="186" spans="1:7" s="116" customFormat="1" ht="30" customHeight="1" x14ac:dyDescent="0.25">
      <c r="A186" s="112">
        <f t="shared" si="3"/>
        <v>181</v>
      </c>
      <c r="B186" s="113">
        <v>41954</v>
      </c>
      <c r="C186" s="114" t="s">
        <v>100</v>
      </c>
      <c r="D186" s="114" t="s">
        <v>469</v>
      </c>
      <c r="E186" s="114"/>
      <c r="F186" s="216">
        <v>16.899999999999999</v>
      </c>
      <c r="G186" s="185"/>
    </row>
    <row r="187" spans="1:7" s="116" customFormat="1" ht="30" customHeight="1" x14ac:dyDescent="0.25">
      <c r="A187" s="112">
        <f t="shared" si="3"/>
        <v>182</v>
      </c>
      <c r="B187" s="113">
        <v>41955</v>
      </c>
      <c r="C187" s="114" t="s">
        <v>100</v>
      </c>
      <c r="D187" s="114" t="s">
        <v>470</v>
      </c>
      <c r="E187" s="114"/>
      <c r="F187" s="216">
        <v>6</v>
      </c>
      <c r="G187" s="185"/>
    </row>
    <row r="188" spans="1:7" s="116" customFormat="1" ht="30" customHeight="1" x14ac:dyDescent="0.25">
      <c r="A188" s="112">
        <f t="shared" si="3"/>
        <v>183</v>
      </c>
      <c r="B188" s="113">
        <v>41955</v>
      </c>
      <c r="C188" s="114" t="s">
        <v>100</v>
      </c>
      <c r="D188" s="114" t="s">
        <v>471</v>
      </c>
      <c r="E188" s="114"/>
      <c r="F188" s="216">
        <v>38</v>
      </c>
      <c r="G188" s="185"/>
    </row>
    <row r="189" spans="1:7" s="116" customFormat="1" ht="30" customHeight="1" x14ac:dyDescent="0.25">
      <c r="A189" s="112">
        <f t="shared" si="3"/>
        <v>184</v>
      </c>
      <c r="B189" s="113">
        <v>41956</v>
      </c>
      <c r="C189" s="114" t="s">
        <v>100</v>
      </c>
      <c r="D189" s="114" t="s">
        <v>472</v>
      </c>
      <c r="E189" s="114"/>
      <c r="F189" s="216">
        <v>7.2</v>
      </c>
      <c r="G189" s="185"/>
    </row>
    <row r="190" spans="1:7" s="116" customFormat="1" ht="30" customHeight="1" x14ac:dyDescent="0.25">
      <c r="A190" s="112">
        <f t="shared" si="3"/>
        <v>185</v>
      </c>
      <c r="B190" s="113">
        <v>41956</v>
      </c>
      <c r="C190" s="114" t="s">
        <v>100</v>
      </c>
      <c r="D190" s="114" t="s">
        <v>473</v>
      </c>
      <c r="E190" s="114"/>
      <c r="F190" s="216">
        <v>55</v>
      </c>
      <c r="G190" s="185"/>
    </row>
    <row r="191" spans="1:7" s="116" customFormat="1" ht="30" customHeight="1" x14ac:dyDescent="0.25">
      <c r="A191" s="112">
        <f t="shared" ref="A191:A232" si="4">+A190+1</f>
        <v>186</v>
      </c>
      <c r="B191" s="113">
        <v>41957</v>
      </c>
      <c r="C191" s="114" t="s">
        <v>100</v>
      </c>
      <c r="D191" s="114" t="s">
        <v>474</v>
      </c>
      <c r="E191" s="114"/>
      <c r="F191" s="216">
        <v>60</v>
      </c>
      <c r="G191" s="185"/>
    </row>
    <row r="192" spans="1:7" s="116" customFormat="1" ht="30" customHeight="1" x14ac:dyDescent="0.25">
      <c r="A192" s="112">
        <f t="shared" si="4"/>
        <v>187</v>
      </c>
      <c r="B192" s="113">
        <v>41957</v>
      </c>
      <c r="C192" s="114" t="s">
        <v>100</v>
      </c>
      <c r="D192" s="114" t="s">
        <v>475</v>
      </c>
      <c r="E192" s="114"/>
      <c r="F192" s="216">
        <v>23</v>
      </c>
      <c r="G192" s="185"/>
    </row>
    <row r="193" spans="1:7" s="116" customFormat="1" ht="30" customHeight="1" x14ac:dyDescent="0.25">
      <c r="A193" s="112">
        <v>188</v>
      </c>
      <c r="B193" s="113">
        <v>41961</v>
      </c>
      <c r="C193" s="114" t="s">
        <v>100</v>
      </c>
      <c r="D193" s="114" t="s">
        <v>476</v>
      </c>
      <c r="E193" s="114"/>
      <c r="F193" s="216">
        <v>19.899999999999999</v>
      </c>
      <c r="G193" s="185"/>
    </row>
    <row r="194" spans="1:7" s="116" customFormat="1" ht="30" customHeight="1" x14ac:dyDescent="0.25">
      <c r="A194" s="112">
        <v>189</v>
      </c>
      <c r="B194" s="113">
        <v>41963</v>
      </c>
      <c r="C194" s="114" t="s">
        <v>100</v>
      </c>
      <c r="D194" s="114" t="s">
        <v>479</v>
      </c>
      <c r="E194" s="114"/>
      <c r="F194" s="216">
        <v>6</v>
      </c>
      <c r="G194" s="185"/>
    </row>
    <row r="195" spans="1:7" s="116" customFormat="1" ht="30" customHeight="1" x14ac:dyDescent="0.25">
      <c r="A195" s="112" t="s">
        <v>2944</v>
      </c>
      <c r="B195" s="113">
        <v>41964</v>
      </c>
      <c r="C195" s="114" t="s">
        <v>100</v>
      </c>
      <c r="D195" s="114" t="s">
        <v>2945</v>
      </c>
      <c r="E195" s="114"/>
      <c r="F195" s="216">
        <v>6</v>
      </c>
      <c r="G195" s="185"/>
    </row>
    <row r="196" spans="1:7" s="116" customFormat="1" ht="30" customHeight="1" x14ac:dyDescent="0.25">
      <c r="A196" s="112">
        <v>190</v>
      </c>
      <c r="B196" s="113">
        <v>41967</v>
      </c>
      <c r="C196" s="114" t="s">
        <v>100</v>
      </c>
      <c r="D196" s="114" t="s">
        <v>486</v>
      </c>
      <c r="E196" s="114"/>
      <c r="F196" s="216">
        <v>245.3</v>
      </c>
      <c r="G196" s="185"/>
    </row>
    <row r="197" spans="1:7" s="116" customFormat="1" ht="30" customHeight="1" x14ac:dyDescent="0.25">
      <c r="A197" s="112">
        <v>191</v>
      </c>
      <c r="B197" s="113">
        <v>41967</v>
      </c>
      <c r="C197" s="114"/>
      <c r="D197" s="114" t="s">
        <v>2941</v>
      </c>
      <c r="E197" s="114"/>
      <c r="F197" s="216">
        <f>7.9+7.9</f>
        <v>15.8</v>
      </c>
      <c r="G197" s="185"/>
    </row>
    <row r="198" spans="1:7" s="116" customFormat="1" ht="30" customHeight="1" x14ac:dyDescent="0.25">
      <c r="A198" s="112">
        <v>192</v>
      </c>
      <c r="B198" s="113">
        <v>41962</v>
      </c>
      <c r="C198" s="114"/>
      <c r="D198" s="114" t="s">
        <v>2942</v>
      </c>
      <c r="E198" s="114"/>
      <c r="F198" s="216">
        <v>200</v>
      </c>
      <c r="G198" s="185"/>
    </row>
    <row r="199" spans="1:7" s="116" customFormat="1" ht="30" customHeight="1" x14ac:dyDescent="0.25">
      <c r="A199" s="112">
        <v>193</v>
      </c>
      <c r="B199" s="113">
        <v>41963</v>
      </c>
      <c r="C199" s="114" t="s">
        <v>100</v>
      </c>
      <c r="D199" s="114" t="s">
        <v>478</v>
      </c>
      <c r="E199" s="114"/>
      <c r="F199" s="216">
        <v>990</v>
      </c>
      <c r="G199" s="185"/>
    </row>
    <row r="200" spans="1:7" s="116" customFormat="1" ht="30" customHeight="1" x14ac:dyDescent="0.25">
      <c r="A200" s="112">
        <v>194</v>
      </c>
      <c r="B200" s="113">
        <v>41970</v>
      </c>
      <c r="C200" s="114" t="s">
        <v>481</v>
      </c>
      <c r="D200" s="114" t="s">
        <v>485</v>
      </c>
      <c r="E200" s="114" t="s">
        <v>490</v>
      </c>
      <c r="F200" s="216">
        <v>2.5</v>
      </c>
      <c r="G200" s="185"/>
    </row>
    <row r="201" spans="1:7" s="116" customFormat="1" ht="30" customHeight="1" x14ac:dyDescent="0.25">
      <c r="A201" s="112">
        <v>195</v>
      </c>
      <c r="B201" s="113">
        <v>41964</v>
      </c>
      <c r="C201" s="114" t="s">
        <v>481</v>
      </c>
      <c r="D201" s="114" t="s">
        <v>482</v>
      </c>
      <c r="E201" s="114" t="s">
        <v>480</v>
      </c>
      <c r="F201" s="216">
        <v>36.6</v>
      </c>
      <c r="G201" s="185"/>
    </row>
    <row r="202" spans="1:7" s="116" customFormat="1" ht="30" customHeight="1" x14ac:dyDescent="0.25">
      <c r="A202" s="112">
        <v>196</v>
      </c>
      <c r="B202" s="113">
        <v>41967</v>
      </c>
      <c r="C202" s="114" t="s">
        <v>481</v>
      </c>
      <c r="D202" s="114" t="s">
        <v>485</v>
      </c>
      <c r="E202" s="114" t="s">
        <v>484</v>
      </c>
      <c r="F202" s="216">
        <v>3</v>
      </c>
      <c r="G202" s="185"/>
    </row>
    <row r="203" spans="1:7" s="116" customFormat="1" ht="30" customHeight="1" x14ac:dyDescent="0.25">
      <c r="A203" s="112">
        <v>197</v>
      </c>
      <c r="B203" s="113">
        <v>41969</v>
      </c>
      <c r="C203" s="114" t="s">
        <v>100</v>
      </c>
      <c r="D203" s="114" t="s">
        <v>487</v>
      </c>
      <c r="E203" s="114"/>
      <c r="F203" s="216">
        <v>21</v>
      </c>
      <c r="G203" s="185"/>
    </row>
    <row r="204" spans="1:7" s="116" customFormat="1" ht="30" customHeight="1" x14ac:dyDescent="0.25">
      <c r="A204" s="112">
        <v>198</v>
      </c>
      <c r="B204" s="113">
        <v>41970</v>
      </c>
      <c r="C204" s="114" t="s">
        <v>100</v>
      </c>
      <c r="D204" s="114" t="s">
        <v>489</v>
      </c>
      <c r="E204" s="114"/>
      <c r="F204" s="216">
        <v>6</v>
      </c>
      <c r="G204" s="185"/>
    </row>
    <row r="205" spans="1:7" s="116" customFormat="1" ht="30" customHeight="1" x14ac:dyDescent="0.25">
      <c r="A205" s="112">
        <v>199</v>
      </c>
      <c r="B205" s="113">
        <v>41970</v>
      </c>
      <c r="C205" s="114" t="s">
        <v>100</v>
      </c>
      <c r="D205" s="114" t="s">
        <v>488</v>
      </c>
      <c r="E205" s="114"/>
      <c r="F205" s="216">
        <v>17</v>
      </c>
      <c r="G205" s="185"/>
    </row>
    <row r="206" spans="1:7" s="116" customFormat="1" ht="30" customHeight="1" x14ac:dyDescent="0.25">
      <c r="A206" s="112">
        <v>200</v>
      </c>
      <c r="B206" s="113">
        <v>41971</v>
      </c>
      <c r="C206" s="114" t="s">
        <v>492</v>
      </c>
      <c r="D206" s="114" t="s">
        <v>493</v>
      </c>
      <c r="E206" s="114" t="s">
        <v>491</v>
      </c>
      <c r="F206" s="217"/>
      <c r="G206" s="213">
        <v>47212</v>
      </c>
    </row>
    <row r="207" spans="1:7" s="116" customFormat="1" ht="30" customHeight="1" x14ac:dyDescent="0.25">
      <c r="A207" s="112">
        <f t="shared" si="4"/>
        <v>201</v>
      </c>
      <c r="B207" s="113">
        <v>41971</v>
      </c>
      <c r="C207" s="114" t="s">
        <v>495</v>
      </c>
      <c r="D207" s="114" t="s">
        <v>496</v>
      </c>
      <c r="E207" s="114" t="s">
        <v>494</v>
      </c>
      <c r="F207" s="217"/>
      <c r="G207" s="213">
        <v>0</v>
      </c>
    </row>
    <row r="208" spans="1:7" s="116" customFormat="1" ht="30" customHeight="1" x14ac:dyDescent="0.25">
      <c r="A208" s="112">
        <v>202</v>
      </c>
      <c r="B208" s="113">
        <v>41999</v>
      </c>
      <c r="C208" s="114" t="s">
        <v>492</v>
      </c>
      <c r="D208" s="114" t="s">
        <v>538</v>
      </c>
      <c r="E208" s="114" t="s">
        <v>537</v>
      </c>
      <c r="F208" s="217"/>
      <c r="G208" s="213">
        <v>20233.2</v>
      </c>
    </row>
    <row r="209" spans="1:7" s="116" customFormat="1" ht="30" customHeight="1" x14ac:dyDescent="0.25">
      <c r="A209" s="112">
        <v>203</v>
      </c>
      <c r="B209" s="113">
        <v>41971</v>
      </c>
      <c r="C209" s="114" t="s">
        <v>100</v>
      </c>
      <c r="D209" s="114" t="s">
        <v>497</v>
      </c>
      <c r="E209" s="114"/>
      <c r="F209" s="216">
        <v>13</v>
      </c>
      <c r="G209" s="185"/>
    </row>
    <row r="210" spans="1:7" s="116" customFormat="1" ht="30" customHeight="1" x14ac:dyDescent="0.25">
      <c r="A210" s="112">
        <f t="shared" si="4"/>
        <v>204</v>
      </c>
      <c r="B210" s="113">
        <v>41974</v>
      </c>
      <c r="C210" s="114" t="s">
        <v>100</v>
      </c>
      <c r="D210" s="114" t="s">
        <v>498</v>
      </c>
      <c r="E210" s="114"/>
      <c r="F210" s="216">
        <v>8</v>
      </c>
      <c r="G210" s="185"/>
    </row>
    <row r="211" spans="1:7" s="116" customFormat="1" ht="30" customHeight="1" x14ac:dyDescent="0.25">
      <c r="A211" s="112">
        <f t="shared" si="4"/>
        <v>205</v>
      </c>
      <c r="B211" s="113">
        <v>41974</v>
      </c>
      <c r="C211" s="114" t="s">
        <v>100</v>
      </c>
      <c r="D211" s="114" t="s">
        <v>499</v>
      </c>
      <c r="E211" s="114"/>
      <c r="F211" s="216">
        <v>4</v>
      </c>
      <c r="G211" s="185"/>
    </row>
    <row r="212" spans="1:7" s="116" customFormat="1" ht="30" customHeight="1" x14ac:dyDescent="0.25">
      <c r="A212" s="112">
        <f t="shared" si="4"/>
        <v>206</v>
      </c>
      <c r="B212" s="113">
        <v>41974</v>
      </c>
      <c r="C212" s="114" t="s">
        <v>11</v>
      </c>
      <c r="D212" s="114" t="s">
        <v>501</v>
      </c>
      <c r="E212" s="114" t="s">
        <v>500</v>
      </c>
      <c r="F212" s="216">
        <v>222</v>
      </c>
      <c r="G212" s="185"/>
    </row>
    <row r="213" spans="1:7" s="116" customFormat="1" ht="30" customHeight="1" x14ac:dyDescent="0.25">
      <c r="A213" s="112">
        <f t="shared" si="4"/>
        <v>207</v>
      </c>
      <c r="B213" s="113">
        <v>41975</v>
      </c>
      <c r="C213" s="114" t="s">
        <v>100</v>
      </c>
      <c r="D213" s="114" t="s">
        <v>504</v>
      </c>
      <c r="E213" s="114"/>
      <c r="F213" s="216">
        <v>11.7</v>
      </c>
      <c r="G213" s="185"/>
    </row>
    <row r="214" spans="1:7" s="116" customFormat="1" ht="30" customHeight="1" x14ac:dyDescent="0.25">
      <c r="A214" s="112">
        <v>208</v>
      </c>
      <c r="B214" s="113">
        <v>41977</v>
      </c>
      <c r="C214" s="114" t="s">
        <v>100</v>
      </c>
      <c r="D214" s="114" t="s">
        <v>506</v>
      </c>
      <c r="E214" s="114"/>
      <c r="F214" s="216">
        <v>11.5</v>
      </c>
      <c r="G214" s="185"/>
    </row>
    <row r="215" spans="1:7" s="116" customFormat="1" ht="30" customHeight="1" x14ac:dyDescent="0.25">
      <c r="A215" s="112">
        <v>209</v>
      </c>
      <c r="B215" s="113">
        <v>41985</v>
      </c>
      <c r="C215" s="114" t="s">
        <v>100</v>
      </c>
      <c r="D215" s="114" t="s">
        <v>511</v>
      </c>
      <c r="E215" s="114"/>
      <c r="F215" s="216">
        <v>15</v>
      </c>
      <c r="G215" s="185"/>
    </row>
    <row r="216" spans="1:7" s="116" customFormat="1" ht="30" customHeight="1" x14ac:dyDescent="0.25">
      <c r="A216" s="112">
        <v>210</v>
      </c>
      <c r="B216" s="113">
        <v>41985</v>
      </c>
      <c r="C216" s="114" t="s">
        <v>100</v>
      </c>
      <c r="D216" s="114" t="s">
        <v>508</v>
      </c>
      <c r="E216" s="114"/>
      <c r="F216" s="216">
        <v>9.5</v>
      </c>
      <c r="G216" s="185"/>
    </row>
    <row r="217" spans="1:7" s="116" customFormat="1" ht="30" customHeight="1" x14ac:dyDescent="0.25">
      <c r="A217" s="112">
        <v>211</v>
      </c>
      <c r="B217" s="113">
        <v>41985</v>
      </c>
      <c r="C217" s="114" t="s">
        <v>510</v>
      </c>
      <c r="D217" s="114" t="s">
        <v>227</v>
      </c>
      <c r="E217" s="114" t="s">
        <v>509</v>
      </c>
      <c r="F217" s="216">
        <v>9.99</v>
      </c>
      <c r="G217" s="185"/>
    </row>
    <row r="218" spans="1:7" s="116" customFormat="1" ht="30" customHeight="1" x14ac:dyDescent="0.25">
      <c r="A218" s="112">
        <v>212</v>
      </c>
      <c r="B218" s="113">
        <v>41986</v>
      </c>
      <c r="C218" s="114" t="s">
        <v>481</v>
      </c>
      <c r="D218" s="114" t="s">
        <v>514</v>
      </c>
      <c r="E218" s="114" t="s">
        <v>513</v>
      </c>
      <c r="F218" s="216">
        <v>8</v>
      </c>
      <c r="G218" s="185"/>
    </row>
    <row r="219" spans="1:7" s="116" customFormat="1" ht="30" customHeight="1" x14ac:dyDescent="0.25">
      <c r="A219" s="112">
        <f t="shared" si="4"/>
        <v>213</v>
      </c>
      <c r="B219" s="113">
        <v>41988</v>
      </c>
      <c r="C219" s="114" t="s">
        <v>510</v>
      </c>
      <c r="D219" s="114" t="s">
        <v>123</v>
      </c>
      <c r="E219" s="114" t="s">
        <v>515</v>
      </c>
      <c r="F219" s="216">
        <v>8</v>
      </c>
      <c r="G219" s="185"/>
    </row>
    <row r="220" spans="1:7" s="116" customFormat="1" ht="30" customHeight="1" x14ac:dyDescent="0.25">
      <c r="A220" s="112">
        <f t="shared" si="4"/>
        <v>214</v>
      </c>
      <c r="B220" s="113">
        <v>41989</v>
      </c>
      <c r="C220" s="114" t="s">
        <v>100</v>
      </c>
      <c r="D220" s="114" t="s">
        <v>516</v>
      </c>
      <c r="E220" s="114"/>
      <c r="F220" s="216">
        <v>14</v>
      </c>
      <c r="G220" s="185"/>
    </row>
    <row r="221" spans="1:7" s="116" customFormat="1" ht="30" customHeight="1" x14ac:dyDescent="0.25">
      <c r="A221" s="112">
        <f t="shared" si="4"/>
        <v>215</v>
      </c>
      <c r="B221" s="113">
        <v>41989</v>
      </c>
      <c r="C221" s="114" t="s">
        <v>518</v>
      </c>
      <c r="D221" s="114" t="s">
        <v>519</v>
      </c>
      <c r="E221" s="114" t="s">
        <v>517</v>
      </c>
      <c r="F221" s="216">
        <v>24</v>
      </c>
      <c r="G221" s="185"/>
    </row>
    <row r="222" spans="1:7" s="116" customFormat="1" ht="30" customHeight="1" x14ac:dyDescent="0.25">
      <c r="A222" s="112">
        <f t="shared" si="4"/>
        <v>216</v>
      </c>
      <c r="B222" s="113">
        <v>41991</v>
      </c>
      <c r="C222" s="114" t="s">
        <v>100</v>
      </c>
      <c r="D222" s="114" t="s">
        <v>520</v>
      </c>
      <c r="E222" s="114"/>
      <c r="F222" s="216">
        <v>36</v>
      </c>
      <c r="G222" s="185"/>
    </row>
    <row r="223" spans="1:7" s="116" customFormat="1" ht="30" customHeight="1" x14ac:dyDescent="0.25">
      <c r="A223" s="112">
        <f t="shared" si="4"/>
        <v>217</v>
      </c>
      <c r="B223" s="113">
        <v>41991</v>
      </c>
      <c r="C223" s="114" t="s">
        <v>100</v>
      </c>
      <c r="D223" s="114" t="s">
        <v>521</v>
      </c>
      <c r="E223" s="114"/>
      <c r="F223" s="216">
        <v>17</v>
      </c>
      <c r="G223" s="185"/>
    </row>
    <row r="224" spans="1:7" s="116" customFormat="1" ht="30" customHeight="1" x14ac:dyDescent="0.25">
      <c r="A224" s="112">
        <v>218</v>
      </c>
      <c r="B224" s="113">
        <v>41992</v>
      </c>
      <c r="C224" s="114" t="s">
        <v>100</v>
      </c>
      <c r="D224" s="114" t="s">
        <v>524</v>
      </c>
      <c r="E224" s="114"/>
      <c r="F224" s="216">
        <v>25.5</v>
      </c>
      <c r="G224" s="185"/>
    </row>
    <row r="225" spans="1:7" s="116" customFormat="1" ht="30" customHeight="1" x14ac:dyDescent="0.25">
      <c r="A225" s="112">
        <f t="shared" si="4"/>
        <v>219</v>
      </c>
      <c r="B225" s="113">
        <v>41995</v>
      </c>
      <c r="C225" s="114" t="s">
        <v>100</v>
      </c>
      <c r="D225" s="114" t="s">
        <v>526</v>
      </c>
      <c r="E225" s="114" t="s">
        <v>525</v>
      </c>
      <c r="F225" s="216">
        <v>9.5</v>
      </c>
      <c r="G225" s="185"/>
    </row>
    <row r="226" spans="1:7" s="116" customFormat="1" ht="30" customHeight="1" x14ac:dyDescent="0.25">
      <c r="A226" s="112">
        <f t="shared" si="4"/>
        <v>220</v>
      </c>
      <c r="B226" s="113">
        <v>41995</v>
      </c>
      <c r="C226" s="114" t="s">
        <v>528</v>
      </c>
      <c r="D226" s="114" t="s">
        <v>529</v>
      </c>
      <c r="E226" s="114" t="s">
        <v>527</v>
      </c>
      <c r="F226" s="216">
        <v>20</v>
      </c>
      <c r="G226" s="185"/>
    </row>
    <row r="227" spans="1:7" s="116" customFormat="1" ht="30" customHeight="1" x14ac:dyDescent="0.25">
      <c r="A227" s="112">
        <f t="shared" si="4"/>
        <v>221</v>
      </c>
      <c r="B227" s="113">
        <v>41996</v>
      </c>
      <c r="C227" s="114" t="s">
        <v>481</v>
      </c>
      <c r="D227" s="114" t="s">
        <v>531</v>
      </c>
      <c r="E227" s="114" t="s">
        <v>530</v>
      </c>
      <c r="F227" s="216">
        <v>15.5</v>
      </c>
      <c r="G227" s="185"/>
    </row>
    <row r="228" spans="1:7" s="116" customFormat="1" ht="30" customHeight="1" x14ac:dyDescent="0.25">
      <c r="A228" s="112">
        <f t="shared" si="4"/>
        <v>222</v>
      </c>
      <c r="B228" s="113">
        <v>41996</v>
      </c>
      <c r="C228" s="114" t="s">
        <v>100</v>
      </c>
      <c r="D228" s="114" t="s">
        <v>532</v>
      </c>
      <c r="E228" s="114"/>
      <c r="F228" s="216">
        <v>13</v>
      </c>
      <c r="G228" s="185"/>
    </row>
    <row r="229" spans="1:7" s="116" customFormat="1" ht="30" customHeight="1" x14ac:dyDescent="0.25">
      <c r="A229" s="112">
        <f t="shared" si="4"/>
        <v>223</v>
      </c>
      <c r="B229" s="113">
        <v>41996</v>
      </c>
      <c r="C229" s="114" t="s">
        <v>534</v>
      </c>
      <c r="D229" s="114" t="s">
        <v>535</v>
      </c>
      <c r="E229" s="114" t="s">
        <v>533</v>
      </c>
      <c r="F229" s="216">
        <v>5</v>
      </c>
      <c r="G229" s="185"/>
    </row>
    <row r="230" spans="1:7" s="116" customFormat="1" ht="30" customHeight="1" x14ac:dyDescent="0.25">
      <c r="A230" s="112">
        <f t="shared" si="4"/>
        <v>224</v>
      </c>
      <c r="B230" s="113">
        <v>41999</v>
      </c>
      <c r="C230" s="114" t="s">
        <v>11</v>
      </c>
      <c r="D230" s="114" t="s">
        <v>501</v>
      </c>
      <c r="E230" s="114" t="s">
        <v>536</v>
      </c>
      <c r="F230" s="216">
        <v>2610</v>
      </c>
      <c r="G230" s="185"/>
    </row>
    <row r="231" spans="1:7" s="116" customFormat="1" ht="30" customHeight="1" x14ac:dyDescent="0.25">
      <c r="A231" s="112">
        <v>225</v>
      </c>
      <c r="B231" s="113">
        <v>42002</v>
      </c>
      <c r="C231" s="114" t="s">
        <v>100</v>
      </c>
      <c r="D231" s="114" t="s">
        <v>539</v>
      </c>
      <c r="E231" s="114"/>
      <c r="F231" s="216">
        <v>9.4</v>
      </c>
      <c r="G231" s="185"/>
    </row>
    <row r="232" spans="1:7" s="116" customFormat="1" ht="30" customHeight="1" x14ac:dyDescent="0.25">
      <c r="A232" s="112">
        <f t="shared" si="4"/>
        <v>226</v>
      </c>
      <c r="B232" s="113">
        <v>42002</v>
      </c>
      <c r="C232" s="114" t="s">
        <v>11</v>
      </c>
      <c r="D232" s="114" t="s">
        <v>501</v>
      </c>
      <c r="E232" s="114" t="s">
        <v>540</v>
      </c>
      <c r="F232" s="216">
        <v>222</v>
      </c>
      <c r="G232" s="185"/>
    </row>
    <row r="233" spans="1:7" s="116" customFormat="1" ht="30" customHeight="1" x14ac:dyDescent="0.25">
      <c r="A233" s="112">
        <v>227</v>
      </c>
      <c r="B233" s="113">
        <v>42003</v>
      </c>
      <c r="C233" s="114" t="s">
        <v>100</v>
      </c>
      <c r="D233" s="114" t="s">
        <v>546</v>
      </c>
      <c r="E233" s="114"/>
      <c r="F233" s="216">
        <v>100</v>
      </c>
      <c r="G233" s="185"/>
    </row>
    <row r="234" spans="1:7" s="116" customFormat="1" ht="30" customHeight="1" x14ac:dyDescent="0.25">
      <c r="A234" s="112">
        <v>228</v>
      </c>
      <c r="B234" s="113">
        <v>42003</v>
      </c>
      <c r="C234" s="114" t="s">
        <v>100</v>
      </c>
      <c r="D234" s="114" t="s">
        <v>547</v>
      </c>
      <c r="E234" s="114"/>
      <c r="F234" s="216">
        <v>3.5</v>
      </c>
      <c r="G234" s="185"/>
    </row>
    <row r="235" spans="1:7" s="116" customFormat="1" ht="30" customHeight="1" x14ac:dyDescent="0.25">
      <c r="A235" s="120">
        <f t="shared" ref="A235:A265" si="5">+A234+1</f>
        <v>229</v>
      </c>
      <c r="B235" s="121"/>
      <c r="C235" s="122"/>
      <c r="D235" s="122"/>
      <c r="E235" s="122"/>
      <c r="F235" s="122"/>
      <c r="G235" s="212"/>
    </row>
    <row r="236" spans="1:7" s="116" customFormat="1" ht="30" customHeight="1" x14ac:dyDescent="0.25">
      <c r="A236" s="120">
        <f t="shared" si="5"/>
        <v>230</v>
      </c>
      <c r="B236" s="121"/>
      <c r="C236" s="122"/>
      <c r="D236" s="122"/>
      <c r="E236" s="122"/>
      <c r="F236" s="122"/>
      <c r="G236" s="212"/>
    </row>
    <row r="237" spans="1:7" s="116" customFormat="1" ht="30" customHeight="1" x14ac:dyDescent="0.25">
      <c r="A237" s="120">
        <f t="shared" si="5"/>
        <v>231</v>
      </c>
      <c r="B237" s="121"/>
      <c r="C237" s="122"/>
      <c r="D237" s="122"/>
      <c r="E237" s="122"/>
      <c r="F237" s="122"/>
      <c r="G237" s="212"/>
    </row>
    <row r="238" spans="1:7" s="116" customFormat="1" ht="30" customHeight="1" x14ac:dyDescent="0.25">
      <c r="A238" s="120">
        <f t="shared" si="5"/>
        <v>232</v>
      </c>
      <c r="B238" s="121"/>
      <c r="C238" s="122"/>
      <c r="D238" s="122"/>
      <c r="E238" s="122"/>
      <c r="F238" s="122"/>
      <c r="G238" s="212"/>
    </row>
    <row r="239" spans="1:7" s="116" customFormat="1" ht="30" customHeight="1" x14ac:dyDescent="0.25">
      <c r="A239" s="120">
        <f t="shared" si="5"/>
        <v>233</v>
      </c>
      <c r="B239" s="121"/>
      <c r="C239" s="122"/>
      <c r="D239" s="122"/>
      <c r="E239" s="122"/>
      <c r="F239" s="122"/>
      <c r="G239" s="212"/>
    </row>
    <row r="240" spans="1:7" s="116" customFormat="1" ht="30" customHeight="1" x14ac:dyDescent="0.25">
      <c r="A240" s="120">
        <f t="shared" si="5"/>
        <v>234</v>
      </c>
      <c r="B240" s="121"/>
      <c r="C240" s="122"/>
      <c r="D240" s="122"/>
      <c r="E240" s="122"/>
      <c r="F240" s="122"/>
      <c r="G240" s="212"/>
    </row>
    <row r="241" spans="1:7" s="116" customFormat="1" ht="30" customHeight="1" x14ac:dyDescent="0.25">
      <c r="A241" s="120">
        <f t="shared" si="5"/>
        <v>235</v>
      </c>
      <c r="B241" s="121"/>
      <c r="C241" s="122"/>
      <c r="D241" s="122"/>
      <c r="E241" s="122"/>
      <c r="F241" s="122"/>
      <c r="G241" s="212"/>
    </row>
    <row r="242" spans="1:7" s="116" customFormat="1" ht="30" customHeight="1" x14ac:dyDescent="0.25">
      <c r="A242" s="120">
        <f t="shared" si="5"/>
        <v>236</v>
      </c>
      <c r="B242" s="121"/>
      <c r="C242" s="122"/>
      <c r="D242" s="122"/>
      <c r="E242" s="122"/>
      <c r="F242" s="122"/>
      <c r="G242" s="212"/>
    </row>
    <row r="243" spans="1:7" s="116" customFormat="1" ht="30" customHeight="1" x14ac:dyDescent="0.25">
      <c r="A243" s="120">
        <f t="shared" si="5"/>
        <v>237</v>
      </c>
      <c r="B243" s="121"/>
      <c r="C243" s="122"/>
      <c r="D243" s="122"/>
      <c r="E243" s="122"/>
      <c r="F243" s="122"/>
      <c r="G243" s="212"/>
    </row>
    <row r="244" spans="1:7" s="116" customFormat="1" ht="30" customHeight="1" x14ac:dyDescent="0.25">
      <c r="A244" s="120">
        <f t="shared" si="5"/>
        <v>238</v>
      </c>
      <c r="B244" s="121"/>
      <c r="C244" s="122"/>
      <c r="D244" s="122"/>
      <c r="E244" s="122"/>
      <c r="F244" s="122"/>
      <c r="G244" s="212"/>
    </row>
    <row r="245" spans="1:7" s="116" customFormat="1" ht="30" customHeight="1" x14ac:dyDescent="0.25">
      <c r="A245" s="120">
        <f t="shared" si="5"/>
        <v>239</v>
      </c>
      <c r="B245" s="121"/>
      <c r="C245" s="122"/>
      <c r="D245" s="122"/>
      <c r="E245" s="122"/>
      <c r="F245" s="122"/>
      <c r="G245" s="212"/>
    </row>
    <row r="246" spans="1:7" s="116" customFormat="1" ht="30" customHeight="1" x14ac:dyDescent="0.25">
      <c r="A246" s="120">
        <f t="shared" si="5"/>
        <v>240</v>
      </c>
      <c r="B246" s="121"/>
      <c r="C246" s="122"/>
      <c r="D246" s="122"/>
      <c r="E246" s="122"/>
      <c r="F246" s="122"/>
      <c r="G246" s="212"/>
    </row>
    <row r="247" spans="1:7" s="116" customFormat="1" ht="30" customHeight="1" x14ac:dyDescent="0.25">
      <c r="A247" s="120">
        <f t="shared" si="5"/>
        <v>241</v>
      </c>
      <c r="B247" s="121"/>
      <c r="C247" s="122"/>
      <c r="D247" s="122"/>
      <c r="E247" s="122"/>
      <c r="F247" s="122"/>
      <c r="G247" s="212"/>
    </row>
    <row r="248" spans="1:7" s="116" customFormat="1" ht="30" customHeight="1" x14ac:dyDescent="0.25">
      <c r="A248" s="120">
        <f t="shared" si="5"/>
        <v>242</v>
      </c>
      <c r="B248" s="121"/>
      <c r="C248" s="122"/>
      <c r="D248" s="122"/>
      <c r="E248" s="122"/>
      <c r="F248" s="122"/>
      <c r="G248" s="212"/>
    </row>
    <row r="249" spans="1:7" s="116" customFormat="1" ht="30" customHeight="1" x14ac:dyDescent="0.25">
      <c r="A249" s="120">
        <f t="shared" si="5"/>
        <v>243</v>
      </c>
      <c r="B249" s="121"/>
      <c r="C249" s="122"/>
      <c r="D249" s="122"/>
      <c r="E249" s="122"/>
      <c r="F249" s="122"/>
      <c r="G249" s="212"/>
    </row>
    <row r="250" spans="1:7" s="116" customFormat="1" ht="30" customHeight="1" x14ac:dyDescent="0.25">
      <c r="A250" s="120">
        <f t="shared" si="5"/>
        <v>244</v>
      </c>
      <c r="B250" s="121"/>
      <c r="C250" s="122"/>
      <c r="D250" s="122"/>
      <c r="E250" s="122"/>
      <c r="F250" s="122"/>
      <c r="G250" s="212"/>
    </row>
    <row r="251" spans="1:7" s="116" customFormat="1" ht="30" customHeight="1" x14ac:dyDescent="0.25">
      <c r="A251" s="120">
        <f t="shared" si="5"/>
        <v>245</v>
      </c>
      <c r="B251" s="121"/>
      <c r="C251" s="122"/>
      <c r="D251" s="122"/>
      <c r="E251" s="122"/>
      <c r="F251" s="122"/>
      <c r="G251" s="212"/>
    </row>
    <row r="252" spans="1:7" s="116" customFormat="1" ht="30" customHeight="1" x14ac:dyDescent="0.25">
      <c r="A252" s="120">
        <f t="shared" si="5"/>
        <v>246</v>
      </c>
      <c r="B252" s="121"/>
      <c r="C252" s="122"/>
      <c r="D252" s="122"/>
      <c r="E252" s="122"/>
      <c r="F252" s="122"/>
      <c r="G252" s="212"/>
    </row>
    <row r="253" spans="1:7" s="116" customFormat="1" ht="30" customHeight="1" x14ac:dyDescent="0.25">
      <c r="A253" s="120">
        <f t="shared" si="5"/>
        <v>247</v>
      </c>
      <c r="B253" s="121"/>
      <c r="C253" s="122"/>
      <c r="D253" s="122"/>
      <c r="E253" s="122"/>
      <c r="F253" s="122"/>
      <c r="G253" s="212"/>
    </row>
    <row r="254" spans="1:7" s="116" customFormat="1" ht="30" customHeight="1" x14ac:dyDescent="0.25">
      <c r="A254" s="120">
        <f t="shared" si="5"/>
        <v>248</v>
      </c>
      <c r="B254" s="121"/>
      <c r="C254" s="122"/>
      <c r="D254" s="122"/>
      <c r="E254" s="122"/>
      <c r="F254" s="122"/>
      <c r="G254" s="212"/>
    </row>
    <row r="255" spans="1:7" s="116" customFormat="1" ht="30" customHeight="1" x14ac:dyDescent="0.25">
      <c r="A255" s="120">
        <f t="shared" si="5"/>
        <v>249</v>
      </c>
      <c r="B255" s="121"/>
      <c r="C255" s="122"/>
      <c r="D255" s="122"/>
      <c r="E255" s="122"/>
      <c r="F255" s="122"/>
      <c r="G255" s="212"/>
    </row>
    <row r="256" spans="1:7" s="116" customFormat="1" ht="30" customHeight="1" x14ac:dyDescent="0.25">
      <c r="A256" s="120">
        <f t="shared" si="5"/>
        <v>250</v>
      </c>
      <c r="B256" s="121"/>
      <c r="C256" s="122"/>
      <c r="D256" s="122"/>
      <c r="E256" s="122"/>
      <c r="F256" s="122"/>
      <c r="G256" s="212"/>
    </row>
    <row r="257" spans="1:7" s="116" customFormat="1" ht="30" customHeight="1" x14ac:dyDescent="0.25">
      <c r="A257" s="120">
        <f t="shared" si="5"/>
        <v>251</v>
      </c>
      <c r="B257" s="121"/>
      <c r="C257" s="122"/>
      <c r="D257" s="122"/>
      <c r="E257" s="122"/>
      <c r="F257" s="122"/>
      <c r="G257" s="212"/>
    </row>
    <row r="258" spans="1:7" s="116" customFormat="1" ht="30" customHeight="1" x14ac:dyDescent="0.25">
      <c r="A258" s="120">
        <f t="shared" si="5"/>
        <v>252</v>
      </c>
      <c r="B258" s="121"/>
      <c r="C258" s="122"/>
      <c r="D258" s="122"/>
      <c r="E258" s="122"/>
      <c r="F258" s="122"/>
      <c r="G258" s="212"/>
    </row>
    <row r="259" spans="1:7" s="116" customFormat="1" ht="30" customHeight="1" x14ac:dyDescent="0.25">
      <c r="A259" s="120">
        <f t="shared" si="5"/>
        <v>253</v>
      </c>
      <c r="B259" s="121"/>
      <c r="C259" s="122"/>
      <c r="D259" s="122"/>
      <c r="E259" s="122"/>
      <c r="F259" s="122"/>
      <c r="G259" s="212"/>
    </row>
    <row r="260" spans="1:7" s="116" customFormat="1" ht="30" customHeight="1" x14ac:dyDescent="0.25">
      <c r="A260" s="120">
        <f t="shared" si="5"/>
        <v>254</v>
      </c>
      <c r="B260" s="121"/>
      <c r="C260" s="122"/>
      <c r="D260" s="122"/>
      <c r="E260" s="122"/>
      <c r="F260" s="122"/>
      <c r="G260" s="212"/>
    </row>
    <row r="261" spans="1:7" s="116" customFormat="1" ht="30" customHeight="1" x14ac:dyDescent="0.25">
      <c r="A261" s="120">
        <f t="shared" si="5"/>
        <v>255</v>
      </c>
      <c r="B261" s="121"/>
      <c r="C261" s="122"/>
      <c r="D261" s="122"/>
      <c r="E261" s="122"/>
      <c r="F261" s="122"/>
      <c r="G261" s="212"/>
    </row>
    <row r="262" spans="1:7" s="116" customFormat="1" ht="30" customHeight="1" x14ac:dyDescent="0.25">
      <c r="A262" s="120">
        <f t="shared" si="5"/>
        <v>256</v>
      </c>
      <c r="B262" s="121"/>
      <c r="C262" s="122"/>
      <c r="D262" s="122"/>
      <c r="E262" s="122"/>
      <c r="F262" s="122"/>
      <c r="G262" s="212"/>
    </row>
    <row r="263" spans="1:7" s="116" customFormat="1" ht="30" customHeight="1" x14ac:dyDescent="0.25">
      <c r="A263" s="120">
        <f t="shared" si="5"/>
        <v>257</v>
      </c>
      <c r="B263" s="121"/>
      <c r="C263" s="122"/>
      <c r="D263" s="122"/>
      <c r="E263" s="122"/>
      <c r="F263" s="122"/>
      <c r="G263" s="212"/>
    </row>
    <row r="264" spans="1:7" s="116" customFormat="1" ht="30" customHeight="1" x14ac:dyDescent="0.25">
      <c r="A264" s="120">
        <f t="shared" si="5"/>
        <v>258</v>
      </c>
      <c r="B264" s="121"/>
      <c r="C264" s="122"/>
      <c r="D264" s="122"/>
      <c r="E264" s="122"/>
      <c r="F264" s="122"/>
      <c r="G264" s="212"/>
    </row>
    <row r="265" spans="1:7" s="116" customFormat="1" ht="30" customHeight="1" x14ac:dyDescent="0.25">
      <c r="A265" s="120">
        <f t="shared" si="5"/>
        <v>259</v>
      </c>
      <c r="B265" s="121"/>
      <c r="C265" s="122"/>
      <c r="D265" s="122"/>
      <c r="E265" s="122"/>
      <c r="F265" s="122"/>
      <c r="G265" s="212"/>
    </row>
    <row r="266" spans="1:7" s="116" customFormat="1" ht="30" customHeight="1" x14ac:dyDescent="0.25">
      <c r="A266" s="120">
        <f t="shared" ref="A266:A276" si="6">+A265+1</f>
        <v>260</v>
      </c>
      <c r="B266" s="121"/>
      <c r="C266" s="122"/>
      <c r="D266" s="122"/>
      <c r="E266" s="122"/>
      <c r="F266" s="122"/>
      <c r="G266" s="212"/>
    </row>
    <row r="267" spans="1:7" s="116" customFormat="1" ht="30" customHeight="1" x14ac:dyDescent="0.25">
      <c r="A267" s="120">
        <f t="shared" si="6"/>
        <v>261</v>
      </c>
      <c r="B267" s="121"/>
      <c r="C267" s="122"/>
      <c r="D267" s="122"/>
      <c r="E267" s="122"/>
      <c r="F267" s="122"/>
      <c r="G267" s="212"/>
    </row>
    <row r="268" spans="1:7" s="116" customFormat="1" ht="30" customHeight="1" x14ac:dyDescent="0.25">
      <c r="A268" s="120">
        <f t="shared" si="6"/>
        <v>262</v>
      </c>
      <c r="B268" s="121"/>
      <c r="C268" s="122"/>
      <c r="D268" s="122"/>
      <c r="E268" s="122"/>
      <c r="F268" s="122"/>
      <c r="G268" s="212"/>
    </row>
    <row r="269" spans="1:7" s="116" customFormat="1" ht="30" customHeight="1" x14ac:dyDescent="0.25">
      <c r="A269" s="120">
        <f t="shared" si="6"/>
        <v>263</v>
      </c>
      <c r="B269" s="121"/>
      <c r="C269" s="122"/>
      <c r="D269" s="122"/>
      <c r="E269" s="122"/>
      <c r="F269" s="122"/>
      <c r="G269" s="212"/>
    </row>
    <row r="270" spans="1:7" s="116" customFormat="1" ht="30" customHeight="1" x14ac:dyDescent="0.25">
      <c r="A270" s="120">
        <f t="shared" si="6"/>
        <v>264</v>
      </c>
      <c r="B270" s="121"/>
      <c r="C270" s="122"/>
      <c r="D270" s="122"/>
      <c r="E270" s="122"/>
      <c r="F270" s="122"/>
      <c r="G270" s="212"/>
    </row>
    <row r="271" spans="1:7" s="116" customFormat="1" ht="30" customHeight="1" x14ac:dyDescent="0.25">
      <c r="A271" s="120">
        <f t="shared" si="6"/>
        <v>265</v>
      </c>
      <c r="B271" s="121"/>
      <c r="C271" s="122"/>
      <c r="D271" s="122"/>
      <c r="E271" s="122"/>
      <c r="F271" s="122"/>
      <c r="G271" s="212"/>
    </row>
    <row r="272" spans="1:7" s="116" customFormat="1" ht="30" customHeight="1" x14ac:dyDescent="0.25">
      <c r="A272" s="120">
        <f t="shared" si="6"/>
        <v>266</v>
      </c>
      <c r="B272" s="121"/>
      <c r="C272" s="122"/>
      <c r="D272" s="122"/>
      <c r="E272" s="122"/>
      <c r="F272" s="122"/>
      <c r="G272" s="212"/>
    </row>
    <row r="273" spans="1:7" s="116" customFormat="1" ht="30" customHeight="1" x14ac:dyDescent="0.25">
      <c r="A273" s="120">
        <f t="shared" si="6"/>
        <v>267</v>
      </c>
      <c r="B273" s="121"/>
      <c r="C273" s="122"/>
      <c r="D273" s="122"/>
      <c r="E273" s="122"/>
      <c r="F273" s="122"/>
      <c r="G273" s="212"/>
    </row>
    <row r="274" spans="1:7" s="116" customFormat="1" ht="30" customHeight="1" x14ac:dyDescent="0.25">
      <c r="A274" s="120">
        <f t="shared" si="6"/>
        <v>268</v>
      </c>
      <c r="B274" s="121"/>
      <c r="C274" s="122"/>
      <c r="D274" s="122"/>
      <c r="E274" s="122"/>
      <c r="F274" s="122"/>
      <c r="G274" s="212"/>
    </row>
    <row r="275" spans="1:7" s="116" customFormat="1" ht="30" customHeight="1" x14ac:dyDescent="0.25">
      <c r="A275" s="120">
        <f t="shared" si="6"/>
        <v>269</v>
      </c>
      <c r="B275" s="121"/>
      <c r="C275" s="122"/>
      <c r="D275" s="122"/>
      <c r="E275" s="122"/>
      <c r="F275" s="122"/>
      <c r="G275" s="212"/>
    </row>
    <row r="276" spans="1:7" s="116" customFormat="1" ht="30" customHeight="1" x14ac:dyDescent="0.25">
      <c r="A276" s="120">
        <f t="shared" si="6"/>
        <v>270</v>
      </c>
      <c r="B276" s="121"/>
      <c r="C276" s="122"/>
      <c r="D276" s="122"/>
      <c r="E276" s="122"/>
      <c r="F276" s="122"/>
      <c r="G276" s="212"/>
    </row>
    <row r="277" spans="1:7" x14ac:dyDescent="0.25">
      <c r="A277" s="94"/>
      <c r="B277" s="92"/>
      <c r="C277" s="89"/>
      <c r="D277" s="89"/>
      <c r="E277" s="89"/>
      <c r="F277" s="89"/>
      <c r="G277" s="212"/>
    </row>
    <row r="278" spans="1:7" x14ac:dyDescent="0.25">
      <c r="A278" s="94"/>
      <c r="B278" s="92"/>
      <c r="C278" s="89"/>
      <c r="D278" s="89"/>
      <c r="E278" s="89"/>
      <c r="F278" s="89"/>
      <c r="G278" s="212"/>
    </row>
    <row r="279" spans="1:7" x14ac:dyDescent="0.25">
      <c r="A279" s="94"/>
      <c r="B279" s="92"/>
      <c r="C279" s="89"/>
      <c r="D279" s="89"/>
      <c r="E279" s="89"/>
      <c r="F279" s="89"/>
      <c r="G279" s="212"/>
    </row>
    <row r="280" spans="1:7" x14ac:dyDescent="0.25">
      <c r="A280" s="94"/>
      <c r="B280" s="92"/>
      <c r="C280" s="89"/>
      <c r="D280" s="89"/>
      <c r="E280" s="89"/>
      <c r="F280" s="89"/>
      <c r="G280" s="212"/>
    </row>
    <row r="281" spans="1:7" x14ac:dyDescent="0.25">
      <c r="A281" s="94"/>
      <c r="B281" s="92"/>
      <c r="C281" s="89"/>
      <c r="D281" s="89"/>
      <c r="E281" s="89"/>
      <c r="F281" s="89"/>
      <c r="G281" s="212"/>
    </row>
    <row r="282" spans="1:7" x14ac:dyDescent="0.25">
      <c r="A282" s="94"/>
      <c r="B282" s="92"/>
      <c r="C282" s="89"/>
      <c r="D282" s="89"/>
      <c r="E282" s="89"/>
      <c r="F282" s="89"/>
      <c r="G282" s="212"/>
    </row>
    <row r="283" spans="1:7" x14ac:dyDescent="0.25">
      <c r="A283" s="94"/>
      <c r="B283" s="92"/>
      <c r="C283" s="89"/>
      <c r="D283" s="89"/>
      <c r="E283" s="89"/>
      <c r="F283" s="89"/>
      <c r="G283" s="212"/>
    </row>
    <row r="284" spans="1:7" x14ac:dyDescent="0.25">
      <c r="A284" s="94"/>
      <c r="B284" s="92"/>
      <c r="C284" s="89"/>
      <c r="D284" s="89"/>
      <c r="E284" s="89"/>
      <c r="F284" s="89"/>
      <c r="G284" s="212"/>
    </row>
    <row r="285" spans="1:7" x14ac:dyDescent="0.25">
      <c r="A285" s="94"/>
      <c r="B285" s="92"/>
      <c r="C285" s="89"/>
      <c r="D285" s="89"/>
      <c r="E285" s="89"/>
      <c r="F285" s="89"/>
      <c r="G285" s="212"/>
    </row>
    <row r="286" spans="1:7" x14ac:dyDescent="0.25">
      <c r="A286" s="94"/>
      <c r="B286" s="92"/>
      <c r="C286" s="89"/>
      <c r="D286" s="89"/>
      <c r="E286" s="89"/>
      <c r="F286" s="89"/>
      <c r="G286" s="212"/>
    </row>
    <row r="287" spans="1:7" x14ac:dyDescent="0.25">
      <c r="A287" s="94"/>
      <c r="B287" s="92"/>
      <c r="C287" s="89"/>
      <c r="D287" s="89"/>
      <c r="E287" s="89"/>
      <c r="F287" s="89"/>
      <c r="G287" s="212"/>
    </row>
    <row r="288" spans="1:7" x14ac:dyDescent="0.25">
      <c r="A288" s="94"/>
      <c r="B288" s="92"/>
      <c r="C288" s="89"/>
      <c r="D288" s="89"/>
      <c r="E288" s="89"/>
      <c r="F288" s="89"/>
      <c r="G288" s="212"/>
    </row>
    <row r="289" spans="1:7" x14ac:dyDescent="0.25">
      <c r="A289" s="94"/>
      <c r="B289" s="92"/>
      <c r="C289" s="89"/>
      <c r="D289" s="89"/>
      <c r="E289" s="89"/>
      <c r="F289" s="89"/>
      <c r="G289" s="212"/>
    </row>
    <row r="290" spans="1:7" x14ac:dyDescent="0.25">
      <c r="A290" s="94"/>
      <c r="B290" s="92"/>
      <c r="C290" s="89"/>
      <c r="D290" s="89"/>
      <c r="E290" s="89"/>
      <c r="F290" s="89"/>
      <c r="G290" s="212"/>
    </row>
    <row r="291" spans="1:7" x14ac:dyDescent="0.25">
      <c r="A291" s="94"/>
      <c r="B291" s="92"/>
      <c r="C291" s="89"/>
      <c r="D291" s="89"/>
      <c r="E291" s="89"/>
      <c r="F291" s="89"/>
      <c r="G291" s="212"/>
    </row>
    <row r="292" spans="1:7" x14ac:dyDescent="0.25">
      <c r="A292" s="94"/>
      <c r="B292" s="92"/>
      <c r="C292" s="89"/>
      <c r="D292" s="89"/>
      <c r="E292" s="89"/>
      <c r="F292" s="89"/>
      <c r="G292" s="212"/>
    </row>
    <row r="293" spans="1:7" x14ac:dyDescent="0.25">
      <c r="A293" s="94"/>
      <c r="B293" s="92"/>
      <c r="C293" s="89"/>
      <c r="D293" s="89"/>
      <c r="E293" s="89"/>
      <c r="F293" s="89"/>
      <c r="G293" s="212"/>
    </row>
    <row r="294" spans="1:7" x14ac:dyDescent="0.25">
      <c r="A294" s="94"/>
      <c r="B294" s="92"/>
      <c r="C294" s="89"/>
      <c r="D294" s="89"/>
      <c r="E294" s="89"/>
      <c r="F294" s="89"/>
      <c r="G294" s="212"/>
    </row>
    <row r="295" spans="1:7" x14ac:dyDescent="0.25">
      <c r="A295" s="94"/>
      <c r="B295" s="92"/>
      <c r="C295" s="89"/>
      <c r="D295" s="89"/>
      <c r="E295" s="89"/>
      <c r="F295" s="89"/>
      <c r="G295" s="212"/>
    </row>
    <row r="296" spans="1:7" x14ac:dyDescent="0.25">
      <c r="A296" s="94"/>
      <c r="B296" s="92"/>
      <c r="C296" s="89"/>
      <c r="D296" s="89"/>
      <c r="E296" s="89"/>
      <c r="F296" s="89"/>
      <c r="G296" s="212"/>
    </row>
    <row r="297" spans="1:7" x14ac:dyDescent="0.25">
      <c r="A297" s="94"/>
      <c r="B297" s="92"/>
      <c r="C297" s="89"/>
      <c r="D297" s="89"/>
      <c r="E297" s="89"/>
      <c r="F297" s="89"/>
      <c r="G297" s="212"/>
    </row>
    <row r="298" spans="1:7" x14ac:dyDescent="0.25">
      <c r="A298" s="94"/>
      <c r="B298" s="92"/>
      <c r="C298" s="89"/>
      <c r="D298" s="89"/>
      <c r="E298" s="89"/>
      <c r="F298" s="89"/>
      <c r="G298" s="212"/>
    </row>
    <row r="299" spans="1:7" x14ac:dyDescent="0.25">
      <c r="A299" s="94"/>
      <c r="B299" s="92"/>
      <c r="C299" s="89"/>
      <c r="D299" s="89"/>
      <c r="E299" s="89"/>
      <c r="F299" s="89"/>
      <c r="G299" s="212"/>
    </row>
    <row r="300" spans="1:7" x14ac:dyDescent="0.25">
      <c r="A300" s="94"/>
      <c r="B300" s="92"/>
      <c r="C300" s="89"/>
      <c r="D300" s="89"/>
      <c r="E300" s="89"/>
      <c r="F300" s="89"/>
      <c r="G300" s="212"/>
    </row>
    <row r="301" spans="1:7" x14ac:dyDescent="0.25">
      <c r="A301" s="94"/>
      <c r="B301" s="92"/>
      <c r="C301" s="89"/>
      <c r="D301" s="89"/>
      <c r="E301" s="89"/>
      <c r="F301" s="89"/>
      <c r="G301" s="212"/>
    </row>
    <row r="302" spans="1:7" x14ac:dyDescent="0.25">
      <c r="A302" s="94"/>
      <c r="B302" s="92"/>
      <c r="C302" s="89"/>
      <c r="D302" s="89"/>
      <c r="E302" s="89"/>
      <c r="F302" s="89"/>
      <c r="G302" s="212"/>
    </row>
    <row r="303" spans="1:7" x14ac:dyDescent="0.25">
      <c r="A303" s="94"/>
      <c r="B303" s="92"/>
      <c r="C303" s="89"/>
      <c r="D303" s="89"/>
      <c r="E303" s="89"/>
      <c r="F303" s="89"/>
      <c r="G303" s="212"/>
    </row>
    <row r="304" spans="1:7" x14ac:dyDescent="0.25">
      <c r="A304" s="94"/>
      <c r="B304" s="92"/>
      <c r="C304" s="89"/>
      <c r="D304" s="89"/>
      <c r="E304" s="89"/>
      <c r="F304" s="89"/>
      <c r="G304" s="212"/>
    </row>
    <row r="305" spans="1:7" x14ac:dyDescent="0.25">
      <c r="A305" s="94"/>
      <c r="B305" s="92"/>
      <c r="C305" s="89"/>
      <c r="D305" s="89"/>
      <c r="E305" s="89"/>
      <c r="F305" s="89"/>
      <c r="G305" s="212"/>
    </row>
    <row r="306" spans="1:7" x14ac:dyDescent="0.25">
      <c r="A306" s="94"/>
      <c r="B306" s="92"/>
      <c r="C306" s="89"/>
      <c r="D306" s="89"/>
      <c r="E306" s="89"/>
      <c r="F306" s="89"/>
      <c r="G306" s="212"/>
    </row>
    <row r="307" spans="1:7" x14ac:dyDescent="0.25">
      <c r="A307" s="94"/>
      <c r="B307" s="92"/>
      <c r="C307" s="89"/>
      <c r="D307" s="89"/>
      <c r="E307" s="89"/>
      <c r="F307" s="89"/>
      <c r="G307" s="212"/>
    </row>
    <row r="308" spans="1:7" x14ac:dyDescent="0.25">
      <c r="A308" s="94"/>
      <c r="B308" s="92"/>
      <c r="C308" s="89"/>
      <c r="D308" s="89"/>
      <c r="E308" s="89"/>
      <c r="F308" s="89"/>
      <c r="G308" s="212"/>
    </row>
    <row r="309" spans="1:7" x14ac:dyDescent="0.25">
      <c r="A309" s="94"/>
      <c r="B309" s="92"/>
      <c r="C309" s="89"/>
      <c r="D309" s="89"/>
      <c r="E309" s="89"/>
      <c r="F309" s="89"/>
      <c r="G309" s="212"/>
    </row>
    <row r="310" spans="1:7" x14ac:dyDescent="0.25">
      <c r="A310" s="94"/>
      <c r="B310" s="92"/>
      <c r="C310" s="89"/>
      <c r="D310" s="89"/>
      <c r="E310" s="89"/>
      <c r="F310" s="89"/>
      <c r="G310" s="212"/>
    </row>
    <row r="311" spans="1:7" x14ac:dyDescent="0.25">
      <c r="A311" s="94"/>
      <c r="B311" s="92"/>
      <c r="C311" s="89"/>
      <c r="D311" s="89"/>
      <c r="E311" s="89"/>
      <c r="F311" s="89"/>
      <c r="G311" s="212"/>
    </row>
    <row r="312" spans="1:7" x14ac:dyDescent="0.25">
      <c r="A312" s="94"/>
      <c r="B312" s="92"/>
      <c r="C312" s="89"/>
      <c r="D312" s="89"/>
      <c r="E312" s="89"/>
      <c r="F312" s="89"/>
      <c r="G312" s="212"/>
    </row>
    <row r="313" spans="1:7" x14ac:dyDescent="0.25">
      <c r="A313" s="94"/>
      <c r="B313" s="92"/>
      <c r="C313" s="89"/>
      <c r="D313" s="89"/>
      <c r="E313" s="89"/>
      <c r="F313" s="89"/>
      <c r="G313" s="212"/>
    </row>
    <row r="314" spans="1:7" x14ac:dyDescent="0.25">
      <c r="A314" s="94"/>
      <c r="B314" s="92"/>
      <c r="C314" s="89"/>
      <c r="D314" s="89"/>
      <c r="E314" s="89"/>
      <c r="F314" s="89"/>
      <c r="G314" s="212"/>
    </row>
    <row r="315" spans="1:7" x14ac:dyDescent="0.25">
      <c r="A315" s="94"/>
      <c r="B315" s="92"/>
      <c r="C315" s="89"/>
      <c r="D315" s="89"/>
      <c r="E315" s="89"/>
      <c r="F315" s="89"/>
      <c r="G315" s="212"/>
    </row>
    <row r="316" spans="1:7" x14ac:dyDescent="0.25">
      <c r="A316" s="94"/>
      <c r="B316" s="92"/>
      <c r="C316" s="89"/>
      <c r="D316" s="89"/>
      <c r="E316" s="89"/>
      <c r="F316" s="89"/>
      <c r="G316" s="212"/>
    </row>
    <row r="317" spans="1:7" x14ac:dyDescent="0.25">
      <c r="A317" s="94"/>
      <c r="B317" s="92"/>
      <c r="C317" s="89"/>
      <c r="D317" s="89"/>
      <c r="E317" s="89"/>
      <c r="F317" s="89"/>
      <c r="G317" s="212"/>
    </row>
    <row r="318" spans="1:7" x14ac:dyDescent="0.25">
      <c r="A318" s="94"/>
      <c r="B318" s="92"/>
      <c r="C318" s="89"/>
      <c r="D318" s="89"/>
      <c r="E318" s="89"/>
      <c r="F318" s="89"/>
      <c r="G318" s="212"/>
    </row>
    <row r="319" spans="1:7" x14ac:dyDescent="0.25">
      <c r="A319" s="94"/>
      <c r="B319" s="92"/>
      <c r="C319" s="89"/>
      <c r="D319" s="89"/>
      <c r="E319" s="89"/>
      <c r="F319" s="89"/>
      <c r="G319" s="212"/>
    </row>
    <row r="320" spans="1:7" x14ac:dyDescent="0.25">
      <c r="A320" s="94"/>
      <c r="B320" s="92"/>
      <c r="C320" s="89"/>
      <c r="D320" s="89"/>
      <c r="E320" s="89"/>
      <c r="F320" s="89"/>
      <c r="G320" s="212"/>
    </row>
    <row r="321" spans="1:7" x14ac:dyDescent="0.25">
      <c r="A321" s="94"/>
      <c r="B321" s="92"/>
      <c r="C321" s="89"/>
      <c r="D321" s="89"/>
      <c r="E321" s="89"/>
      <c r="F321" s="89"/>
      <c r="G321" s="212"/>
    </row>
    <row r="322" spans="1:7" x14ac:dyDescent="0.25">
      <c r="A322" s="94"/>
      <c r="B322" s="92"/>
      <c r="C322" s="89"/>
      <c r="D322" s="89"/>
      <c r="E322" s="89"/>
      <c r="F322" s="89"/>
      <c r="G322" s="212"/>
    </row>
    <row r="323" spans="1:7" x14ac:dyDescent="0.25">
      <c r="A323" s="94"/>
      <c r="B323" s="92"/>
      <c r="C323" s="89"/>
      <c r="D323" s="89"/>
      <c r="E323" s="89"/>
      <c r="F323" s="89"/>
      <c r="G323" s="212"/>
    </row>
    <row r="324" spans="1:7" x14ac:dyDescent="0.25">
      <c r="A324" s="94"/>
      <c r="B324" s="92"/>
      <c r="C324" s="89"/>
      <c r="D324" s="89"/>
      <c r="E324" s="89"/>
      <c r="F324" s="89"/>
      <c r="G324" s="212"/>
    </row>
    <row r="325" spans="1:7" x14ac:dyDescent="0.25">
      <c r="A325" s="94"/>
      <c r="B325" s="92"/>
      <c r="C325" s="89"/>
      <c r="D325" s="89"/>
      <c r="E325" s="89"/>
      <c r="F325" s="89"/>
      <c r="G325" s="212"/>
    </row>
    <row r="326" spans="1:7" x14ac:dyDescent="0.25">
      <c r="A326" s="94"/>
      <c r="B326" s="92"/>
      <c r="C326" s="89"/>
      <c r="D326" s="89"/>
      <c r="E326" s="89"/>
      <c r="F326" s="89"/>
      <c r="G326" s="212"/>
    </row>
    <row r="327" spans="1:7" x14ac:dyDescent="0.25">
      <c r="A327" s="94"/>
      <c r="B327" s="92"/>
      <c r="C327" s="89"/>
      <c r="D327" s="89"/>
      <c r="E327" s="89"/>
      <c r="F327" s="89"/>
      <c r="G327" s="212"/>
    </row>
    <row r="328" spans="1:7" x14ac:dyDescent="0.25">
      <c r="A328" s="94"/>
      <c r="B328" s="92"/>
      <c r="C328" s="89"/>
      <c r="D328" s="89"/>
      <c r="E328" s="89"/>
      <c r="F328" s="89"/>
      <c r="G328" s="212"/>
    </row>
    <row r="329" spans="1:7" x14ac:dyDescent="0.25">
      <c r="A329" s="94"/>
      <c r="B329" s="92"/>
      <c r="C329" s="89"/>
      <c r="D329" s="89"/>
      <c r="E329" s="89"/>
      <c r="F329" s="89"/>
      <c r="G329" s="212"/>
    </row>
    <row r="330" spans="1:7" x14ac:dyDescent="0.25">
      <c r="A330" s="94"/>
      <c r="B330" s="92"/>
      <c r="C330" s="89"/>
      <c r="D330" s="89"/>
      <c r="E330" s="89"/>
      <c r="F330" s="89"/>
      <c r="G330" s="212"/>
    </row>
    <row r="331" spans="1:7" x14ac:dyDescent="0.25">
      <c r="A331" s="94"/>
      <c r="B331" s="92"/>
      <c r="C331" s="89"/>
      <c r="D331" s="89"/>
      <c r="E331" s="89"/>
      <c r="F331" s="89"/>
      <c r="G331" s="212"/>
    </row>
    <row r="332" spans="1:7" x14ac:dyDescent="0.25">
      <c r="A332" s="94"/>
      <c r="B332" s="92"/>
      <c r="C332" s="89"/>
      <c r="D332" s="89"/>
      <c r="E332" s="89"/>
      <c r="F332" s="89"/>
      <c r="G332" s="212"/>
    </row>
    <row r="333" spans="1:7" x14ac:dyDescent="0.25">
      <c r="A333" s="94"/>
      <c r="B333" s="92"/>
      <c r="C333" s="89"/>
      <c r="D333" s="89"/>
      <c r="E333" s="89"/>
      <c r="F333" s="89"/>
      <c r="G333" s="212"/>
    </row>
    <row r="334" spans="1:7" x14ac:dyDescent="0.25">
      <c r="A334" s="94"/>
      <c r="B334" s="92"/>
      <c r="C334" s="89"/>
      <c r="D334" s="89"/>
      <c r="E334" s="89"/>
      <c r="F334" s="89"/>
      <c r="G334" s="212"/>
    </row>
    <row r="335" spans="1:7" x14ac:dyDescent="0.25">
      <c r="A335" s="94"/>
      <c r="B335" s="92"/>
      <c r="C335" s="89"/>
      <c r="D335" s="89"/>
      <c r="E335" s="89"/>
      <c r="F335" s="89"/>
      <c r="G335" s="212"/>
    </row>
    <row r="336" spans="1:7" x14ac:dyDescent="0.25">
      <c r="A336" s="94"/>
      <c r="B336" s="92"/>
      <c r="C336" s="89"/>
      <c r="D336" s="89"/>
      <c r="E336" s="89"/>
      <c r="F336" s="89"/>
      <c r="G336" s="212"/>
    </row>
    <row r="337" spans="1:7" x14ac:dyDescent="0.25">
      <c r="A337" s="94"/>
      <c r="B337" s="92"/>
      <c r="C337" s="89"/>
      <c r="D337" s="89"/>
      <c r="E337" s="89"/>
      <c r="F337" s="89"/>
      <c r="G337" s="212"/>
    </row>
    <row r="338" spans="1:7" x14ac:dyDescent="0.25">
      <c r="A338" s="94"/>
      <c r="B338" s="92"/>
      <c r="C338" s="89"/>
      <c r="D338" s="89"/>
      <c r="E338" s="89"/>
      <c r="F338" s="89"/>
      <c r="G338" s="212"/>
    </row>
    <row r="339" spans="1:7" x14ac:dyDescent="0.25">
      <c r="A339" s="94"/>
      <c r="B339" s="92"/>
      <c r="C339" s="89"/>
      <c r="D339" s="89"/>
      <c r="E339" s="89"/>
      <c r="F339" s="89"/>
      <c r="G339" s="212"/>
    </row>
    <row r="340" spans="1:7" x14ac:dyDescent="0.25">
      <c r="A340" s="94"/>
      <c r="B340" s="92"/>
      <c r="C340" s="89"/>
      <c r="D340" s="89"/>
      <c r="E340" s="89"/>
      <c r="F340" s="89"/>
      <c r="G340" s="212"/>
    </row>
    <row r="341" spans="1:7" x14ac:dyDescent="0.25">
      <c r="A341" s="94"/>
      <c r="B341" s="92"/>
      <c r="C341" s="89"/>
      <c r="D341" s="89"/>
      <c r="E341" s="89"/>
      <c r="F341" s="89"/>
      <c r="G341" s="212"/>
    </row>
    <row r="342" spans="1:7" x14ac:dyDescent="0.25">
      <c r="A342" s="94"/>
      <c r="B342" s="92"/>
      <c r="C342" s="89"/>
      <c r="D342" s="89"/>
      <c r="E342" s="89"/>
      <c r="F342" s="89"/>
      <c r="G342" s="212"/>
    </row>
    <row r="343" spans="1:7" x14ac:dyDescent="0.25">
      <c r="A343" s="94"/>
      <c r="B343" s="92"/>
      <c r="C343" s="89"/>
      <c r="D343" s="89"/>
      <c r="E343" s="89"/>
      <c r="F343" s="89"/>
      <c r="G343" s="212"/>
    </row>
    <row r="344" spans="1:7" x14ac:dyDescent="0.25">
      <c r="A344" s="94"/>
      <c r="B344" s="92"/>
      <c r="C344" s="89"/>
      <c r="D344" s="89"/>
      <c r="E344" s="89"/>
      <c r="F344" s="89"/>
      <c r="G344" s="212"/>
    </row>
    <row r="345" spans="1:7" x14ac:dyDescent="0.25">
      <c r="A345" s="94"/>
      <c r="B345" s="92"/>
      <c r="C345" s="89"/>
      <c r="D345" s="89"/>
      <c r="E345" s="89"/>
      <c r="F345" s="89"/>
      <c r="G345" s="212"/>
    </row>
    <row r="346" spans="1:7" x14ac:dyDescent="0.25">
      <c r="A346" s="94"/>
      <c r="B346" s="92"/>
      <c r="C346" s="89"/>
      <c r="D346" s="89"/>
      <c r="E346" s="89"/>
      <c r="F346" s="89"/>
      <c r="G346" s="212"/>
    </row>
    <row r="347" spans="1:7" x14ac:dyDescent="0.25">
      <c r="A347" s="94"/>
      <c r="B347" s="92"/>
      <c r="C347" s="89"/>
      <c r="D347" s="89"/>
      <c r="E347" s="89"/>
      <c r="F347" s="89"/>
      <c r="G347" s="212"/>
    </row>
    <row r="348" spans="1:7" x14ac:dyDescent="0.25">
      <c r="A348" s="94"/>
      <c r="B348" s="92"/>
      <c r="C348" s="89"/>
      <c r="D348" s="89"/>
      <c r="E348" s="89"/>
      <c r="F348" s="89"/>
      <c r="G348" s="212"/>
    </row>
    <row r="349" spans="1:7" x14ac:dyDescent="0.25">
      <c r="A349" s="94"/>
      <c r="B349" s="92"/>
      <c r="C349" s="89"/>
      <c r="D349" s="89"/>
      <c r="E349" s="89"/>
      <c r="F349" s="89"/>
      <c r="G349" s="212"/>
    </row>
    <row r="350" spans="1:7" x14ac:dyDescent="0.25">
      <c r="A350" s="94"/>
      <c r="B350" s="92"/>
      <c r="C350" s="89"/>
      <c r="D350" s="89"/>
      <c r="E350" s="89"/>
      <c r="F350" s="89"/>
      <c r="G350" s="212"/>
    </row>
    <row r="351" spans="1:7" x14ac:dyDescent="0.25">
      <c r="A351" s="94"/>
      <c r="B351" s="92"/>
      <c r="C351" s="89"/>
      <c r="D351" s="89"/>
      <c r="E351" s="89"/>
      <c r="F351" s="89"/>
      <c r="G351" s="212"/>
    </row>
    <row r="352" spans="1:7" x14ac:dyDescent="0.25">
      <c r="A352" s="94"/>
      <c r="B352" s="92"/>
      <c r="C352" s="89"/>
      <c r="D352" s="89"/>
      <c r="E352" s="89"/>
      <c r="F352" s="89"/>
      <c r="G352" s="212"/>
    </row>
    <row r="353" spans="1:7" x14ac:dyDescent="0.25">
      <c r="A353" s="94"/>
      <c r="B353" s="92"/>
      <c r="C353" s="89"/>
      <c r="D353" s="89"/>
      <c r="E353" s="89"/>
      <c r="F353" s="89"/>
      <c r="G353" s="212"/>
    </row>
    <row r="354" spans="1:7" x14ac:dyDescent="0.25">
      <c r="A354" s="94"/>
      <c r="B354" s="92"/>
      <c r="C354" s="89"/>
      <c r="D354" s="89"/>
      <c r="E354" s="89"/>
      <c r="F354" s="89"/>
      <c r="G354" s="212"/>
    </row>
    <row r="355" spans="1:7" x14ac:dyDescent="0.25">
      <c r="A355" s="94"/>
      <c r="B355" s="92"/>
      <c r="C355" s="89"/>
      <c r="D355" s="89"/>
      <c r="E355" s="89"/>
      <c r="F355" s="89"/>
      <c r="G355" s="212"/>
    </row>
    <row r="356" spans="1:7" x14ac:dyDescent="0.25">
      <c r="A356" s="94"/>
      <c r="B356" s="92"/>
      <c r="C356" s="89"/>
      <c r="D356" s="89"/>
      <c r="E356" s="89"/>
      <c r="F356" s="89"/>
      <c r="G356" s="212"/>
    </row>
    <row r="357" spans="1:7" x14ac:dyDescent="0.25">
      <c r="A357" s="94"/>
      <c r="B357" s="92"/>
      <c r="C357" s="89"/>
      <c r="D357" s="89"/>
      <c r="E357" s="89"/>
      <c r="F357" s="89"/>
      <c r="G357" s="212"/>
    </row>
    <row r="358" spans="1:7" x14ac:dyDescent="0.25">
      <c r="A358" s="94"/>
      <c r="B358" s="92"/>
      <c r="C358" s="89"/>
      <c r="D358" s="89"/>
      <c r="E358" s="89"/>
      <c r="F358" s="89"/>
      <c r="G358" s="212"/>
    </row>
    <row r="359" spans="1:7" x14ac:dyDescent="0.25">
      <c r="A359" s="94"/>
      <c r="B359" s="92"/>
      <c r="C359" s="89"/>
      <c r="D359" s="89"/>
      <c r="E359" s="89"/>
      <c r="F359" s="89"/>
      <c r="G359" s="212"/>
    </row>
    <row r="360" spans="1:7" x14ac:dyDescent="0.25">
      <c r="A360" s="94"/>
      <c r="B360" s="92"/>
      <c r="C360" s="89"/>
      <c r="D360" s="89"/>
      <c r="E360" s="89"/>
      <c r="F360" s="89"/>
      <c r="G360" s="212"/>
    </row>
    <row r="361" spans="1:7" x14ac:dyDescent="0.25">
      <c r="A361" s="94"/>
      <c r="B361" s="92"/>
      <c r="C361" s="89"/>
      <c r="D361" s="89"/>
      <c r="E361" s="89"/>
      <c r="F361" s="89"/>
      <c r="G361" s="212"/>
    </row>
    <row r="362" spans="1:7" x14ac:dyDescent="0.25">
      <c r="A362" s="94"/>
      <c r="B362" s="92"/>
      <c r="C362" s="89"/>
      <c r="D362" s="89"/>
      <c r="E362" s="89"/>
      <c r="F362" s="89"/>
      <c r="G362" s="212"/>
    </row>
    <row r="363" spans="1:7" x14ac:dyDescent="0.25">
      <c r="A363" s="94"/>
      <c r="B363" s="92"/>
      <c r="C363" s="89"/>
      <c r="D363" s="89"/>
      <c r="E363" s="89"/>
      <c r="F363" s="89"/>
      <c r="G363" s="212"/>
    </row>
    <row r="364" spans="1:7" x14ac:dyDescent="0.25">
      <c r="A364" s="94"/>
      <c r="B364" s="92"/>
      <c r="C364" s="89"/>
      <c r="D364" s="89"/>
      <c r="E364" s="89"/>
      <c r="F364" s="89"/>
      <c r="G364" s="212"/>
    </row>
    <row r="365" spans="1:7" x14ac:dyDescent="0.25">
      <c r="A365" s="94"/>
      <c r="B365" s="92"/>
      <c r="C365" s="89"/>
      <c r="D365" s="89"/>
      <c r="E365" s="89"/>
      <c r="F365" s="89"/>
      <c r="G365" s="212"/>
    </row>
    <row r="366" spans="1:7" x14ac:dyDescent="0.25">
      <c r="A366" s="94"/>
      <c r="B366" s="92"/>
      <c r="C366" s="89"/>
      <c r="D366" s="89"/>
      <c r="E366" s="89"/>
      <c r="F366" s="89"/>
      <c r="G366" s="212"/>
    </row>
    <row r="367" spans="1:7" x14ac:dyDescent="0.25">
      <c r="A367" s="94"/>
      <c r="B367" s="92"/>
      <c r="C367" s="89"/>
      <c r="D367" s="89"/>
      <c r="E367" s="89"/>
      <c r="F367" s="89"/>
      <c r="G367" s="212"/>
    </row>
    <row r="368" spans="1:7" x14ac:dyDescent="0.25">
      <c r="A368" s="94"/>
      <c r="B368" s="92"/>
      <c r="C368" s="89"/>
      <c r="D368" s="89"/>
      <c r="E368" s="89"/>
      <c r="F368" s="89"/>
      <c r="G368" s="212"/>
    </row>
    <row r="369" spans="1:7" x14ac:dyDescent="0.25">
      <c r="A369" s="94"/>
      <c r="B369" s="92"/>
      <c r="C369" s="89"/>
      <c r="D369" s="89"/>
      <c r="E369" s="89"/>
      <c r="F369" s="89"/>
      <c r="G369" s="212"/>
    </row>
    <row r="370" spans="1:7" x14ac:dyDescent="0.25">
      <c r="A370" s="94"/>
      <c r="B370" s="92"/>
      <c r="C370" s="89"/>
      <c r="D370" s="89"/>
      <c r="E370" s="89"/>
      <c r="F370" s="89"/>
      <c r="G370" s="212"/>
    </row>
    <row r="371" spans="1:7" x14ac:dyDescent="0.25">
      <c r="A371" s="94"/>
      <c r="B371" s="92"/>
      <c r="C371" s="89"/>
      <c r="D371" s="89"/>
      <c r="E371" s="89"/>
      <c r="F371" s="89"/>
      <c r="G371" s="212"/>
    </row>
    <row r="372" spans="1:7" x14ac:dyDescent="0.25">
      <c r="A372" s="94"/>
      <c r="B372" s="92"/>
      <c r="C372" s="89"/>
      <c r="D372" s="89"/>
      <c r="E372" s="89"/>
      <c r="F372" s="89"/>
      <c r="G372" s="212"/>
    </row>
    <row r="373" spans="1:7" x14ac:dyDescent="0.25">
      <c r="A373" s="94"/>
      <c r="B373" s="92"/>
      <c r="C373" s="89"/>
      <c r="D373" s="89"/>
      <c r="E373" s="89"/>
      <c r="F373" s="89"/>
      <c r="G373" s="212"/>
    </row>
    <row r="374" spans="1:7" x14ac:dyDescent="0.25">
      <c r="A374" s="94"/>
      <c r="B374" s="92"/>
      <c r="C374" s="89"/>
      <c r="D374" s="89"/>
      <c r="E374" s="89"/>
      <c r="F374" s="89"/>
      <c r="G374" s="212"/>
    </row>
    <row r="375" spans="1:7" x14ac:dyDescent="0.25">
      <c r="A375" s="94"/>
      <c r="B375" s="92"/>
      <c r="C375" s="89"/>
      <c r="D375" s="89"/>
      <c r="E375" s="89"/>
      <c r="F375" s="89"/>
      <c r="G375" s="212"/>
    </row>
    <row r="376" spans="1:7" x14ac:dyDescent="0.25">
      <c r="A376" s="94"/>
      <c r="B376" s="92"/>
      <c r="C376" s="89"/>
      <c r="D376" s="89"/>
      <c r="E376" s="89"/>
      <c r="F376" s="89"/>
      <c r="G376" s="212"/>
    </row>
    <row r="377" spans="1:7" x14ac:dyDescent="0.25">
      <c r="A377" s="94"/>
      <c r="B377" s="92"/>
      <c r="C377" s="89"/>
      <c r="D377" s="89"/>
      <c r="E377" s="89"/>
      <c r="F377" s="89"/>
      <c r="G377" s="212"/>
    </row>
    <row r="378" spans="1:7" x14ac:dyDescent="0.25">
      <c r="A378" s="94"/>
      <c r="B378" s="92"/>
      <c r="C378" s="89"/>
      <c r="D378" s="89"/>
      <c r="E378" s="89"/>
      <c r="F378" s="89"/>
      <c r="G378" s="212"/>
    </row>
    <row r="379" spans="1:7" x14ac:dyDescent="0.25">
      <c r="A379" s="94"/>
      <c r="B379" s="92"/>
      <c r="C379" s="89"/>
      <c r="D379" s="89"/>
      <c r="E379" s="89"/>
      <c r="F379" s="89"/>
      <c r="G379" s="212"/>
    </row>
    <row r="380" spans="1:7" x14ac:dyDescent="0.25">
      <c r="A380" s="94"/>
      <c r="B380" s="92"/>
      <c r="C380" s="89"/>
      <c r="D380" s="89"/>
      <c r="E380" s="89"/>
      <c r="F380" s="89"/>
      <c r="G380" s="212"/>
    </row>
    <row r="381" spans="1:7" x14ac:dyDescent="0.25">
      <c r="A381" s="94"/>
      <c r="B381" s="92"/>
      <c r="C381" s="89"/>
      <c r="D381" s="89"/>
      <c r="E381" s="89"/>
      <c r="F381" s="89"/>
      <c r="G381" s="212"/>
    </row>
    <row r="382" spans="1:7" x14ac:dyDescent="0.25">
      <c r="A382" s="94"/>
      <c r="B382" s="92"/>
      <c r="C382" s="89"/>
      <c r="D382" s="89"/>
      <c r="E382" s="89"/>
      <c r="F382" s="89"/>
      <c r="G382" s="212"/>
    </row>
    <row r="383" spans="1:7" x14ac:dyDescent="0.25">
      <c r="A383" s="94"/>
      <c r="B383" s="92"/>
      <c r="C383" s="89"/>
      <c r="D383" s="89"/>
      <c r="E383" s="89"/>
      <c r="F383" s="89"/>
      <c r="G383" s="212"/>
    </row>
    <row r="384" spans="1:7" x14ac:dyDescent="0.25">
      <c r="A384" s="94"/>
      <c r="B384" s="92"/>
      <c r="C384" s="89"/>
      <c r="D384" s="89"/>
      <c r="E384" s="89"/>
      <c r="F384" s="89"/>
      <c r="G384" s="212"/>
    </row>
    <row r="385" spans="1:7" x14ac:dyDescent="0.25">
      <c r="A385" s="94"/>
      <c r="B385" s="92"/>
      <c r="C385" s="89"/>
      <c r="D385" s="89"/>
      <c r="E385" s="89"/>
      <c r="F385" s="89"/>
      <c r="G385" s="212"/>
    </row>
    <row r="386" spans="1:7" x14ac:dyDescent="0.25">
      <c r="A386" s="94"/>
      <c r="B386" s="92"/>
      <c r="C386" s="89"/>
      <c r="D386" s="89"/>
      <c r="E386" s="89"/>
      <c r="F386" s="89"/>
      <c r="G386" s="212"/>
    </row>
    <row r="387" spans="1:7" x14ac:dyDescent="0.25">
      <c r="A387" s="94"/>
      <c r="B387" s="92"/>
      <c r="C387" s="89"/>
      <c r="D387" s="89"/>
      <c r="E387" s="89"/>
      <c r="F387" s="89"/>
      <c r="G387" s="212"/>
    </row>
    <row r="388" spans="1:7" x14ac:dyDescent="0.25">
      <c r="A388" s="94"/>
      <c r="B388" s="92"/>
      <c r="C388" s="89"/>
      <c r="D388" s="89"/>
      <c r="E388" s="89"/>
      <c r="F388" s="89"/>
      <c r="G388" s="212"/>
    </row>
    <row r="389" spans="1:7" x14ac:dyDescent="0.25">
      <c r="A389" s="94"/>
      <c r="B389" s="92"/>
      <c r="C389" s="89"/>
      <c r="D389" s="89"/>
      <c r="E389" s="89"/>
      <c r="F389" s="89"/>
      <c r="G389" s="212"/>
    </row>
    <row r="390" spans="1:7" x14ac:dyDescent="0.25">
      <c r="A390" s="94"/>
      <c r="B390" s="92"/>
      <c r="C390" s="89"/>
      <c r="D390" s="89"/>
      <c r="E390" s="89"/>
      <c r="F390" s="89"/>
      <c r="G390" s="212"/>
    </row>
    <row r="391" spans="1:7" x14ac:dyDescent="0.25">
      <c r="A391" s="94"/>
      <c r="B391" s="92"/>
      <c r="C391" s="89"/>
      <c r="D391" s="89"/>
      <c r="E391" s="89"/>
      <c r="F391" s="89"/>
      <c r="G391" s="212"/>
    </row>
    <row r="392" spans="1:7" x14ac:dyDescent="0.25">
      <c r="A392" s="94"/>
      <c r="B392" s="92"/>
      <c r="C392" s="89"/>
      <c r="D392" s="89"/>
      <c r="E392" s="89"/>
      <c r="F392" s="89"/>
      <c r="G392" s="212"/>
    </row>
    <row r="393" spans="1:7" x14ac:dyDescent="0.25">
      <c r="A393" s="94"/>
      <c r="B393" s="92"/>
      <c r="C393" s="89"/>
      <c r="D393" s="89"/>
      <c r="E393" s="89"/>
      <c r="F393" s="89"/>
      <c r="G393" s="212"/>
    </row>
    <row r="394" spans="1:7" x14ac:dyDescent="0.25">
      <c r="A394" s="94"/>
      <c r="B394" s="92"/>
      <c r="C394" s="89"/>
      <c r="D394" s="89"/>
      <c r="E394" s="89"/>
      <c r="F394" s="89"/>
      <c r="G394" s="212"/>
    </row>
    <row r="395" spans="1:7" x14ac:dyDescent="0.25">
      <c r="A395" s="94"/>
      <c r="B395" s="92"/>
      <c r="C395" s="89"/>
      <c r="D395" s="89"/>
      <c r="E395" s="89"/>
      <c r="F395" s="89"/>
      <c r="G395" s="212"/>
    </row>
    <row r="396" spans="1:7" x14ac:dyDescent="0.25">
      <c r="A396" s="94"/>
      <c r="B396" s="92"/>
      <c r="C396" s="89"/>
      <c r="D396" s="89"/>
      <c r="E396" s="89"/>
      <c r="F396" s="89"/>
      <c r="G396" s="212"/>
    </row>
    <row r="397" spans="1:7" x14ac:dyDescent="0.25">
      <c r="A397" s="94"/>
      <c r="B397" s="92"/>
      <c r="C397" s="89"/>
      <c r="D397" s="89"/>
      <c r="E397" s="89"/>
      <c r="F397" s="89"/>
      <c r="G397" s="212"/>
    </row>
    <row r="398" spans="1:7" x14ac:dyDescent="0.25">
      <c r="A398" s="94"/>
      <c r="B398" s="92"/>
      <c r="C398" s="89"/>
      <c r="D398" s="89"/>
      <c r="E398" s="89"/>
      <c r="F398" s="89"/>
      <c r="G398" s="212"/>
    </row>
    <row r="399" spans="1:7" x14ac:dyDescent="0.25">
      <c r="A399" s="94"/>
      <c r="B399" s="92"/>
      <c r="C399" s="89"/>
      <c r="D399" s="89"/>
      <c r="E399" s="89"/>
      <c r="F399" s="89"/>
      <c r="G399" s="212"/>
    </row>
    <row r="400" spans="1:7" x14ac:dyDescent="0.25">
      <c r="A400" s="94"/>
      <c r="B400" s="92"/>
      <c r="C400" s="89"/>
      <c r="D400" s="89"/>
      <c r="E400" s="89"/>
      <c r="F400" s="89"/>
      <c r="G400" s="212"/>
    </row>
    <row r="401" spans="1:7" x14ac:dyDescent="0.25">
      <c r="A401" s="94"/>
      <c r="B401" s="92"/>
      <c r="C401" s="89"/>
      <c r="D401" s="89"/>
      <c r="E401" s="89"/>
      <c r="F401" s="89"/>
      <c r="G401" s="212"/>
    </row>
    <row r="402" spans="1:7" x14ac:dyDescent="0.25">
      <c r="A402" s="94"/>
      <c r="B402" s="92"/>
      <c r="C402" s="89"/>
      <c r="D402" s="89"/>
      <c r="E402" s="89"/>
      <c r="F402" s="89"/>
      <c r="G402" s="212"/>
    </row>
    <row r="403" spans="1:7" x14ac:dyDescent="0.25">
      <c r="A403" s="94"/>
      <c r="B403" s="92"/>
      <c r="C403" s="89"/>
      <c r="D403" s="89"/>
      <c r="E403" s="89"/>
      <c r="F403" s="89"/>
      <c r="G403" s="212"/>
    </row>
    <row r="404" spans="1:7" x14ac:dyDescent="0.25">
      <c r="A404" s="94"/>
      <c r="B404" s="92"/>
      <c r="C404" s="89"/>
      <c r="D404" s="89"/>
      <c r="E404" s="89"/>
      <c r="F404" s="89"/>
      <c r="G404" s="212"/>
    </row>
    <row r="405" spans="1:7" x14ac:dyDescent="0.25">
      <c r="A405" s="94"/>
      <c r="B405" s="92"/>
      <c r="C405" s="89"/>
      <c r="D405" s="89"/>
      <c r="E405" s="89"/>
      <c r="F405" s="89"/>
      <c r="G405" s="212"/>
    </row>
    <row r="406" spans="1:7" x14ac:dyDescent="0.25">
      <c r="A406" s="94"/>
      <c r="B406" s="92"/>
      <c r="C406" s="89"/>
      <c r="D406" s="89"/>
      <c r="E406" s="89"/>
      <c r="F406" s="89"/>
      <c r="G406" s="212"/>
    </row>
    <row r="407" spans="1:7" x14ac:dyDescent="0.25">
      <c r="A407" s="94"/>
      <c r="B407" s="92"/>
      <c r="C407" s="89"/>
      <c r="D407" s="89"/>
      <c r="E407" s="89"/>
      <c r="F407" s="89"/>
      <c r="G407" s="212"/>
    </row>
    <row r="408" spans="1:7" x14ac:dyDescent="0.25">
      <c r="A408" s="94"/>
      <c r="B408" s="92"/>
      <c r="C408" s="89"/>
      <c r="D408" s="89"/>
      <c r="E408" s="89"/>
      <c r="F408" s="89"/>
      <c r="G408" s="212"/>
    </row>
    <row r="409" spans="1:7" x14ac:dyDescent="0.25">
      <c r="A409" s="94"/>
      <c r="B409" s="92"/>
      <c r="C409" s="89"/>
      <c r="D409" s="89"/>
      <c r="E409" s="89"/>
      <c r="F409" s="89"/>
      <c r="G409" s="212"/>
    </row>
    <row r="410" spans="1:7" x14ac:dyDescent="0.25">
      <c r="A410" s="94"/>
      <c r="B410" s="92"/>
      <c r="C410" s="89"/>
      <c r="D410" s="89"/>
      <c r="E410" s="89"/>
      <c r="F410" s="89"/>
      <c r="G410" s="212"/>
    </row>
    <row r="411" spans="1:7" x14ac:dyDescent="0.25">
      <c r="A411" s="94"/>
      <c r="B411" s="92"/>
      <c r="C411" s="89"/>
      <c r="D411" s="89"/>
      <c r="E411" s="89"/>
      <c r="F411" s="89"/>
      <c r="G411" s="212"/>
    </row>
    <row r="412" spans="1:7" x14ac:dyDescent="0.25">
      <c r="A412" s="94"/>
      <c r="B412" s="92"/>
      <c r="C412" s="89"/>
      <c r="D412" s="89"/>
      <c r="E412" s="89"/>
      <c r="F412" s="89"/>
      <c r="G412" s="212"/>
    </row>
    <row r="413" spans="1:7" x14ac:dyDescent="0.25">
      <c r="A413" s="94"/>
      <c r="B413" s="92"/>
      <c r="C413" s="89"/>
      <c r="D413" s="89"/>
      <c r="E413" s="89"/>
      <c r="F413" s="89"/>
      <c r="G413" s="212"/>
    </row>
    <row r="414" spans="1:7" x14ac:dyDescent="0.25">
      <c r="A414" s="94"/>
      <c r="B414" s="92"/>
      <c r="C414" s="89"/>
      <c r="D414" s="89"/>
      <c r="E414" s="89"/>
      <c r="F414" s="89"/>
      <c r="G414" s="212"/>
    </row>
    <row r="415" spans="1:7" x14ac:dyDescent="0.25">
      <c r="A415" s="94"/>
      <c r="B415" s="92"/>
      <c r="C415" s="89"/>
      <c r="D415" s="89"/>
      <c r="E415" s="89"/>
      <c r="F415" s="89"/>
      <c r="G415" s="212"/>
    </row>
    <row r="416" spans="1:7" x14ac:dyDescent="0.25">
      <c r="A416" s="94"/>
      <c r="B416" s="92"/>
      <c r="C416" s="89"/>
      <c r="D416" s="89"/>
      <c r="E416" s="89"/>
      <c r="F416" s="89"/>
      <c r="G416" s="212"/>
    </row>
    <row r="417" spans="1:7" x14ac:dyDescent="0.25">
      <c r="A417" s="94"/>
      <c r="B417" s="92"/>
      <c r="C417" s="89"/>
      <c r="D417" s="89"/>
      <c r="E417" s="89"/>
      <c r="F417" s="89"/>
      <c r="G417" s="212"/>
    </row>
    <row r="418" spans="1:7" x14ac:dyDescent="0.25">
      <c r="A418" s="94"/>
      <c r="B418" s="92"/>
      <c r="C418" s="89"/>
      <c r="D418" s="89"/>
      <c r="E418" s="89"/>
      <c r="F418" s="89"/>
      <c r="G418" s="212"/>
    </row>
    <row r="419" spans="1:7" x14ac:dyDescent="0.25">
      <c r="A419" s="94"/>
      <c r="B419" s="92"/>
      <c r="C419" s="89"/>
      <c r="D419" s="89"/>
      <c r="E419" s="89"/>
      <c r="F419" s="89"/>
      <c r="G419" s="212"/>
    </row>
    <row r="420" spans="1:7" x14ac:dyDescent="0.25">
      <c r="A420" s="94"/>
      <c r="B420" s="92"/>
      <c r="C420" s="89"/>
      <c r="D420" s="89"/>
      <c r="E420" s="89"/>
      <c r="F420" s="89"/>
      <c r="G420" s="212"/>
    </row>
    <row r="421" spans="1:7" x14ac:dyDescent="0.25">
      <c r="A421" s="94"/>
      <c r="B421" s="92"/>
      <c r="C421" s="89"/>
      <c r="D421" s="89"/>
      <c r="E421" s="89"/>
      <c r="F421" s="89"/>
      <c r="G421" s="212"/>
    </row>
    <row r="422" spans="1:7" x14ac:dyDescent="0.25">
      <c r="A422" s="94"/>
      <c r="B422" s="92"/>
      <c r="C422" s="89"/>
      <c r="D422" s="89"/>
      <c r="E422" s="89"/>
      <c r="F422" s="89"/>
      <c r="G422" s="212"/>
    </row>
    <row r="423" spans="1:7" x14ac:dyDescent="0.25">
      <c r="A423" s="94"/>
      <c r="B423" s="92"/>
      <c r="C423" s="89"/>
      <c r="D423" s="89"/>
      <c r="E423" s="89"/>
      <c r="F423" s="89"/>
      <c r="G423" s="212"/>
    </row>
    <row r="424" spans="1:7" x14ac:dyDescent="0.25">
      <c r="A424" s="94"/>
      <c r="B424" s="92"/>
      <c r="C424" s="89"/>
      <c r="D424" s="89"/>
      <c r="E424" s="89"/>
      <c r="F424" s="89"/>
      <c r="G424" s="212"/>
    </row>
    <row r="425" spans="1:7" x14ac:dyDescent="0.25">
      <c r="A425" s="94"/>
      <c r="B425" s="92"/>
      <c r="C425" s="89"/>
      <c r="D425" s="89"/>
      <c r="E425" s="89"/>
      <c r="F425" s="89"/>
      <c r="G425" s="212"/>
    </row>
    <row r="426" spans="1:7" x14ac:dyDescent="0.25">
      <c r="A426" s="94"/>
      <c r="B426" s="92"/>
      <c r="C426" s="89"/>
      <c r="D426" s="89"/>
      <c r="E426" s="89"/>
      <c r="F426" s="89"/>
      <c r="G426" s="212"/>
    </row>
    <row r="427" spans="1:7" x14ac:dyDescent="0.25">
      <c r="A427" s="94"/>
      <c r="B427" s="92"/>
      <c r="C427" s="89"/>
      <c r="D427" s="89"/>
      <c r="E427" s="89"/>
      <c r="F427" s="89"/>
      <c r="G427" s="212"/>
    </row>
    <row r="428" spans="1:7" x14ac:dyDescent="0.25">
      <c r="A428" s="94"/>
      <c r="B428" s="92"/>
      <c r="C428" s="89"/>
      <c r="D428" s="89"/>
      <c r="E428" s="89"/>
      <c r="F428" s="89"/>
      <c r="G428" s="212"/>
    </row>
    <row r="429" spans="1:7" x14ac:dyDescent="0.25">
      <c r="A429" s="94"/>
      <c r="B429" s="92"/>
      <c r="C429" s="89"/>
      <c r="D429" s="89"/>
      <c r="E429" s="89"/>
      <c r="F429" s="89"/>
      <c r="G429" s="212"/>
    </row>
    <row r="430" spans="1:7" x14ac:dyDescent="0.25">
      <c r="A430" s="94"/>
      <c r="B430" s="92"/>
      <c r="C430" s="89"/>
      <c r="D430" s="89"/>
      <c r="E430" s="89"/>
      <c r="F430" s="89"/>
      <c r="G430" s="212"/>
    </row>
    <row r="431" spans="1:7" x14ac:dyDescent="0.25">
      <c r="A431" s="94"/>
      <c r="B431" s="92"/>
      <c r="C431" s="89"/>
      <c r="D431" s="89"/>
      <c r="E431" s="89"/>
      <c r="F431" s="89"/>
      <c r="G431" s="212"/>
    </row>
    <row r="432" spans="1:7" x14ac:dyDescent="0.25">
      <c r="A432" s="94"/>
      <c r="B432" s="92"/>
      <c r="C432" s="89"/>
      <c r="D432" s="89"/>
      <c r="E432" s="89"/>
      <c r="F432" s="89"/>
      <c r="G432" s="212"/>
    </row>
    <row r="433" spans="1:7" x14ac:dyDescent="0.25">
      <c r="A433" s="94"/>
      <c r="B433" s="92"/>
      <c r="C433" s="89"/>
      <c r="D433" s="89"/>
      <c r="E433" s="89"/>
      <c r="F433" s="89"/>
      <c r="G433" s="212"/>
    </row>
    <row r="434" spans="1:7" x14ac:dyDescent="0.25">
      <c r="A434" s="94"/>
      <c r="B434" s="92"/>
      <c r="C434" s="89"/>
      <c r="D434" s="89"/>
      <c r="E434" s="89"/>
      <c r="F434" s="89"/>
      <c r="G434" s="212"/>
    </row>
    <row r="435" spans="1:7" x14ac:dyDescent="0.25">
      <c r="A435" s="94"/>
      <c r="B435" s="92"/>
      <c r="C435" s="89"/>
      <c r="D435" s="89"/>
      <c r="E435" s="89"/>
      <c r="F435" s="89"/>
      <c r="G435" s="212"/>
    </row>
    <row r="436" spans="1:7" x14ac:dyDescent="0.25">
      <c r="A436" s="94"/>
      <c r="B436" s="92"/>
      <c r="C436" s="89"/>
      <c r="D436" s="89"/>
      <c r="E436" s="89"/>
      <c r="F436" s="89"/>
      <c r="G436" s="212"/>
    </row>
    <row r="437" spans="1:7" x14ac:dyDescent="0.25">
      <c r="A437" s="94"/>
      <c r="B437" s="92"/>
      <c r="C437" s="89"/>
      <c r="D437" s="89"/>
      <c r="E437" s="89"/>
      <c r="F437" s="89"/>
      <c r="G437" s="212"/>
    </row>
    <row r="438" spans="1:7" x14ac:dyDescent="0.25">
      <c r="A438" s="94"/>
      <c r="B438" s="92"/>
      <c r="C438" s="89"/>
      <c r="D438" s="89"/>
      <c r="E438" s="89"/>
      <c r="F438" s="89"/>
      <c r="G438" s="212"/>
    </row>
    <row r="439" spans="1:7" x14ac:dyDescent="0.25">
      <c r="A439" s="94"/>
      <c r="B439" s="92"/>
      <c r="C439" s="89"/>
      <c r="D439" s="89"/>
      <c r="E439" s="89"/>
      <c r="F439" s="89"/>
      <c r="G439" s="212"/>
    </row>
    <row r="440" spans="1:7" x14ac:dyDescent="0.25">
      <c r="A440" s="94"/>
      <c r="B440" s="92"/>
      <c r="C440" s="89"/>
      <c r="D440" s="89"/>
      <c r="E440" s="89"/>
      <c r="F440" s="89"/>
      <c r="G440" s="212"/>
    </row>
    <row r="441" spans="1:7" x14ac:dyDescent="0.25">
      <c r="A441" s="94"/>
      <c r="B441" s="92"/>
      <c r="C441" s="89"/>
      <c r="D441" s="89"/>
      <c r="E441" s="89"/>
      <c r="F441" s="89"/>
      <c r="G441" s="212"/>
    </row>
    <row r="442" spans="1:7" x14ac:dyDescent="0.25">
      <c r="A442" s="94"/>
      <c r="B442" s="92"/>
      <c r="C442" s="89"/>
      <c r="D442" s="89"/>
      <c r="E442" s="89"/>
      <c r="F442" s="89"/>
      <c r="G442" s="212"/>
    </row>
    <row r="443" spans="1:7" x14ac:dyDescent="0.25">
      <c r="A443" s="94"/>
      <c r="B443" s="92"/>
      <c r="C443" s="89"/>
      <c r="D443" s="89"/>
      <c r="E443" s="89"/>
      <c r="F443" s="89"/>
      <c r="G443" s="212"/>
    </row>
    <row r="444" spans="1:7" x14ac:dyDescent="0.25">
      <c r="A444" s="94"/>
      <c r="B444" s="92"/>
      <c r="C444" s="89"/>
      <c r="D444" s="89"/>
      <c r="E444" s="89"/>
      <c r="F444" s="89"/>
      <c r="G444" s="212"/>
    </row>
    <row r="445" spans="1:7" x14ac:dyDescent="0.25">
      <c r="A445" s="94"/>
      <c r="B445" s="92"/>
      <c r="C445" s="89"/>
      <c r="D445" s="89"/>
      <c r="E445" s="89"/>
      <c r="F445" s="89"/>
      <c r="G445" s="212"/>
    </row>
    <row r="446" spans="1:7" x14ac:dyDescent="0.25">
      <c r="A446" s="94"/>
      <c r="B446" s="92"/>
      <c r="C446" s="89"/>
      <c r="D446" s="89"/>
      <c r="E446" s="89"/>
      <c r="F446" s="89"/>
      <c r="G446" s="212"/>
    </row>
    <row r="447" spans="1:7" x14ac:dyDescent="0.25">
      <c r="A447" s="94"/>
      <c r="B447" s="92"/>
      <c r="C447" s="89"/>
      <c r="D447" s="89"/>
      <c r="E447" s="89"/>
      <c r="F447" s="89"/>
      <c r="G447" s="212"/>
    </row>
    <row r="448" spans="1:7" x14ac:dyDescent="0.25">
      <c r="A448" s="94"/>
      <c r="B448" s="92"/>
      <c r="C448" s="89"/>
      <c r="D448" s="89"/>
      <c r="E448" s="89"/>
      <c r="F448" s="89"/>
      <c r="G448" s="212"/>
    </row>
    <row r="449" spans="1:7" x14ac:dyDescent="0.25">
      <c r="A449" s="94"/>
      <c r="B449" s="92"/>
      <c r="C449" s="89"/>
      <c r="D449" s="89"/>
      <c r="E449" s="89"/>
      <c r="F449" s="89"/>
      <c r="G449" s="212"/>
    </row>
    <row r="450" spans="1:7" x14ac:dyDescent="0.25">
      <c r="A450" s="94"/>
      <c r="B450" s="92"/>
      <c r="C450" s="89"/>
      <c r="D450" s="89"/>
      <c r="E450" s="89"/>
      <c r="F450" s="89"/>
      <c r="G450" s="212"/>
    </row>
    <row r="451" spans="1:7" x14ac:dyDescent="0.25">
      <c r="A451" s="94"/>
      <c r="B451" s="92"/>
      <c r="C451" s="89"/>
      <c r="D451" s="89"/>
      <c r="E451" s="89"/>
      <c r="F451" s="89"/>
      <c r="G451" s="212"/>
    </row>
    <row r="452" spans="1:7" x14ac:dyDescent="0.25">
      <c r="A452" s="94"/>
      <c r="B452" s="92"/>
      <c r="C452" s="89"/>
      <c r="D452" s="89"/>
      <c r="E452" s="89"/>
      <c r="F452" s="89"/>
      <c r="G452" s="212"/>
    </row>
    <row r="453" spans="1:7" x14ac:dyDescent="0.25">
      <c r="A453" s="94"/>
      <c r="B453" s="92"/>
      <c r="C453" s="89"/>
      <c r="D453" s="89"/>
      <c r="E453" s="89"/>
      <c r="F453" s="89"/>
      <c r="G453" s="212"/>
    </row>
    <row r="454" spans="1:7" x14ac:dyDescent="0.25">
      <c r="A454" s="94"/>
      <c r="B454" s="92"/>
      <c r="C454" s="89"/>
      <c r="D454" s="89"/>
      <c r="E454" s="89"/>
      <c r="F454" s="89"/>
      <c r="G454" s="212"/>
    </row>
    <row r="455" spans="1:7" x14ac:dyDescent="0.25">
      <c r="A455" s="94"/>
      <c r="B455" s="92"/>
      <c r="C455" s="89"/>
      <c r="D455" s="89"/>
      <c r="E455" s="89"/>
      <c r="F455" s="89"/>
      <c r="G455" s="212"/>
    </row>
    <row r="456" spans="1:7" x14ac:dyDescent="0.25">
      <c r="A456" s="94"/>
      <c r="B456" s="92"/>
      <c r="C456" s="89"/>
      <c r="D456" s="89"/>
      <c r="E456" s="89"/>
      <c r="F456" s="89"/>
      <c r="G456" s="212"/>
    </row>
    <row r="457" spans="1:7" x14ac:dyDescent="0.25">
      <c r="A457" s="94"/>
      <c r="B457" s="92"/>
      <c r="C457" s="89"/>
      <c r="D457" s="89"/>
      <c r="E457" s="89"/>
      <c r="F457" s="89"/>
      <c r="G457" s="212"/>
    </row>
    <row r="458" spans="1:7" x14ac:dyDescent="0.25">
      <c r="A458" s="94"/>
      <c r="B458" s="92"/>
      <c r="C458" s="89"/>
      <c r="D458" s="89"/>
      <c r="E458" s="89"/>
      <c r="F458" s="89"/>
      <c r="G458" s="212"/>
    </row>
    <row r="459" spans="1:7" x14ac:dyDescent="0.25">
      <c r="A459" s="94"/>
      <c r="B459" s="92"/>
      <c r="C459" s="89"/>
      <c r="D459" s="89"/>
      <c r="E459" s="89"/>
      <c r="F459" s="89"/>
      <c r="G459" s="212"/>
    </row>
    <row r="460" spans="1:7" x14ac:dyDescent="0.25">
      <c r="A460" s="94"/>
      <c r="B460" s="92"/>
      <c r="C460" s="89"/>
      <c r="D460" s="89"/>
      <c r="E460" s="89"/>
      <c r="F460" s="89"/>
      <c r="G460" s="212"/>
    </row>
    <row r="461" spans="1:7" x14ac:dyDescent="0.25">
      <c r="A461" s="94"/>
      <c r="B461" s="92"/>
      <c r="C461" s="89"/>
      <c r="D461" s="89"/>
      <c r="E461" s="89"/>
      <c r="F461" s="89"/>
      <c r="G461" s="212"/>
    </row>
    <row r="462" spans="1:7" x14ac:dyDescent="0.25">
      <c r="A462" s="94"/>
      <c r="B462" s="92"/>
      <c r="C462" s="89"/>
      <c r="D462" s="89"/>
      <c r="E462" s="89"/>
      <c r="F462" s="89"/>
      <c r="G462" s="212"/>
    </row>
    <row r="463" spans="1:7" x14ac:dyDescent="0.25">
      <c r="A463" s="94"/>
      <c r="B463" s="92"/>
      <c r="C463" s="89"/>
      <c r="D463" s="89"/>
      <c r="E463" s="89"/>
      <c r="F463" s="89"/>
      <c r="G463" s="212"/>
    </row>
    <row r="464" spans="1:7" x14ac:dyDescent="0.25">
      <c r="A464" s="94"/>
      <c r="B464" s="92"/>
      <c r="C464" s="89"/>
      <c r="D464" s="89"/>
      <c r="E464" s="89"/>
      <c r="F464" s="89"/>
      <c r="G464" s="212"/>
    </row>
    <row r="465" spans="1:7" x14ac:dyDescent="0.25">
      <c r="A465" s="94"/>
      <c r="B465" s="92"/>
      <c r="C465" s="89"/>
      <c r="D465" s="89"/>
      <c r="E465" s="89"/>
      <c r="F465" s="89"/>
      <c r="G465" s="212"/>
    </row>
    <row r="466" spans="1:7" x14ac:dyDescent="0.25">
      <c r="A466" s="94"/>
      <c r="B466" s="92"/>
      <c r="C466" s="89"/>
      <c r="D466" s="89"/>
      <c r="E466" s="89"/>
      <c r="F466" s="89"/>
      <c r="G466" s="212"/>
    </row>
    <row r="467" spans="1:7" x14ac:dyDescent="0.25">
      <c r="A467" s="94"/>
      <c r="B467" s="92"/>
      <c r="C467" s="89"/>
      <c r="D467" s="89"/>
      <c r="E467" s="89"/>
      <c r="F467" s="89"/>
      <c r="G467" s="212"/>
    </row>
    <row r="468" spans="1:7" x14ac:dyDescent="0.25">
      <c r="A468" s="94"/>
      <c r="B468" s="92"/>
      <c r="C468" s="89"/>
      <c r="D468" s="89"/>
      <c r="E468" s="89"/>
      <c r="F468" s="89"/>
      <c r="G468" s="212"/>
    </row>
    <row r="469" spans="1:7" x14ac:dyDescent="0.25">
      <c r="A469" s="94"/>
      <c r="B469" s="92"/>
      <c r="C469" s="89"/>
      <c r="D469" s="89"/>
      <c r="E469" s="89"/>
      <c r="F469" s="89"/>
      <c r="G469" s="212"/>
    </row>
    <row r="470" spans="1:7" x14ac:dyDescent="0.25">
      <c r="A470" s="94"/>
      <c r="B470" s="92"/>
      <c r="C470" s="89"/>
      <c r="D470" s="89"/>
      <c r="E470" s="89"/>
      <c r="F470" s="89"/>
      <c r="G470" s="212"/>
    </row>
    <row r="471" spans="1:7" x14ac:dyDescent="0.25">
      <c r="A471" s="94"/>
      <c r="B471" s="92"/>
      <c r="C471" s="89"/>
      <c r="D471" s="89"/>
      <c r="E471" s="89"/>
      <c r="F471" s="89"/>
      <c r="G471" s="212"/>
    </row>
    <row r="472" spans="1:7" x14ac:dyDescent="0.25">
      <c r="A472" s="94"/>
      <c r="B472" s="92"/>
      <c r="C472" s="89"/>
      <c r="D472" s="89"/>
      <c r="E472" s="89"/>
      <c r="F472" s="89"/>
      <c r="G472" s="212"/>
    </row>
    <row r="473" spans="1:7" x14ac:dyDescent="0.25">
      <c r="A473" s="94"/>
      <c r="B473" s="92"/>
      <c r="C473" s="89"/>
      <c r="D473" s="89"/>
      <c r="E473" s="89"/>
      <c r="F473" s="89"/>
      <c r="G473" s="212"/>
    </row>
    <row r="474" spans="1:7" x14ac:dyDescent="0.25">
      <c r="A474" s="94"/>
      <c r="B474" s="92"/>
      <c r="C474" s="89"/>
      <c r="D474" s="89"/>
      <c r="E474" s="89"/>
      <c r="F474" s="89"/>
      <c r="G474" s="212"/>
    </row>
    <row r="475" spans="1:7" x14ac:dyDescent="0.25">
      <c r="A475" s="94"/>
      <c r="B475" s="92"/>
      <c r="C475" s="89"/>
      <c r="D475" s="89"/>
      <c r="E475" s="89"/>
      <c r="F475" s="89"/>
      <c r="G475" s="212"/>
    </row>
    <row r="476" spans="1:7" x14ac:dyDescent="0.25">
      <c r="A476" s="94"/>
      <c r="B476" s="92"/>
      <c r="C476" s="89"/>
      <c r="D476" s="89"/>
      <c r="E476" s="89"/>
      <c r="F476" s="89"/>
      <c r="G476" s="212"/>
    </row>
    <row r="477" spans="1:7" x14ac:dyDescent="0.25">
      <c r="A477" s="94"/>
      <c r="B477" s="92"/>
      <c r="C477" s="89"/>
      <c r="D477" s="89"/>
      <c r="E477" s="89"/>
      <c r="F477" s="89"/>
      <c r="G477" s="212"/>
    </row>
    <row r="478" spans="1:7" x14ac:dyDescent="0.25">
      <c r="A478" s="94"/>
      <c r="B478" s="92"/>
      <c r="C478" s="89"/>
      <c r="D478" s="89"/>
      <c r="E478" s="89"/>
      <c r="F478" s="89"/>
      <c r="G478" s="212"/>
    </row>
    <row r="479" spans="1:7" x14ac:dyDescent="0.25">
      <c r="A479" s="94"/>
      <c r="B479" s="92"/>
      <c r="C479" s="89"/>
      <c r="D479" s="89"/>
      <c r="E479" s="89"/>
      <c r="F479" s="89"/>
      <c r="G479" s="212"/>
    </row>
    <row r="480" spans="1:7" x14ac:dyDescent="0.25">
      <c r="A480" s="94"/>
      <c r="B480" s="92"/>
      <c r="C480" s="89"/>
      <c r="D480" s="89"/>
      <c r="E480" s="89"/>
      <c r="F480" s="89"/>
      <c r="G480" s="212"/>
    </row>
    <row r="481" spans="1:7" x14ac:dyDescent="0.25">
      <c r="A481" s="94"/>
      <c r="B481" s="92"/>
      <c r="C481" s="89"/>
      <c r="D481" s="89"/>
      <c r="E481" s="89"/>
      <c r="F481" s="89"/>
      <c r="G481" s="212"/>
    </row>
    <row r="482" spans="1:7" x14ac:dyDescent="0.25">
      <c r="A482" s="94"/>
      <c r="B482" s="92"/>
      <c r="C482" s="89"/>
      <c r="D482" s="89"/>
      <c r="E482" s="89"/>
      <c r="F482" s="89"/>
      <c r="G482" s="212"/>
    </row>
    <row r="483" spans="1:7" x14ac:dyDescent="0.25">
      <c r="A483" s="94"/>
      <c r="B483" s="92"/>
      <c r="C483" s="89"/>
      <c r="D483" s="89"/>
      <c r="E483" s="89"/>
      <c r="F483" s="89"/>
      <c r="G483" s="212"/>
    </row>
    <row r="484" spans="1:7" x14ac:dyDescent="0.25">
      <c r="A484" s="94"/>
      <c r="B484" s="92"/>
      <c r="C484" s="89"/>
      <c r="D484" s="89"/>
      <c r="E484" s="89"/>
      <c r="F484" s="89"/>
      <c r="G484" s="212"/>
    </row>
    <row r="485" spans="1:7" x14ac:dyDescent="0.25">
      <c r="A485" s="94"/>
      <c r="B485" s="92"/>
      <c r="C485" s="89"/>
      <c r="D485" s="89"/>
      <c r="E485" s="89"/>
      <c r="F485" s="89"/>
      <c r="G485" s="212"/>
    </row>
    <row r="486" spans="1:7" x14ac:dyDescent="0.25">
      <c r="A486" s="94"/>
      <c r="B486" s="92"/>
      <c r="C486" s="89"/>
      <c r="D486" s="89"/>
      <c r="E486" s="89"/>
      <c r="F486" s="89"/>
      <c r="G486" s="212"/>
    </row>
    <row r="487" spans="1:7" x14ac:dyDescent="0.25">
      <c r="A487" s="94"/>
      <c r="B487" s="92"/>
      <c r="C487" s="89"/>
      <c r="D487" s="89"/>
      <c r="E487" s="89"/>
      <c r="F487" s="89"/>
      <c r="G487" s="212"/>
    </row>
    <row r="488" spans="1:7" x14ac:dyDescent="0.25">
      <c r="A488" s="94"/>
      <c r="B488" s="92"/>
      <c r="C488" s="89"/>
      <c r="D488" s="89"/>
      <c r="E488" s="89"/>
      <c r="F488" s="89"/>
      <c r="G488" s="212"/>
    </row>
  </sheetData>
  <mergeCells count="1">
    <mergeCell ref="A4:G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FD79E-DC93-4BFD-9819-B554F70AE2C1}">
  <sheetPr codeName="Hoja7"/>
  <dimension ref="A1:H484"/>
  <sheetViews>
    <sheetView zoomScaleNormal="100" workbookViewId="0">
      <selection activeCell="G484" sqref="A6:G484"/>
    </sheetView>
  </sheetViews>
  <sheetFormatPr baseColWidth="10" defaultRowHeight="15" x14ac:dyDescent="0.25"/>
  <cols>
    <col min="1" max="1" width="6" style="2" bestFit="1" customWidth="1"/>
    <col min="2" max="2" width="12.5703125" style="93" customWidth="1"/>
    <col min="3" max="3" width="18.7109375" customWidth="1"/>
    <col min="4" max="4" width="22.7109375" customWidth="1"/>
    <col min="5" max="5" width="21.28515625" customWidth="1"/>
    <col min="6" max="6" width="17.140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5.75" x14ac:dyDescent="0.25">
      <c r="A2" s="82"/>
      <c r="B2" s="84"/>
      <c r="C2" s="84"/>
      <c r="D2" s="84"/>
      <c r="E2" s="129" t="s">
        <v>2898</v>
      </c>
      <c r="F2" s="87">
        <f>SUM(F6:F6028)</f>
        <v>203838.04000000004</v>
      </c>
      <c r="G2" s="88">
        <f>SUM(G6:G6030)</f>
        <v>15854.26</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ht="45" x14ac:dyDescent="0.25">
      <c r="A6" s="123">
        <v>1</v>
      </c>
      <c r="B6" s="124">
        <v>42009</v>
      </c>
      <c r="C6" s="125" t="s">
        <v>549</v>
      </c>
      <c r="D6" s="125" t="s">
        <v>550</v>
      </c>
      <c r="E6" s="125" t="s">
        <v>548</v>
      </c>
      <c r="F6" s="216">
        <v>10</v>
      </c>
      <c r="G6" s="218"/>
    </row>
    <row r="7" spans="1:8" x14ac:dyDescent="0.25">
      <c r="A7" s="123">
        <f>+A6+1</f>
        <v>2</v>
      </c>
      <c r="B7" s="124">
        <v>42009</v>
      </c>
      <c r="C7" s="125" t="s">
        <v>481</v>
      </c>
      <c r="D7" s="125" t="s">
        <v>482</v>
      </c>
      <c r="E7" s="125" t="s">
        <v>551</v>
      </c>
      <c r="F7" s="216">
        <v>8.6999999999999993</v>
      </c>
      <c r="G7" s="218"/>
    </row>
    <row r="8" spans="1:8" ht="105" x14ac:dyDescent="0.25">
      <c r="A8" s="123">
        <f>+A7+1</f>
        <v>3</v>
      </c>
      <c r="B8" s="124">
        <v>42011</v>
      </c>
      <c r="C8" s="125" t="s">
        <v>100</v>
      </c>
      <c r="D8" s="125" t="s">
        <v>2946</v>
      </c>
      <c r="E8" s="125"/>
      <c r="F8" s="216">
        <v>27.7</v>
      </c>
      <c r="G8" s="218"/>
    </row>
    <row r="9" spans="1:8" ht="45" x14ac:dyDescent="0.25">
      <c r="A9" s="123">
        <f t="shared" ref="A9:A40" si="0">+A8+1</f>
        <v>4</v>
      </c>
      <c r="B9" s="124">
        <v>42011</v>
      </c>
      <c r="C9" s="125" t="s">
        <v>11</v>
      </c>
      <c r="D9" s="125" t="s">
        <v>2947</v>
      </c>
      <c r="E9" s="125" t="s">
        <v>553</v>
      </c>
      <c r="F9" s="216">
        <v>33</v>
      </c>
      <c r="G9" s="218"/>
    </row>
    <row r="10" spans="1:8" ht="45" x14ac:dyDescent="0.25">
      <c r="A10" s="123">
        <f t="shared" si="0"/>
        <v>5</v>
      </c>
      <c r="B10" s="124">
        <v>42013</v>
      </c>
      <c r="C10" s="125" t="s">
        <v>556</v>
      </c>
      <c r="D10" s="125" t="s">
        <v>557</v>
      </c>
      <c r="E10" s="125" t="s">
        <v>555</v>
      </c>
      <c r="F10" s="216">
        <v>280</v>
      </c>
      <c r="G10" s="218"/>
    </row>
    <row r="11" spans="1:8" x14ac:dyDescent="0.25">
      <c r="A11" s="123">
        <v>6</v>
      </c>
      <c r="B11" s="124">
        <v>42016</v>
      </c>
      <c r="C11" s="125" t="s">
        <v>481</v>
      </c>
      <c r="D11" s="125" t="s">
        <v>482</v>
      </c>
      <c r="E11" s="125" t="s">
        <v>558</v>
      </c>
      <c r="F11" s="216">
        <v>3.4</v>
      </c>
      <c r="G11" s="218"/>
    </row>
    <row r="12" spans="1:8" ht="75" x14ac:dyDescent="0.25">
      <c r="A12" s="123">
        <f t="shared" si="0"/>
        <v>7</v>
      </c>
      <c r="B12" s="124">
        <v>42017</v>
      </c>
      <c r="C12" s="125" t="s">
        <v>100</v>
      </c>
      <c r="D12" s="125" t="s">
        <v>559</v>
      </c>
      <c r="E12" s="125"/>
      <c r="F12" s="216">
        <v>14.5</v>
      </c>
      <c r="G12" s="218"/>
    </row>
    <row r="13" spans="1:8" x14ac:dyDescent="0.25">
      <c r="A13" s="123">
        <f t="shared" si="0"/>
        <v>8</v>
      </c>
      <c r="B13" s="124">
        <v>42018</v>
      </c>
      <c r="C13" s="125" t="s">
        <v>481</v>
      </c>
      <c r="D13" s="125" t="s">
        <v>42</v>
      </c>
      <c r="E13" s="125" t="s">
        <v>560</v>
      </c>
      <c r="F13" s="216">
        <v>1.6</v>
      </c>
      <c r="G13" s="218"/>
    </row>
    <row r="14" spans="1:8" ht="90" x14ac:dyDescent="0.25">
      <c r="A14" s="123">
        <f t="shared" si="0"/>
        <v>9</v>
      </c>
      <c r="B14" s="124">
        <v>42018</v>
      </c>
      <c r="C14" s="125" t="s">
        <v>100</v>
      </c>
      <c r="D14" s="125" t="s">
        <v>561</v>
      </c>
      <c r="E14" s="125"/>
      <c r="F14" s="216">
        <v>13.5</v>
      </c>
      <c r="G14" s="218"/>
    </row>
    <row r="15" spans="1:8" ht="45" x14ac:dyDescent="0.25">
      <c r="A15" s="123">
        <f t="shared" si="0"/>
        <v>10</v>
      </c>
      <c r="B15" s="124">
        <v>42019</v>
      </c>
      <c r="C15" s="125" t="s">
        <v>100</v>
      </c>
      <c r="D15" s="125" t="s">
        <v>562</v>
      </c>
      <c r="E15" s="125"/>
      <c r="F15" s="216">
        <v>7.5</v>
      </c>
      <c r="G15" s="218"/>
    </row>
    <row r="16" spans="1:8" ht="30" x14ac:dyDescent="0.25">
      <c r="A16" s="123">
        <f t="shared" si="0"/>
        <v>11</v>
      </c>
      <c r="B16" s="124">
        <v>42019</v>
      </c>
      <c r="C16" s="125" t="s">
        <v>564</v>
      </c>
      <c r="D16" s="125" t="s">
        <v>565</v>
      </c>
      <c r="E16" s="125" t="s">
        <v>563</v>
      </c>
      <c r="F16" s="216">
        <v>78</v>
      </c>
      <c r="G16" s="218"/>
    </row>
    <row r="17" spans="1:7" ht="45" x14ac:dyDescent="0.25">
      <c r="A17" s="123">
        <f t="shared" si="0"/>
        <v>12</v>
      </c>
      <c r="B17" s="124">
        <v>42023</v>
      </c>
      <c r="C17" s="125" t="s">
        <v>100</v>
      </c>
      <c r="D17" s="125" t="s">
        <v>566</v>
      </c>
      <c r="E17" s="125"/>
      <c r="F17" s="216">
        <v>5</v>
      </c>
      <c r="G17" s="218"/>
    </row>
    <row r="18" spans="1:7" ht="79.5" customHeight="1" x14ac:dyDescent="0.25">
      <c r="A18" s="123">
        <f t="shared" si="0"/>
        <v>13</v>
      </c>
      <c r="B18" s="124">
        <v>42023</v>
      </c>
      <c r="C18" s="125" t="s">
        <v>100</v>
      </c>
      <c r="D18" s="125" t="s">
        <v>3015</v>
      </c>
      <c r="E18" s="125"/>
      <c r="F18" s="216">
        <v>22.5</v>
      </c>
      <c r="G18" s="218"/>
    </row>
    <row r="19" spans="1:7" ht="30" x14ac:dyDescent="0.25">
      <c r="A19" s="123">
        <f t="shared" si="0"/>
        <v>14</v>
      </c>
      <c r="B19" s="124">
        <v>42024</v>
      </c>
      <c r="C19" s="125" t="s">
        <v>569</v>
      </c>
      <c r="D19" s="125" t="s">
        <v>570</v>
      </c>
      <c r="E19" s="125" t="s">
        <v>568</v>
      </c>
      <c r="F19" s="216">
        <v>350</v>
      </c>
      <c r="G19" s="218"/>
    </row>
    <row r="20" spans="1:7" ht="45" x14ac:dyDescent="0.25">
      <c r="A20" s="123">
        <f t="shared" si="0"/>
        <v>15</v>
      </c>
      <c r="B20" s="124">
        <v>42024</v>
      </c>
      <c r="C20" s="125" t="s">
        <v>569</v>
      </c>
      <c r="D20" s="125" t="s">
        <v>572</v>
      </c>
      <c r="E20" s="125" t="s">
        <v>571</v>
      </c>
      <c r="F20" s="216">
        <v>220</v>
      </c>
      <c r="G20" s="218"/>
    </row>
    <row r="21" spans="1:7" ht="120" x14ac:dyDescent="0.25">
      <c r="A21" s="123">
        <v>16</v>
      </c>
      <c r="B21" s="124">
        <v>42024</v>
      </c>
      <c r="C21" s="125" t="s">
        <v>100</v>
      </c>
      <c r="D21" s="125" t="s">
        <v>2948</v>
      </c>
      <c r="E21" s="125"/>
      <c r="F21" s="216">
        <v>66</v>
      </c>
      <c r="G21" s="218"/>
    </row>
    <row r="22" spans="1:7" ht="90" x14ac:dyDescent="0.25">
      <c r="A22" s="123">
        <v>17</v>
      </c>
      <c r="B22" s="124">
        <v>42025</v>
      </c>
      <c r="C22" s="125" t="s">
        <v>100</v>
      </c>
      <c r="D22" s="125" t="s">
        <v>583</v>
      </c>
      <c r="E22" s="125"/>
      <c r="F22" s="216">
        <v>10</v>
      </c>
      <c r="G22" s="218"/>
    </row>
    <row r="23" spans="1:7" ht="105" x14ac:dyDescent="0.25">
      <c r="A23" s="123">
        <f t="shared" si="0"/>
        <v>18</v>
      </c>
      <c r="B23" s="124">
        <v>42025</v>
      </c>
      <c r="C23" s="125" t="s">
        <v>100</v>
      </c>
      <c r="D23" s="125" t="s">
        <v>2949</v>
      </c>
      <c r="E23" s="125"/>
      <c r="F23" s="216">
        <v>70.5</v>
      </c>
      <c r="G23" s="218"/>
    </row>
    <row r="24" spans="1:7" ht="120" x14ac:dyDescent="0.25">
      <c r="A24" s="123">
        <v>19</v>
      </c>
      <c r="B24" s="124">
        <v>42026</v>
      </c>
      <c r="C24" s="125" t="s">
        <v>100</v>
      </c>
      <c r="D24" s="125" t="s">
        <v>2950</v>
      </c>
      <c r="E24" s="125"/>
      <c r="F24" s="216">
        <v>253.3</v>
      </c>
      <c r="G24" s="218"/>
    </row>
    <row r="25" spans="1:7" ht="30" x14ac:dyDescent="0.25">
      <c r="A25" s="123">
        <v>20</v>
      </c>
      <c r="B25" s="124">
        <v>42027</v>
      </c>
      <c r="C25" s="125" t="s">
        <v>510</v>
      </c>
      <c r="D25" s="125" t="s">
        <v>595</v>
      </c>
      <c r="E25" s="125" t="s">
        <v>594</v>
      </c>
      <c r="F25" s="216">
        <v>9.99</v>
      </c>
      <c r="G25" s="218"/>
    </row>
    <row r="26" spans="1:7" ht="105" x14ac:dyDescent="0.25">
      <c r="A26" s="123">
        <f t="shared" si="0"/>
        <v>21</v>
      </c>
      <c r="B26" s="124">
        <v>42027</v>
      </c>
      <c r="C26" s="125" t="s">
        <v>100</v>
      </c>
      <c r="D26" s="125" t="s">
        <v>2951</v>
      </c>
      <c r="E26" s="125"/>
      <c r="F26" s="216">
        <v>89.5</v>
      </c>
      <c r="G26" s="218"/>
    </row>
    <row r="27" spans="1:7" ht="90" x14ac:dyDescent="0.25">
      <c r="A27" s="123">
        <v>22</v>
      </c>
      <c r="B27" s="124">
        <v>42030</v>
      </c>
      <c r="C27" s="125" t="s">
        <v>100</v>
      </c>
      <c r="D27" s="125" t="s">
        <v>2952</v>
      </c>
      <c r="E27" s="125" t="s">
        <v>606</v>
      </c>
      <c r="F27" s="216">
        <v>62.75</v>
      </c>
      <c r="G27" s="218"/>
    </row>
    <row r="28" spans="1:7" ht="60" x14ac:dyDescent="0.25">
      <c r="A28" s="123">
        <v>23</v>
      </c>
      <c r="B28" s="124">
        <v>42026</v>
      </c>
      <c r="C28" s="125" t="s">
        <v>11</v>
      </c>
      <c r="D28" s="125" t="s">
        <v>2953</v>
      </c>
      <c r="E28" s="125" t="s">
        <v>587</v>
      </c>
      <c r="F28" s="216">
        <v>26</v>
      </c>
      <c r="G28" s="218"/>
    </row>
    <row r="29" spans="1:7" ht="60" x14ac:dyDescent="0.25">
      <c r="A29" s="123">
        <v>24</v>
      </c>
      <c r="B29" s="124">
        <v>42030</v>
      </c>
      <c r="C29" s="125" t="s">
        <v>11</v>
      </c>
      <c r="D29" s="125" t="s">
        <v>2953</v>
      </c>
      <c r="E29" s="125" t="s">
        <v>608</v>
      </c>
      <c r="F29" s="216">
        <v>269</v>
      </c>
      <c r="G29" s="218"/>
    </row>
    <row r="30" spans="1:7" ht="90" x14ac:dyDescent="0.25">
      <c r="A30" s="123">
        <f t="shared" si="0"/>
        <v>25</v>
      </c>
      <c r="B30" s="124">
        <v>42031</v>
      </c>
      <c r="C30" s="125" t="s">
        <v>100</v>
      </c>
      <c r="D30" s="125" t="s">
        <v>2954</v>
      </c>
      <c r="E30" s="125"/>
      <c r="F30" s="216">
        <v>28.7</v>
      </c>
      <c r="G30" s="218"/>
    </row>
    <row r="31" spans="1:7" ht="30" x14ac:dyDescent="0.25">
      <c r="A31" s="123">
        <f t="shared" si="0"/>
        <v>26</v>
      </c>
      <c r="B31" s="124">
        <v>42031</v>
      </c>
      <c r="C31" s="125" t="s">
        <v>510</v>
      </c>
      <c r="D31" s="125" t="s">
        <v>595</v>
      </c>
      <c r="E31" s="125" t="s">
        <v>610</v>
      </c>
      <c r="F31" s="216">
        <v>10.01</v>
      </c>
      <c r="G31" s="218"/>
    </row>
    <row r="32" spans="1:7" ht="75" x14ac:dyDescent="0.25">
      <c r="A32" s="123">
        <v>27</v>
      </c>
      <c r="B32" s="124">
        <v>42032</v>
      </c>
      <c r="C32" s="125" t="s">
        <v>100</v>
      </c>
      <c r="D32" s="125" t="s">
        <v>2955</v>
      </c>
      <c r="E32" s="125"/>
      <c r="F32" s="216">
        <v>320</v>
      </c>
      <c r="G32" s="218"/>
    </row>
    <row r="33" spans="1:7" ht="60" x14ac:dyDescent="0.25">
      <c r="A33" s="123">
        <f t="shared" si="0"/>
        <v>28</v>
      </c>
      <c r="B33" s="124">
        <v>42032</v>
      </c>
      <c r="C33" s="125" t="s">
        <v>100</v>
      </c>
      <c r="D33" s="125" t="s">
        <v>614</v>
      </c>
      <c r="E33" s="125"/>
      <c r="F33" s="216">
        <v>14</v>
      </c>
      <c r="G33" s="218"/>
    </row>
    <row r="34" spans="1:7" ht="90" x14ac:dyDescent="0.25">
      <c r="A34" s="123">
        <v>29</v>
      </c>
      <c r="B34" s="124">
        <v>42033</v>
      </c>
      <c r="C34" s="125" t="s">
        <v>100</v>
      </c>
      <c r="D34" s="125" t="s">
        <v>2956</v>
      </c>
      <c r="E34" s="125"/>
      <c r="F34" s="216">
        <v>33.200000000000003</v>
      </c>
      <c r="G34" s="218"/>
    </row>
    <row r="35" spans="1:7" ht="30" x14ac:dyDescent="0.25">
      <c r="A35" s="123">
        <f t="shared" si="0"/>
        <v>30</v>
      </c>
      <c r="B35" s="126">
        <v>42033</v>
      </c>
      <c r="C35" s="127" t="s">
        <v>357</v>
      </c>
      <c r="D35" s="127" t="s">
        <v>619</v>
      </c>
      <c r="E35" s="128"/>
      <c r="F35" s="216">
        <v>1479.29</v>
      </c>
      <c r="G35" s="219"/>
    </row>
    <row r="36" spans="1:7" ht="30" x14ac:dyDescent="0.25">
      <c r="A36" s="123">
        <f t="shared" si="0"/>
        <v>31</v>
      </c>
      <c r="B36" s="126">
        <v>42033</v>
      </c>
      <c r="C36" s="127" t="s">
        <v>324</v>
      </c>
      <c r="D36" s="127" t="s">
        <v>619</v>
      </c>
      <c r="E36" s="128"/>
      <c r="F36" s="216">
        <v>2198</v>
      </c>
      <c r="G36" s="219"/>
    </row>
    <row r="37" spans="1:7" ht="30" x14ac:dyDescent="0.25">
      <c r="A37" s="123">
        <f t="shared" si="0"/>
        <v>32</v>
      </c>
      <c r="B37" s="124">
        <v>42034</v>
      </c>
      <c r="C37" s="125" t="s">
        <v>621</v>
      </c>
      <c r="D37" s="125" t="s">
        <v>42</v>
      </c>
      <c r="E37" s="125" t="s">
        <v>620</v>
      </c>
      <c r="F37" s="216">
        <v>2.6</v>
      </c>
      <c r="G37" s="220"/>
    </row>
    <row r="38" spans="1:7" ht="75" x14ac:dyDescent="0.25">
      <c r="A38" s="123">
        <v>33</v>
      </c>
      <c r="B38" s="124">
        <v>42037</v>
      </c>
      <c r="C38" s="125" t="s">
        <v>510</v>
      </c>
      <c r="D38" s="125" t="s">
        <v>2957</v>
      </c>
      <c r="E38" s="125" t="s">
        <v>2958</v>
      </c>
      <c r="F38" s="216">
        <v>87</v>
      </c>
      <c r="G38" s="220"/>
    </row>
    <row r="39" spans="1:7" ht="105" x14ac:dyDescent="0.25">
      <c r="A39" s="123">
        <v>34</v>
      </c>
      <c r="B39" s="124">
        <v>42038</v>
      </c>
      <c r="C39" s="125" t="s">
        <v>100</v>
      </c>
      <c r="D39" s="125" t="s">
        <v>2959</v>
      </c>
      <c r="E39" s="125"/>
      <c r="F39" s="216">
        <v>30.4</v>
      </c>
      <c r="G39" s="220"/>
    </row>
    <row r="40" spans="1:7" ht="45" x14ac:dyDescent="0.25">
      <c r="A40" s="123">
        <f t="shared" si="0"/>
        <v>35</v>
      </c>
      <c r="B40" s="124">
        <v>42040</v>
      </c>
      <c r="C40" s="127" t="s">
        <v>15</v>
      </c>
      <c r="D40" s="127" t="s">
        <v>2960</v>
      </c>
      <c r="E40" s="128"/>
      <c r="F40" s="216">
        <v>337</v>
      </c>
      <c r="G40" s="221"/>
    </row>
    <row r="41" spans="1:7" ht="30" x14ac:dyDescent="0.25">
      <c r="A41" s="123">
        <v>36</v>
      </c>
      <c r="B41" s="124">
        <v>42040</v>
      </c>
      <c r="C41" s="127" t="s">
        <v>11</v>
      </c>
      <c r="D41" s="127" t="s">
        <v>632</v>
      </c>
      <c r="E41" s="128"/>
      <c r="F41" s="216">
        <v>31</v>
      </c>
      <c r="G41" s="221"/>
    </row>
    <row r="42" spans="1:7" ht="60" x14ac:dyDescent="0.25">
      <c r="A42" s="123">
        <v>37</v>
      </c>
      <c r="B42" s="124">
        <v>42040</v>
      </c>
      <c r="C42" s="125" t="s">
        <v>11</v>
      </c>
      <c r="D42" s="125" t="s">
        <v>2953</v>
      </c>
      <c r="E42" s="125" t="s">
        <v>627</v>
      </c>
      <c r="F42" s="216">
        <v>110</v>
      </c>
      <c r="G42" s="220"/>
    </row>
    <row r="43" spans="1:7" ht="105" x14ac:dyDescent="0.25">
      <c r="A43" s="123">
        <v>38</v>
      </c>
      <c r="B43" s="124">
        <v>42040</v>
      </c>
      <c r="C43" s="125" t="s">
        <v>100</v>
      </c>
      <c r="D43" s="125" t="s">
        <v>2961</v>
      </c>
      <c r="E43" s="125"/>
      <c r="F43" s="216">
        <v>8.4</v>
      </c>
      <c r="G43" s="220"/>
    </row>
    <row r="44" spans="1:7" ht="75" x14ac:dyDescent="0.25">
      <c r="A44" s="123">
        <v>39</v>
      </c>
      <c r="B44" s="124">
        <v>42040</v>
      </c>
      <c r="C44" s="125" t="s">
        <v>564</v>
      </c>
      <c r="D44" s="125" t="s">
        <v>2962</v>
      </c>
      <c r="E44" s="125"/>
      <c r="F44" s="216">
        <v>347</v>
      </c>
      <c r="G44" s="220"/>
    </row>
    <row r="45" spans="1:7" ht="75" x14ac:dyDescent="0.25">
      <c r="A45" s="123">
        <v>40</v>
      </c>
      <c r="B45" s="124">
        <v>42041</v>
      </c>
      <c r="C45" s="125" t="s">
        <v>510</v>
      </c>
      <c r="D45" s="125" t="s">
        <v>2963</v>
      </c>
      <c r="E45" s="125"/>
      <c r="F45" s="216">
        <v>56</v>
      </c>
      <c r="G45" s="220"/>
    </row>
    <row r="46" spans="1:7" ht="30" x14ac:dyDescent="0.25">
      <c r="A46" s="123">
        <v>41</v>
      </c>
      <c r="B46" s="124">
        <v>42045</v>
      </c>
      <c r="C46" s="125" t="s">
        <v>100</v>
      </c>
      <c r="D46" s="125" t="s">
        <v>653</v>
      </c>
      <c r="E46" s="125"/>
      <c r="F46" s="216">
        <v>7.5</v>
      </c>
      <c r="G46" s="220"/>
    </row>
    <row r="47" spans="1:7" x14ac:dyDescent="0.25">
      <c r="A47" s="123">
        <f t="shared" ref="A47:A79" si="1">+A46+1</f>
        <v>42</v>
      </c>
      <c r="B47" s="124">
        <v>42045</v>
      </c>
      <c r="C47" s="125" t="s">
        <v>534</v>
      </c>
      <c r="D47" s="125" t="s">
        <v>42</v>
      </c>
      <c r="E47" s="125" t="s">
        <v>654</v>
      </c>
      <c r="F47" s="216">
        <v>8.5</v>
      </c>
      <c r="G47" s="220"/>
    </row>
    <row r="48" spans="1:7" ht="105" x14ac:dyDescent="0.25">
      <c r="A48" s="123">
        <f t="shared" si="1"/>
        <v>43</v>
      </c>
      <c r="B48" s="124">
        <v>42046</v>
      </c>
      <c r="C48" s="125" t="s">
        <v>100</v>
      </c>
      <c r="D48" s="125" t="s">
        <v>2964</v>
      </c>
      <c r="E48" s="125"/>
      <c r="F48" s="216">
        <v>36.5</v>
      </c>
      <c r="G48" s="220"/>
    </row>
    <row r="49" spans="1:7" ht="45" x14ac:dyDescent="0.25">
      <c r="A49" s="112">
        <f t="shared" si="1"/>
        <v>44</v>
      </c>
      <c r="B49" s="113">
        <v>42046</v>
      </c>
      <c r="C49" s="114" t="s">
        <v>481</v>
      </c>
      <c r="D49" s="114" t="s">
        <v>2965</v>
      </c>
      <c r="E49" s="114" t="s">
        <v>656</v>
      </c>
      <c r="F49" s="216">
        <v>17</v>
      </c>
      <c r="G49" s="220"/>
    </row>
    <row r="50" spans="1:7" ht="60" x14ac:dyDescent="0.25">
      <c r="A50" s="112">
        <v>45</v>
      </c>
      <c r="B50" s="113">
        <v>42047</v>
      </c>
      <c r="C50" s="114" t="s">
        <v>11</v>
      </c>
      <c r="D50" s="114" t="s">
        <v>2953</v>
      </c>
      <c r="E50" s="114" t="s">
        <v>659</v>
      </c>
      <c r="F50" s="216">
        <v>43</v>
      </c>
      <c r="G50" s="220"/>
    </row>
    <row r="51" spans="1:7" ht="45" x14ac:dyDescent="0.25">
      <c r="A51" s="112">
        <f t="shared" si="1"/>
        <v>46</v>
      </c>
      <c r="B51" s="113">
        <v>42047</v>
      </c>
      <c r="C51" s="114" t="s">
        <v>660</v>
      </c>
      <c r="D51" s="114" t="s">
        <v>661</v>
      </c>
      <c r="E51" s="114" t="s">
        <v>606</v>
      </c>
      <c r="F51" s="216">
        <v>3</v>
      </c>
      <c r="G51" s="220"/>
    </row>
    <row r="52" spans="1:7" ht="90" x14ac:dyDescent="0.25">
      <c r="A52" s="112">
        <v>47</v>
      </c>
      <c r="B52" s="113">
        <v>42048</v>
      </c>
      <c r="C52" s="114" t="s">
        <v>660</v>
      </c>
      <c r="D52" s="114" t="s">
        <v>662</v>
      </c>
      <c r="E52" s="114" t="s">
        <v>606</v>
      </c>
      <c r="F52" s="216">
        <v>9.5</v>
      </c>
      <c r="G52" s="220"/>
    </row>
    <row r="53" spans="1:7" ht="30" x14ac:dyDescent="0.25">
      <c r="A53" s="112">
        <f t="shared" si="1"/>
        <v>48</v>
      </c>
      <c r="B53" s="113">
        <v>42048</v>
      </c>
      <c r="C53" s="114" t="s">
        <v>510</v>
      </c>
      <c r="D53" s="114" t="s">
        <v>227</v>
      </c>
      <c r="E53" s="114" t="s">
        <v>663</v>
      </c>
      <c r="F53" s="216">
        <v>9.99</v>
      </c>
      <c r="G53" s="220"/>
    </row>
    <row r="54" spans="1:7" ht="45" x14ac:dyDescent="0.25">
      <c r="A54" s="112">
        <f t="shared" si="1"/>
        <v>49</v>
      </c>
      <c r="B54" s="113">
        <v>42049</v>
      </c>
      <c r="C54" s="114" t="s">
        <v>660</v>
      </c>
      <c r="D54" s="114" t="s">
        <v>664</v>
      </c>
      <c r="E54" s="114" t="s">
        <v>606</v>
      </c>
      <c r="F54" s="216">
        <v>5</v>
      </c>
      <c r="G54" s="220"/>
    </row>
    <row r="55" spans="1:7" ht="90" x14ac:dyDescent="0.25">
      <c r="A55" s="112">
        <f t="shared" si="1"/>
        <v>50</v>
      </c>
      <c r="B55" s="113">
        <v>42051</v>
      </c>
      <c r="C55" s="114" t="s">
        <v>660</v>
      </c>
      <c r="D55" s="114" t="s">
        <v>665</v>
      </c>
      <c r="E55" s="114" t="s">
        <v>606</v>
      </c>
      <c r="F55" s="216">
        <v>11.7</v>
      </c>
      <c r="G55" s="220"/>
    </row>
    <row r="56" spans="1:7" ht="45" x14ac:dyDescent="0.25">
      <c r="A56" s="112">
        <f t="shared" si="1"/>
        <v>51</v>
      </c>
      <c r="B56" s="117">
        <v>42051</v>
      </c>
      <c r="C56" s="114"/>
      <c r="D56" s="114" t="s">
        <v>667</v>
      </c>
      <c r="E56" s="114" t="s">
        <v>666</v>
      </c>
      <c r="F56" s="216">
        <v>550</v>
      </c>
      <c r="G56" s="220"/>
    </row>
    <row r="57" spans="1:7" ht="75" x14ac:dyDescent="0.25">
      <c r="A57" s="112">
        <f t="shared" si="1"/>
        <v>52</v>
      </c>
      <c r="B57" s="113">
        <v>42052</v>
      </c>
      <c r="C57" s="114" t="s">
        <v>660</v>
      </c>
      <c r="D57" s="114" t="s">
        <v>668</v>
      </c>
      <c r="E57" s="114" t="s">
        <v>606</v>
      </c>
      <c r="F57" s="216">
        <v>8.9</v>
      </c>
      <c r="G57" s="220"/>
    </row>
    <row r="58" spans="1:7" ht="90" x14ac:dyDescent="0.25">
      <c r="A58" s="112">
        <f t="shared" si="1"/>
        <v>53</v>
      </c>
      <c r="B58" s="113">
        <v>42053</v>
      </c>
      <c r="C58" s="114" t="s">
        <v>660</v>
      </c>
      <c r="D58" s="114" t="s">
        <v>2966</v>
      </c>
      <c r="E58" s="114" t="s">
        <v>606</v>
      </c>
      <c r="F58" s="216">
        <v>13.7</v>
      </c>
      <c r="G58" s="220"/>
    </row>
    <row r="59" spans="1:7" ht="45" x14ac:dyDescent="0.25">
      <c r="A59" s="112">
        <f t="shared" si="1"/>
        <v>54</v>
      </c>
      <c r="B59" s="113">
        <v>42054</v>
      </c>
      <c r="C59" s="114" t="s">
        <v>660</v>
      </c>
      <c r="D59" s="114" t="s">
        <v>670</v>
      </c>
      <c r="E59" s="114" t="s">
        <v>606</v>
      </c>
      <c r="F59" s="216">
        <v>4</v>
      </c>
      <c r="G59" s="220"/>
    </row>
    <row r="60" spans="1:7" ht="105" x14ac:dyDescent="0.25">
      <c r="A60" s="112">
        <f t="shared" si="1"/>
        <v>55</v>
      </c>
      <c r="B60" s="113">
        <v>42055</v>
      </c>
      <c r="C60" s="114" t="s">
        <v>660</v>
      </c>
      <c r="D60" s="114" t="s">
        <v>671</v>
      </c>
      <c r="E60" s="114" t="s">
        <v>606</v>
      </c>
      <c r="F60" s="216">
        <v>11.5</v>
      </c>
      <c r="G60" s="220"/>
    </row>
    <row r="61" spans="1:7" ht="30" x14ac:dyDescent="0.25">
      <c r="A61" s="112">
        <f t="shared" si="1"/>
        <v>56</v>
      </c>
      <c r="B61" s="113">
        <v>42055</v>
      </c>
      <c r="C61" s="114" t="s">
        <v>510</v>
      </c>
      <c r="D61" s="114" t="s">
        <v>123</v>
      </c>
      <c r="E61" s="114" t="s">
        <v>672</v>
      </c>
      <c r="F61" s="216">
        <v>12</v>
      </c>
      <c r="G61" s="220"/>
    </row>
    <row r="62" spans="1:7" ht="45" x14ac:dyDescent="0.25">
      <c r="A62" s="112">
        <v>57</v>
      </c>
      <c r="B62" s="113">
        <v>42058</v>
      </c>
      <c r="C62" s="114" t="s">
        <v>660</v>
      </c>
      <c r="D62" s="114" t="s">
        <v>675</v>
      </c>
      <c r="E62" s="114" t="s">
        <v>606</v>
      </c>
      <c r="F62" s="216">
        <v>5</v>
      </c>
      <c r="G62" s="220"/>
    </row>
    <row r="63" spans="1:7" ht="30" x14ac:dyDescent="0.25">
      <c r="A63" s="112">
        <f t="shared" si="1"/>
        <v>58</v>
      </c>
      <c r="B63" s="117">
        <v>42058</v>
      </c>
      <c r="C63" s="118" t="s">
        <v>357</v>
      </c>
      <c r="D63" s="118" t="s">
        <v>676</v>
      </c>
      <c r="E63" s="119"/>
      <c r="F63" s="216">
        <v>1312</v>
      </c>
      <c r="G63" s="221"/>
    </row>
    <row r="64" spans="1:7" ht="90" x14ac:dyDescent="0.25">
      <c r="A64" s="112">
        <f t="shared" si="1"/>
        <v>59</v>
      </c>
      <c r="B64" s="113">
        <v>42059</v>
      </c>
      <c r="C64" s="114" t="s">
        <v>660</v>
      </c>
      <c r="D64" s="114" t="s">
        <v>677</v>
      </c>
      <c r="E64" s="114" t="s">
        <v>606</v>
      </c>
      <c r="F64" s="216">
        <v>10.199999999999999</v>
      </c>
      <c r="G64" s="220"/>
    </row>
    <row r="65" spans="1:7" ht="30" x14ac:dyDescent="0.25">
      <c r="A65" s="112">
        <f t="shared" si="1"/>
        <v>60</v>
      </c>
      <c r="B65" s="113">
        <v>42060</v>
      </c>
      <c r="C65" s="114" t="s">
        <v>11</v>
      </c>
      <c r="D65" s="114" t="s">
        <v>588</v>
      </c>
      <c r="E65" s="114" t="s">
        <v>678</v>
      </c>
      <c r="F65" s="216">
        <v>23</v>
      </c>
      <c r="G65" s="220"/>
    </row>
    <row r="66" spans="1:7" ht="75" x14ac:dyDescent="0.25">
      <c r="A66" s="112">
        <f t="shared" si="1"/>
        <v>61</v>
      </c>
      <c r="B66" s="113">
        <v>42060</v>
      </c>
      <c r="C66" s="114" t="s">
        <v>660</v>
      </c>
      <c r="D66" s="114" t="s">
        <v>2967</v>
      </c>
      <c r="E66" s="114" t="s">
        <v>606</v>
      </c>
      <c r="F66" s="216">
        <v>12.7</v>
      </c>
      <c r="G66" s="220"/>
    </row>
    <row r="67" spans="1:7" ht="75" x14ac:dyDescent="0.25">
      <c r="A67" s="112">
        <v>62</v>
      </c>
      <c r="B67" s="113">
        <v>42061</v>
      </c>
      <c r="C67" s="114" t="s">
        <v>660</v>
      </c>
      <c r="D67" s="114" t="s">
        <v>2968</v>
      </c>
      <c r="E67" s="114" t="s">
        <v>606</v>
      </c>
      <c r="F67" s="216">
        <v>19</v>
      </c>
      <c r="G67" s="220"/>
    </row>
    <row r="68" spans="1:7" ht="30" x14ac:dyDescent="0.25">
      <c r="A68" s="112">
        <f t="shared" si="1"/>
        <v>63</v>
      </c>
      <c r="B68" s="113">
        <v>42061</v>
      </c>
      <c r="C68" s="114" t="s">
        <v>379</v>
      </c>
      <c r="D68" s="114" t="s">
        <v>436</v>
      </c>
      <c r="E68" s="114" t="s">
        <v>682</v>
      </c>
      <c r="F68" s="216">
        <v>12</v>
      </c>
      <c r="G68" s="220"/>
    </row>
    <row r="69" spans="1:7" ht="30" x14ac:dyDescent="0.25">
      <c r="A69" s="112">
        <v>64</v>
      </c>
      <c r="B69" s="117">
        <v>42065</v>
      </c>
      <c r="C69" s="118" t="s">
        <v>328</v>
      </c>
      <c r="D69" s="118" t="s">
        <v>686</v>
      </c>
      <c r="E69" s="119"/>
      <c r="F69" s="216">
        <v>291.89999999999998</v>
      </c>
      <c r="G69" s="221"/>
    </row>
    <row r="70" spans="1:7" ht="45" x14ac:dyDescent="0.25">
      <c r="A70" s="112">
        <v>65</v>
      </c>
      <c r="B70" s="117">
        <v>42063</v>
      </c>
      <c r="C70" s="118" t="s">
        <v>2969</v>
      </c>
      <c r="D70" s="118" t="s">
        <v>2970</v>
      </c>
      <c r="E70" s="118"/>
      <c r="F70" s="216">
        <v>500</v>
      </c>
      <c r="G70" s="221"/>
    </row>
    <row r="71" spans="1:7" ht="45" x14ac:dyDescent="0.25">
      <c r="A71" s="112">
        <v>66</v>
      </c>
      <c r="B71" s="113">
        <v>42065</v>
      </c>
      <c r="C71" s="114" t="s">
        <v>660</v>
      </c>
      <c r="D71" s="114" t="s">
        <v>685</v>
      </c>
      <c r="E71" s="114" t="s">
        <v>606</v>
      </c>
      <c r="F71" s="216">
        <v>60</v>
      </c>
      <c r="G71" s="220"/>
    </row>
    <row r="72" spans="1:7" ht="90" x14ac:dyDescent="0.25">
      <c r="A72" s="112">
        <v>67</v>
      </c>
      <c r="B72" s="113">
        <v>42066</v>
      </c>
      <c r="C72" s="114" t="s">
        <v>100</v>
      </c>
      <c r="D72" s="114" t="s">
        <v>2971</v>
      </c>
      <c r="E72" s="114"/>
      <c r="F72" s="216">
        <v>36.9</v>
      </c>
      <c r="G72" s="220"/>
    </row>
    <row r="73" spans="1:7" ht="30" x14ac:dyDescent="0.25">
      <c r="A73" s="112">
        <v>68</v>
      </c>
      <c r="B73" s="113">
        <v>42067</v>
      </c>
      <c r="C73" s="114" t="s">
        <v>691</v>
      </c>
      <c r="D73" s="114" t="s">
        <v>692</v>
      </c>
      <c r="E73" s="114" t="s">
        <v>690</v>
      </c>
      <c r="F73" s="216">
        <v>2872.64</v>
      </c>
      <c r="G73" s="220"/>
    </row>
    <row r="74" spans="1:7" ht="45" x14ac:dyDescent="0.25">
      <c r="A74" s="112">
        <f t="shared" si="1"/>
        <v>69</v>
      </c>
      <c r="B74" s="113">
        <v>42067</v>
      </c>
      <c r="C74" s="114" t="s">
        <v>100</v>
      </c>
      <c r="D74" s="114" t="s">
        <v>2972</v>
      </c>
      <c r="E74" s="114"/>
      <c r="F74" s="216">
        <v>27</v>
      </c>
      <c r="G74" s="220"/>
    </row>
    <row r="75" spans="1:7" ht="30" x14ac:dyDescent="0.25">
      <c r="A75" s="112">
        <f t="shared" si="1"/>
        <v>70</v>
      </c>
      <c r="B75" s="113">
        <v>42067</v>
      </c>
      <c r="C75" s="114" t="s">
        <v>407</v>
      </c>
      <c r="D75" s="114" t="s">
        <v>695</v>
      </c>
      <c r="E75" s="114" t="s">
        <v>694</v>
      </c>
      <c r="F75" s="216">
        <v>48</v>
      </c>
      <c r="G75" s="220"/>
    </row>
    <row r="76" spans="1:7" ht="60" x14ac:dyDescent="0.25">
      <c r="A76" s="112">
        <f t="shared" si="1"/>
        <v>71</v>
      </c>
      <c r="B76" s="113">
        <v>42068</v>
      </c>
      <c r="C76" s="114" t="s">
        <v>100</v>
      </c>
      <c r="D76" s="114" t="s">
        <v>2973</v>
      </c>
      <c r="E76" s="114"/>
      <c r="F76" s="216">
        <v>59.1</v>
      </c>
      <c r="G76" s="220"/>
    </row>
    <row r="77" spans="1:7" ht="120" x14ac:dyDescent="0.25">
      <c r="A77" s="112">
        <v>72</v>
      </c>
      <c r="B77" s="113">
        <v>42069</v>
      </c>
      <c r="C77" s="114" t="s">
        <v>100</v>
      </c>
      <c r="D77" s="114" t="s">
        <v>2974</v>
      </c>
      <c r="E77" s="114"/>
      <c r="F77" s="216">
        <v>43</v>
      </c>
      <c r="G77" s="220"/>
    </row>
    <row r="78" spans="1:7" ht="60" x14ac:dyDescent="0.25">
      <c r="A78" s="112">
        <v>73</v>
      </c>
      <c r="B78" s="113">
        <v>42072</v>
      </c>
      <c r="C78" s="114" t="s">
        <v>100</v>
      </c>
      <c r="D78" s="114" t="s">
        <v>696</v>
      </c>
      <c r="E78" s="114"/>
      <c r="F78" s="216">
        <v>35.5</v>
      </c>
      <c r="G78" s="220"/>
    </row>
    <row r="79" spans="1:7" ht="30" x14ac:dyDescent="0.25">
      <c r="A79" s="112">
        <f t="shared" si="1"/>
        <v>74</v>
      </c>
      <c r="B79" s="113">
        <v>42073</v>
      </c>
      <c r="C79" s="114" t="s">
        <v>379</v>
      </c>
      <c r="D79" s="114" t="s">
        <v>2975</v>
      </c>
      <c r="E79" s="114" t="s">
        <v>707</v>
      </c>
      <c r="F79" s="216">
        <v>20</v>
      </c>
      <c r="G79" s="220"/>
    </row>
    <row r="80" spans="1:7" ht="90" x14ac:dyDescent="0.25">
      <c r="A80" s="112">
        <v>75</v>
      </c>
      <c r="B80" s="113">
        <v>42074</v>
      </c>
      <c r="C80" s="114" t="s">
        <v>100</v>
      </c>
      <c r="D80" s="114" t="s">
        <v>709</v>
      </c>
      <c r="E80" s="114"/>
      <c r="F80" s="216">
        <v>1107.7</v>
      </c>
      <c r="G80" s="220"/>
    </row>
    <row r="81" spans="1:7" ht="45" x14ac:dyDescent="0.25">
      <c r="A81" s="112">
        <v>76</v>
      </c>
      <c r="B81" s="113">
        <v>42074</v>
      </c>
      <c r="C81" s="114" t="s">
        <v>100</v>
      </c>
      <c r="D81" s="114" t="s">
        <v>713</v>
      </c>
      <c r="E81" s="114"/>
      <c r="F81" s="216">
        <v>22</v>
      </c>
      <c r="G81" s="220"/>
    </row>
    <row r="82" spans="1:7" ht="45" x14ac:dyDescent="0.25">
      <c r="A82" s="112">
        <v>77</v>
      </c>
      <c r="B82" s="113">
        <v>42080</v>
      </c>
      <c r="C82" s="114" t="s">
        <v>100</v>
      </c>
      <c r="D82" s="114" t="s">
        <v>2976</v>
      </c>
      <c r="E82" s="114"/>
      <c r="F82" s="216">
        <v>2500</v>
      </c>
      <c r="G82" s="220"/>
    </row>
    <row r="83" spans="1:7" ht="75" x14ac:dyDescent="0.25">
      <c r="A83" s="112">
        <v>78</v>
      </c>
      <c r="B83" s="113">
        <v>42075</v>
      </c>
      <c r="C83" s="114" t="s">
        <v>100</v>
      </c>
      <c r="D83" s="114" t="s">
        <v>2977</v>
      </c>
      <c r="E83" s="114"/>
      <c r="F83" s="216">
        <v>55.2</v>
      </c>
      <c r="G83" s="220"/>
    </row>
    <row r="84" spans="1:7" ht="45" x14ac:dyDescent="0.25">
      <c r="A84" s="112">
        <v>79</v>
      </c>
      <c r="B84" s="113">
        <v>42079</v>
      </c>
      <c r="C84" s="114" t="s">
        <v>100</v>
      </c>
      <c r="D84" s="114" t="s">
        <v>723</v>
      </c>
      <c r="E84" s="114"/>
      <c r="F84" s="216">
        <v>15</v>
      </c>
      <c r="G84" s="220"/>
    </row>
    <row r="85" spans="1:7" ht="60" x14ac:dyDescent="0.25">
      <c r="A85" s="112">
        <v>80</v>
      </c>
      <c r="B85" s="113">
        <v>42082</v>
      </c>
      <c r="C85" s="114" t="s">
        <v>100</v>
      </c>
      <c r="D85" s="114" t="s">
        <v>2978</v>
      </c>
      <c r="E85" s="114"/>
      <c r="F85" s="216">
        <v>7.5</v>
      </c>
      <c r="G85" s="220"/>
    </row>
    <row r="86" spans="1:7" ht="90" x14ac:dyDescent="0.25">
      <c r="A86" s="112">
        <f t="shared" ref="A86:A112" si="2">+A85+1</f>
        <v>81</v>
      </c>
      <c r="B86" s="113">
        <v>42083</v>
      </c>
      <c r="C86" s="114" t="s">
        <v>100</v>
      </c>
      <c r="D86" s="114" t="s">
        <v>2979</v>
      </c>
      <c r="E86" s="114"/>
      <c r="F86" s="216">
        <v>84.5</v>
      </c>
      <c r="G86" s="220"/>
    </row>
    <row r="87" spans="1:7" ht="30" x14ac:dyDescent="0.25">
      <c r="A87" s="112">
        <v>82</v>
      </c>
      <c r="B87" s="113">
        <v>42086</v>
      </c>
      <c r="C87" s="114" t="s">
        <v>510</v>
      </c>
      <c r="D87" s="114" t="s">
        <v>220</v>
      </c>
      <c r="E87" s="114" t="s">
        <v>734</v>
      </c>
      <c r="F87" s="216">
        <v>25</v>
      </c>
      <c r="G87" s="220"/>
    </row>
    <row r="88" spans="1:7" ht="60" x14ac:dyDescent="0.25">
      <c r="A88" s="112">
        <f t="shared" si="2"/>
        <v>83</v>
      </c>
      <c r="B88" s="113">
        <v>42086</v>
      </c>
      <c r="C88" s="114" t="s">
        <v>100</v>
      </c>
      <c r="D88" s="114" t="s">
        <v>2980</v>
      </c>
      <c r="E88" s="114"/>
      <c r="F88" s="216">
        <v>7</v>
      </c>
      <c r="G88" s="220"/>
    </row>
    <row r="89" spans="1:7" ht="30" x14ac:dyDescent="0.25">
      <c r="A89" s="112">
        <v>84</v>
      </c>
      <c r="B89" s="113">
        <v>42087</v>
      </c>
      <c r="C89" s="114" t="s">
        <v>100</v>
      </c>
      <c r="D89" s="114" t="s">
        <v>738</v>
      </c>
      <c r="E89" s="114"/>
      <c r="F89" s="216">
        <v>5</v>
      </c>
      <c r="G89" s="220"/>
    </row>
    <row r="90" spans="1:7" ht="75" x14ac:dyDescent="0.25">
      <c r="A90" s="112">
        <f t="shared" si="2"/>
        <v>85</v>
      </c>
      <c r="B90" s="113">
        <v>42088</v>
      </c>
      <c r="C90" s="114" t="s">
        <v>660</v>
      </c>
      <c r="D90" s="114" t="s">
        <v>739</v>
      </c>
      <c r="E90" s="114" t="s">
        <v>606</v>
      </c>
      <c r="F90" s="216">
        <v>20.5</v>
      </c>
      <c r="G90" s="220"/>
    </row>
    <row r="91" spans="1:7" ht="105" x14ac:dyDescent="0.25">
      <c r="A91" s="112">
        <f t="shared" si="2"/>
        <v>86</v>
      </c>
      <c r="B91" s="113">
        <v>42088</v>
      </c>
      <c r="C91" s="114" t="s">
        <v>100</v>
      </c>
      <c r="D91" s="114" t="s">
        <v>2981</v>
      </c>
      <c r="E91" s="114"/>
      <c r="F91" s="216">
        <v>30.6</v>
      </c>
      <c r="G91" s="220"/>
    </row>
    <row r="92" spans="1:7" ht="45" x14ac:dyDescent="0.25">
      <c r="A92" s="112">
        <v>87</v>
      </c>
      <c r="B92" s="113">
        <v>42088</v>
      </c>
      <c r="C92" s="114" t="s">
        <v>743</v>
      </c>
      <c r="D92" s="114" t="s">
        <v>744</v>
      </c>
      <c r="E92" s="114" t="s">
        <v>742</v>
      </c>
      <c r="F92" s="217"/>
      <c r="G92" s="213">
        <v>3200</v>
      </c>
    </row>
    <row r="93" spans="1:7" ht="30" x14ac:dyDescent="0.25">
      <c r="A93" s="112">
        <v>88</v>
      </c>
      <c r="B93" s="113">
        <v>42089</v>
      </c>
      <c r="C93" s="114" t="s">
        <v>100</v>
      </c>
      <c r="D93" s="114" t="s">
        <v>749</v>
      </c>
      <c r="E93" s="114"/>
      <c r="F93" s="216">
        <v>9</v>
      </c>
      <c r="G93" s="220"/>
    </row>
    <row r="94" spans="1:7" ht="90" x14ac:dyDescent="0.25">
      <c r="A94" s="112">
        <f t="shared" si="2"/>
        <v>89</v>
      </c>
      <c r="B94" s="113">
        <v>42089</v>
      </c>
      <c r="C94" s="114" t="s">
        <v>660</v>
      </c>
      <c r="D94" s="114" t="s">
        <v>2982</v>
      </c>
      <c r="E94" s="114" t="s">
        <v>606</v>
      </c>
      <c r="F94" s="216">
        <v>33.5</v>
      </c>
      <c r="G94" s="220"/>
    </row>
    <row r="95" spans="1:7" ht="30" x14ac:dyDescent="0.25">
      <c r="A95" s="112">
        <f t="shared" si="2"/>
        <v>90</v>
      </c>
      <c r="B95" s="113">
        <v>42090</v>
      </c>
      <c r="C95" s="114" t="s">
        <v>621</v>
      </c>
      <c r="D95" s="114" t="s">
        <v>752</v>
      </c>
      <c r="E95" s="114" t="s">
        <v>751</v>
      </c>
      <c r="F95" s="216">
        <v>2</v>
      </c>
      <c r="G95" s="220"/>
    </row>
    <row r="96" spans="1:7" ht="30" x14ac:dyDescent="0.25">
      <c r="A96" s="112">
        <f t="shared" si="2"/>
        <v>91</v>
      </c>
      <c r="B96" s="113">
        <v>42090</v>
      </c>
      <c r="C96" s="114" t="s">
        <v>621</v>
      </c>
      <c r="D96" s="114" t="s">
        <v>754</v>
      </c>
      <c r="E96" s="114" t="s">
        <v>753</v>
      </c>
      <c r="F96" s="216">
        <v>1.9</v>
      </c>
      <c r="G96" s="220"/>
    </row>
    <row r="97" spans="1:7" ht="30" x14ac:dyDescent="0.25">
      <c r="A97" s="112">
        <f t="shared" si="2"/>
        <v>92</v>
      </c>
      <c r="B97" s="113">
        <v>42090</v>
      </c>
      <c r="C97" s="114" t="s">
        <v>11</v>
      </c>
      <c r="D97" s="114" t="s">
        <v>588</v>
      </c>
      <c r="E97" s="114" t="s">
        <v>755</v>
      </c>
      <c r="F97" s="216">
        <v>75</v>
      </c>
      <c r="G97" s="220"/>
    </row>
    <row r="98" spans="1:7" ht="30" x14ac:dyDescent="0.25">
      <c r="A98" s="112">
        <v>93</v>
      </c>
      <c r="B98" s="117">
        <v>42092</v>
      </c>
      <c r="C98" s="118" t="s">
        <v>324</v>
      </c>
      <c r="D98" s="118" t="s">
        <v>756</v>
      </c>
      <c r="E98" s="119"/>
      <c r="F98" s="216">
        <v>1158.33</v>
      </c>
      <c r="G98" s="221"/>
    </row>
    <row r="99" spans="1:7" ht="30" x14ac:dyDescent="0.25">
      <c r="A99" s="112">
        <v>94</v>
      </c>
      <c r="B99" s="117">
        <v>42092</v>
      </c>
      <c r="C99" s="118" t="s">
        <v>757</v>
      </c>
      <c r="D99" s="118" t="s">
        <v>756</v>
      </c>
      <c r="E99" s="119"/>
      <c r="F99" s="216">
        <v>1708.42</v>
      </c>
      <c r="G99" s="221"/>
    </row>
    <row r="100" spans="1:7" ht="30" x14ac:dyDescent="0.25">
      <c r="A100" s="112">
        <v>95</v>
      </c>
      <c r="B100" s="117">
        <v>42090</v>
      </c>
      <c r="C100" s="118" t="s">
        <v>328</v>
      </c>
      <c r="D100" s="118" t="s">
        <v>756</v>
      </c>
      <c r="E100" s="119"/>
      <c r="F100" s="216">
        <v>1858</v>
      </c>
      <c r="G100" s="221"/>
    </row>
    <row r="101" spans="1:7" ht="30" x14ac:dyDescent="0.25">
      <c r="A101" s="112">
        <v>96</v>
      </c>
      <c r="B101" s="117">
        <v>42093</v>
      </c>
      <c r="C101" s="118" t="s">
        <v>357</v>
      </c>
      <c r="D101" s="118" t="s">
        <v>756</v>
      </c>
      <c r="E101" s="119"/>
      <c r="F101" s="216">
        <v>1305</v>
      </c>
      <c r="G101" s="221"/>
    </row>
    <row r="102" spans="1:7" ht="30" x14ac:dyDescent="0.25">
      <c r="A102" s="112">
        <f t="shared" si="2"/>
        <v>97</v>
      </c>
      <c r="B102" s="113">
        <v>42094</v>
      </c>
      <c r="C102" s="114" t="s">
        <v>510</v>
      </c>
      <c r="D102" s="114" t="s">
        <v>123</v>
      </c>
      <c r="E102" s="114" t="s">
        <v>758</v>
      </c>
      <c r="F102" s="216">
        <v>56</v>
      </c>
      <c r="G102" s="220"/>
    </row>
    <row r="103" spans="1:7" ht="30" x14ac:dyDescent="0.25">
      <c r="A103" s="112">
        <f t="shared" si="2"/>
        <v>98</v>
      </c>
      <c r="B103" s="113">
        <v>42094</v>
      </c>
      <c r="C103" s="114" t="s">
        <v>760</v>
      </c>
      <c r="D103" s="114" t="s">
        <v>761</v>
      </c>
      <c r="E103" s="114" t="s">
        <v>759</v>
      </c>
      <c r="F103" s="216">
        <v>5</v>
      </c>
      <c r="G103" s="220"/>
    </row>
    <row r="104" spans="1:7" ht="30" x14ac:dyDescent="0.25">
      <c r="A104" s="112">
        <f t="shared" si="2"/>
        <v>99</v>
      </c>
      <c r="B104" s="113">
        <v>42094</v>
      </c>
      <c r="C104" s="114" t="s">
        <v>760</v>
      </c>
      <c r="D104" s="114" t="s">
        <v>763</v>
      </c>
      <c r="E104" s="114" t="s">
        <v>762</v>
      </c>
      <c r="F104" s="216">
        <v>20</v>
      </c>
      <c r="G104" s="220"/>
    </row>
    <row r="105" spans="1:7" ht="105" x14ac:dyDescent="0.25">
      <c r="A105" s="112">
        <f t="shared" si="2"/>
        <v>100</v>
      </c>
      <c r="B105" s="113">
        <v>42094</v>
      </c>
      <c r="C105" s="114" t="s">
        <v>660</v>
      </c>
      <c r="D105" s="114" t="s">
        <v>2983</v>
      </c>
      <c r="E105" s="114" t="s">
        <v>606</v>
      </c>
      <c r="F105" s="216">
        <v>41</v>
      </c>
      <c r="G105" s="220"/>
    </row>
    <row r="106" spans="1:7" ht="60" x14ac:dyDescent="0.25">
      <c r="A106" s="112">
        <v>101</v>
      </c>
      <c r="B106" s="113">
        <v>42095</v>
      </c>
      <c r="C106" s="114" t="s">
        <v>660</v>
      </c>
      <c r="D106" s="114" t="s">
        <v>766</v>
      </c>
      <c r="E106" s="114" t="s">
        <v>606</v>
      </c>
      <c r="F106" s="216">
        <v>38.5</v>
      </c>
      <c r="G106" s="220"/>
    </row>
    <row r="107" spans="1:7" ht="105" x14ac:dyDescent="0.25">
      <c r="A107" s="112">
        <f t="shared" si="2"/>
        <v>102</v>
      </c>
      <c r="B107" s="113">
        <v>42095</v>
      </c>
      <c r="C107" s="114" t="s">
        <v>660</v>
      </c>
      <c r="D107" s="114" t="s">
        <v>2984</v>
      </c>
      <c r="E107" s="114"/>
      <c r="F107" s="216">
        <v>39.299999999999997</v>
      </c>
      <c r="G107" s="220"/>
    </row>
    <row r="108" spans="1:7" ht="30" x14ac:dyDescent="0.25">
      <c r="A108" s="112">
        <v>103</v>
      </c>
      <c r="B108" s="113">
        <v>42100</v>
      </c>
      <c r="C108" s="114" t="s">
        <v>379</v>
      </c>
      <c r="D108" s="114" t="s">
        <v>436</v>
      </c>
      <c r="E108" s="114" t="s">
        <v>769</v>
      </c>
      <c r="F108" s="216">
        <v>8</v>
      </c>
      <c r="G108" s="220"/>
    </row>
    <row r="109" spans="1:7" ht="60" x14ac:dyDescent="0.25">
      <c r="A109" s="112">
        <f t="shared" si="2"/>
        <v>104</v>
      </c>
      <c r="B109" s="113">
        <v>42100</v>
      </c>
      <c r="C109" s="114" t="s">
        <v>379</v>
      </c>
      <c r="D109" s="114" t="s">
        <v>2985</v>
      </c>
      <c r="E109" s="114"/>
      <c r="F109" s="216">
        <v>32</v>
      </c>
      <c r="G109" s="220"/>
    </row>
    <row r="110" spans="1:7" ht="30" x14ac:dyDescent="0.25">
      <c r="A110" s="112">
        <f t="shared" si="2"/>
        <v>105</v>
      </c>
      <c r="B110" s="113">
        <v>42100</v>
      </c>
      <c r="C110" s="114" t="s">
        <v>379</v>
      </c>
      <c r="D110" s="114" t="s">
        <v>2986</v>
      </c>
      <c r="E110" s="114" t="s">
        <v>771</v>
      </c>
      <c r="F110" s="216">
        <v>52</v>
      </c>
      <c r="G110" s="220"/>
    </row>
    <row r="111" spans="1:7" ht="75" x14ac:dyDescent="0.25">
      <c r="A111" s="112">
        <v>106</v>
      </c>
      <c r="B111" s="113">
        <v>42101</v>
      </c>
      <c r="C111" s="114" t="s">
        <v>660</v>
      </c>
      <c r="D111" s="114" t="s">
        <v>776</v>
      </c>
      <c r="E111" s="114" t="s">
        <v>606</v>
      </c>
      <c r="F111" s="216">
        <v>19.2</v>
      </c>
      <c r="G111" s="220"/>
    </row>
    <row r="112" spans="1:7" ht="60" x14ac:dyDescent="0.25">
      <c r="A112" s="112">
        <f t="shared" si="2"/>
        <v>107</v>
      </c>
      <c r="B112" s="113">
        <v>42101</v>
      </c>
      <c r="C112" s="114" t="s">
        <v>100</v>
      </c>
      <c r="D112" s="114" t="s">
        <v>777</v>
      </c>
      <c r="E112" s="114"/>
      <c r="F112" s="216">
        <v>4.7</v>
      </c>
      <c r="G112" s="220"/>
    </row>
    <row r="113" spans="1:7" ht="75" x14ac:dyDescent="0.25">
      <c r="A113" s="112">
        <v>108</v>
      </c>
      <c r="B113" s="113">
        <v>42102</v>
      </c>
      <c r="C113" s="114" t="s">
        <v>100</v>
      </c>
      <c r="D113" s="114" t="s">
        <v>787</v>
      </c>
      <c r="E113" s="114"/>
      <c r="F113" s="216">
        <v>195.5</v>
      </c>
      <c r="G113" s="220"/>
    </row>
    <row r="114" spans="1:7" ht="60" x14ac:dyDescent="0.25">
      <c r="A114" s="112">
        <v>109</v>
      </c>
      <c r="B114" s="113">
        <v>42103</v>
      </c>
      <c r="C114" s="114" t="s">
        <v>549</v>
      </c>
      <c r="D114" s="114" t="s">
        <v>800</v>
      </c>
      <c r="E114" s="114" t="s">
        <v>799</v>
      </c>
      <c r="F114" s="216">
        <v>10</v>
      </c>
      <c r="G114" s="220"/>
    </row>
    <row r="115" spans="1:7" ht="45" x14ac:dyDescent="0.25">
      <c r="A115" s="112">
        <v>110</v>
      </c>
      <c r="B115" s="113">
        <v>42103</v>
      </c>
      <c r="C115" s="114" t="s">
        <v>549</v>
      </c>
      <c r="D115" s="114" t="s">
        <v>798</v>
      </c>
      <c r="E115" s="114" t="s">
        <v>797</v>
      </c>
      <c r="F115" s="216">
        <v>51</v>
      </c>
      <c r="G115" s="220"/>
    </row>
    <row r="116" spans="1:7" ht="45" x14ac:dyDescent="0.25">
      <c r="A116" s="112">
        <v>111</v>
      </c>
      <c r="B116" s="113">
        <v>42102</v>
      </c>
      <c r="C116" s="114" t="s">
        <v>785</v>
      </c>
      <c r="D116" s="114" t="s">
        <v>786</v>
      </c>
      <c r="E116" s="114" t="s">
        <v>784</v>
      </c>
      <c r="F116" s="216">
        <v>920.4</v>
      </c>
      <c r="G116" s="220"/>
    </row>
    <row r="117" spans="1:7" ht="30" x14ac:dyDescent="0.25">
      <c r="A117" s="112">
        <v>112</v>
      </c>
      <c r="B117" s="113">
        <v>42104</v>
      </c>
      <c r="C117" s="114" t="s">
        <v>782</v>
      </c>
      <c r="D117" s="114" t="s">
        <v>802</v>
      </c>
      <c r="E117" s="114">
        <v>283</v>
      </c>
      <c r="F117" s="216">
        <v>90</v>
      </c>
      <c r="G117" s="220"/>
    </row>
    <row r="118" spans="1:7" x14ac:dyDescent="0.25">
      <c r="A118" s="112">
        <v>113</v>
      </c>
      <c r="B118" s="113">
        <v>42102</v>
      </c>
      <c r="C118" s="114" t="s">
        <v>100</v>
      </c>
      <c r="D118" s="114" t="s">
        <v>15</v>
      </c>
      <c r="E118" s="114"/>
      <c r="F118" s="216">
        <v>100</v>
      </c>
      <c r="G118" s="213">
        <v>2776</v>
      </c>
    </row>
    <row r="119" spans="1:7" ht="45" x14ac:dyDescent="0.25">
      <c r="A119" s="112">
        <v>114</v>
      </c>
      <c r="B119" s="113">
        <v>42103</v>
      </c>
      <c r="C119" s="114" t="s">
        <v>564</v>
      </c>
      <c r="D119" s="114" t="s">
        <v>2987</v>
      </c>
      <c r="E119" s="114" t="s">
        <v>791</v>
      </c>
      <c r="F119" s="216">
        <v>38</v>
      </c>
      <c r="G119" s="220"/>
    </row>
    <row r="120" spans="1:7" ht="30" x14ac:dyDescent="0.25">
      <c r="A120" s="112">
        <v>115</v>
      </c>
      <c r="B120" s="113">
        <v>42103</v>
      </c>
      <c r="C120" s="114" t="s">
        <v>564</v>
      </c>
      <c r="D120" s="114" t="s">
        <v>794</v>
      </c>
      <c r="E120" s="114" t="s">
        <v>793</v>
      </c>
      <c r="F120" s="216">
        <v>18</v>
      </c>
      <c r="G120" s="220"/>
    </row>
    <row r="121" spans="1:7" ht="30" x14ac:dyDescent="0.25">
      <c r="A121" s="112">
        <f>+A120+1</f>
        <v>116</v>
      </c>
      <c r="B121" s="113">
        <v>42103</v>
      </c>
      <c r="C121" s="114" t="s">
        <v>564</v>
      </c>
      <c r="D121" s="114" t="s">
        <v>796</v>
      </c>
      <c r="E121" s="114" t="s">
        <v>795</v>
      </c>
      <c r="F121" s="216">
        <v>48</v>
      </c>
      <c r="G121" s="220"/>
    </row>
    <row r="122" spans="1:7" ht="75" x14ac:dyDescent="0.25">
      <c r="A122" s="112">
        <v>117</v>
      </c>
      <c r="B122" s="113">
        <v>42104</v>
      </c>
      <c r="C122" s="114" t="s">
        <v>100</v>
      </c>
      <c r="D122" s="114" t="s">
        <v>805</v>
      </c>
      <c r="E122" s="114"/>
      <c r="F122" s="216">
        <f>178.1+8</f>
        <v>186.1</v>
      </c>
      <c r="G122" s="220"/>
    </row>
    <row r="123" spans="1:7" ht="45" x14ac:dyDescent="0.25">
      <c r="A123" s="112">
        <v>118</v>
      </c>
      <c r="B123" s="113">
        <v>42104</v>
      </c>
      <c r="C123" s="114" t="s">
        <v>785</v>
      </c>
      <c r="D123" s="114" t="s">
        <v>2988</v>
      </c>
      <c r="E123" s="114" t="s">
        <v>803</v>
      </c>
      <c r="F123" s="216">
        <v>1010.4</v>
      </c>
      <c r="G123" s="220"/>
    </row>
    <row r="124" spans="1:7" ht="75" x14ac:dyDescent="0.25">
      <c r="A124" s="112">
        <v>119</v>
      </c>
      <c r="B124" s="113">
        <v>42104</v>
      </c>
      <c r="C124" s="114" t="s">
        <v>660</v>
      </c>
      <c r="D124" s="114" t="s">
        <v>801</v>
      </c>
      <c r="E124" s="114" t="s">
        <v>606</v>
      </c>
      <c r="F124" s="216">
        <v>85.2</v>
      </c>
      <c r="G124" s="220"/>
    </row>
    <row r="125" spans="1:7" ht="60" x14ac:dyDescent="0.25">
      <c r="A125" s="112">
        <v>120</v>
      </c>
      <c r="B125" s="113">
        <v>42107</v>
      </c>
      <c r="C125" s="114" t="s">
        <v>100</v>
      </c>
      <c r="D125" s="114" t="s">
        <v>818</v>
      </c>
      <c r="E125" s="114"/>
      <c r="F125" s="216">
        <v>33.5</v>
      </c>
      <c r="G125" s="220"/>
    </row>
    <row r="126" spans="1:7" ht="30" x14ac:dyDescent="0.25">
      <c r="A126" s="112">
        <v>121</v>
      </c>
      <c r="B126" s="113">
        <v>42107</v>
      </c>
      <c r="C126" s="114" t="s">
        <v>510</v>
      </c>
      <c r="D126" s="114" t="s">
        <v>123</v>
      </c>
      <c r="E126" s="114" t="s">
        <v>817</v>
      </c>
      <c r="F126" s="216">
        <v>16</v>
      </c>
      <c r="G126" s="220"/>
    </row>
    <row r="127" spans="1:7" ht="75" x14ac:dyDescent="0.25">
      <c r="A127" s="112">
        <v>122</v>
      </c>
      <c r="B127" s="113">
        <v>42107</v>
      </c>
      <c r="C127" s="114" t="s">
        <v>660</v>
      </c>
      <c r="D127" s="114" t="s">
        <v>816</v>
      </c>
      <c r="E127" s="114" t="s">
        <v>606</v>
      </c>
      <c r="F127" s="216">
        <v>15</v>
      </c>
      <c r="G127" s="220"/>
    </row>
    <row r="128" spans="1:7" ht="30" x14ac:dyDescent="0.25">
      <c r="A128" s="112">
        <v>123</v>
      </c>
      <c r="B128" s="113">
        <v>42108</v>
      </c>
      <c r="C128" s="114" t="s">
        <v>100</v>
      </c>
      <c r="D128" s="114" t="s">
        <v>821</v>
      </c>
      <c r="E128" s="114"/>
      <c r="F128" s="216">
        <v>6</v>
      </c>
      <c r="G128" s="220"/>
    </row>
    <row r="129" spans="1:7" ht="90" x14ac:dyDescent="0.25">
      <c r="A129" s="112">
        <v>124</v>
      </c>
      <c r="B129" s="113">
        <v>42108</v>
      </c>
      <c r="C129" s="114" t="s">
        <v>660</v>
      </c>
      <c r="D129" s="114" t="s">
        <v>820</v>
      </c>
      <c r="E129" s="114" t="s">
        <v>606</v>
      </c>
      <c r="F129" s="216">
        <v>20.5</v>
      </c>
      <c r="G129" s="220"/>
    </row>
    <row r="130" spans="1:7" ht="30" x14ac:dyDescent="0.25">
      <c r="A130" s="112">
        <v>125</v>
      </c>
      <c r="B130" s="113">
        <v>42109</v>
      </c>
      <c r="C130" s="114" t="s">
        <v>379</v>
      </c>
      <c r="D130" s="114" t="s">
        <v>436</v>
      </c>
      <c r="E130" s="114" t="s">
        <v>827</v>
      </c>
      <c r="F130" s="216">
        <v>8</v>
      </c>
      <c r="G130" s="220"/>
    </row>
    <row r="131" spans="1:7" ht="30" x14ac:dyDescent="0.25">
      <c r="A131" s="112">
        <f>+A130+1</f>
        <v>126</v>
      </c>
      <c r="B131" s="113">
        <v>42109</v>
      </c>
      <c r="C131" s="114" t="s">
        <v>379</v>
      </c>
      <c r="D131" s="114" t="s">
        <v>436</v>
      </c>
      <c r="E131" s="114" t="s">
        <v>828</v>
      </c>
      <c r="F131" s="216">
        <v>12</v>
      </c>
      <c r="G131" s="220"/>
    </row>
    <row r="132" spans="1:7" ht="30" x14ac:dyDescent="0.25">
      <c r="A132" s="112">
        <f>+A131+1</f>
        <v>127</v>
      </c>
      <c r="B132" s="113">
        <v>42109</v>
      </c>
      <c r="C132" s="114" t="s">
        <v>379</v>
      </c>
      <c r="D132" s="114" t="s">
        <v>436</v>
      </c>
      <c r="E132" s="114" t="s">
        <v>829</v>
      </c>
      <c r="F132" s="216">
        <v>12</v>
      </c>
      <c r="G132" s="220"/>
    </row>
    <row r="133" spans="1:7" ht="30" x14ac:dyDescent="0.25">
      <c r="A133" s="112">
        <f>+A132+1</f>
        <v>128</v>
      </c>
      <c r="B133" s="113">
        <v>42109</v>
      </c>
      <c r="C133" s="114" t="s">
        <v>379</v>
      </c>
      <c r="D133" s="114" t="s">
        <v>436</v>
      </c>
      <c r="E133" s="114" t="s">
        <v>830</v>
      </c>
      <c r="F133" s="216">
        <v>8</v>
      </c>
      <c r="G133" s="220"/>
    </row>
    <row r="134" spans="1:7" ht="30" x14ac:dyDescent="0.25">
      <c r="A134" s="112">
        <v>129</v>
      </c>
      <c r="B134" s="113">
        <v>42109</v>
      </c>
      <c r="C134" s="114" t="s">
        <v>510</v>
      </c>
      <c r="D134" s="114" t="s">
        <v>123</v>
      </c>
      <c r="E134" s="114" t="s">
        <v>826</v>
      </c>
      <c r="F134" s="216">
        <v>24</v>
      </c>
      <c r="G134" s="220"/>
    </row>
    <row r="135" spans="1:7" ht="90" x14ac:dyDescent="0.25">
      <c r="A135" s="112">
        <v>130</v>
      </c>
      <c r="B135" s="113">
        <v>42109</v>
      </c>
      <c r="C135" s="114" t="s">
        <v>660</v>
      </c>
      <c r="D135" s="114" t="s">
        <v>825</v>
      </c>
      <c r="E135" s="114" t="s">
        <v>606</v>
      </c>
      <c r="F135" s="216">
        <v>16.5</v>
      </c>
      <c r="G135" s="220"/>
    </row>
    <row r="136" spans="1:7" ht="60" x14ac:dyDescent="0.25">
      <c r="A136" s="112">
        <v>131</v>
      </c>
      <c r="B136" s="113">
        <v>42110</v>
      </c>
      <c r="C136" s="114" t="s">
        <v>100</v>
      </c>
      <c r="D136" s="114" t="s">
        <v>831</v>
      </c>
      <c r="E136" s="114"/>
      <c r="F136" s="216">
        <v>17.5</v>
      </c>
      <c r="G136" s="220"/>
    </row>
    <row r="137" spans="1:7" ht="75" x14ac:dyDescent="0.25">
      <c r="A137" s="112">
        <v>132</v>
      </c>
      <c r="B137" s="113">
        <v>42115</v>
      </c>
      <c r="C137" s="114" t="s">
        <v>100</v>
      </c>
      <c r="D137" s="114" t="s">
        <v>2989</v>
      </c>
      <c r="E137" s="114"/>
      <c r="F137" s="216">
        <v>39.700000000000003</v>
      </c>
      <c r="G137" s="220"/>
    </row>
    <row r="138" spans="1:7" ht="30" x14ac:dyDescent="0.25">
      <c r="A138" s="112">
        <v>133</v>
      </c>
      <c r="B138" s="113">
        <v>42116</v>
      </c>
      <c r="C138" s="114" t="s">
        <v>510</v>
      </c>
      <c r="D138" s="114" t="s">
        <v>844</v>
      </c>
      <c r="E138" s="114" t="s">
        <v>843</v>
      </c>
      <c r="F138" s="216">
        <v>10</v>
      </c>
      <c r="G138" s="220"/>
    </row>
    <row r="139" spans="1:7" ht="60" x14ac:dyDescent="0.25">
      <c r="A139" s="112">
        <v>134</v>
      </c>
      <c r="B139" s="113">
        <v>42116</v>
      </c>
      <c r="C139" s="114" t="s">
        <v>660</v>
      </c>
      <c r="D139" s="114" t="s">
        <v>842</v>
      </c>
      <c r="E139" s="114" t="s">
        <v>606</v>
      </c>
      <c r="F139" s="216">
        <v>15.5</v>
      </c>
      <c r="G139" s="220"/>
    </row>
    <row r="140" spans="1:7" x14ac:dyDescent="0.25">
      <c r="A140" s="112">
        <v>135</v>
      </c>
      <c r="B140" s="113">
        <v>42116</v>
      </c>
      <c r="C140" s="114" t="s">
        <v>481</v>
      </c>
      <c r="D140" s="114" t="s">
        <v>841</v>
      </c>
      <c r="E140" s="114" t="s">
        <v>840</v>
      </c>
      <c r="F140" s="216">
        <v>1</v>
      </c>
      <c r="G140" s="220"/>
    </row>
    <row r="141" spans="1:7" ht="45" x14ac:dyDescent="0.25">
      <c r="A141" s="112">
        <v>136</v>
      </c>
      <c r="B141" s="113">
        <v>42117</v>
      </c>
      <c r="C141" s="114" t="s">
        <v>100</v>
      </c>
      <c r="D141" s="114" t="s">
        <v>2990</v>
      </c>
      <c r="E141" s="114"/>
      <c r="F141" s="216">
        <v>20</v>
      </c>
      <c r="G141" s="220"/>
    </row>
    <row r="142" spans="1:7" ht="90" x14ac:dyDescent="0.25">
      <c r="A142" s="112">
        <v>137</v>
      </c>
      <c r="B142" s="113">
        <v>42117</v>
      </c>
      <c r="C142" s="114" t="s">
        <v>100</v>
      </c>
      <c r="D142" s="114" t="s">
        <v>850</v>
      </c>
      <c r="E142" s="114"/>
      <c r="F142" s="216">
        <v>31.2</v>
      </c>
      <c r="G142" s="220"/>
    </row>
    <row r="143" spans="1:7" x14ac:dyDescent="0.25">
      <c r="A143" s="112">
        <v>138</v>
      </c>
      <c r="B143" s="113">
        <v>42114</v>
      </c>
      <c r="C143" s="114" t="s">
        <v>481</v>
      </c>
      <c r="D143" s="114" t="s">
        <v>834</v>
      </c>
      <c r="E143" s="114" t="s">
        <v>833</v>
      </c>
      <c r="F143" s="216">
        <v>2</v>
      </c>
      <c r="G143" s="220"/>
    </row>
    <row r="144" spans="1:7" ht="45" x14ac:dyDescent="0.25">
      <c r="A144" s="112">
        <v>139</v>
      </c>
      <c r="B144" s="113">
        <v>42117</v>
      </c>
      <c r="C144" s="114" t="s">
        <v>848</v>
      </c>
      <c r="D144" s="114" t="s">
        <v>849</v>
      </c>
      <c r="E144" s="114" t="s">
        <v>847</v>
      </c>
      <c r="F144" s="216">
        <v>15</v>
      </c>
      <c r="G144" s="220"/>
    </row>
    <row r="145" spans="1:7" ht="90" x14ac:dyDescent="0.25">
      <c r="A145" s="112">
        <v>140</v>
      </c>
      <c r="B145" s="113">
        <v>42117</v>
      </c>
      <c r="C145" s="114" t="s">
        <v>660</v>
      </c>
      <c r="D145" s="114" t="s">
        <v>846</v>
      </c>
      <c r="E145" s="114" t="s">
        <v>606</v>
      </c>
      <c r="F145" s="216">
        <v>15</v>
      </c>
      <c r="G145" s="220"/>
    </row>
    <row r="146" spans="1:7" ht="45" x14ac:dyDescent="0.25">
      <c r="A146" s="112">
        <v>141</v>
      </c>
      <c r="B146" s="113">
        <v>42117</v>
      </c>
      <c r="C146" s="114"/>
      <c r="D146" s="114" t="s">
        <v>2991</v>
      </c>
      <c r="E146" s="114"/>
      <c r="F146" s="216">
        <v>600</v>
      </c>
      <c r="G146" s="220"/>
    </row>
    <row r="147" spans="1:7" ht="60" x14ac:dyDescent="0.25">
      <c r="A147" s="112">
        <v>142</v>
      </c>
      <c r="B147" s="113">
        <v>42118</v>
      </c>
      <c r="C147" s="114" t="s">
        <v>100</v>
      </c>
      <c r="D147" s="114" t="s">
        <v>859</v>
      </c>
      <c r="E147" s="114"/>
      <c r="F147" s="216">
        <v>12.5</v>
      </c>
      <c r="G147" s="220"/>
    </row>
    <row r="148" spans="1:7" ht="45" x14ac:dyDescent="0.25">
      <c r="A148" s="112">
        <v>143</v>
      </c>
      <c r="B148" s="113">
        <v>42118</v>
      </c>
      <c r="C148" s="114" t="s">
        <v>407</v>
      </c>
      <c r="D148" s="114" t="s">
        <v>2992</v>
      </c>
      <c r="E148" s="114" t="s">
        <v>856</v>
      </c>
      <c r="F148" s="216">
        <v>138</v>
      </c>
      <c r="G148" s="220"/>
    </row>
    <row r="149" spans="1:7" ht="75" x14ac:dyDescent="0.25">
      <c r="A149" s="112">
        <v>144</v>
      </c>
      <c r="B149" s="113">
        <v>42118</v>
      </c>
      <c r="C149" s="114" t="s">
        <v>660</v>
      </c>
      <c r="D149" s="114" t="s">
        <v>855</v>
      </c>
      <c r="E149" s="114" t="s">
        <v>606</v>
      </c>
      <c r="F149" s="216">
        <v>7.5</v>
      </c>
      <c r="G149" s="220"/>
    </row>
    <row r="150" spans="1:7" ht="105" x14ac:dyDescent="0.25">
      <c r="A150" s="112">
        <v>145</v>
      </c>
      <c r="B150" s="113">
        <v>42121</v>
      </c>
      <c r="C150" s="114" t="s">
        <v>100</v>
      </c>
      <c r="D150" s="114" t="s">
        <v>860</v>
      </c>
      <c r="E150" s="114"/>
      <c r="F150" s="216">
        <v>21.5</v>
      </c>
      <c r="G150" s="220"/>
    </row>
    <row r="151" spans="1:7" ht="45" x14ac:dyDescent="0.25">
      <c r="A151" s="112">
        <v>146</v>
      </c>
      <c r="B151" s="113">
        <v>42122</v>
      </c>
      <c r="C151" s="114" t="s">
        <v>100</v>
      </c>
      <c r="D151" s="114" t="s">
        <v>861</v>
      </c>
      <c r="E151" s="114"/>
      <c r="F151" s="216">
        <v>5</v>
      </c>
      <c r="G151" s="220"/>
    </row>
    <row r="152" spans="1:7" ht="45" x14ac:dyDescent="0.25">
      <c r="A152" s="112">
        <v>147</v>
      </c>
      <c r="B152" s="113">
        <v>42124</v>
      </c>
      <c r="C152" s="114" t="s">
        <v>100</v>
      </c>
      <c r="D152" s="114" t="s">
        <v>862</v>
      </c>
      <c r="E152" s="114"/>
      <c r="F152" s="216">
        <v>5</v>
      </c>
      <c r="G152" s="220"/>
    </row>
    <row r="153" spans="1:7" ht="30" x14ac:dyDescent="0.25">
      <c r="A153" s="112">
        <v>148</v>
      </c>
      <c r="B153" s="117">
        <v>42124</v>
      </c>
      <c r="C153" s="118" t="s">
        <v>757</v>
      </c>
      <c r="D153" s="118" t="s">
        <v>864</v>
      </c>
      <c r="E153" s="119"/>
      <c r="F153" s="216">
        <v>2405.7600000000002</v>
      </c>
      <c r="G153" s="221"/>
    </row>
    <row r="154" spans="1:7" ht="30" x14ac:dyDescent="0.25">
      <c r="A154" s="112">
        <v>149</v>
      </c>
      <c r="B154" s="117">
        <v>42124</v>
      </c>
      <c r="C154" s="118" t="s">
        <v>357</v>
      </c>
      <c r="D154" s="118" t="s">
        <v>864</v>
      </c>
      <c r="E154" s="119"/>
      <c r="F154" s="216">
        <v>1132</v>
      </c>
      <c r="G154" s="221"/>
    </row>
    <row r="155" spans="1:7" ht="30" x14ac:dyDescent="0.25">
      <c r="A155" s="112">
        <v>150</v>
      </c>
      <c r="B155" s="117">
        <v>42126</v>
      </c>
      <c r="C155" s="118" t="s">
        <v>328</v>
      </c>
      <c r="D155" s="118" t="s">
        <v>864</v>
      </c>
      <c r="E155" s="119"/>
      <c r="F155" s="216">
        <v>2964</v>
      </c>
      <c r="G155" s="221"/>
    </row>
    <row r="156" spans="1:7" ht="60" x14ac:dyDescent="0.25">
      <c r="A156" s="112">
        <v>151</v>
      </c>
      <c r="B156" s="117">
        <v>42134</v>
      </c>
      <c r="C156" s="114" t="s">
        <v>15</v>
      </c>
      <c r="D156" s="114" t="s">
        <v>881</v>
      </c>
      <c r="E156" s="114"/>
      <c r="F156" s="216">
        <v>1850</v>
      </c>
      <c r="G156" s="220"/>
    </row>
    <row r="157" spans="1:7" ht="75" x14ac:dyDescent="0.25">
      <c r="A157" s="112">
        <v>152</v>
      </c>
      <c r="B157" s="117">
        <v>42141</v>
      </c>
      <c r="C157" s="114" t="s">
        <v>15</v>
      </c>
      <c r="D157" s="114" t="s">
        <v>899</v>
      </c>
      <c r="E157" s="114"/>
      <c r="F157" s="216">
        <v>1050</v>
      </c>
      <c r="G157" s="220"/>
    </row>
    <row r="158" spans="1:7" ht="75" x14ac:dyDescent="0.25">
      <c r="A158" s="112">
        <v>153</v>
      </c>
      <c r="B158" s="117">
        <v>42141</v>
      </c>
      <c r="C158" s="114" t="s">
        <v>15</v>
      </c>
      <c r="D158" s="114" t="s">
        <v>900</v>
      </c>
      <c r="E158" s="114"/>
      <c r="F158" s="216">
        <v>450</v>
      </c>
      <c r="G158" s="220"/>
    </row>
    <row r="159" spans="1:7" ht="30" x14ac:dyDescent="0.25">
      <c r="A159" s="112">
        <v>154</v>
      </c>
      <c r="B159" s="117">
        <v>42142</v>
      </c>
      <c r="C159" s="114" t="s">
        <v>15</v>
      </c>
      <c r="D159" s="114" t="s">
        <v>2993</v>
      </c>
      <c r="E159" s="114" t="s">
        <v>606</v>
      </c>
      <c r="F159" s="216">
        <f>105+3552.7</f>
        <v>3657.7</v>
      </c>
      <c r="G159" s="220">
        <v>3200</v>
      </c>
    </row>
    <row r="160" spans="1:7" ht="90" x14ac:dyDescent="0.25">
      <c r="A160" s="112">
        <v>155</v>
      </c>
      <c r="B160" s="113">
        <v>42130</v>
      </c>
      <c r="C160" s="114" t="s">
        <v>100</v>
      </c>
      <c r="D160" s="114" t="s">
        <v>870</v>
      </c>
      <c r="E160" s="114"/>
      <c r="F160" s="216">
        <f>13.5+162+6</f>
        <v>181.5</v>
      </c>
      <c r="G160" s="220"/>
    </row>
    <row r="161" spans="1:7" ht="45" x14ac:dyDescent="0.25">
      <c r="A161" s="112">
        <v>156</v>
      </c>
      <c r="B161" s="113">
        <v>42130</v>
      </c>
      <c r="C161" s="114" t="s">
        <v>868</v>
      </c>
      <c r="D161" s="114" t="s">
        <v>869</v>
      </c>
      <c r="E161" s="114" t="s">
        <v>867</v>
      </c>
      <c r="F161" s="216">
        <v>150</v>
      </c>
      <c r="G161" s="220"/>
    </row>
    <row r="162" spans="1:7" ht="75" x14ac:dyDescent="0.25">
      <c r="A162" s="112">
        <v>157</v>
      </c>
      <c r="B162" s="113">
        <v>42131</v>
      </c>
      <c r="C162" s="114" t="s">
        <v>100</v>
      </c>
      <c r="D162" s="114" t="s">
        <v>874</v>
      </c>
      <c r="E162" s="114"/>
      <c r="F162" s="216">
        <v>8</v>
      </c>
      <c r="G162" s="220"/>
    </row>
    <row r="163" spans="1:7" ht="30" x14ac:dyDescent="0.25">
      <c r="A163" s="112">
        <v>158</v>
      </c>
      <c r="B163" s="113">
        <v>42131</v>
      </c>
      <c r="C163" s="114" t="s">
        <v>379</v>
      </c>
      <c r="D163" s="114" t="s">
        <v>15</v>
      </c>
      <c r="E163" s="114"/>
      <c r="F163" s="216">
        <v>60.8</v>
      </c>
      <c r="G163" s="220"/>
    </row>
    <row r="164" spans="1:7" ht="30" x14ac:dyDescent="0.25">
      <c r="A164" s="112">
        <v>159</v>
      </c>
      <c r="B164" s="113">
        <v>42135</v>
      </c>
      <c r="C164" s="114" t="s">
        <v>616</v>
      </c>
      <c r="D164" s="114" t="s">
        <v>15</v>
      </c>
      <c r="E164" s="114" t="s">
        <v>882</v>
      </c>
      <c r="F164" s="216">
        <v>237.5</v>
      </c>
      <c r="G164" s="220"/>
    </row>
    <row r="165" spans="1:7" ht="45" x14ac:dyDescent="0.25">
      <c r="A165" s="112">
        <v>160</v>
      </c>
      <c r="B165" s="113">
        <v>42132</v>
      </c>
      <c r="C165" s="114" t="s">
        <v>100</v>
      </c>
      <c r="D165" s="114" t="s">
        <v>878</v>
      </c>
      <c r="E165" s="114"/>
      <c r="F165" s="216">
        <v>5</v>
      </c>
      <c r="G165" s="220"/>
    </row>
    <row r="166" spans="1:7" ht="30" x14ac:dyDescent="0.25">
      <c r="A166" s="112">
        <v>161</v>
      </c>
      <c r="B166" s="113">
        <v>42136</v>
      </c>
      <c r="C166" s="114" t="s">
        <v>890</v>
      </c>
      <c r="D166" s="114" t="s">
        <v>588</v>
      </c>
      <c r="E166" s="114" t="s">
        <v>889</v>
      </c>
      <c r="F166" s="216">
        <v>498</v>
      </c>
      <c r="G166" s="220"/>
    </row>
    <row r="167" spans="1:7" ht="30" x14ac:dyDescent="0.25">
      <c r="A167" s="112">
        <v>162</v>
      </c>
      <c r="B167" s="113">
        <v>42081</v>
      </c>
      <c r="C167" s="114" t="s">
        <v>11</v>
      </c>
      <c r="D167" s="114" t="s">
        <v>588</v>
      </c>
      <c r="E167" s="114" t="s">
        <v>725</v>
      </c>
      <c r="F167" s="216">
        <v>2573</v>
      </c>
      <c r="G167" s="220"/>
    </row>
    <row r="168" spans="1:7" ht="45" x14ac:dyDescent="0.25">
      <c r="A168" s="112">
        <v>163</v>
      </c>
      <c r="B168" s="113">
        <v>42136</v>
      </c>
      <c r="C168" s="114" t="s">
        <v>576</v>
      </c>
      <c r="D168" s="114" t="s">
        <v>577</v>
      </c>
      <c r="E168" s="114" t="s">
        <v>888</v>
      </c>
      <c r="F168" s="216">
        <v>3</v>
      </c>
      <c r="G168" s="220"/>
    </row>
    <row r="169" spans="1:7" ht="60" x14ac:dyDescent="0.25">
      <c r="A169" s="112">
        <v>164</v>
      </c>
      <c r="B169" s="113">
        <v>42136</v>
      </c>
      <c r="C169" s="114" t="s">
        <v>100</v>
      </c>
      <c r="D169" s="114" t="s">
        <v>887</v>
      </c>
      <c r="E169" s="114"/>
      <c r="F169" s="216">
        <v>13</v>
      </c>
      <c r="G169" s="220"/>
    </row>
    <row r="170" spans="1:7" ht="30" x14ac:dyDescent="0.25">
      <c r="A170" s="112">
        <v>165</v>
      </c>
      <c r="B170" s="113">
        <v>42136</v>
      </c>
      <c r="C170" s="114" t="s">
        <v>884</v>
      </c>
      <c r="D170" s="114" t="s">
        <v>617</v>
      </c>
      <c r="E170" s="114" t="s">
        <v>883</v>
      </c>
      <c r="F170" s="216">
        <v>18</v>
      </c>
      <c r="G170" s="220"/>
    </row>
    <row r="171" spans="1:7" ht="30" x14ac:dyDescent="0.25">
      <c r="A171" s="112">
        <v>166</v>
      </c>
      <c r="B171" s="113">
        <v>42136</v>
      </c>
      <c r="C171" s="114" t="s">
        <v>81</v>
      </c>
      <c r="D171" s="114" t="s">
        <v>886</v>
      </c>
      <c r="E171" s="114" t="s">
        <v>885</v>
      </c>
      <c r="F171" s="216">
        <v>6</v>
      </c>
      <c r="G171" s="220"/>
    </row>
    <row r="172" spans="1:7" ht="90" x14ac:dyDescent="0.25">
      <c r="A172" s="112">
        <v>167</v>
      </c>
      <c r="B172" s="113">
        <v>42138</v>
      </c>
      <c r="C172" s="114" t="s">
        <v>100</v>
      </c>
      <c r="D172" s="114" t="s">
        <v>896</v>
      </c>
      <c r="E172" s="114"/>
      <c r="F172" s="216">
        <v>16</v>
      </c>
      <c r="G172" s="220"/>
    </row>
    <row r="173" spans="1:7" ht="45" x14ac:dyDescent="0.25">
      <c r="A173" s="112">
        <v>168</v>
      </c>
      <c r="B173" s="113">
        <v>42138</v>
      </c>
      <c r="C173" s="114" t="s">
        <v>894</v>
      </c>
      <c r="D173" s="114" t="s">
        <v>895</v>
      </c>
      <c r="E173" s="114" t="s">
        <v>893</v>
      </c>
      <c r="F173" s="216">
        <v>330</v>
      </c>
      <c r="G173" s="220"/>
    </row>
    <row r="174" spans="1:7" ht="75" x14ac:dyDescent="0.25">
      <c r="A174" s="112">
        <v>169</v>
      </c>
      <c r="B174" s="113">
        <v>42138</v>
      </c>
      <c r="C174" s="114" t="s">
        <v>660</v>
      </c>
      <c r="D174" s="114" t="s">
        <v>892</v>
      </c>
      <c r="E174" s="114" t="s">
        <v>606</v>
      </c>
      <c r="F174" s="216">
        <v>21.7</v>
      </c>
      <c r="G174" s="220"/>
    </row>
    <row r="175" spans="1:7" ht="90" x14ac:dyDescent="0.25">
      <c r="A175" s="112">
        <v>170</v>
      </c>
      <c r="B175" s="113">
        <v>42139</v>
      </c>
      <c r="C175" s="114" t="s">
        <v>100</v>
      </c>
      <c r="D175" s="114" t="s">
        <v>898</v>
      </c>
      <c r="E175" s="114"/>
      <c r="F175" s="216">
        <v>2900</v>
      </c>
      <c r="G175" s="220"/>
    </row>
    <row r="176" spans="1:7" ht="60" x14ac:dyDescent="0.25">
      <c r="A176" s="112">
        <v>171</v>
      </c>
      <c r="B176" s="113">
        <v>42142</v>
      </c>
      <c r="C176" s="114" t="s">
        <v>100</v>
      </c>
      <c r="D176" s="114" t="s">
        <v>902</v>
      </c>
      <c r="E176" s="114"/>
      <c r="F176" s="216">
        <v>22.2</v>
      </c>
      <c r="G176" s="220"/>
    </row>
    <row r="177" spans="1:7" x14ac:dyDescent="0.25">
      <c r="A177" s="112">
        <v>172</v>
      </c>
      <c r="B177" s="113">
        <v>42142</v>
      </c>
      <c r="C177" s="114" t="s">
        <v>481</v>
      </c>
      <c r="D177" s="114" t="s">
        <v>841</v>
      </c>
      <c r="E177" s="114" t="s">
        <v>901</v>
      </c>
      <c r="F177" s="216">
        <v>2</v>
      </c>
      <c r="G177" s="220"/>
    </row>
    <row r="178" spans="1:7" ht="105" x14ac:dyDescent="0.25">
      <c r="A178" s="112">
        <v>173</v>
      </c>
      <c r="B178" s="113">
        <v>42143</v>
      </c>
      <c r="C178" s="114" t="s">
        <v>100</v>
      </c>
      <c r="D178" s="114" t="s">
        <v>904</v>
      </c>
      <c r="E178" s="114"/>
      <c r="F178" s="216">
        <v>146.5</v>
      </c>
      <c r="G178" s="220"/>
    </row>
    <row r="179" spans="1:7" ht="60" x14ac:dyDescent="0.25">
      <c r="A179" s="112">
        <v>174</v>
      </c>
      <c r="B179" s="113">
        <v>42144</v>
      </c>
      <c r="C179" s="114" t="s">
        <v>100</v>
      </c>
      <c r="D179" s="114" t="s">
        <v>2994</v>
      </c>
      <c r="E179" s="114"/>
      <c r="F179" s="216">
        <v>5</v>
      </c>
      <c r="G179" s="220"/>
    </row>
    <row r="180" spans="1:7" ht="30" x14ac:dyDescent="0.25">
      <c r="A180" s="112">
        <v>175</v>
      </c>
      <c r="B180" s="113">
        <v>42144</v>
      </c>
      <c r="C180" s="114" t="s">
        <v>11</v>
      </c>
      <c r="D180" s="114" t="s">
        <v>588</v>
      </c>
      <c r="E180" s="114" t="s">
        <v>908</v>
      </c>
      <c r="F180" s="216">
        <v>62</v>
      </c>
      <c r="G180" s="220"/>
    </row>
    <row r="181" spans="1:7" ht="90" x14ac:dyDescent="0.25">
      <c r="A181" s="112">
        <v>176</v>
      </c>
      <c r="B181" s="113">
        <v>42144</v>
      </c>
      <c r="C181" s="114" t="s">
        <v>660</v>
      </c>
      <c r="D181" s="114" t="s">
        <v>907</v>
      </c>
      <c r="E181" s="114" t="s">
        <v>606</v>
      </c>
      <c r="F181" s="216">
        <v>33.5</v>
      </c>
      <c r="G181" s="220"/>
    </row>
    <row r="182" spans="1:7" ht="75" x14ac:dyDescent="0.25">
      <c r="A182" s="112">
        <v>177</v>
      </c>
      <c r="B182" s="113">
        <v>42149</v>
      </c>
      <c r="C182" s="114" t="s">
        <v>100</v>
      </c>
      <c r="D182" s="114" t="s">
        <v>911</v>
      </c>
      <c r="E182" s="114"/>
      <c r="F182" s="216">
        <v>27</v>
      </c>
      <c r="G182" s="220"/>
    </row>
    <row r="183" spans="1:7" ht="75" x14ac:dyDescent="0.25">
      <c r="A183" s="112">
        <v>178</v>
      </c>
      <c r="B183" s="113">
        <v>42150</v>
      </c>
      <c r="C183" s="114" t="s">
        <v>100</v>
      </c>
      <c r="D183" s="114" t="s">
        <v>912</v>
      </c>
      <c r="E183" s="114"/>
      <c r="F183" s="216">
        <v>210</v>
      </c>
      <c r="G183" s="220"/>
    </row>
    <row r="184" spans="1:7" ht="30" x14ac:dyDescent="0.25">
      <c r="A184" s="112">
        <v>179</v>
      </c>
      <c r="B184" s="113">
        <v>42134</v>
      </c>
      <c r="C184" s="114" t="s">
        <v>100</v>
      </c>
      <c r="D184" s="114" t="s">
        <v>2995</v>
      </c>
      <c r="E184" s="114"/>
      <c r="F184" s="216">
        <v>1476.5</v>
      </c>
      <c r="G184" s="220"/>
    </row>
    <row r="185" spans="1:7" ht="30" x14ac:dyDescent="0.25">
      <c r="A185" s="112">
        <v>180</v>
      </c>
      <c r="B185" s="113">
        <v>42152</v>
      </c>
      <c r="C185" s="114" t="s">
        <v>379</v>
      </c>
      <c r="D185" s="114" t="s">
        <v>436</v>
      </c>
      <c r="E185" s="114" t="s">
        <v>915</v>
      </c>
      <c r="F185" s="216">
        <v>8</v>
      </c>
      <c r="G185" s="220"/>
    </row>
    <row r="186" spans="1:7" ht="30" x14ac:dyDescent="0.25">
      <c r="A186" s="112">
        <v>181</v>
      </c>
      <c r="B186" s="117">
        <v>42124</v>
      </c>
      <c r="C186" s="118" t="s">
        <v>328</v>
      </c>
      <c r="D186" s="118" t="s">
        <v>863</v>
      </c>
      <c r="E186" s="119"/>
      <c r="F186" s="216">
        <v>2708</v>
      </c>
      <c r="G186" s="221"/>
    </row>
    <row r="187" spans="1:7" ht="30" x14ac:dyDescent="0.25">
      <c r="A187" s="112">
        <v>182</v>
      </c>
      <c r="B187" s="117">
        <v>42151</v>
      </c>
      <c r="C187" s="114" t="s">
        <v>703</v>
      </c>
      <c r="D187" s="114" t="s">
        <v>914</v>
      </c>
      <c r="E187" s="114"/>
      <c r="F187" s="216">
        <v>1510</v>
      </c>
      <c r="G187" s="220"/>
    </row>
    <row r="188" spans="1:7" ht="30" x14ac:dyDescent="0.25">
      <c r="A188" s="112">
        <v>183</v>
      </c>
      <c r="B188" s="117">
        <v>42154</v>
      </c>
      <c r="C188" s="118" t="s">
        <v>357</v>
      </c>
      <c r="D188" s="118" t="s">
        <v>863</v>
      </c>
      <c r="E188" s="119"/>
      <c r="F188" s="216">
        <v>1538.3</v>
      </c>
      <c r="G188" s="221"/>
    </row>
    <row r="189" spans="1:7" ht="30" x14ac:dyDescent="0.25">
      <c r="A189" s="112">
        <v>184</v>
      </c>
      <c r="B189" s="117">
        <v>42155</v>
      </c>
      <c r="C189" s="118" t="s">
        <v>757</v>
      </c>
      <c r="D189" s="118" t="s">
        <v>863</v>
      </c>
      <c r="E189" s="119"/>
      <c r="F189" s="216">
        <v>2448.5</v>
      </c>
      <c r="G189" s="221"/>
    </row>
    <row r="190" spans="1:7" ht="90" x14ac:dyDescent="0.25">
      <c r="A190" s="112">
        <v>185</v>
      </c>
      <c r="B190" s="113">
        <v>42157</v>
      </c>
      <c r="C190" s="114" t="s">
        <v>100</v>
      </c>
      <c r="D190" s="114" t="s">
        <v>920</v>
      </c>
      <c r="E190" s="114"/>
      <c r="F190" s="216">
        <f>2850+585</f>
        <v>3435</v>
      </c>
      <c r="G190" s="220"/>
    </row>
    <row r="191" spans="1:7" ht="90" x14ac:dyDescent="0.25">
      <c r="A191" s="112">
        <v>186</v>
      </c>
      <c r="B191" s="113">
        <v>42157</v>
      </c>
      <c r="C191" s="114" t="s">
        <v>100</v>
      </c>
      <c r="D191" s="114" t="s">
        <v>919</v>
      </c>
      <c r="E191" s="114"/>
      <c r="F191" s="216">
        <v>151</v>
      </c>
      <c r="G191" s="220"/>
    </row>
    <row r="192" spans="1:7" ht="75" x14ac:dyDescent="0.25">
      <c r="A192" s="112">
        <v>187</v>
      </c>
      <c r="B192" s="113">
        <v>42157</v>
      </c>
      <c r="C192" s="114" t="s">
        <v>660</v>
      </c>
      <c r="D192" s="114" t="s">
        <v>918</v>
      </c>
      <c r="E192" s="114" t="s">
        <v>606</v>
      </c>
      <c r="F192" s="216">
        <v>14</v>
      </c>
      <c r="G192" s="220"/>
    </row>
    <row r="193" spans="1:7" ht="30" x14ac:dyDescent="0.25">
      <c r="A193" s="112">
        <v>188</v>
      </c>
      <c r="B193" s="113">
        <v>42158</v>
      </c>
      <c r="C193" s="114" t="s">
        <v>100</v>
      </c>
      <c r="D193" s="114" t="s">
        <v>925</v>
      </c>
      <c r="E193" s="114"/>
      <c r="F193" s="216">
        <v>420</v>
      </c>
      <c r="G193" s="220"/>
    </row>
    <row r="194" spans="1:7" ht="45" x14ac:dyDescent="0.25">
      <c r="A194" s="112">
        <v>189</v>
      </c>
      <c r="B194" s="113">
        <v>42159</v>
      </c>
      <c r="C194" s="114" t="s">
        <v>81</v>
      </c>
      <c r="D194" s="114" t="s">
        <v>928</v>
      </c>
      <c r="E194" s="114" t="s">
        <v>927</v>
      </c>
      <c r="F194" s="216">
        <v>24</v>
      </c>
      <c r="G194" s="220"/>
    </row>
    <row r="195" spans="1:7" ht="45" x14ac:dyDescent="0.25">
      <c r="A195" s="112">
        <v>190</v>
      </c>
      <c r="B195" s="113">
        <v>42159</v>
      </c>
      <c r="C195" s="114" t="s">
        <v>100</v>
      </c>
      <c r="D195" s="114" t="s">
        <v>926</v>
      </c>
      <c r="E195" s="114"/>
      <c r="F195" s="216">
        <v>5</v>
      </c>
      <c r="G195" s="220"/>
    </row>
    <row r="196" spans="1:7" ht="60" x14ac:dyDescent="0.25">
      <c r="A196" s="112">
        <v>191</v>
      </c>
      <c r="B196" s="113">
        <v>42160</v>
      </c>
      <c r="C196" s="114" t="s">
        <v>100</v>
      </c>
      <c r="D196" s="114" t="s">
        <v>982</v>
      </c>
      <c r="E196" s="114"/>
      <c r="F196" s="216">
        <v>7.5</v>
      </c>
      <c r="G196" s="220"/>
    </row>
    <row r="197" spans="1:7" ht="45" x14ac:dyDescent="0.25">
      <c r="A197" s="112">
        <v>192</v>
      </c>
      <c r="B197" s="113">
        <v>42160</v>
      </c>
      <c r="C197" s="114" t="s">
        <v>980</v>
      </c>
      <c r="D197" s="114" t="s">
        <v>981</v>
      </c>
      <c r="E197" s="114" t="s">
        <v>979</v>
      </c>
      <c r="F197" s="216">
        <v>200</v>
      </c>
      <c r="G197" s="220"/>
    </row>
    <row r="198" spans="1:7" ht="30" x14ac:dyDescent="0.25">
      <c r="A198" s="112">
        <v>193</v>
      </c>
      <c r="B198" s="113">
        <v>42160</v>
      </c>
      <c r="C198" s="114" t="s">
        <v>564</v>
      </c>
      <c r="D198" s="114" t="s">
        <v>932</v>
      </c>
      <c r="E198" s="114" t="s">
        <v>931</v>
      </c>
      <c r="F198" s="216">
        <v>24</v>
      </c>
      <c r="G198" s="220"/>
    </row>
    <row r="199" spans="1:7" ht="30" x14ac:dyDescent="0.25">
      <c r="A199" s="112">
        <v>194</v>
      </c>
      <c r="B199" s="113">
        <v>42160</v>
      </c>
      <c r="C199" s="114" t="s">
        <v>564</v>
      </c>
      <c r="D199" s="114" t="s">
        <v>934</v>
      </c>
      <c r="E199" s="114" t="s">
        <v>933</v>
      </c>
      <c r="F199" s="216">
        <v>24</v>
      </c>
      <c r="G199" s="220"/>
    </row>
    <row r="200" spans="1:7" ht="30" x14ac:dyDescent="0.25">
      <c r="A200" s="112">
        <v>195</v>
      </c>
      <c r="B200" s="113">
        <v>42160</v>
      </c>
      <c r="C200" s="114" t="s">
        <v>564</v>
      </c>
      <c r="D200" s="114" t="s">
        <v>936</v>
      </c>
      <c r="E200" s="114" t="s">
        <v>935</v>
      </c>
      <c r="F200" s="216">
        <v>24</v>
      </c>
      <c r="G200" s="220"/>
    </row>
    <row r="201" spans="1:7" ht="30" x14ac:dyDescent="0.25">
      <c r="A201" s="112">
        <v>196</v>
      </c>
      <c r="B201" s="113">
        <v>42160</v>
      </c>
      <c r="C201" s="114" t="s">
        <v>564</v>
      </c>
      <c r="D201" s="114" t="s">
        <v>938</v>
      </c>
      <c r="E201" s="114" t="s">
        <v>937</v>
      </c>
      <c r="F201" s="216">
        <v>24</v>
      </c>
      <c r="G201" s="220"/>
    </row>
    <row r="202" spans="1:7" ht="30" x14ac:dyDescent="0.25">
      <c r="A202" s="112">
        <v>197</v>
      </c>
      <c r="B202" s="113">
        <v>42160</v>
      </c>
      <c r="C202" s="114" t="s">
        <v>564</v>
      </c>
      <c r="D202" s="114" t="s">
        <v>940</v>
      </c>
      <c r="E202" s="114" t="s">
        <v>939</v>
      </c>
      <c r="F202" s="216">
        <v>24</v>
      </c>
      <c r="G202" s="220"/>
    </row>
    <row r="203" spans="1:7" ht="30" x14ac:dyDescent="0.25">
      <c r="A203" s="112">
        <v>198</v>
      </c>
      <c r="B203" s="113">
        <v>42160</v>
      </c>
      <c r="C203" s="114" t="s">
        <v>564</v>
      </c>
      <c r="D203" s="114" t="s">
        <v>942</v>
      </c>
      <c r="E203" s="114" t="s">
        <v>941</v>
      </c>
      <c r="F203" s="216">
        <v>24</v>
      </c>
      <c r="G203" s="220"/>
    </row>
    <row r="204" spans="1:7" ht="30" x14ac:dyDescent="0.25">
      <c r="A204" s="112">
        <v>199</v>
      </c>
      <c r="B204" s="113">
        <v>42160</v>
      </c>
      <c r="C204" s="114" t="s">
        <v>564</v>
      </c>
      <c r="D204" s="114" t="s">
        <v>944</v>
      </c>
      <c r="E204" s="114" t="s">
        <v>943</v>
      </c>
      <c r="F204" s="216">
        <v>24</v>
      </c>
      <c r="G204" s="220"/>
    </row>
    <row r="205" spans="1:7" ht="30" x14ac:dyDescent="0.25">
      <c r="A205" s="112">
        <v>200</v>
      </c>
      <c r="B205" s="113">
        <v>42160</v>
      </c>
      <c r="C205" s="114" t="s">
        <v>564</v>
      </c>
      <c r="D205" s="114" t="s">
        <v>946</v>
      </c>
      <c r="E205" s="114" t="s">
        <v>945</v>
      </c>
      <c r="F205" s="216">
        <v>24</v>
      </c>
      <c r="G205" s="220"/>
    </row>
    <row r="206" spans="1:7" ht="30" x14ac:dyDescent="0.25">
      <c r="A206" s="112">
        <v>201</v>
      </c>
      <c r="B206" s="113">
        <v>42160</v>
      </c>
      <c r="C206" s="114" t="s">
        <v>564</v>
      </c>
      <c r="D206" s="114" t="s">
        <v>948</v>
      </c>
      <c r="E206" s="114" t="s">
        <v>947</v>
      </c>
      <c r="F206" s="216">
        <v>24</v>
      </c>
      <c r="G206" s="220"/>
    </row>
    <row r="207" spans="1:7" ht="30" x14ac:dyDescent="0.25">
      <c r="A207" s="112">
        <v>202</v>
      </c>
      <c r="B207" s="113">
        <v>42160</v>
      </c>
      <c r="C207" s="114" t="s">
        <v>564</v>
      </c>
      <c r="D207" s="114" t="s">
        <v>950</v>
      </c>
      <c r="E207" s="114" t="s">
        <v>949</v>
      </c>
      <c r="F207" s="216">
        <v>24</v>
      </c>
      <c r="G207" s="220"/>
    </row>
    <row r="208" spans="1:7" ht="30" x14ac:dyDescent="0.25">
      <c r="A208" s="112">
        <v>203</v>
      </c>
      <c r="B208" s="113">
        <v>42160</v>
      </c>
      <c r="C208" s="114" t="s">
        <v>564</v>
      </c>
      <c r="D208" s="114" t="s">
        <v>952</v>
      </c>
      <c r="E208" s="114" t="s">
        <v>951</v>
      </c>
      <c r="F208" s="216">
        <v>24</v>
      </c>
      <c r="G208" s="220"/>
    </row>
    <row r="209" spans="1:7" ht="30" x14ac:dyDescent="0.25">
      <c r="A209" s="112">
        <v>204</v>
      </c>
      <c r="B209" s="113">
        <v>42160</v>
      </c>
      <c r="C209" s="114" t="s">
        <v>564</v>
      </c>
      <c r="D209" s="114" t="s">
        <v>954</v>
      </c>
      <c r="E209" s="114" t="s">
        <v>953</v>
      </c>
      <c r="F209" s="216">
        <v>24</v>
      </c>
      <c r="G209" s="220"/>
    </row>
    <row r="210" spans="1:7" ht="30" x14ac:dyDescent="0.25">
      <c r="A210" s="112">
        <v>205</v>
      </c>
      <c r="B210" s="113">
        <v>42160</v>
      </c>
      <c r="C210" s="114" t="s">
        <v>564</v>
      </c>
      <c r="D210" s="114" t="s">
        <v>956</v>
      </c>
      <c r="E210" s="114" t="s">
        <v>955</v>
      </c>
      <c r="F210" s="216">
        <v>24</v>
      </c>
      <c r="G210" s="220"/>
    </row>
    <row r="211" spans="1:7" ht="30" x14ac:dyDescent="0.25">
      <c r="A211" s="112">
        <v>206</v>
      </c>
      <c r="B211" s="113">
        <v>42160</v>
      </c>
      <c r="C211" s="114" t="s">
        <v>564</v>
      </c>
      <c r="D211" s="114" t="s">
        <v>958</v>
      </c>
      <c r="E211" s="114" t="s">
        <v>957</v>
      </c>
      <c r="F211" s="216">
        <v>24</v>
      </c>
      <c r="G211" s="220"/>
    </row>
    <row r="212" spans="1:7" ht="30" x14ac:dyDescent="0.25">
      <c r="A212" s="112">
        <v>207</v>
      </c>
      <c r="B212" s="113">
        <v>42160</v>
      </c>
      <c r="C212" s="114" t="s">
        <v>564</v>
      </c>
      <c r="D212" s="114" t="s">
        <v>960</v>
      </c>
      <c r="E212" s="114" t="s">
        <v>959</v>
      </c>
      <c r="F212" s="216">
        <v>24</v>
      </c>
      <c r="G212" s="220"/>
    </row>
    <row r="213" spans="1:7" ht="30" x14ac:dyDescent="0.25">
      <c r="A213" s="112">
        <v>208</v>
      </c>
      <c r="B213" s="113">
        <v>42160</v>
      </c>
      <c r="C213" s="114" t="s">
        <v>564</v>
      </c>
      <c r="D213" s="114" t="s">
        <v>962</v>
      </c>
      <c r="E213" s="114" t="s">
        <v>961</v>
      </c>
      <c r="F213" s="216">
        <v>24</v>
      </c>
      <c r="G213" s="220"/>
    </row>
    <row r="214" spans="1:7" ht="30" x14ac:dyDescent="0.25">
      <c r="A214" s="112">
        <v>209</v>
      </c>
      <c r="B214" s="113">
        <v>42160</v>
      </c>
      <c r="C214" s="114" t="s">
        <v>564</v>
      </c>
      <c r="D214" s="114" t="s">
        <v>964</v>
      </c>
      <c r="E214" s="114" t="s">
        <v>963</v>
      </c>
      <c r="F214" s="216">
        <v>24</v>
      </c>
      <c r="G214" s="220"/>
    </row>
    <row r="215" spans="1:7" ht="30" x14ac:dyDescent="0.25">
      <c r="A215" s="112">
        <v>210</v>
      </c>
      <c r="B215" s="113">
        <v>42160</v>
      </c>
      <c r="C215" s="114" t="s">
        <v>564</v>
      </c>
      <c r="D215" s="114" t="s">
        <v>966</v>
      </c>
      <c r="E215" s="114" t="s">
        <v>965</v>
      </c>
      <c r="F215" s="216">
        <v>24</v>
      </c>
      <c r="G215" s="220"/>
    </row>
    <row r="216" spans="1:7" ht="30" x14ac:dyDescent="0.25">
      <c r="A216" s="112">
        <v>211</v>
      </c>
      <c r="B216" s="113">
        <v>42160</v>
      </c>
      <c r="C216" s="114" t="s">
        <v>564</v>
      </c>
      <c r="D216" s="114" t="s">
        <v>968</v>
      </c>
      <c r="E216" s="114" t="s">
        <v>967</v>
      </c>
      <c r="F216" s="216">
        <v>24</v>
      </c>
      <c r="G216" s="220"/>
    </row>
    <row r="217" spans="1:7" ht="30" x14ac:dyDescent="0.25">
      <c r="A217" s="112">
        <v>212</v>
      </c>
      <c r="B217" s="113">
        <v>42160</v>
      </c>
      <c r="C217" s="114" t="s">
        <v>564</v>
      </c>
      <c r="D217" s="114" t="s">
        <v>970</v>
      </c>
      <c r="E217" s="114" t="s">
        <v>969</v>
      </c>
      <c r="F217" s="216">
        <v>24</v>
      </c>
      <c r="G217" s="220"/>
    </row>
    <row r="218" spans="1:7" ht="30" x14ac:dyDescent="0.25">
      <c r="A218" s="112">
        <v>213</v>
      </c>
      <c r="B218" s="113">
        <v>42160</v>
      </c>
      <c r="C218" s="114" t="s">
        <v>564</v>
      </c>
      <c r="D218" s="114" t="s">
        <v>972</v>
      </c>
      <c r="E218" s="114" t="s">
        <v>971</v>
      </c>
      <c r="F218" s="216">
        <v>24</v>
      </c>
      <c r="G218" s="220"/>
    </row>
    <row r="219" spans="1:7" ht="30" x14ac:dyDescent="0.25">
      <c r="A219" s="112">
        <v>214</v>
      </c>
      <c r="B219" s="113">
        <v>42160</v>
      </c>
      <c r="C219" s="114" t="s">
        <v>564</v>
      </c>
      <c r="D219" s="114" t="s">
        <v>974</v>
      </c>
      <c r="E219" s="114" t="s">
        <v>973</v>
      </c>
      <c r="F219" s="216">
        <v>24</v>
      </c>
      <c r="G219" s="220"/>
    </row>
    <row r="220" spans="1:7" ht="30" x14ac:dyDescent="0.25">
      <c r="A220" s="112">
        <v>215</v>
      </c>
      <c r="B220" s="113">
        <v>42160</v>
      </c>
      <c r="C220" s="114" t="s">
        <v>564</v>
      </c>
      <c r="D220" s="114" t="s">
        <v>976</v>
      </c>
      <c r="E220" s="114" t="s">
        <v>975</v>
      </c>
      <c r="F220" s="216">
        <v>24</v>
      </c>
      <c r="G220" s="220"/>
    </row>
    <row r="221" spans="1:7" ht="30" x14ac:dyDescent="0.25">
      <c r="A221" s="112">
        <v>216</v>
      </c>
      <c r="B221" s="113">
        <v>42160</v>
      </c>
      <c r="C221" s="114" t="s">
        <v>564</v>
      </c>
      <c r="D221" s="114" t="s">
        <v>978</v>
      </c>
      <c r="E221" s="114" t="s">
        <v>977</v>
      </c>
      <c r="F221" s="216">
        <v>24</v>
      </c>
      <c r="G221" s="220"/>
    </row>
    <row r="222" spans="1:7" ht="90" x14ac:dyDescent="0.25">
      <c r="A222" s="112">
        <v>217</v>
      </c>
      <c r="B222" s="113">
        <v>42160</v>
      </c>
      <c r="C222" s="114" t="s">
        <v>660</v>
      </c>
      <c r="D222" s="114" t="s">
        <v>930</v>
      </c>
      <c r="E222" s="114" t="s">
        <v>606</v>
      </c>
      <c r="F222" s="216">
        <v>21.5</v>
      </c>
      <c r="G222" s="220"/>
    </row>
    <row r="223" spans="1:7" ht="105" x14ac:dyDescent="0.25">
      <c r="A223" s="112">
        <v>218</v>
      </c>
      <c r="B223" s="113">
        <v>42163</v>
      </c>
      <c r="C223" s="114" t="s">
        <v>660</v>
      </c>
      <c r="D223" s="114" t="s">
        <v>984</v>
      </c>
      <c r="E223" s="114" t="s">
        <v>606</v>
      </c>
      <c r="F223" s="216">
        <v>6</v>
      </c>
      <c r="G223" s="220"/>
    </row>
    <row r="224" spans="1:7" ht="60" x14ac:dyDescent="0.25">
      <c r="A224" s="112">
        <v>219</v>
      </c>
      <c r="B224" s="113">
        <v>42163</v>
      </c>
      <c r="C224" s="114" t="s">
        <v>549</v>
      </c>
      <c r="D224" s="114" t="s">
        <v>800</v>
      </c>
      <c r="E224" s="114" t="s">
        <v>983</v>
      </c>
      <c r="F224" s="216">
        <v>5</v>
      </c>
      <c r="G224" s="220"/>
    </row>
    <row r="225" spans="1:7" ht="30" x14ac:dyDescent="0.25">
      <c r="A225" s="112">
        <v>220</v>
      </c>
      <c r="B225" s="113">
        <v>42164</v>
      </c>
      <c r="C225" s="114" t="s">
        <v>344</v>
      </c>
      <c r="D225" s="114" t="s">
        <v>989</v>
      </c>
      <c r="E225" s="114" t="s">
        <v>988</v>
      </c>
      <c r="F225" s="216">
        <v>20000</v>
      </c>
      <c r="G225" s="220"/>
    </row>
    <row r="226" spans="1:7" ht="30" x14ac:dyDescent="0.25">
      <c r="A226" s="112">
        <v>221</v>
      </c>
      <c r="B226" s="113">
        <v>42164</v>
      </c>
      <c r="C226" s="114" t="s">
        <v>100</v>
      </c>
      <c r="D226" s="114" t="s">
        <v>987</v>
      </c>
      <c r="E226" s="114"/>
      <c r="F226" s="216">
        <v>2</v>
      </c>
      <c r="G226" s="220"/>
    </row>
    <row r="227" spans="1:7" ht="90" x14ac:dyDescent="0.25">
      <c r="A227" s="112">
        <v>222</v>
      </c>
      <c r="B227" s="113">
        <v>42164</v>
      </c>
      <c r="C227" s="114" t="s">
        <v>660</v>
      </c>
      <c r="D227" s="114" t="s">
        <v>986</v>
      </c>
      <c r="E227" s="114" t="s">
        <v>606</v>
      </c>
      <c r="F227" s="216">
        <v>18.5</v>
      </c>
      <c r="G227" s="220"/>
    </row>
    <row r="228" spans="1:7" ht="75" x14ac:dyDescent="0.25">
      <c r="A228" s="112">
        <v>223</v>
      </c>
      <c r="B228" s="113">
        <v>42165</v>
      </c>
      <c r="C228" s="114" t="s">
        <v>100</v>
      </c>
      <c r="D228" s="114" t="s">
        <v>991</v>
      </c>
      <c r="E228" s="114"/>
      <c r="F228" s="216">
        <v>11.5</v>
      </c>
      <c r="G228" s="220"/>
    </row>
    <row r="229" spans="1:7" ht="90" x14ac:dyDescent="0.25">
      <c r="A229" s="112">
        <v>224</v>
      </c>
      <c r="B229" s="113">
        <v>42165</v>
      </c>
      <c r="C229" s="114" t="s">
        <v>660</v>
      </c>
      <c r="D229" s="114" t="s">
        <v>990</v>
      </c>
      <c r="E229" s="114" t="s">
        <v>606</v>
      </c>
      <c r="F229" s="216">
        <v>18</v>
      </c>
      <c r="G229" s="220"/>
    </row>
    <row r="230" spans="1:7" ht="60" x14ac:dyDescent="0.25">
      <c r="A230" s="112">
        <v>225</v>
      </c>
      <c r="B230" s="113">
        <v>42166</v>
      </c>
      <c r="C230" s="114" t="s">
        <v>100</v>
      </c>
      <c r="D230" s="114" t="s">
        <v>1060</v>
      </c>
      <c r="E230" s="114"/>
      <c r="F230" s="216">
        <v>9.1999999999999993</v>
      </c>
      <c r="G230" s="220"/>
    </row>
    <row r="231" spans="1:7" ht="75" x14ac:dyDescent="0.25">
      <c r="A231" s="112">
        <v>226</v>
      </c>
      <c r="B231" s="113">
        <v>42166</v>
      </c>
      <c r="C231" s="114" t="s">
        <v>660</v>
      </c>
      <c r="D231" s="114" t="s">
        <v>1059</v>
      </c>
      <c r="E231" s="114" t="s">
        <v>606</v>
      </c>
      <c r="F231" s="216">
        <v>15.5</v>
      </c>
      <c r="G231" s="220"/>
    </row>
    <row r="232" spans="1:7" ht="30" x14ac:dyDescent="0.25">
      <c r="A232" s="112">
        <v>227</v>
      </c>
      <c r="B232" s="113">
        <v>42166</v>
      </c>
      <c r="C232" s="114" t="s">
        <v>564</v>
      </c>
      <c r="D232" s="114" t="s">
        <v>1054</v>
      </c>
      <c r="E232" s="114" t="s">
        <v>1053</v>
      </c>
      <c r="F232" s="216">
        <v>24</v>
      </c>
      <c r="G232" s="220"/>
    </row>
    <row r="233" spans="1:7" ht="30" x14ac:dyDescent="0.25">
      <c r="A233" s="112">
        <v>228</v>
      </c>
      <c r="B233" s="113">
        <v>42166</v>
      </c>
      <c r="C233" s="114" t="s">
        <v>564</v>
      </c>
      <c r="D233" s="114" t="s">
        <v>1056</v>
      </c>
      <c r="E233" s="114" t="s">
        <v>1055</v>
      </c>
      <c r="F233" s="216">
        <v>24</v>
      </c>
      <c r="G233" s="220"/>
    </row>
    <row r="234" spans="1:7" ht="30" x14ac:dyDescent="0.25">
      <c r="A234" s="112">
        <v>229</v>
      </c>
      <c r="B234" s="113">
        <v>42166</v>
      </c>
      <c r="C234" s="114" t="s">
        <v>564</v>
      </c>
      <c r="D234" s="114" t="s">
        <v>1058</v>
      </c>
      <c r="E234" s="114" t="s">
        <v>1057</v>
      </c>
      <c r="F234" s="216">
        <v>24</v>
      </c>
      <c r="G234" s="220"/>
    </row>
    <row r="235" spans="1:7" ht="30" x14ac:dyDescent="0.25">
      <c r="A235" s="112">
        <v>230</v>
      </c>
      <c r="B235" s="113">
        <v>42166</v>
      </c>
      <c r="C235" s="114" t="s">
        <v>564</v>
      </c>
      <c r="D235" s="114" t="s">
        <v>1043</v>
      </c>
      <c r="E235" s="114" t="s">
        <v>1042</v>
      </c>
      <c r="F235" s="216">
        <v>24</v>
      </c>
      <c r="G235" s="220"/>
    </row>
    <row r="236" spans="1:7" ht="30" x14ac:dyDescent="0.25">
      <c r="A236" s="112">
        <v>231</v>
      </c>
      <c r="B236" s="113">
        <v>42166</v>
      </c>
      <c r="C236" s="114" t="s">
        <v>564</v>
      </c>
      <c r="D236" s="114" t="s">
        <v>1045</v>
      </c>
      <c r="E236" s="114" t="s">
        <v>1044</v>
      </c>
      <c r="F236" s="216">
        <v>24</v>
      </c>
      <c r="G236" s="220"/>
    </row>
    <row r="237" spans="1:7" ht="30" x14ac:dyDescent="0.25">
      <c r="A237" s="112">
        <v>232</v>
      </c>
      <c r="B237" s="113">
        <v>42166</v>
      </c>
      <c r="C237" s="114" t="s">
        <v>564</v>
      </c>
      <c r="D237" s="114" t="s">
        <v>1047</v>
      </c>
      <c r="E237" s="114" t="s">
        <v>1046</v>
      </c>
      <c r="F237" s="216">
        <v>24</v>
      </c>
      <c r="G237" s="220"/>
    </row>
    <row r="238" spans="1:7" ht="30" x14ac:dyDescent="0.25">
      <c r="A238" s="112">
        <v>233</v>
      </c>
      <c r="B238" s="113">
        <v>42166</v>
      </c>
      <c r="C238" s="114" t="s">
        <v>564</v>
      </c>
      <c r="D238" s="114" t="s">
        <v>1049</v>
      </c>
      <c r="E238" s="114" t="s">
        <v>1048</v>
      </c>
      <c r="F238" s="216">
        <v>24</v>
      </c>
      <c r="G238" s="220"/>
    </row>
    <row r="239" spans="1:7" ht="30" x14ac:dyDescent="0.25">
      <c r="A239" s="112">
        <v>234</v>
      </c>
      <c r="B239" s="113">
        <v>42166</v>
      </c>
      <c r="C239" s="114" t="s">
        <v>564</v>
      </c>
      <c r="D239" s="114" t="s">
        <v>1051</v>
      </c>
      <c r="E239" s="114" t="s">
        <v>1050</v>
      </c>
      <c r="F239" s="216">
        <v>24</v>
      </c>
      <c r="G239" s="220"/>
    </row>
    <row r="240" spans="1:7" ht="30" x14ac:dyDescent="0.25">
      <c r="A240" s="112">
        <v>235</v>
      </c>
      <c r="B240" s="113">
        <v>42166</v>
      </c>
      <c r="C240" s="114" t="s">
        <v>564</v>
      </c>
      <c r="D240" s="114" t="s">
        <v>1020</v>
      </c>
      <c r="E240" s="114" t="s">
        <v>1052</v>
      </c>
      <c r="F240" s="216">
        <v>24</v>
      </c>
      <c r="G240" s="220"/>
    </row>
    <row r="241" spans="1:7" ht="30" x14ac:dyDescent="0.25">
      <c r="A241" s="112">
        <v>236</v>
      </c>
      <c r="B241" s="113">
        <v>42166</v>
      </c>
      <c r="C241" s="114" t="s">
        <v>564</v>
      </c>
      <c r="D241" s="114" t="s">
        <v>1039</v>
      </c>
      <c r="E241" s="114" t="s">
        <v>1038</v>
      </c>
      <c r="F241" s="216">
        <v>24</v>
      </c>
      <c r="G241" s="220"/>
    </row>
    <row r="242" spans="1:7" ht="30" x14ac:dyDescent="0.25">
      <c r="A242" s="112">
        <v>237</v>
      </c>
      <c r="B242" s="113">
        <v>42166</v>
      </c>
      <c r="C242" s="114" t="s">
        <v>564</v>
      </c>
      <c r="D242" s="114" t="s">
        <v>1041</v>
      </c>
      <c r="E242" s="114" t="s">
        <v>1040</v>
      </c>
      <c r="F242" s="216">
        <v>18</v>
      </c>
      <c r="G242" s="220"/>
    </row>
    <row r="243" spans="1:7" ht="30" x14ac:dyDescent="0.25">
      <c r="A243" s="112">
        <v>238</v>
      </c>
      <c r="B243" s="113">
        <v>42166</v>
      </c>
      <c r="C243" s="114" t="s">
        <v>564</v>
      </c>
      <c r="D243" s="114" t="s">
        <v>1027</v>
      </c>
      <c r="E243" s="114" t="s">
        <v>1026</v>
      </c>
      <c r="F243" s="216">
        <v>24</v>
      </c>
      <c r="G243" s="220"/>
    </row>
    <row r="244" spans="1:7" ht="30" x14ac:dyDescent="0.25">
      <c r="A244" s="112">
        <v>239</v>
      </c>
      <c r="B244" s="113">
        <v>42166</v>
      </c>
      <c r="C244" s="114" t="s">
        <v>564</v>
      </c>
      <c r="D244" s="114" t="s">
        <v>1029</v>
      </c>
      <c r="E244" s="114" t="s">
        <v>1028</v>
      </c>
      <c r="F244" s="216">
        <v>24</v>
      </c>
      <c r="G244" s="220"/>
    </row>
    <row r="245" spans="1:7" ht="30" x14ac:dyDescent="0.25">
      <c r="A245" s="112">
        <v>240</v>
      </c>
      <c r="B245" s="113">
        <v>42166</v>
      </c>
      <c r="C245" s="114" t="s">
        <v>564</v>
      </c>
      <c r="D245" s="114" t="s">
        <v>1031</v>
      </c>
      <c r="E245" s="114" t="s">
        <v>1030</v>
      </c>
      <c r="F245" s="216">
        <v>24</v>
      </c>
      <c r="G245" s="220"/>
    </row>
    <row r="246" spans="1:7" ht="30" x14ac:dyDescent="0.25">
      <c r="A246" s="112">
        <v>241</v>
      </c>
      <c r="B246" s="113">
        <v>42166</v>
      </c>
      <c r="C246" s="114" t="s">
        <v>564</v>
      </c>
      <c r="D246" s="114" t="s">
        <v>1033</v>
      </c>
      <c r="E246" s="114" t="s">
        <v>1032</v>
      </c>
      <c r="F246" s="216">
        <v>24</v>
      </c>
      <c r="G246" s="220"/>
    </row>
    <row r="247" spans="1:7" ht="30" x14ac:dyDescent="0.25">
      <c r="A247" s="112">
        <v>242</v>
      </c>
      <c r="B247" s="113">
        <v>42166</v>
      </c>
      <c r="C247" s="114" t="s">
        <v>564</v>
      </c>
      <c r="D247" s="114" t="s">
        <v>1035</v>
      </c>
      <c r="E247" s="114" t="s">
        <v>1034</v>
      </c>
      <c r="F247" s="216">
        <v>24</v>
      </c>
      <c r="G247" s="220"/>
    </row>
    <row r="248" spans="1:7" ht="30" x14ac:dyDescent="0.25">
      <c r="A248" s="112">
        <v>243</v>
      </c>
      <c r="B248" s="113">
        <v>42166</v>
      </c>
      <c r="C248" s="114" t="s">
        <v>564</v>
      </c>
      <c r="D248" s="114" t="s">
        <v>1037</v>
      </c>
      <c r="E248" s="114" t="s">
        <v>1036</v>
      </c>
      <c r="F248" s="216">
        <v>24</v>
      </c>
      <c r="G248" s="220"/>
    </row>
    <row r="249" spans="1:7" ht="30" x14ac:dyDescent="0.25">
      <c r="A249" s="112">
        <v>244</v>
      </c>
      <c r="B249" s="113">
        <v>42166</v>
      </c>
      <c r="C249" s="114" t="s">
        <v>564</v>
      </c>
      <c r="D249" s="114" t="s">
        <v>1016</v>
      </c>
      <c r="E249" s="114" t="s">
        <v>1015</v>
      </c>
      <c r="F249" s="216">
        <v>24</v>
      </c>
      <c r="G249" s="220"/>
    </row>
    <row r="250" spans="1:7" ht="30" x14ac:dyDescent="0.25">
      <c r="A250" s="112">
        <v>245</v>
      </c>
      <c r="B250" s="113">
        <v>42166</v>
      </c>
      <c r="C250" s="114" t="s">
        <v>564</v>
      </c>
      <c r="D250" s="114" t="s">
        <v>1018</v>
      </c>
      <c r="E250" s="114" t="s">
        <v>1017</v>
      </c>
      <c r="F250" s="216">
        <v>24</v>
      </c>
      <c r="G250" s="220"/>
    </row>
    <row r="251" spans="1:7" ht="30" x14ac:dyDescent="0.25">
      <c r="A251" s="112">
        <v>246</v>
      </c>
      <c r="B251" s="113">
        <v>42166</v>
      </c>
      <c r="C251" s="114" t="s">
        <v>564</v>
      </c>
      <c r="D251" s="114" t="s">
        <v>1020</v>
      </c>
      <c r="E251" s="114" t="s">
        <v>1019</v>
      </c>
      <c r="F251" s="216">
        <v>24</v>
      </c>
      <c r="G251" s="220"/>
    </row>
    <row r="252" spans="1:7" ht="30" x14ac:dyDescent="0.25">
      <c r="A252" s="112">
        <v>247</v>
      </c>
      <c r="B252" s="113">
        <v>42166</v>
      </c>
      <c r="C252" s="114" t="s">
        <v>564</v>
      </c>
      <c r="D252" s="114" t="s">
        <v>1022</v>
      </c>
      <c r="E252" s="114" t="s">
        <v>1021</v>
      </c>
      <c r="F252" s="216">
        <v>24</v>
      </c>
      <c r="G252" s="220"/>
    </row>
    <row r="253" spans="1:7" ht="30" x14ac:dyDescent="0.25">
      <c r="A253" s="112">
        <v>248</v>
      </c>
      <c r="B253" s="113">
        <v>42166</v>
      </c>
      <c r="C253" s="114" t="s">
        <v>564</v>
      </c>
      <c r="D253" s="114" t="s">
        <v>1024</v>
      </c>
      <c r="E253" s="114" t="s">
        <v>1023</v>
      </c>
      <c r="F253" s="216">
        <v>24</v>
      </c>
      <c r="G253" s="220"/>
    </row>
    <row r="254" spans="1:7" ht="30" x14ac:dyDescent="0.25">
      <c r="A254" s="112">
        <v>249</v>
      </c>
      <c r="B254" s="113">
        <v>42166</v>
      </c>
      <c r="C254" s="114" t="s">
        <v>564</v>
      </c>
      <c r="D254" s="114" t="s">
        <v>794</v>
      </c>
      <c r="E254" s="114" t="s">
        <v>1025</v>
      </c>
      <c r="F254" s="216">
        <v>24</v>
      </c>
      <c r="G254" s="220"/>
    </row>
    <row r="255" spans="1:7" ht="30" x14ac:dyDescent="0.25">
      <c r="A255" s="112">
        <v>250</v>
      </c>
      <c r="B255" s="113">
        <v>42166</v>
      </c>
      <c r="C255" s="114" t="s">
        <v>564</v>
      </c>
      <c r="D255" s="114" t="s">
        <v>634</v>
      </c>
      <c r="E255" s="114" t="s">
        <v>1004</v>
      </c>
      <c r="F255" s="216">
        <v>24</v>
      </c>
      <c r="G255" s="220"/>
    </row>
    <row r="256" spans="1:7" ht="30" x14ac:dyDescent="0.25">
      <c r="A256" s="112">
        <v>251</v>
      </c>
      <c r="B256" s="113">
        <v>42166</v>
      </c>
      <c r="C256" s="114" t="s">
        <v>564</v>
      </c>
      <c r="D256" s="114" t="s">
        <v>1006</v>
      </c>
      <c r="E256" s="114" t="s">
        <v>1005</v>
      </c>
      <c r="F256" s="216">
        <v>24</v>
      </c>
      <c r="G256" s="220"/>
    </row>
    <row r="257" spans="1:7" ht="30" x14ac:dyDescent="0.25">
      <c r="A257" s="112">
        <v>252</v>
      </c>
      <c r="B257" s="113">
        <v>42166</v>
      </c>
      <c r="C257" s="114" t="s">
        <v>564</v>
      </c>
      <c r="D257" s="114" t="s">
        <v>1008</v>
      </c>
      <c r="E257" s="114" t="s">
        <v>1007</v>
      </c>
      <c r="F257" s="216">
        <v>24</v>
      </c>
      <c r="G257" s="220"/>
    </row>
    <row r="258" spans="1:7" ht="30" x14ac:dyDescent="0.25">
      <c r="A258" s="112">
        <v>253</v>
      </c>
      <c r="B258" s="113">
        <v>42166</v>
      </c>
      <c r="C258" s="114" t="s">
        <v>564</v>
      </c>
      <c r="D258" s="114" t="s">
        <v>1010</v>
      </c>
      <c r="E258" s="114" t="s">
        <v>1009</v>
      </c>
      <c r="F258" s="216">
        <v>24</v>
      </c>
      <c r="G258" s="220"/>
    </row>
    <row r="259" spans="1:7" ht="30" x14ac:dyDescent="0.25">
      <c r="A259" s="112">
        <v>254</v>
      </c>
      <c r="B259" s="113">
        <v>42166</v>
      </c>
      <c r="C259" s="114" t="s">
        <v>564</v>
      </c>
      <c r="D259" s="114" t="s">
        <v>1012</v>
      </c>
      <c r="E259" s="114" t="s">
        <v>1011</v>
      </c>
      <c r="F259" s="216">
        <v>24</v>
      </c>
      <c r="G259" s="220"/>
    </row>
    <row r="260" spans="1:7" ht="30" x14ac:dyDescent="0.25">
      <c r="A260" s="112">
        <v>255</v>
      </c>
      <c r="B260" s="113">
        <v>42166</v>
      </c>
      <c r="C260" s="114" t="s">
        <v>564</v>
      </c>
      <c r="D260" s="114" t="s">
        <v>1014</v>
      </c>
      <c r="E260" s="114" t="s">
        <v>1013</v>
      </c>
      <c r="F260" s="216">
        <v>24</v>
      </c>
      <c r="G260" s="220"/>
    </row>
    <row r="261" spans="1:7" ht="30" x14ac:dyDescent="0.25">
      <c r="A261" s="112">
        <v>256</v>
      </c>
      <c r="B261" s="113">
        <v>42166</v>
      </c>
      <c r="C261" s="114" t="s">
        <v>564</v>
      </c>
      <c r="D261" s="114" t="s">
        <v>993</v>
      </c>
      <c r="E261" s="114" t="s">
        <v>992</v>
      </c>
      <c r="F261" s="216">
        <v>24</v>
      </c>
      <c r="G261" s="220"/>
    </row>
    <row r="262" spans="1:7" ht="30" x14ac:dyDescent="0.25">
      <c r="A262" s="112">
        <v>257</v>
      </c>
      <c r="B262" s="113">
        <v>42166</v>
      </c>
      <c r="C262" s="114" t="s">
        <v>564</v>
      </c>
      <c r="D262" s="114" t="s">
        <v>995</v>
      </c>
      <c r="E262" s="114" t="s">
        <v>994</v>
      </c>
      <c r="F262" s="216">
        <v>24</v>
      </c>
      <c r="G262" s="220"/>
    </row>
    <row r="263" spans="1:7" ht="30" x14ac:dyDescent="0.25">
      <c r="A263" s="112">
        <v>258</v>
      </c>
      <c r="B263" s="113">
        <v>42166</v>
      </c>
      <c r="C263" s="114" t="s">
        <v>564</v>
      </c>
      <c r="D263" s="114" t="s">
        <v>997</v>
      </c>
      <c r="E263" s="114" t="s">
        <v>996</v>
      </c>
      <c r="F263" s="216">
        <v>24</v>
      </c>
      <c r="G263" s="220"/>
    </row>
    <row r="264" spans="1:7" ht="30" x14ac:dyDescent="0.25">
      <c r="A264" s="112">
        <v>259</v>
      </c>
      <c r="B264" s="113">
        <v>42166</v>
      </c>
      <c r="C264" s="114" t="s">
        <v>564</v>
      </c>
      <c r="D264" s="114" t="s">
        <v>999</v>
      </c>
      <c r="E264" s="114" t="s">
        <v>998</v>
      </c>
      <c r="F264" s="216">
        <v>24</v>
      </c>
      <c r="G264" s="220"/>
    </row>
    <row r="265" spans="1:7" ht="30" x14ac:dyDescent="0.25">
      <c r="A265" s="112">
        <v>260</v>
      </c>
      <c r="B265" s="113">
        <v>42166</v>
      </c>
      <c r="C265" s="114" t="s">
        <v>564</v>
      </c>
      <c r="D265" s="114" t="s">
        <v>1001</v>
      </c>
      <c r="E265" s="114" t="s">
        <v>1000</v>
      </c>
      <c r="F265" s="216">
        <v>24</v>
      </c>
      <c r="G265" s="220"/>
    </row>
    <row r="266" spans="1:7" ht="30" x14ac:dyDescent="0.25">
      <c r="A266" s="112">
        <v>261</v>
      </c>
      <c r="B266" s="113">
        <v>42166</v>
      </c>
      <c r="C266" s="114" t="s">
        <v>564</v>
      </c>
      <c r="D266" s="114" t="s">
        <v>1003</v>
      </c>
      <c r="E266" s="114" t="s">
        <v>1002</v>
      </c>
      <c r="F266" s="216">
        <v>24</v>
      </c>
      <c r="G266" s="220"/>
    </row>
    <row r="267" spans="1:7" ht="30" x14ac:dyDescent="0.25">
      <c r="A267" s="112">
        <v>262</v>
      </c>
      <c r="B267" s="113">
        <v>42170</v>
      </c>
      <c r="C267" s="114" t="s">
        <v>1064</v>
      </c>
      <c r="D267" s="114" t="s">
        <v>617</v>
      </c>
      <c r="E267" s="114" t="s">
        <v>1063</v>
      </c>
      <c r="F267" s="216">
        <v>12</v>
      </c>
      <c r="G267" s="220"/>
    </row>
    <row r="268" spans="1:7" x14ac:dyDescent="0.25">
      <c r="A268" s="112">
        <v>263</v>
      </c>
      <c r="B268" s="113">
        <v>42171</v>
      </c>
      <c r="C268" s="114"/>
      <c r="D268" s="114" t="s">
        <v>2996</v>
      </c>
      <c r="E268" s="114"/>
      <c r="F268" s="216">
        <v>350</v>
      </c>
      <c r="G268" s="220"/>
    </row>
    <row r="269" spans="1:7" ht="60" x14ac:dyDescent="0.25">
      <c r="A269" s="112">
        <v>264</v>
      </c>
      <c r="B269" s="113">
        <v>42171</v>
      </c>
      <c r="C269" s="114" t="s">
        <v>660</v>
      </c>
      <c r="D269" s="114" t="s">
        <v>1065</v>
      </c>
      <c r="E269" s="114" t="s">
        <v>606</v>
      </c>
      <c r="F269" s="216">
        <v>9</v>
      </c>
      <c r="G269" s="220"/>
    </row>
    <row r="270" spans="1:7" ht="90" x14ac:dyDescent="0.25">
      <c r="A270" s="112">
        <v>265</v>
      </c>
      <c r="B270" s="113">
        <v>42172</v>
      </c>
      <c r="C270" s="114" t="s">
        <v>100</v>
      </c>
      <c r="D270" s="114" t="s">
        <v>1067</v>
      </c>
      <c r="E270" s="114"/>
      <c r="F270" s="216">
        <v>14</v>
      </c>
      <c r="G270" s="220"/>
    </row>
    <row r="271" spans="1:7" ht="60" x14ac:dyDescent="0.25">
      <c r="A271" s="112">
        <v>266</v>
      </c>
      <c r="B271" s="113">
        <v>42172</v>
      </c>
      <c r="C271" s="114" t="s">
        <v>660</v>
      </c>
      <c r="D271" s="114" t="s">
        <v>1066</v>
      </c>
      <c r="E271" s="114" t="s">
        <v>606</v>
      </c>
      <c r="F271" s="216">
        <v>18</v>
      </c>
      <c r="G271" s="220"/>
    </row>
    <row r="272" spans="1:7" ht="75" x14ac:dyDescent="0.25">
      <c r="A272" s="112">
        <v>267</v>
      </c>
      <c r="B272" s="113">
        <v>42173</v>
      </c>
      <c r="C272" s="114" t="s">
        <v>660</v>
      </c>
      <c r="D272" s="114" t="s">
        <v>1068</v>
      </c>
      <c r="E272" s="114" t="s">
        <v>606</v>
      </c>
      <c r="F272" s="216">
        <v>20.5</v>
      </c>
      <c r="G272" s="220"/>
    </row>
    <row r="273" spans="1:7" ht="45" x14ac:dyDescent="0.25">
      <c r="A273" s="112">
        <v>268</v>
      </c>
      <c r="B273" s="113">
        <v>42174</v>
      </c>
      <c r="C273" s="114" t="s">
        <v>100</v>
      </c>
      <c r="D273" s="114" t="s">
        <v>1069</v>
      </c>
      <c r="E273" s="114"/>
      <c r="F273" s="216">
        <v>5</v>
      </c>
      <c r="G273" s="220"/>
    </row>
    <row r="274" spans="1:7" ht="60" x14ac:dyDescent="0.25">
      <c r="A274" s="112">
        <v>269</v>
      </c>
      <c r="B274" s="113">
        <v>42178</v>
      </c>
      <c r="C274" s="114" t="s">
        <v>100</v>
      </c>
      <c r="D274" s="114" t="s">
        <v>1073</v>
      </c>
      <c r="E274" s="114"/>
      <c r="F274" s="216">
        <v>9</v>
      </c>
      <c r="G274" s="220"/>
    </row>
    <row r="275" spans="1:7" x14ac:dyDescent="0.25">
      <c r="A275" s="112">
        <v>270</v>
      </c>
      <c r="B275" s="113">
        <v>42178</v>
      </c>
      <c r="C275" s="114" t="s">
        <v>481</v>
      </c>
      <c r="D275" s="114" t="s">
        <v>482</v>
      </c>
      <c r="E275" s="114" t="s">
        <v>1072</v>
      </c>
      <c r="F275" s="216">
        <v>76.8</v>
      </c>
      <c r="G275" s="220"/>
    </row>
    <row r="276" spans="1:7" ht="30" x14ac:dyDescent="0.25">
      <c r="A276" s="112">
        <v>271</v>
      </c>
      <c r="B276" s="113">
        <v>42179</v>
      </c>
      <c r="C276" s="114" t="s">
        <v>564</v>
      </c>
      <c r="D276" s="114" t="s">
        <v>1082</v>
      </c>
      <c r="E276" s="114" t="s">
        <v>1081</v>
      </c>
      <c r="F276" s="216">
        <v>24</v>
      </c>
      <c r="G276" s="220"/>
    </row>
    <row r="277" spans="1:7" ht="90" x14ac:dyDescent="0.25">
      <c r="A277" s="112">
        <v>272</v>
      </c>
      <c r="B277" s="113">
        <v>42179</v>
      </c>
      <c r="C277" s="114" t="s">
        <v>660</v>
      </c>
      <c r="D277" s="114" t="s">
        <v>1083</v>
      </c>
      <c r="E277" s="114" t="s">
        <v>606</v>
      </c>
      <c r="F277" s="216">
        <v>24</v>
      </c>
      <c r="G277" s="220"/>
    </row>
    <row r="278" spans="1:7" ht="30" x14ac:dyDescent="0.25">
      <c r="A278" s="112">
        <v>273</v>
      </c>
      <c r="B278" s="113">
        <v>42179</v>
      </c>
      <c r="C278" s="114" t="s">
        <v>11</v>
      </c>
      <c r="D278" s="114" t="s">
        <v>588</v>
      </c>
      <c r="E278" s="114" t="s">
        <v>1080</v>
      </c>
      <c r="F278" s="216">
        <v>3</v>
      </c>
      <c r="G278" s="220"/>
    </row>
    <row r="279" spans="1:7" ht="30" x14ac:dyDescent="0.25">
      <c r="A279" s="112">
        <v>274</v>
      </c>
      <c r="B279" s="113">
        <v>42179</v>
      </c>
      <c r="C279" s="114" t="s">
        <v>11</v>
      </c>
      <c r="D279" s="114" t="s">
        <v>588</v>
      </c>
      <c r="E279" s="114" t="s">
        <v>1079</v>
      </c>
      <c r="F279" s="216">
        <v>3</v>
      </c>
      <c r="G279" s="220"/>
    </row>
    <row r="280" spans="1:7" ht="30" x14ac:dyDescent="0.25">
      <c r="A280" s="112">
        <v>275</v>
      </c>
      <c r="B280" s="113">
        <v>42179</v>
      </c>
      <c r="C280" s="114" t="s">
        <v>11</v>
      </c>
      <c r="D280" s="114" t="s">
        <v>588</v>
      </c>
      <c r="E280" s="114" t="s">
        <v>1078</v>
      </c>
      <c r="F280" s="216">
        <v>3</v>
      </c>
      <c r="G280" s="220"/>
    </row>
    <row r="281" spans="1:7" ht="30" x14ac:dyDescent="0.25">
      <c r="A281" s="112">
        <v>276</v>
      </c>
      <c r="B281" s="113">
        <v>42179</v>
      </c>
      <c r="C281" s="114" t="s">
        <v>11</v>
      </c>
      <c r="D281" s="114" t="s">
        <v>588</v>
      </c>
      <c r="E281" s="114" t="s">
        <v>1077</v>
      </c>
      <c r="F281" s="216">
        <v>3</v>
      </c>
      <c r="G281" s="220"/>
    </row>
    <row r="282" spans="1:7" ht="30" x14ac:dyDescent="0.25">
      <c r="A282" s="112">
        <v>277</v>
      </c>
      <c r="B282" s="113">
        <v>42179</v>
      </c>
      <c r="C282" s="114" t="s">
        <v>11</v>
      </c>
      <c r="D282" s="114" t="s">
        <v>588</v>
      </c>
      <c r="E282" s="114" t="s">
        <v>1076</v>
      </c>
      <c r="F282" s="216">
        <v>3</v>
      </c>
      <c r="G282" s="220"/>
    </row>
    <row r="283" spans="1:7" ht="30" x14ac:dyDescent="0.25">
      <c r="A283" s="112">
        <v>278</v>
      </c>
      <c r="B283" s="113">
        <v>42179</v>
      </c>
      <c r="C283" s="114" t="s">
        <v>11</v>
      </c>
      <c r="D283" s="114" t="s">
        <v>588</v>
      </c>
      <c r="E283" s="114" t="s">
        <v>1075</v>
      </c>
      <c r="F283" s="216">
        <v>3</v>
      </c>
      <c r="G283" s="220"/>
    </row>
    <row r="284" spans="1:7" ht="30" x14ac:dyDescent="0.25">
      <c r="A284" s="112">
        <v>279</v>
      </c>
      <c r="B284" s="113">
        <v>42179</v>
      </c>
      <c r="C284" s="114" t="s">
        <v>11</v>
      </c>
      <c r="D284" s="114" t="s">
        <v>588</v>
      </c>
      <c r="E284" s="114" t="s">
        <v>1074</v>
      </c>
      <c r="F284" s="216">
        <v>3</v>
      </c>
      <c r="G284" s="220"/>
    </row>
    <row r="285" spans="1:7" ht="30" x14ac:dyDescent="0.25">
      <c r="A285" s="112">
        <v>280</v>
      </c>
      <c r="B285" s="113">
        <v>42180</v>
      </c>
      <c r="C285" s="114" t="s">
        <v>11</v>
      </c>
      <c r="D285" s="114" t="s">
        <v>588</v>
      </c>
      <c r="E285" s="114" t="s">
        <v>1093</v>
      </c>
      <c r="F285" s="216">
        <v>99</v>
      </c>
      <c r="G285" s="220"/>
    </row>
    <row r="286" spans="1:7" ht="30" x14ac:dyDescent="0.25">
      <c r="A286" s="112">
        <v>281</v>
      </c>
      <c r="B286" s="113">
        <v>42180</v>
      </c>
      <c r="C286" s="114" t="s">
        <v>11</v>
      </c>
      <c r="D286" s="114" t="s">
        <v>588</v>
      </c>
      <c r="E286" s="114" t="s">
        <v>1092</v>
      </c>
      <c r="F286" s="216">
        <v>27</v>
      </c>
      <c r="G286" s="220"/>
    </row>
    <row r="287" spans="1:7" ht="30" x14ac:dyDescent="0.25">
      <c r="A287" s="112">
        <v>282</v>
      </c>
      <c r="B287" s="113">
        <v>42180</v>
      </c>
      <c r="C287" s="114" t="s">
        <v>11</v>
      </c>
      <c r="D287" s="114" t="s">
        <v>588</v>
      </c>
      <c r="E287" s="114" t="s">
        <v>1091</v>
      </c>
      <c r="F287" s="216">
        <v>63</v>
      </c>
      <c r="G287" s="220"/>
    </row>
    <row r="288" spans="1:7" ht="30" x14ac:dyDescent="0.25">
      <c r="A288" s="112">
        <v>283</v>
      </c>
      <c r="B288" s="113">
        <v>42180</v>
      </c>
      <c r="C288" s="114" t="s">
        <v>11</v>
      </c>
      <c r="D288" s="114" t="s">
        <v>588</v>
      </c>
      <c r="E288" s="114" t="s">
        <v>1090</v>
      </c>
      <c r="F288" s="216">
        <v>24</v>
      </c>
      <c r="G288" s="220"/>
    </row>
    <row r="289" spans="1:7" ht="30" x14ac:dyDescent="0.25">
      <c r="A289" s="112">
        <v>284</v>
      </c>
      <c r="B289" s="113">
        <v>42180</v>
      </c>
      <c r="C289" s="114" t="s">
        <v>11</v>
      </c>
      <c r="D289" s="114" t="s">
        <v>588</v>
      </c>
      <c r="E289" s="114" t="s">
        <v>1089</v>
      </c>
      <c r="F289" s="216">
        <v>45</v>
      </c>
      <c r="G289" s="220" t="s">
        <v>1359</v>
      </c>
    </row>
    <row r="290" spans="1:7" ht="30" x14ac:dyDescent="0.25">
      <c r="A290" s="112">
        <v>285</v>
      </c>
      <c r="B290" s="113">
        <v>42180</v>
      </c>
      <c r="C290" s="114" t="s">
        <v>11</v>
      </c>
      <c r="D290" s="114" t="s">
        <v>588</v>
      </c>
      <c r="E290" s="114" t="s">
        <v>1088</v>
      </c>
      <c r="F290" s="216">
        <v>3</v>
      </c>
      <c r="G290" s="220"/>
    </row>
    <row r="291" spans="1:7" ht="45" x14ac:dyDescent="0.25">
      <c r="A291" s="112">
        <v>286</v>
      </c>
      <c r="B291" s="113">
        <v>42180</v>
      </c>
      <c r="C291" s="114" t="s">
        <v>510</v>
      </c>
      <c r="D291" s="114" t="s">
        <v>1087</v>
      </c>
      <c r="E291" s="114" t="s">
        <v>1086</v>
      </c>
      <c r="F291" s="216">
        <v>24</v>
      </c>
      <c r="G291" s="220"/>
    </row>
    <row r="292" spans="1:7" ht="60" x14ac:dyDescent="0.25">
      <c r="A292" s="112">
        <v>287</v>
      </c>
      <c r="B292" s="113">
        <v>42180</v>
      </c>
      <c r="C292" s="114" t="s">
        <v>100</v>
      </c>
      <c r="D292" s="114" t="s">
        <v>1085</v>
      </c>
      <c r="E292" s="114"/>
      <c r="F292" s="216">
        <v>2</v>
      </c>
      <c r="G292" s="220"/>
    </row>
    <row r="293" spans="1:7" ht="75" x14ac:dyDescent="0.25">
      <c r="A293" s="112">
        <v>288</v>
      </c>
      <c r="B293" s="113">
        <v>42180</v>
      </c>
      <c r="C293" s="114" t="s">
        <v>660</v>
      </c>
      <c r="D293" s="114" t="s">
        <v>1084</v>
      </c>
      <c r="E293" s="114" t="s">
        <v>606</v>
      </c>
      <c r="F293" s="216">
        <v>21</v>
      </c>
      <c r="G293" s="220"/>
    </row>
    <row r="294" spans="1:7" ht="90" x14ac:dyDescent="0.25">
      <c r="A294" s="112">
        <v>289</v>
      </c>
      <c r="B294" s="113">
        <v>42181</v>
      </c>
      <c r="C294" s="114" t="s">
        <v>660</v>
      </c>
      <c r="D294" s="114" t="s">
        <v>1096</v>
      </c>
      <c r="E294" s="114" t="s">
        <v>606</v>
      </c>
      <c r="F294" s="216">
        <v>31.5</v>
      </c>
      <c r="G294" s="220"/>
    </row>
    <row r="295" spans="1:7" ht="30" x14ac:dyDescent="0.25">
      <c r="A295" s="112">
        <v>290</v>
      </c>
      <c r="B295" s="113">
        <v>42181</v>
      </c>
      <c r="C295" s="114" t="s">
        <v>11</v>
      </c>
      <c r="D295" s="114" t="s">
        <v>588</v>
      </c>
      <c r="E295" s="114" t="s">
        <v>1095</v>
      </c>
      <c r="F295" s="216">
        <v>30</v>
      </c>
      <c r="G295" s="220"/>
    </row>
    <row r="296" spans="1:7" ht="45" x14ac:dyDescent="0.25">
      <c r="A296" s="112">
        <v>291</v>
      </c>
      <c r="B296" s="113">
        <v>42181</v>
      </c>
      <c r="C296" s="114" t="s">
        <v>100</v>
      </c>
      <c r="D296" s="114" t="s">
        <v>1094</v>
      </c>
      <c r="E296" s="114"/>
      <c r="F296" s="216">
        <v>7</v>
      </c>
      <c r="G296" s="220"/>
    </row>
    <row r="297" spans="1:7" ht="90" x14ac:dyDescent="0.25">
      <c r="A297" s="112">
        <v>292</v>
      </c>
      <c r="B297" s="113">
        <v>42185</v>
      </c>
      <c r="C297" s="114" t="s">
        <v>100</v>
      </c>
      <c r="D297" s="114" t="s">
        <v>1098</v>
      </c>
      <c r="E297" s="114"/>
      <c r="F297" s="216">
        <v>711</v>
      </c>
      <c r="G297" s="220"/>
    </row>
    <row r="298" spans="1:7" ht="75" x14ac:dyDescent="0.25">
      <c r="A298" s="112">
        <v>293</v>
      </c>
      <c r="B298" s="113">
        <v>42185</v>
      </c>
      <c r="C298" s="114" t="s">
        <v>660</v>
      </c>
      <c r="D298" s="114" t="s">
        <v>1097</v>
      </c>
      <c r="E298" s="114" t="s">
        <v>606</v>
      </c>
      <c r="F298" s="216">
        <v>9.1999999999999993</v>
      </c>
      <c r="G298" s="220"/>
    </row>
    <row r="299" spans="1:7" ht="30" x14ac:dyDescent="0.25">
      <c r="A299" s="112">
        <v>294</v>
      </c>
      <c r="B299" s="113">
        <v>42185</v>
      </c>
      <c r="C299" s="114" t="s">
        <v>2997</v>
      </c>
      <c r="D299" s="114" t="s">
        <v>2201</v>
      </c>
      <c r="E299" s="114"/>
      <c r="F299" s="217"/>
      <c r="G299" s="222">
        <v>3200</v>
      </c>
    </row>
    <row r="300" spans="1:7" x14ac:dyDescent="0.25">
      <c r="A300" s="112">
        <v>295</v>
      </c>
      <c r="B300" s="113">
        <v>42185</v>
      </c>
      <c r="C300" s="114" t="s">
        <v>100</v>
      </c>
      <c r="D300" s="114" t="s">
        <v>2065</v>
      </c>
      <c r="E300" s="114"/>
      <c r="F300" s="216">
        <v>450</v>
      </c>
      <c r="G300" s="220"/>
    </row>
    <row r="301" spans="1:7" ht="60" x14ac:dyDescent="0.25">
      <c r="A301" s="112">
        <v>296</v>
      </c>
      <c r="B301" s="117">
        <v>42176</v>
      </c>
      <c r="C301" s="114" t="s">
        <v>15</v>
      </c>
      <c r="D301" s="114" t="s">
        <v>881</v>
      </c>
      <c r="E301" s="114"/>
      <c r="F301" s="216">
        <v>2050</v>
      </c>
      <c r="G301" s="220"/>
    </row>
    <row r="302" spans="1:7" ht="75" x14ac:dyDescent="0.25">
      <c r="A302" s="112">
        <v>297</v>
      </c>
      <c r="B302" s="113">
        <v>42177</v>
      </c>
      <c r="C302" s="114" t="s">
        <v>100</v>
      </c>
      <c r="D302" s="114" t="s">
        <v>1070</v>
      </c>
      <c r="E302" s="114"/>
      <c r="F302" s="216">
        <v>218.5</v>
      </c>
      <c r="G302" s="220"/>
    </row>
    <row r="303" spans="1:7" ht="30" x14ac:dyDescent="0.25">
      <c r="A303" s="112">
        <v>298</v>
      </c>
      <c r="B303" s="117">
        <v>42185</v>
      </c>
      <c r="C303" s="118" t="s">
        <v>328</v>
      </c>
      <c r="D303" s="118" t="s">
        <v>1099</v>
      </c>
      <c r="E303" s="119"/>
      <c r="F303" s="216">
        <v>2734</v>
      </c>
      <c r="G303" s="221"/>
    </row>
    <row r="304" spans="1:7" ht="30" x14ac:dyDescent="0.25">
      <c r="A304" s="112">
        <v>299</v>
      </c>
      <c r="B304" s="117">
        <v>42185</v>
      </c>
      <c r="C304" s="118" t="s">
        <v>757</v>
      </c>
      <c r="D304" s="118" t="s">
        <v>1099</v>
      </c>
      <c r="E304" s="119"/>
      <c r="F304" s="216">
        <v>2321</v>
      </c>
      <c r="G304" s="221"/>
    </row>
    <row r="305" spans="1:7" ht="30" x14ac:dyDescent="0.25">
      <c r="A305" s="112">
        <v>300</v>
      </c>
      <c r="B305" s="117">
        <v>42185</v>
      </c>
      <c r="C305" s="118" t="s">
        <v>357</v>
      </c>
      <c r="D305" s="118" t="s">
        <v>1099</v>
      </c>
      <c r="E305" s="119"/>
      <c r="F305" s="216">
        <v>1549.75</v>
      </c>
      <c r="G305" s="221"/>
    </row>
    <row r="306" spans="1:7" ht="45" x14ac:dyDescent="0.25">
      <c r="A306" s="112">
        <v>301</v>
      </c>
      <c r="B306" s="113">
        <v>42186</v>
      </c>
      <c r="C306" s="114" t="s">
        <v>100</v>
      </c>
      <c r="D306" s="114" t="s">
        <v>1100</v>
      </c>
      <c r="E306" s="114"/>
      <c r="F306" s="216">
        <v>7.5</v>
      </c>
      <c r="G306" s="220"/>
    </row>
    <row r="307" spans="1:7" ht="60" x14ac:dyDescent="0.25">
      <c r="A307" s="112">
        <v>302</v>
      </c>
      <c r="B307" s="113">
        <v>42187</v>
      </c>
      <c r="C307" s="114" t="s">
        <v>100</v>
      </c>
      <c r="D307" s="114" t="s">
        <v>1102</v>
      </c>
      <c r="E307" s="114"/>
      <c r="F307" s="216">
        <v>10</v>
      </c>
      <c r="G307" s="220"/>
    </row>
    <row r="308" spans="1:7" ht="60" x14ac:dyDescent="0.25">
      <c r="A308" s="112">
        <v>303</v>
      </c>
      <c r="B308" s="117">
        <v>42189</v>
      </c>
      <c r="C308" s="114" t="s">
        <v>606</v>
      </c>
      <c r="D308" s="114" t="s">
        <v>1107</v>
      </c>
      <c r="E308" s="114"/>
      <c r="F308" s="216">
        <v>300</v>
      </c>
      <c r="G308" s="220"/>
    </row>
    <row r="309" spans="1:7" ht="30" x14ac:dyDescent="0.25">
      <c r="A309" s="112">
        <v>304</v>
      </c>
      <c r="B309" s="113">
        <v>42187</v>
      </c>
      <c r="C309" s="114" t="s">
        <v>621</v>
      </c>
      <c r="D309" s="114" t="s">
        <v>42</v>
      </c>
      <c r="E309" s="114" t="s">
        <v>1101</v>
      </c>
      <c r="F309" s="216">
        <v>2.8</v>
      </c>
      <c r="G309" s="220"/>
    </row>
    <row r="310" spans="1:7" ht="60" x14ac:dyDescent="0.25">
      <c r="A310" s="112">
        <v>305</v>
      </c>
      <c r="B310" s="113">
        <v>42188</v>
      </c>
      <c r="C310" s="114" t="s">
        <v>100</v>
      </c>
      <c r="D310" s="114" t="s">
        <v>1105</v>
      </c>
      <c r="E310" s="114"/>
      <c r="F310" s="216">
        <v>129.5</v>
      </c>
      <c r="G310" s="220"/>
    </row>
    <row r="311" spans="1:7" ht="30" x14ac:dyDescent="0.25">
      <c r="A311" s="112">
        <v>306</v>
      </c>
      <c r="B311" s="117">
        <v>42191</v>
      </c>
      <c r="C311" s="114" t="s">
        <v>1110</v>
      </c>
      <c r="D311" s="114" t="s">
        <v>1111</v>
      </c>
      <c r="E311" s="114"/>
      <c r="F311" s="216">
        <v>2367</v>
      </c>
      <c r="G311" s="220"/>
    </row>
    <row r="312" spans="1:7" ht="30" x14ac:dyDescent="0.25">
      <c r="A312" s="112">
        <v>307</v>
      </c>
      <c r="B312" s="113">
        <v>42191</v>
      </c>
      <c r="C312" s="114" t="s">
        <v>1109</v>
      </c>
      <c r="D312" s="114" t="s">
        <v>42</v>
      </c>
      <c r="E312" s="114" t="s">
        <v>1108</v>
      </c>
      <c r="F312" s="216">
        <v>12.5</v>
      </c>
      <c r="G312" s="220"/>
    </row>
    <row r="313" spans="1:7" ht="30" x14ac:dyDescent="0.25">
      <c r="A313" s="112">
        <v>308</v>
      </c>
      <c r="B313" s="113">
        <v>42192</v>
      </c>
      <c r="C313" s="114" t="s">
        <v>481</v>
      </c>
      <c r="D313" s="114" t="s">
        <v>514</v>
      </c>
      <c r="E313" s="114" t="s">
        <v>1114</v>
      </c>
      <c r="F313" s="216">
        <v>3</v>
      </c>
      <c r="G313" s="220"/>
    </row>
    <row r="314" spans="1:7" ht="75" x14ac:dyDescent="0.25">
      <c r="A314" s="112">
        <v>309</v>
      </c>
      <c r="B314" s="113">
        <v>42192</v>
      </c>
      <c r="C314" s="114" t="s">
        <v>660</v>
      </c>
      <c r="D314" s="114" t="s">
        <v>1113</v>
      </c>
      <c r="E314" s="114" t="s">
        <v>606</v>
      </c>
      <c r="F314" s="216">
        <v>19.5</v>
      </c>
      <c r="G314" s="220"/>
    </row>
    <row r="315" spans="1:7" ht="75" x14ac:dyDescent="0.25">
      <c r="A315" s="112">
        <v>310</v>
      </c>
      <c r="B315" s="113">
        <v>42192</v>
      </c>
      <c r="C315" s="114" t="s">
        <v>100</v>
      </c>
      <c r="D315" s="114" t="s">
        <v>1112</v>
      </c>
      <c r="E315" s="114"/>
      <c r="F315" s="216">
        <v>6.5</v>
      </c>
      <c r="G315" s="220"/>
    </row>
    <row r="316" spans="1:7" ht="30" x14ac:dyDescent="0.25">
      <c r="A316" s="112">
        <v>311</v>
      </c>
      <c r="B316" s="113">
        <v>42193</v>
      </c>
      <c r="C316" s="114" t="s">
        <v>100</v>
      </c>
      <c r="D316" s="114" t="s">
        <v>1116</v>
      </c>
      <c r="E316" s="114"/>
      <c r="F316" s="216">
        <v>7</v>
      </c>
      <c r="G316" s="220"/>
    </row>
    <row r="317" spans="1:7" ht="90" x14ac:dyDescent="0.25">
      <c r="A317" s="112">
        <v>312</v>
      </c>
      <c r="B317" s="113">
        <v>42193</v>
      </c>
      <c r="C317" s="114" t="s">
        <v>660</v>
      </c>
      <c r="D317" s="114" t="s">
        <v>1115</v>
      </c>
      <c r="E317" s="114" t="s">
        <v>606</v>
      </c>
      <c r="F317" s="216">
        <v>11</v>
      </c>
      <c r="G317" s="220"/>
    </row>
    <row r="318" spans="1:7" ht="75" x14ac:dyDescent="0.25">
      <c r="A318" s="112">
        <v>313</v>
      </c>
      <c r="B318" s="113">
        <v>42195</v>
      </c>
      <c r="C318" s="114" t="s">
        <v>660</v>
      </c>
      <c r="D318" s="114" t="s">
        <v>1118</v>
      </c>
      <c r="E318" s="114" t="s">
        <v>606</v>
      </c>
      <c r="F318" s="216">
        <v>4</v>
      </c>
      <c r="G318" s="220"/>
    </row>
    <row r="319" spans="1:7" ht="60" x14ac:dyDescent="0.25">
      <c r="A319" s="112">
        <v>314</v>
      </c>
      <c r="B319" s="113">
        <v>42195</v>
      </c>
      <c r="C319" s="114" t="s">
        <v>100</v>
      </c>
      <c r="D319" s="114" t="s">
        <v>1117</v>
      </c>
      <c r="E319" s="114"/>
      <c r="F319" s="216">
        <v>8</v>
      </c>
      <c r="G319" s="220"/>
    </row>
    <row r="320" spans="1:7" x14ac:dyDescent="0.25">
      <c r="A320" s="112">
        <v>315</v>
      </c>
      <c r="B320" s="113">
        <v>42198</v>
      </c>
      <c r="C320" s="114" t="s">
        <v>481</v>
      </c>
      <c r="D320" s="114" t="s">
        <v>1120</v>
      </c>
      <c r="E320" s="114" t="s">
        <v>1119</v>
      </c>
      <c r="F320" s="216">
        <v>0.9</v>
      </c>
      <c r="G320" s="220"/>
    </row>
    <row r="321" spans="1:7" ht="75" x14ac:dyDescent="0.25">
      <c r="A321" s="112">
        <v>316</v>
      </c>
      <c r="B321" s="113">
        <v>42199</v>
      </c>
      <c r="C321" s="114" t="s">
        <v>660</v>
      </c>
      <c r="D321" s="114" t="s">
        <v>1122</v>
      </c>
      <c r="E321" s="114" t="s">
        <v>606</v>
      </c>
      <c r="F321" s="216">
        <v>17</v>
      </c>
      <c r="G321" s="220"/>
    </row>
    <row r="322" spans="1:7" ht="60" x14ac:dyDescent="0.25">
      <c r="A322" s="112">
        <v>317</v>
      </c>
      <c r="B322" s="113">
        <v>42199</v>
      </c>
      <c r="C322" s="114" t="s">
        <v>100</v>
      </c>
      <c r="D322" s="114" t="s">
        <v>1121</v>
      </c>
      <c r="E322" s="114"/>
      <c r="F322" s="216">
        <v>7.5</v>
      </c>
      <c r="G322" s="220"/>
    </row>
    <row r="323" spans="1:7" ht="45" x14ac:dyDescent="0.25">
      <c r="A323" s="112">
        <v>318</v>
      </c>
      <c r="B323" s="113">
        <v>42200</v>
      </c>
      <c r="C323" s="114" t="s">
        <v>549</v>
      </c>
      <c r="D323" s="114" t="s">
        <v>798</v>
      </c>
      <c r="E323" s="114" t="s">
        <v>1123</v>
      </c>
      <c r="F323" s="216">
        <v>102</v>
      </c>
      <c r="G323" s="220"/>
    </row>
    <row r="324" spans="1:7" ht="60" x14ac:dyDescent="0.25">
      <c r="A324" s="112">
        <v>319</v>
      </c>
      <c r="B324" s="113">
        <v>42200</v>
      </c>
      <c r="C324" s="114" t="s">
        <v>549</v>
      </c>
      <c r="D324" s="114" t="s">
        <v>800</v>
      </c>
      <c r="E324" s="114" t="s">
        <v>1124</v>
      </c>
      <c r="F324" s="216">
        <v>5</v>
      </c>
      <c r="G324" s="220"/>
    </row>
    <row r="325" spans="1:7" ht="75" x14ac:dyDescent="0.25">
      <c r="A325" s="112">
        <v>320</v>
      </c>
      <c r="B325" s="113">
        <v>42205</v>
      </c>
      <c r="C325" s="114" t="s">
        <v>660</v>
      </c>
      <c r="D325" s="114" t="s">
        <v>1126</v>
      </c>
      <c r="E325" s="114" t="s">
        <v>606</v>
      </c>
      <c r="F325" s="216">
        <v>5</v>
      </c>
      <c r="G325" s="220"/>
    </row>
    <row r="326" spans="1:7" ht="30" x14ac:dyDescent="0.25">
      <c r="A326" s="112">
        <v>321</v>
      </c>
      <c r="B326" s="113">
        <v>42200</v>
      </c>
      <c r="C326" s="114" t="s">
        <v>11</v>
      </c>
      <c r="D326" s="114" t="s">
        <v>588</v>
      </c>
      <c r="E326" s="114" t="s">
        <v>1125</v>
      </c>
      <c r="F326" s="216">
        <v>12</v>
      </c>
      <c r="G326" s="220"/>
    </row>
    <row r="327" spans="1:7" ht="60" x14ac:dyDescent="0.25">
      <c r="A327" s="112">
        <v>322</v>
      </c>
      <c r="B327" s="113">
        <v>42207</v>
      </c>
      <c r="C327" s="114" t="s">
        <v>100</v>
      </c>
      <c r="D327" s="114" t="s">
        <v>2998</v>
      </c>
      <c r="E327" s="114"/>
      <c r="F327" s="216">
        <v>19</v>
      </c>
      <c r="G327" s="220"/>
    </row>
    <row r="328" spans="1:7" ht="90" x14ac:dyDescent="0.25">
      <c r="A328" s="112">
        <v>323</v>
      </c>
      <c r="B328" s="113">
        <v>42178</v>
      </c>
      <c r="C328" s="114" t="s">
        <v>660</v>
      </c>
      <c r="D328" s="114" t="s">
        <v>1071</v>
      </c>
      <c r="E328" s="114" t="s">
        <v>606</v>
      </c>
      <c r="F328" s="216">
        <v>12.5</v>
      </c>
      <c r="G328" s="220"/>
    </row>
    <row r="329" spans="1:7" ht="30" x14ac:dyDescent="0.25">
      <c r="A329" s="112">
        <v>324</v>
      </c>
      <c r="B329" s="113">
        <v>42209</v>
      </c>
      <c r="C329" s="114" t="s">
        <v>379</v>
      </c>
      <c r="D329" s="114" t="s">
        <v>2999</v>
      </c>
      <c r="E329" s="114" t="s">
        <v>1139</v>
      </c>
      <c r="F329" s="216">
        <v>231.5</v>
      </c>
      <c r="G329" s="220"/>
    </row>
    <row r="330" spans="1:7" ht="30" x14ac:dyDescent="0.25">
      <c r="A330" s="112">
        <v>325</v>
      </c>
      <c r="B330" s="117">
        <v>42209</v>
      </c>
      <c r="C330" s="118" t="s">
        <v>357</v>
      </c>
      <c r="D330" s="118" t="s">
        <v>1141</v>
      </c>
      <c r="E330" s="119"/>
      <c r="F330" s="216">
        <v>1626.89</v>
      </c>
      <c r="G330" s="221"/>
    </row>
    <row r="331" spans="1:7" ht="30" x14ac:dyDescent="0.25">
      <c r="A331" s="112">
        <v>326</v>
      </c>
      <c r="B331" s="117">
        <v>42209</v>
      </c>
      <c r="C331" s="118" t="s">
        <v>328</v>
      </c>
      <c r="D331" s="118" t="s">
        <v>1141</v>
      </c>
      <c r="E331" s="119"/>
      <c r="F331" s="216">
        <v>2740</v>
      </c>
      <c r="G331" s="221"/>
    </row>
    <row r="332" spans="1:7" ht="30" x14ac:dyDescent="0.25">
      <c r="A332" s="112">
        <v>327</v>
      </c>
      <c r="B332" s="117">
        <v>42223</v>
      </c>
      <c r="C332" s="118" t="s">
        <v>757</v>
      </c>
      <c r="D332" s="118" t="s">
        <v>1141</v>
      </c>
      <c r="E332" s="119"/>
      <c r="F332" s="216">
        <v>1928</v>
      </c>
      <c r="G332" s="221"/>
    </row>
    <row r="333" spans="1:7" ht="60" x14ac:dyDescent="0.25">
      <c r="A333" s="112">
        <v>328</v>
      </c>
      <c r="B333" s="117">
        <v>42216</v>
      </c>
      <c r="C333" s="114" t="s">
        <v>15</v>
      </c>
      <c r="D333" s="114" t="s">
        <v>881</v>
      </c>
      <c r="E333" s="114"/>
      <c r="F333" s="216">
        <v>1450</v>
      </c>
      <c r="G333" s="220"/>
    </row>
    <row r="334" spans="1:7" ht="30" x14ac:dyDescent="0.25">
      <c r="A334" s="112">
        <v>329</v>
      </c>
      <c r="B334" s="117">
        <v>42338</v>
      </c>
      <c r="C334" s="114" t="s">
        <v>15</v>
      </c>
      <c r="D334" s="114" t="s">
        <v>15</v>
      </c>
      <c r="E334" s="114"/>
      <c r="F334" s="216">
        <v>2000</v>
      </c>
      <c r="G334" s="220"/>
    </row>
    <row r="335" spans="1:7" ht="30" x14ac:dyDescent="0.25">
      <c r="A335" s="112">
        <v>330</v>
      </c>
      <c r="B335" s="117">
        <v>42217</v>
      </c>
      <c r="C335" s="114" t="s">
        <v>606</v>
      </c>
      <c r="D335" s="114" t="s">
        <v>1146</v>
      </c>
      <c r="E335" s="114"/>
      <c r="F335" s="216">
        <v>43</v>
      </c>
      <c r="G335" s="220"/>
    </row>
    <row r="336" spans="1:7" ht="75" x14ac:dyDescent="0.25">
      <c r="A336" s="112">
        <v>331</v>
      </c>
      <c r="B336" s="113">
        <v>42219</v>
      </c>
      <c r="C336" s="114" t="s">
        <v>660</v>
      </c>
      <c r="D336" s="114" t="s">
        <v>1149</v>
      </c>
      <c r="E336" s="114" t="s">
        <v>606</v>
      </c>
      <c r="F336" s="216">
        <v>15</v>
      </c>
      <c r="G336" s="220"/>
    </row>
    <row r="337" spans="1:7" ht="60" x14ac:dyDescent="0.25">
      <c r="A337" s="112">
        <v>332</v>
      </c>
      <c r="B337" s="113">
        <v>42220</v>
      </c>
      <c r="C337" s="114" t="s">
        <v>549</v>
      </c>
      <c r="D337" s="114" t="s">
        <v>800</v>
      </c>
      <c r="E337" s="114" t="s">
        <v>1151</v>
      </c>
      <c r="F337" s="216">
        <v>5</v>
      </c>
      <c r="G337" s="220"/>
    </row>
    <row r="338" spans="1:7" ht="75" x14ac:dyDescent="0.25">
      <c r="A338" s="112">
        <v>333</v>
      </c>
      <c r="B338" s="113">
        <v>42220</v>
      </c>
      <c r="C338" s="114" t="s">
        <v>660</v>
      </c>
      <c r="D338" s="114" t="s">
        <v>1150</v>
      </c>
      <c r="E338" s="114" t="s">
        <v>606</v>
      </c>
      <c r="F338" s="216">
        <v>15.5</v>
      </c>
      <c r="G338" s="220"/>
    </row>
    <row r="339" spans="1:7" ht="60" x14ac:dyDescent="0.25">
      <c r="A339" s="112">
        <v>334</v>
      </c>
      <c r="B339" s="113">
        <v>42221</v>
      </c>
      <c r="C339" s="114" t="s">
        <v>660</v>
      </c>
      <c r="D339" s="114" t="s">
        <v>1152</v>
      </c>
      <c r="E339" s="114" t="s">
        <v>606</v>
      </c>
      <c r="F339" s="216">
        <v>12.5</v>
      </c>
      <c r="G339" s="220"/>
    </row>
    <row r="340" spans="1:7" ht="60" x14ac:dyDescent="0.25">
      <c r="A340" s="112">
        <v>335</v>
      </c>
      <c r="B340" s="113">
        <v>42222</v>
      </c>
      <c r="C340" s="114" t="s">
        <v>660</v>
      </c>
      <c r="D340" s="114" t="s">
        <v>1155</v>
      </c>
      <c r="E340" s="114" t="s">
        <v>606</v>
      </c>
      <c r="F340" s="216">
        <v>19</v>
      </c>
      <c r="G340" s="220"/>
    </row>
    <row r="341" spans="1:7" ht="45" x14ac:dyDescent="0.25">
      <c r="A341" s="112">
        <v>336</v>
      </c>
      <c r="B341" s="113">
        <v>42222</v>
      </c>
      <c r="C341" s="114" t="s">
        <v>556</v>
      </c>
      <c r="D341" s="114" t="s">
        <v>1154</v>
      </c>
      <c r="E341" s="114" t="s">
        <v>555</v>
      </c>
      <c r="F341" s="216">
        <v>480</v>
      </c>
      <c r="G341" s="220"/>
    </row>
    <row r="342" spans="1:7" ht="30" x14ac:dyDescent="0.25">
      <c r="A342" s="112">
        <v>337</v>
      </c>
      <c r="B342" s="113">
        <v>42226</v>
      </c>
      <c r="C342" s="114" t="s">
        <v>100</v>
      </c>
      <c r="D342" s="114" t="s">
        <v>738</v>
      </c>
      <c r="E342" s="114"/>
      <c r="F342" s="216">
        <v>5</v>
      </c>
      <c r="G342" s="220"/>
    </row>
    <row r="343" spans="1:7" ht="75" x14ac:dyDescent="0.25">
      <c r="A343" s="112">
        <v>338</v>
      </c>
      <c r="B343" s="113">
        <v>42227</v>
      </c>
      <c r="C343" s="114" t="s">
        <v>660</v>
      </c>
      <c r="D343" s="114" t="s">
        <v>1164</v>
      </c>
      <c r="E343" s="114" t="s">
        <v>606</v>
      </c>
      <c r="F343" s="216">
        <v>8.5</v>
      </c>
      <c r="G343" s="220"/>
    </row>
    <row r="344" spans="1:7" ht="75" x14ac:dyDescent="0.25">
      <c r="A344" s="112">
        <v>339</v>
      </c>
      <c r="B344" s="113">
        <v>42227</v>
      </c>
      <c r="C344" s="114" t="s">
        <v>100</v>
      </c>
      <c r="D344" s="114" t="s">
        <v>1160</v>
      </c>
      <c r="E344" s="114"/>
      <c r="F344" s="216">
        <v>34.1</v>
      </c>
      <c r="G344" s="220"/>
    </row>
    <row r="345" spans="1:7" ht="30" x14ac:dyDescent="0.25">
      <c r="A345" s="112">
        <v>340</v>
      </c>
      <c r="B345" s="113">
        <v>42229</v>
      </c>
      <c r="C345" s="114" t="s">
        <v>100</v>
      </c>
      <c r="D345" s="114" t="s">
        <v>3000</v>
      </c>
      <c r="E345" s="114"/>
      <c r="F345" s="216">
        <v>150</v>
      </c>
      <c r="G345" s="220"/>
    </row>
    <row r="346" spans="1:7" ht="75" x14ac:dyDescent="0.25">
      <c r="A346" s="112">
        <v>341</v>
      </c>
      <c r="B346" s="113">
        <v>42228</v>
      </c>
      <c r="C346" s="114" t="s">
        <v>660</v>
      </c>
      <c r="D346" s="114" t="s">
        <v>1169</v>
      </c>
      <c r="E346" s="114" t="s">
        <v>606</v>
      </c>
      <c r="F346" s="216">
        <v>20.5</v>
      </c>
      <c r="G346" s="220"/>
    </row>
    <row r="347" spans="1:7" ht="45" x14ac:dyDescent="0.25">
      <c r="A347" s="112">
        <v>342</v>
      </c>
      <c r="B347" s="117">
        <v>42228</v>
      </c>
      <c r="C347" s="114" t="s">
        <v>100</v>
      </c>
      <c r="D347" s="114" t="s">
        <v>3001</v>
      </c>
      <c r="E347" s="114"/>
      <c r="F347" s="216">
        <v>130</v>
      </c>
      <c r="G347" s="220"/>
    </row>
    <row r="348" spans="1:7" ht="60" x14ac:dyDescent="0.25">
      <c r="A348" s="112">
        <v>343</v>
      </c>
      <c r="B348" s="113">
        <v>42229</v>
      </c>
      <c r="C348" s="114" t="s">
        <v>100</v>
      </c>
      <c r="D348" s="114" t="s">
        <v>1171</v>
      </c>
      <c r="E348" s="114"/>
      <c r="F348" s="216">
        <v>7.5</v>
      </c>
      <c r="G348" s="220"/>
    </row>
    <row r="349" spans="1:7" ht="75" x14ac:dyDescent="0.25">
      <c r="A349" s="112">
        <v>344</v>
      </c>
      <c r="B349" s="113">
        <v>42229</v>
      </c>
      <c r="C349" s="114" t="s">
        <v>660</v>
      </c>
      <c r="D349" s="114" t="s">
        <v>1170</v>
      </c>
      <c r="E349" s="114" t="s">
        <v>606</v>
      </c>
      <c r="F349" s="216">
        <v>6.5</v>
      </c>
      <c r="G349" s="220"/>
    </row>
    <row r="350" spans="1:7" ht="30" x14ac:dyDescent="0.25">
      <c r="A350" s="112">
        <v>345</v>
      </c>
      <c r="B350" s="113">
        <v>42230</v>
      </c>
      <c r="C350" s="114" t="s">
        <v>100</v>
      </c>
      <c r="D350" s="114" t="s">
        <v>363</v>
      </c>
      <c r="E350" s="114"/>
      <c r="F350" s="216">
        <v>8</v>
      </c>
      <c r="G350" s="220"/>
    </row>
    <row r="351" spans="1:7" ht="30" x14ac:dyDescent="0.25">
      <c r="A351" s="112">
        <v>346</v>
      </c>
      <c r="B351" s="113">
        <v>42233</v>
      </c>
      <c r="C351" s="114" t="s">
        <v>757</v>
      </c>
      <c r="D351" s="114" t="s">
        <v>3002</v>
      </c>
      <c r="E351" s="114"/>
      <c r="F351" s="216">
        <v>300</v>
      </c>
      <c r="G351" s="220"/>
    </row>
    <row r="352" spans="1:7" ht="90" x14ac:dyDescent="0.25">
      <c r="A352" s="112">
        <v>347</v>
      </c>
      <c r="B352" s="113">
        <v>42230</v>
      </c>
      <c r="C352" s="114" t="s">
        <v>660</v>
      </c>
      <c r="D352" s="114" t="s">
        <v>1175</v>
      </c>
      <c r="E352" s="114" t="s">
        <v>606</v>
      </c>
      <c r="F352" s="216">
        <v>66.5</v>
      </c>
      <c r="G352" s="220"/>
    </row>
    <row r="353" spans="1:7" ht="90" x14ac:dyDescent="0.25">
      <c r="A353" s="112">
        <v>348</v>
      </c>
      <c r="B353" s="113">
        <v>42233</v>
      </c>
      <c r="C353" s="114" t="s">
        <v>660</v>
      </c>
      <c r="D353" s="114" t="s">
        <v>1176</v>
      </c>
      <c r="E353" s="114" t="s">
        <v>606</v>
      </c>
      <c r="F353" s="216">
        <v>16</v>
      </c>
      <c r="G353" s="220"/>
    </row>
    <row r="354" spans="1:7" ht="60" x14ac:dyDescent="0.25">
      <c r="A354" s="112">
        <v>349</v>
      </c>
      <c r="B354" s="113">
        <v>42234</v>
      </c>
      <c r="C354" s="114" t="s">
        <v>660</v>
      </c>
      <c r="D354" s="114" t="s">
        <v>1184</v>
      </c>
      <c r="E354" s="114" t="s">
        <v>606</v>
      </c>
      <c r="F354" s="216">
        <v>10</v>
      </c>
      <c r="G354" s="220"/>
    </row>
    <row r="355" spans="1:7" ht="90" x14ac:dyDescent="0.25">
      <c r="A355" s="112">
        <v>350</v>
      </c>
      <c r="B355" s="113">
        <v>42234</v>
      </c>
      <c r="C355" s="114" t="s">
        <v>100</v>
      </c>
      <c r="D355" s="114" t="s">
        <v>1177</v>
      </c>
      <c r="E355" s="114"/>
      <c r="F355" s="216">
        <v>41.8</v>
      </c>
      <c r="G355" s="220"/>
    </row>
    <row r="356" spans="1:7" ht="90" x14ac:dyDescent="0.25">
      <c r="A356" s="112">
        <v>351</v>
      </c>
      <c r="B356" s="113">
        <v>42235</v>
      </c>
      <c r="C356" s="114" t="s">
        <v>660</v>
      </c>
      <c r="D356" s="114" t="s">
        <v>1185</v>
      </c>
      <c r="E356" s="114" t="s">
        <v>606</v>
      </c>
      <c r="F356" s="216">
        <v>44</v>
      </c>
      <c r="G356" s="220"/>
    </row>
    <row r="357" spans="1:7" ht="60" x14ac:dyDescent="0.25">
      <c r="A357" s="112">
        <v>352</v>
      </c>
      <c r="B357" s="113">
        <v>42236</v>
      </c>
      <c r="C357" s="114" t="s">
        <v>660</v>
      </c>
      <c r="D357" s="114" t="s">
        <v>1184</v>
      </c>
      <c r="E357" s="114" t="s">
        <v>606</v>
      </c>
      <c r="F357" s="216">
        <v>12</v>
      </c>
      <c r="G357" s="220"/>
    </row>
    <row r="358" spans="1:7" ht="75" x14ac:dyDescent="0.25">
      <c r="A358" s="112">
        <v>353</v>
      </c>
      <c r="B358" s="113">
        <v>42236</v>
      </c>
      <c r="C358" s="114" t="s">
        <v>100</v>
      </c>
      <c r="D358" s="114" t="s">
        <v>1186</v>
      </c>
      <c r="E358" s="114"/>
      <c r="F358" s="216">
        <v>20</v>
      </c>
      <c r="G358" s="220"/>
    </row>
    <row r="359" spans="1:7" ht="75" x14ac:dyDescent="0.25">
      <c r="A359" s="112">
        <v>354</v>
      </c>
      <c r="B359" s="113">
        <v>42237</v>
      </c>
      <c r="C359" s="114" t="s">
        <v>100</v>
      </c>
      <c r="D359" s="114" t="s">
        <v>1192</v>
      </c>
      <c r="E359" s="114"/>
      <c r="F359" s="216">
        <v>40.5</v>
      </c>
      <c r="G359" s="220"/>
    </row>
    <row r="360" spans="1:7" ht="90" x14ac:dyDescent="0.25">
      <c r="A360" s="112">
        <v>355</v>
      </c>
      <c r="B360" s="113">
        <v>42237</v>
      </c>
      <c r="C360" s="114" t="s">
        <v>660</v>
      </c>
      <c r="D360" s="114" t="s">
        <v>1191</v>
      </c>
      <c r="E360" s="114" t="s">
        <v>606</v>
      </c>
      <c r="F360" s="216">
        <v>22</v>
      </c>
      <c r="G360" s="220"/>
    </row>
    <row r="361" spans="1:7" ht="45" x14ac:dyDescent="0.25">
      <c r="A361" s="112">
        <v>356</v>
      </c>
      <c r="B361" s="113">
        <v>42237</v>
      </c>
      <c r="C361" s="114" t="s">
        <v>379</v>
      </c>
      <c r="D361" s="114" t="s">
        <v>1190</v>
      </c>
      <c r="E361" s="114" t="s">
        <v>1189</v>
      </c>
      <c r="F361" s="216">
        <v>35.1</v>
      </c>
      <c r="G361" s="220"/>
    </row>
    <row r="362" spans="1:7" ht="30" x14ac:dyDescent="0.25">
      <c r="A362" s="112">
        <v>357</v>
      </c>
      <c r="B362" s="117">
        <v>42247</v>
      </c>
      <c r="C362" s="118" t="s">
        <v>100</v>
      </c>
      <c r="D362" s="118" t="s">
        <v>3003</v>
      </c>
      <c r="E362" s="118"/>
      <c r="F362" s="217">
        <v>9120</v>
      </c>
      <c r="G362" s="221"/>
    </row>
    <row r="363" spans="1:7" ht="30" x14ac:dyDescent="0.25">
      <c r="A363" s="112">
        <v>358</v>
      </c>
      <c r="B363" s="117">
        <v>42224</v>
      </c>
      <c r="C363" s="114" t="s">
        <v>357</v>
      </c>
      <c r="D363" s="114" t="s">
        <v>3004</v>
      </c>
      <c r="E363" s="114"/>
      <c r="F363" s="216">
        <v>3788.24</v>
      </c>
      <c r="G363" s="220"/>
    </row>
    <row r="364" spans="1:7" ht="30" x14ac:dyDescent="0.25">
      <c r="A364" s="112">
        <v>359</v>
      </c>
      <c r="B364" s="117">
        <v>42240</v>
      </c>
      <c r="C364" s="118" t="s">
        <v>15</v>
      </c>
      <c r="D364" s="118" t="s">
        <v>1195</v>
      </c>
      <c r="E364" s="119"/>
      <c r="F364" s="216">
        <v>30</v>
      </c>
      <c r="G364" s="221"/>
    </row>
    <row r="365" spans="1:7" ht="30" x14ac:dyDescent="0.25">
      <c r="A365" s="112">
        <v>360</v>
      </c>
      <c r="B365" s="113">
        <v>42240</v>
      </c>
      <c r="C365" s="114" t="s">
        <v>852</v>
      </c>
      <c r="D365" s="114" t="s">
        <v>1168</v>
      </c>
      <c r="E365" s="114" t="s">
        <v>1194</v>
      </c>
      <c r="F365" s="216">
        <v>2.5</v>
      </c>
      <c r="G365" s="220"/>
    </row>
    <row r="366" spans="1:7" ht="30" x14ac:dyDescent="0.25">
      <c r="A366" s="112">
        <v>361</v>
      </c>
      <c r="B366" s="117">
        <v>42243</v>
      </c>
      <c r="C366" s="114" t="s">
        <v>606</v>
      </c>
      <c r="D366" s="114" t="s">
        <v>1200</v>
      </c>
      <c r="E366" s="114"/>
      <c r="F366" s="216">
        <v>40</v>
      </c>
      <c r="G366" s="220"/>
    </row>
    <row r="367" spans="1:7" ht="90" x14ac:dyDescent="0.25">
      <c r="A367" s="112">
        <v>362</v>
      </c>
      <c r="B367" s="113">
        <v>42240</v>
      </c>
      <c r="C367" s="114" t="s">
        <v>660</v>
      </c>
      <c r="D367" s="114" t="s">
        <v>1193</v>
      </c>
      <c r="E367" s="114" t="s">
        <v>606</v>
      </c>
      <c r="F367" s="216">
        <v>11</v>
      </c>
      <c r="G367" s="220"/>
    </row>
    <row r="368" spans="1:7" ht="90" x14ac:dyDescent="0.25">
      <c r="A368" s="112">
        <v>363</v>
      </c>
      <c r="B368" s="113">
        <v>42241</v>
      </c>
      <c r="C368" s="114" t="s">
        <v>100</v>
      </c>
      <c r="D368" s="114" t="s">
        <v>1197</v>
      </c>
      <c r="E368" s="114"/>
      <c r="F368" s="216">
        <v>18.3</v>
      </c>
      <c r="G368" s="220"/>
    </row>
    <row r="369" spans="1:7" ht="60" x14ac:dyDescent="0.25">
      <c r="A369" s="112">
        <v>364</v>
      </c>
      <c r="B369" s="113">
        <v>42241</v>
      </c>
      <c r="C369" s="114" t="s">
        <v>660</v>
      </c>
      <c r="D369" s="114" t="s">
        <v>1196</v>
      </c>
      <c r="E369" s="114" t="s">
        <v>606</v>
      </c>
      <c r="F369" s="216">
        <v>11</v>
      </c>
      <c r="G369" s="220"/>
    </row>
    <row r="370" spans="1:7" ht="60" x14ac:dyDescent="0.25">
      <c r="A370" s="112">
        <v>365</v>
      </c>
      <c r="B370" s="113">
        <v>42242</v>
      </c>
      <c r="C370" s="114" t="s">
        <v>660</v>
      </c>
      <c r="D370" s="114" t="s">
        <v>1198</v>
      </c>
      <c r="E370" s="114" t="s">
        <v>606</v>
      </c>
      <c r="F370" s="216">
        <v>9</v>
      </c>
      <c r="G370" s="220"/>
    </row>
    <row r="371" spans="1:7" ht="75" x14ac:dyDescent="0.25">
      <c r="A371" s="112">
        <v>366</v>
      </c>
      <c r="B371" s="113">
        <v>42243</v>
      </c>
      <c r="C371" s="114" t="s">
        <v>660</v>
      </c>
      <c r="D371" s="114" t="s">
        <v>1199</v>
      </c>
      <c r="E371" s="114" t="s">
        <v>606</v>
      </c>
      <c r="F371" s="216">
        <v>13.5</v>
      </c>
      <c r="G371" s="220"/>
    </row>
    <row r="372" spans="1:7" ht="45" x14ac:dyDescent="0.25">
      <c r="A372" s="112">
        <v>367</v>
      </c>
      <c r="B372" s="113">
        <v>42244</v>
      </c>
      <c r="C372" s="114" t="s">
        <v>660</v>
      </c>
      <c r="D372" s="114" t="s">
        <v>1201</v>
      </c>
      <c r="E372" s="114" t="s">
        <v>606</v>
      </c>
      <c r="F372" s="216">
        <v>22.5</v>
      </c>
      <c r="G372" s="220"/>
    </row>
    <row r="373" spans="1:7" ht="45" x14ac:dyDescent="0.25">
      <c r="A373" s="112">
        <v>368</v>
      </c>
      <c r="B373" s="113">
        <v>42247</v>
      </c>
      <c r="C373" s="114" t="s">
        <v>660</v>
      </c>
      <c r="D373" s="114" t="s">
        <v>1202</v>
      </c>
      <c r="E373" s="114" t="s">
        <v>606</v>
      </c>
      <c r="F373" s="216">
        <v>11</v>
      </c>
      <c r="G373" s="220"/>
    </row>
    <row r="374" spans="1:7" ht="30" x14ac:dyDescent="0.25">
      <c r="A374" s="112">
        <v>369</v>
      </c>
      <c r="B374" s="113">
        <v>42236</v>
      </c>
      <c r="C374" s="114" t="s">
        <v>660</v>
      </c>
      <c r="D374" s="114" t="s">
        <v>3005</v>
      </c>
      <c r="E374" s="114"/>
      <c r="F374" s="216">
        <v>128.1</v>
      </c>
      <c r="G374" s="220"/>
    </row>
    <row r="375" spans="1:7" ht="30" x14ac:dyDescent="0.25">
      <c r="A375" s="112">
        <v>370</v>
      </c>
      <c r="B375" s="117">
        <v>42247</v>
      </c>
      <c r="C375" s="118" t="s">
        <v>15</v>
      </c>
      <c r="D375" s="118" t="s">
        <v>1208</v>
      </c>
      <c r="E375" s="119"/>
      <c r="F375" s="216">
        <v>164</v>
      </c>
      <c r="G375" s="221"/>
    </row>
    <row r="376" spans="1:7" ht="30" x14ac:dyDescent="0.25">
      <c r="A376" s="112">
        <v>371</v>
      </c>
      <c r="B376" s="117">
        <v>42247</v>
      </c>
      <c r="C376" s="118" t="s">
        <v>15</v>
      </c>
      <c r="D376" s="118" t="s">
        <v>1207</v>
      </c>
      <c r="E376" s="119"/>
      <c r="F376" s="216">
        <v>29</v>
      </c>
      <c r="G376" s="221"/>
    </row>
    <row r="377" spans="1:7" ht="30" x14ac:dyDescent="0.25">
      <c r="A377" s="112">
        <v>372</v>
      </c>
      <c r="B377" s="117">
        <v>42247</v>
      </c>
      <c r="C377" s="118" t="s">
        <v>328</v>
      </c>
      <c r="D377" s="118" t="s">
        <v>1209</v>
      </c>
      <c r="E377" s="119"/>
      <c r="F377" s="216">
        <v>2800</v>
      </c>
      <c r="G377" s="221"/>
    </row>
    <row r="378" spans="1:7" ht="60" x14ac:dyDescent="0.25">
      <c r="A378" s="112">
        <v>373</v>
      </c>
      <c r="B378" s="117">
        <v>42247</v>
      </c>
      <c r="C378" s="114" t="s">
        <v>15</v>
      </c>
      <c r="D378" s="114" t="s">
        <v>881</v>
      </c>
      <c r="E378" s="114"/>
      <c r="F378" s="216">
        <v>453.5</v>
      </c>
      <c r="G378" s="220"/>
    </row>
    <row r="379" spans="1:7" ht="30" x14ac:dyDescent="0.25">
      <c r="A379" s="112">
        <v>374</v>
      </c>
      <c r="B379" s="117">
        <v>42250</v>
      </c>
      <c r="C379" s="114" t="s">
        <v>1212</v>
      </c>
      <c r="D379" s="114" t="s">
        <v>1213</v>
      </c>
      <c r="E379" s="114"/>
      <c r="F379" s="216">
        <v>450</v>
      </c>
      <c r="G379" s="220"/>
    </row>
    <row r="380" spans="1:7" ht="45" x14ac:dyDescent="0.25">
      <c r="A380" s="112">
        <v>375</v>
      </c>
      <c r="B380" s="117">
        <v>42250</v>
      </c>
      <c r="C380" s="114" t="s">
        <v>15</v>
      </c>
      <c r="D380" s="114" t="s">
        <v>3006</v>
      </c>
      <c r="E380" s="114"/>
      <c r="F380" s="216">
        <v>4704.7299999999996</v>
      </c>
      <c r="G380" s="220"/>
    </row>
    <row r="381" spans="1:7" ht="45" x14ac:dyDescent="0.25">
      <c r="A381" s="112">
        <v>376</v>
      </c>
      <c r="B381" s="113">
        <v>42250</v>
      </c>
      <c r="C381" s="114" t="s">
        <v>1210</v>
      </c>
      <c r="D381" s="114" t="s">
        <v>1211</v>
      </c>
      <c r="E381" s="114"/>
      <c r="F381" s="216">
        <v>5</v>
      </c>
      <c r="G381" s="220"/>
    </row>
    <row r="382" spans="1:7" ht="30" x14ac:dyDescent="0.25">
      <c r="A382" s="112">
        <v>377</v>
      </c>
      <c r="B382" s="113">
        <v>42250</v>
      </c>
      <c r="C382" s="114" t="s">
        <v>660</v>
      </c>
      <c r="D382" s="114" t="s">
        <v>539</v>
      </c>
      <c r="E382" s="114" t="s">
        <v>606</v>
      </c>
      <c r="F382" s="216">
        <v>32.5</v>
      </c>
      <c r="G382" s="220"/>
    </row>
    <row r="383" spans="1:7" ht="30" x14ac:dyDescent="0.25">
      <c r="A383" s="112">
        <v>378</v>
      </c>
      <c r="B383" s="113">
        <v>42255</v>
      </c>
      <c r="C383" s="114" t="s">
        <v>660</v>
      </c>
      <c r="D383" s="114" t="s">
        <v>1215</v>
      </c>
      <c r="E383" s="114" t="s">
        <v>606</v>
      </c>
      <c r="F383" s="216">
        <v>22</v>
      </c>
      <c r="G383" s="220"/>
    </row>
    <row r="384" spans="1:7" ht="45" x14ac:dyDescent="0.25">
      <c r="A384" s="112">
        <v>379</v>
      </c>
      <c r="B384" s="113">
        <v>42256</v>
      </c>
      <c r="C384" s="114" t="s">
        <v>660</v>
      </c>
      <c r="D384" s="114" t="s">
        <v>1216</v>
      </c>
      <c r="E384" s="114" t="s">
        <v>606</v>
      </c>
      <c r="F384" s="216">
        <v>14.5</v>
      </c>
      <c r="G384" s="220"/>
    </row>
    <row r="385" spans="1:7" ht="45" x14ac:dyDescent="0.25">
      <c r="A385" s="112">
        <v>380</v>
      </c>
      <c r="B385" s="113">
        <v>42257</v>
      </c>
      <c r="C385" s="114" t="s">
        <v>660</v>
      </c>
      <c r="D385" s="114" t="s">
        <v>1217</v>
      </c>
      <c r="E385" s="114" t="s">
        <v>606</v>
      </c>
      <c r="F385" s="216">
        <v>14</v>
      </c>
      <c r="G385" s="220"/>
    </row>
    <row r="386" spans="1:7" ht="45" x14ac:dyDescent="0.25">
      <c r="A386" s="112">
        <v>381</v>
      </c>
      <c r="B386" s="113">
        <v>42258</v>
      </c>
      <c r="C386" s="114" t="s">
        <v>660</v>
      </c>
      <c r="D386" s="114" t="s">
        <v>1220</v>
      </c>
      <c r="E386" s="114" t="s">
        <v>606</v>
      </c>
      <c r="F386" s="216">
        <v>12.5</v>
      </c>
      <c r="G386" s="220"/>
    </row>
    <row r="387" spans="1:7" ht="30" x14ac:dyDescent="0.25">
      <c r="A387" s="112">
        <v>382</v>
      </c>
      <c r="B387" s="113">
        <v>42258</v>
      </c>
      <c r="C387" s="114" t="s">
        <v>344</v>
      </c>
      <c r="D387" s="114" t="s">
        <v>1219</v>
      </c>
      <c r="E387" s="114" t="s">
        <v>1218</v>
      </c>
      <c r="F387" s="216">
        <v>9000</v>
      </c>
      <c r="G387" s="220"/>
    </row>
    <row r="388" spans="1:7" ht="30" x14ac:dyDescent="0.25">
      <c r="A388" s="112">
        <v>383</v>
      </c>
      <c r="B388" s="113">
        <v>42261</v>
      </c>
      <c r="C388" s="114" t="s">
        <v>1223</v>
      </c>
      <c r="D388" s="114" t="s">
        <v>1224</v>
      </c>
      <c r="E388" s="114"/>
      <c r="F388" s="216">
        <v>2.5</v>
      </c>
      <c r="G388" s="220"/>
    </row>
    <row r="389" spans="1:7" ht="45" x14ac:dyDescent="0.25">
      <c r="A389" s="112">
        <v>384</v>
      </c>
      <c r="B389" s="113">
        <v>42263</v>
      </c>
      <c r="C389" s="114" t="s">
        <v>100</v>
      </c>
      <c r="D389" s="114" t="s">
        <v>1227</v>
      </c>
      <c r="E389" s="114"/>
      <c r="F389" s="216">
        <v>7.7</v>
      </c>
      <c r="G389" s="220"/>
    </row>
    <row r="390" spans="1:7" ht="30" x14ac:dyDescent="0.25">
      <c r="A390" s="112">
        <v>385</v>
      </c>
      <c r="B390" s="113">
        <v>42268</v>
      </c>
      <c r="C390" s="114" t="s">
        <v>1236</v>
      </c>
      <c r="D390" s="114" t="s">
        <v>42</v>
      </c>
      <c r="E390" s="114" t="s">
        <v>1235</v>
      </c>
      <c r="F390" s="216">
        <v>8.6999999999999993</v>
      </c>
      <c r="G390" s="220"/>
    </row>
    <row r="391" spans="1:7" x14ac:dyDescent="0.25">
      <c r="A391" s="112">
        <v>386</v>
      </c>
      <c r="B391" s="113">
        <v>42268</v>
      </c>
      <c r="C391" s="114" t="s">
        <v>1234</v>
      </c>
      <c r="D391" s="114" t="s">
        <v>808</v>
      </c>
      <c r="E391" s="114" t="s">
        <v>1233</v>
      </c>
      <c r="F391" s="216">
        <v>6</v>
      </c>
      <c r="G391" s="220"/>
    </row>
    <row r="392" spans="1:7" ht="30" x14ac:dyDescent="0.25">
      <c r="A392" s="112">
        <v>387</v>
      </c>
      <c r="B392" s="113">
        <v>42268</v>
      </c>
      <c r="C392" s="114" t="s">
        <v>852</v>
      </c>
      <c r="D392" s="114" t="s">
        <v>575</v>
      </c>
      <c r="E392" s="114" t="s">
        <v>1232</v>
      </c>
      <c r="F392" s="216">
        <v>5.5</v>
      </c>
      <c r="G392" s="220"/>
    </row>
    <row r="393" spans="1:7" ht="30" x14ac:dyDescent="0.25">
      <c r="A393" s="112">
        <v>388</v>
      </c>
      <c r="B393" s="117">
        <v>42265</v>
      </c>
      <c r="C393" s="114" t="s">
        <v>1212</v>
      </c>
      <c r="D393" s="114" t="s">
        <v>1213</v>
      </c>
      <c r="E393" s="114"/>
      <c r="F393" s="216">
        <v>200</v>
      </c>
      <c r="G393" s="220"/>
    </row>
    <row r="394" spans="1:7" ht="60" x14ac:dyDescent="0.25">
      <c r="A394" s="112">
        <v>389</v>
      </c>
      <c r="B394" s="117">
        <v>42269</v>
      </c>
      <c r="C394" s="114" t="s">
        <v>1239</v>
      </c>
      <c r="D394" s="114" t="s">
        <v>1240</v>
      </c>
      <c r="E394" s="114"/>
      <c r="F394" s="216">
        <v>500</v>
      </c>
      <c r="G394" s="220"/>
    </row>
    <row r="395" spans="1:7" ht="30" x14ac:dyDescent="0.25">
      <c r="A395" s="112">
        <v>390</v>
      </c>
      <c r="B395" s="117">
        <v>42269</v>
      </c>
      <c r="C395" s="114" t="s">
        <v>15</v>
      </c>
      <c r="D395" s="114" t="s">
        <v>1241</v>
      </c>
      <c r="E395" s="114"/>
      <c r="F395" s="216">
        <v>43.5</v>
      </c>
      <c r="G395" s="220"/>
    </row>
    <row r="396" spans="1:7" ht="30" x14ac:dyDescent="0.25">
      <c r="A396" s="112">
        <v>391</v>
      </c>
      <c r="B396" s="113">
        <v>42269</v>
      </c>
      <c r="C396" s="114" t="s">
        <v>100</v>
      </c>
      <c r="D396" s="114" t="s">
        <v>1238</v>
      </c>
      <c r="E396" s="114"/>
      <c r="F396" s="216">
        <v>19.5</v>
      </c>
      <c r="G396" s="220"/>
    </row>
    <row r="397" spans="1:7" ht="30" x14ac:dyDescent="0.25">
      <c r="A397" s="112">
        <v>392</v>
      </c>
      <c r="B397" s="113">
        <v>42270</v>
      </c>
      <c r="C397" s="114" t="s">
        <v>1244</v>
      </c>
      <c r="D397" s="114" t="s">
        <v>227</v>
      </c>
      <c r="E397" s="114" t="s">
        <v>1243</v>
      </c>
      <c r="F397" s="216">
        <v>15</v>
      </c>
      <c r="G397" s="220"/>
    </row>
    <row r="398" spans="1:7" ht="60" x14ac:dyDescent="0.25">
      <c r="A398" s="112">
        <v>393</v>
      </c>
      <c r="B398" s="113">
        <v>42271</v>
      </c>
      <c r="C398" s="114" t="s">
        <v>549</v>
      </c>
      <c r="D398" s="114" t="s">
        <v>800</v>
      </c>
      <c r="E398" s="114" t="s">
        <v>1251</v>
      </c>
      <c r="F398" s="216">
        <v>5</v>
      </c>
      <c r="G398" s="220"/>
    </row>
    <row r="399" spans="1:7" ht="45" x14ac:dyDescent="0.25">
      <c r="A399" s="112">
        <v>394</v>
      </c>
      <c r="B399" s="113">
        <v>42271</v>
      </c>
      <c r="C399" s="114" t="s">
        <v>660</v>
      </c>
      <c r="D399" s="114" t="s">
        <v>1250</v>
      </c>
      <c r="E399" s="114" t="s">
        <v>606</v>
      </c>
      <c r="F399" s="216">
        <v>16</v>
      </c>
      <c r="G399" s="220"/>
    </row>
    <row r="400" spans="1:7" ht="45" x14ac:dyDescent="0.25">
      <c r="A400" s="112">
        <v>395</v>
      </c>
      <c r="B400" s="113">
        <v>42271</v>
      </c>
      <c r="C400" s="114" t="s">
        <v>100</v>
      </c>
      <c r="D400" s="114" t="s">
        <v>1246</v>
      </c>
      <c r="E400" s="114"/>
      <c r="F400" s="216">
        <v>24.5</v>
      </c>
      <c r="G400" s="220"/>
    </row>
    <row r="401" spans="1:7" ht="30" x14ac:dyDescent="0.25">
      <c r="A401" s="112">
        <v>396</v>
      </c>
      <c r="B401" s="113">
        <v>42272</v>
      </c>
      <c r="C401" s="114" t="s">
        <v>660</v>
      </c>
      <c r="D401" s="114" t="s">
        <v>1257</v>
      </c>
      <c r="E401" s="114" t="s">
        <v>606</v>
      </c>
      <c r="F401" s="216">
        <v>9.5</v>
      </c>
      <c r="G401" s="220"/>
    </row>
    <row r="402" spans="1:7" x14ac:dyDescent="0.25">
      <c r="A402" s="112">
        <v>397</v>
      </c>
      <c r="B402" s="113">
        <v>42272</v>
      </c>
      <c r="C402" s="114" t="s">
        <v>1256</v>
      </c>
      <c r="D402" s="114" t="s">
        <v>146</v>
      </c>
      <c r="E402" s="114" t="s">
        <v>1255</v>
      </c>
      <c r="F402" s="216">
        <v>7</v>
      </c>
      <c r="G402" s="220"/>
    </row>
    <row r="403" spans="1:7" ht="30" x14ac:dyDescent="0.25">
      <c r="A403" s="112">
        <v>398</v>
      </c>
      <c r="B403" s="113">
        <v>42275</v>
      </c>
      <c r="C403" s="114" t="s">
        <v>11</v>
      </c>
      <c r="D403" s="114" t="s">
        <v>588</v>
      </c>
      <c r="E403" s="114" t="s">
        <v>1261</v>
      </c>
      <c r="F403" s="216">
        <v>5</v>
      </c>
      <c r="G403" s="220"/>
    </row>
    <row r="404" spans="1:7" ht="60" x14ac:dyDescent="0.25">
      <c r="A404" s="112">
        <v>399</v>
      </c>
      <c r="B404" s="113">
        <v>42275</v>
      </c>
      <c r="C404" s="114" t="s">
        <v>100</v>
      </c>
      <c r="D404" s="114" t="s">
        <v>1260</v>
      </c>
      <c r="E404" s="114"/>
      <c r="F404" s="216">
        <v>11.9</v>
      </c>
      <c r="G404" s="220"/>
    </row>
    <row r="405" spans="1:7" ht="30" x14ac:dyDescent="0.25">
      <c r="A405" s="112">
        <v>400</v>
      </c>
      <c r="B405" s="113">
        <v>42276</v>
      </c>
      <c r="C405" s="114" t="s">
        <v>660</v>
      </c>
      <c r="D405" s="114" t="s">
        <v>1263</v>
      </c>
      <c r="E405" s="114"/>
      <c r="F405" s="216">
        <v>5</v>
      </c>
      <c r="G405" s="220"/>
    </row>
    <row r="406" spans="1:7" x14ac:dyDescent="0.25">
      <c r="A406" s="112">
        <v>401</v>
      </c>
      <c r="B406" s="113">
        <v>42276</v>
      </c>
      <c r="C406" s="114" t="s">
        <v>1234</v>
      </c>
      <c r="D406" s="114" t="s">
        <v>1168</v>
      </c>
      <c r="E406" s="114" t="s">
        <v>1262</v>
      </c>
      <c r="F406" s="216">
        <v>2.5</v>
      </c>
      <c r="G406" s="220"/>
    </row>
    <row r="407" spans="1:7" ht="30" x14ac:dyDescent="0.25">
      <c r="A407" s="112">
        <v>402</v>
      </c>
      <c r="B407" s="113">
        <v>42276</v>
      </c>
      <c r="C407" s="114" t="s">
        <v>660</v>
      </c>
      <c r="D407" s="114" t="s">
        <v>1257</v>
      </c>
      <c r="E407" s="114" t="s">
        <v>606</v>
      </c>
      <c r="F407" s="216">
        <v>17.5</v>
      </c>
      <c r="G407" s="220"/>
    </row>
    <row r="408" spans="1:7" ht="30" x14ac:dyDescent="0.25">
      <c r="A408" s="112">
        <v>403</v>
      </c>
      <c r="B408" s="113">
        <v>42277</v>
      </c>
      <c r="C408" s="114" t="s">
        <v>100</v>
      </c>
      <c r="D408" s="114" t="s">
        <v>1267</v>
      </c>
      <c r="E408" s="114"/>
      <c r="F408" s="216">
        <v>5</v>
      </c>
      <c r="G408" s="220"/>
    </row>
    <row r="409" spans="1:7" ht="30" x14ac:dyDescent="0.25">
      <c r="A409" s="112">
        <v>404</v>
      </c>
      <c r="B409" s="113">
        <v>42277</v>
      </c>
      <c r="C409" s="114" t="s">
        <v>616</v>
      </c>
      <c r="D409" s="114" t="s">
        <v>1266</v>
      </c>
      <c r="E409" s="114" t="s">
        <v>1265</v>
      </c>
      <c r="F409" s="216">
        <v>26</v>
      </c>
      <c r="G409" s="220"/>
    </row>
    <row r="410" spans="1:7" ht="30" x14ac:dyDescent="0.25">
      <c r="A410" s="112">
        <v>405</v>
      </c>
      <c r="B410" s="113">
        <v>42279</v>
      </c>
      <c r="C410" s="114" t="s">
        <v>616</v>
      </c>
      <c r="D410" s="114" t="s">
        <v>1266</v>
      </c>
      <c r="E410" s="114" t="s">
        <v>882</v>
      </c>
      <c r="F410" s="216">
        <v>171.5</v>
      </c>
      <c r="G410" s="220"/>
    </row>
    <row r="411" spans="1:7" ht="30" x14ac:dyDescent="0.25">
      <c r="A411" s="112">
        <v>406</v>
      </c>
      <c r="B411" s="113">
        <v>42277</v>
      </c>
      <c r="C411" s="114" t="s">
        <v>100</v>
      </c>
      <c r="D411" s="114" t="s">
        <v>1264</v>
      </c>
      <c r="E411" s="114" t="s">
        <v>606</v>
      </c>
      <c r="F411" s="216">
        <v>700</v>
      </c>
      <c r="G411" s="220"/>
    </row>
    <row r="412" spans="1:7" ht="60" x14ac:dyDescent="0.25">
      <c r="A412" s="112">
        <v>407</v>
      </c>
      <c r="B412" s="117">
        <v>42277</v>
      </c>
      <c r="C412" s="114" t="s">
        <v>15</v>
      </c>
      <c r="D412" s="114" t="s">
        <v>3007</v>
      </c>
      <c r="E412" s="114"/>
      <c r="F412" s="216">
        <v>916</v>
      </c>
      <c r="G412" s="220"/>
    </row>
    <row r="413" spans="1:7" ht="30" x14ac:dyDescent="0.25">
      <c r="A413" s="112">
        <v>408</v>
      </c>
      <c r="B413" s="113">
        <v>42278</v>
      </c>
      <c r="C413" s="114" t="s">
        <v>100</v>
      </c>
      <c r="D413" s="114" t="s">
        <v>1267</v>
      </c>
      <c r="E413" s="114"/>
      <c r="F413" s="216">
        <v>5</v>
      </c>
      <c r="G413" s="220"/>
    </row>
    <row r="414" spans="1:7" ht="30" x14ac:dyDescent="0.25">
      <c r="A414" s="112">
        <v>409</v>
      </c>
      <c r="B414" s="113">
        <v>42280</v>
      </c>
      <c r="C414" s="114" t="s">
        <v>721</v>
      </c>
      <c r="D414" s="114" t="s">
        <v>617</v>
      </c>
      <c r="E414" s="114" t="s">
        <v>1272</v>
      </c>
      <c r="F414" s="216">
        <v>39.99</v>
      </c>
      <c r="G414" s="220"/>
    </row>
    <row r="415" spans="1:7" ht="30" x14ac:dyDescent="0.25">
      <c r="A415" s="112">
        <v>410</v>
      </c>
      <c r="B415" s="113">
        <v>42280</v>
      </c>
      <c r="C415" s="114" t="s">
        <v>1274</v>
      </c>
      <c r="D415" s="114" t="s">
        <v>617</v>
      </c>
      <c r="E415" s="114" t="s">
        <v>1273</v>
      </c>
      <c r="F415" s="216">
        <v>68.400000000000006</v>
      </c>
      <c r="G415" s="220"/>
    </row>
    <row r="416" spans="1:7" ht="45" x14ac:dyDescent="0.25">
      <c r="A416" s="112">
        <v>411</v>
      </c>
      <c r="B416" s="117">
        <v>42277</v>
      </c>
      <c r="C416" s="114" t="s">
        <v>15</v>
      </c>
      <c r="D416" s="114" t="s">
        <v>1268</v>
      </c>
      <c r="E416" s="114"/>
      <c r="F416" s="216">
        <v>366</v>
      </c>
      <c r="G416" s="220"/>
    </row>
    <row r="417" spans="1:7" ht="30" x14ac:dyDescent="0.25">
      <c r="A417" s="112">
        <v>412</v>
      </c>
      <c r="B417" s="117">
        <v>42282</v>
      </c>
      <c r="C417" s="114" t="s">
        <v>15</v>
      </c>
      <c r="D417" s="114" t="s">
        <v>3008</v>
      </c>
      <c r="E417" s="114" t="s">
        <v>3009</v>
      </c>
      <c r="F417" s="216">
        <v>1400</v>
      </c>
      <c r="G417" s="220"/>
    </row>
    <row r="418" spans="1:7" ht="30" x14ac:dyDescent="0.25">
      <c r="A418" s="112">
        <v>413</v>
      </c>
      <c r="B418" s="117">
        <v>42282</v>
      </c>
      <c r="C418" s="114" t="s">
        <v>15</v>
      </c>
      <c r="D418" s="114" t="s">
        <v>3008</v>
      </c>
      <c r="E418" s="114" t="s">
        <v>3010</v>
      </c>
      <c r="F418" s="216">
        <v>2800</v>
      </c>
      <c r="G418" s="220"/>
    </row>
    <row r="419" spans="1:7" ht="45" x14ac:dyDescent="0.25">
      <c r="A419" s="112">
        <v>414</v>
      </c>
      <c r="B419" s="113">
        <v>42282</v>
      </c>
      <c r="C419" s="114" t="s">
        <v>100</v>
      </c>
      <c r="D419" s="114" t="s">
        <v>1281</v>
      </c>
      <c r="E419" s="114"/>
      <c r="F419" s="216">
        <v>241.9</v>
      </c>
      <c r="G419" s="220"/>
    </row>
    <row r="420" spans="1:7" x14ac:dyDescent="0.25">
      <c r="A420" s="112">
        <v>415</v>
      </c>
      <c r="B420" s="113">
        <v>42282</v>
      </c>
      <c r="C420" s="114" t="s">
        <v>1234</v>
      </c>
      <c r="D420" s="114" t="s">
        <v>808</v>
      </c>
      <c r="E420" s="114" t="s">
        <v>1280</v>
      </c>
      <c r="F420" s="216">
        <v>6</v>
      </c>
      <c r="G420" s="220"/>
    </row>
    <row r="421" spans="1:7" x14ac:dyDescent="0.25">
      <c r="A421" s="112">
        <v>416</v>
      </c>
      <c r="B421" s="113">
        <v>42282</v>
      </c>
      <c r="C421" s="114" t="s">
        <v>1234</v>
      </c>
      <c r="D421" s="114" t="s">
        <v>1168</v>
      </c>
      <c r="E421" s="114" t="s">
        <v>1279</v>
      </c>
      <c r="F421" s="216">
        <v>2.5</v>
      </c>
      <c r="G421" s="220"/>
    </row>
    <row r="422" spans="1:7" ht="60" x14ac:dyDescent="0.25">
      <c r="A422" s="112">
        <v>417</v>
      </c>
      <c r="B422" s="113">
        <v>42282</v>
      </c>
      <c r="C422" s="114" t="s">
        <v>1277</v>
      </c>
      <c r="D422" s="114" t="s">
        <v>1278</v>
      </c>
      <c r="E422" s="114" t="s">
        <v>1276</v>
      </c>
      <c r="F422" s="216">
        <v>5</v>
      </c>
      <c r="G422" s="220"/>
    </row>
    <row r="423" spans="1:7" ht="60" x14ac:dyDescent="0.25">
      <c r="A423" s="112">
        <v>418</v>
      </c>
      <c r="B423" s="113">
        <v>42282</v>
      </c>
      <c r="C423" s="114" t="s">
        <v>549</v>
      </c>
      <c r="D423" s="114" t="s">
        <v>800</v>
      </c>
      <c r="E423" s="114" t="s">
        <v>1275</v>
      </c>
      <c r="F423" s="216">
        <v>5</v>
      </c>
      <c r="G423" s="220"/>
    </row>
    <row r="424" spans="1:7" ht="60" x14ac:dyDescent="0.25">
      <c r="A424" s="112">
        <v>419</v>
      </c>
      <c r="B424" s="113">
        <v>42283</v>
      </c>
      <c r="C424" s="114" t="s">
        <v>549</v>
      </c>
      <c r="D424" s="114" t="s">
        <v>800</v>
      </c>
      <c r="E424" s="114" t="s">
        <v>1282</v>
      </c>
      <c r="F424" s="216">
        <v>5</v>
      </c>
      <c r="G424" s="220"/>
    </row>
    <row r="425" spans="1:7" ht="30" x14ac:dyDescent="0.25">
      <c r="A425" s="112">
        <v>420</v>
      </c>
      <c r="B425" s="113">
        <v>42284</v>
      </c>
      <c r="C425" s="114" t="s">
        <v>100</v>
      </c>
      <c r="D425" s="114" t="s">
        <v>1283</v>
      </c>
      <c r="E425" s="114"/>
      <c r="F425" s="216">
        <v>260</v>
      </c>
      <c r="G425" s="220"/>
    </row>
    <row r="426" spans="1:7" ht="45" x14ac:dyDescent="0.25">
      <c r="A426" s="112">
        <v>421</v>
      </c>
      <c r="B426" s="113">
        <v>42289</v>
      </c>
      <c r="C426" s="114" t="s">
        <v>1285</v>
      </c>
      <c r="D426" s="114" t="s">
        <v>146</v>
      </c>
      <c r="E426" s="114" t="s">
        <v>1284</v>
      </c>
      <c r="F426" s="216">
        <v>7</v>
      </c>
      <c r="G426" s="220"/>
    </row>
    <row r="427" spans="1:7" ht="30" x14ac:dyDescent="0.25">
      <c r="A427" s="112">
        <v>422</v>
      </c>
      <c r="B427" s="113">
        <v>42289</v>
      </c>
      <c r="C427" s="114" t="s">
        <v>660</v>
      </c>
      <c r="D427" s="114" t="s">
        <v>1257</v>
      </c>
      <c r="E427" s="114" t="s">
        <v>606</v>
      </c>
      <c r="F427" s="216">
        <v>22.5</v>
      </c>
      <c r="G427" s="220"/>
    </row>
    <row r="428" spans="1:7" ht="30" x14ac:dyDescent="0.25">
      <c r="A428" s="112">
        <v>423</v>
      </c>
      <c r="B428" s="113">
        <v>42290</v>
      </c>
      <c r="C428" s="114" t="s">
        <v>660</v>
      </c>
      <c r="D428" s="114" t="s">
        <v>1257</v>
      </c>
      <c r="E428" s="114" t="s">
        <v>606</v>
      </c>
      <c r="F428" s="216">
        <v>20.5</v>
      </c>
      <c r="G428" s="220"/>
    </row>
    <row r="429" spans="1:7" ht="30" x14ac:dyDescent="0.25">
      <c r="A429" s="112">
        <v>424</v>
      </c>
      <c r="B429" s="113">
        <v>42292</v>
      </c>
      <c r="C429" s="114" t="s">
        <v>660</v>
      </c>
      <c r="D429" s="114" t="s">
        <v>1257</v>
      </c>
      <c r="E429" s="114" t="s">
        <v>606</v>
      </c>
      <c r="F429" s="216">
        <v>19</v>
      </c>
      <c r="G429" s="220"/>
    </row>
    <row r="430" spans="1:7" ht="30" x14ac:dyDescent="0.25">
      <c r="A430" s="112">
        <v>425</v>
      </c>
      <c r="B430" s="113">
        <v>42293</v>
      </c>
      <c r="C430" s="114" t="s">
        <v>660</v>
      </c>
      <c r="D430" s="114" t="s">
        <v>1257</v>
      </c>
      <c r="E430" s="114" t="s">
        <v>606</v>
      </c>
      <c r="F430" s="216">
        <v>17</v>
      </c>
      <c r="G430" s="220"/>
    </row>
    <row r="431" spans="1:7" ht="60" x14ac:dyDescent="0.25">
      <c r="A431" s="112">
        <v>426</v>
      </c>
      <c r="B431" s="113">
        <v>42293</v>
      </c>
      <c r="C431" s="114" t="s">
        <v>1287</v>
      </c>
      <c r="D431" s="114" t="s">
        <v>1288</v>
      </c>
      <c r="E431" s="114" t="s">
        <v>1286</v>
      </c>
      <c r="F431" s="216">
        <v>13185.77</v>
      </c>
      <c r="G431" s="220"/>
    </row>
    <row r="432" spans="1:7" ht="30" x14ac:dyDescent="0.25">
      <c r="A432" s="112">
        <v>427</v>
      </c>
      <c r="B432" s="113">
        <v>42297</v>
      </c>
      <c r="C432" s="114" t="s">
        <v>660</v>
      </c>
      <c r="D432" s="114" t="s">
        <v>1257</v>
      </c>
      <c r="E432" s="114" t="s">
        <v>606</v>
      </c>
      <c r="F432" s="216">
        <v>12.5</v>
      </c>
      <c r="G432" s="220"/>
    </row>
    <row r="433" spans="1:7" ht="30" x14ac:dyDescent="0.25">
      <c r="A433" s="112">
        <v>428</v>
      </c>
      <c r="B433" s="113">
        <v>42299</v>
      </c>
      <c r="C433" s="114" t="s">
        <v>660</v>
      </c>
      <c r="D433" s="114" t="s">
        <v>1289</v>
      </c>
      <c r="E433" s="114" t="s">
        <v>606</v>
      </c>
      <c r="F433" s="216">
        <v>14</v>
      </c>
      <c r="G433" s="220"/>
    </row>
    <row r="434" spans="1:7" ht="30" x14ac:dyDescent="0.25">
      <c r="A434" s="112">
        <v>429</v>
      </c>
      <c r="B434" s="113">
        <v>42300</v>
      </c>
      <c r="C434" s="114" t="s">
        <v>660</v>
      </c>
      <c r="D434" s="114" t="s">
        <v>1257</v>
      </c>
      <c r="E434" s="114" t="s">
        <v>606</v>
      </c>
      <c r="F434" s="216">
        <v>87</v>
      </c>
      <c r="G434" s="220"/>
    </row>
    <row r="435" spans="1:7" ht="30" x14ac:dyDescent="0.25">
      <c r="A435" s="112">
        <v>430</v>
      </c>
      <c r="B435" s="113">
        <v>42305</v>
      </c>
      <c r="C435" s="114" t="s">
        <v>660</v>
      </c>
      <c r="D435" s="114" t="s">
        <v>1257</v>
      </c>
      <c r="E435" s="114" t="s">
        <v>606</v>
      </c>
      <c r="F435" s="216">
        <v>66.5</v>
      </c>
      <c r="G435" s="220"/>
    </row>
    <row r="436" spans="1:7" ht="30" x14ac:dyDescent="0.25">
      <c r="A436" s="112">
        <v>431</v>
      </c>
      <c r="B436" s="113">
        <v>42306</v>
      </c>
      <c r="C436" s="114" t="s">
        <v>1291</v>
      </c>
      <c r="D436" s="114" t="s">
        <v>42</v>
      </c>
      <c r="E436" s="114" t="s">
        <v>1290</v>
      </c>
      <c r="F436" s="216">
        <v>5.2</v>
      </c>
      <c r="G436" s="220"/>
    </row>
    <row r="437" spans="1:7" ht="30" x14ac:dyDescent="0.25">
      <c r="A437" s="112">
        <v>432</v>
      </c>
      <c r="B437" s="113">
        <v>42306</v>
      </c>
      <c r="C437" s="114" t="s">
        <v>660</v>
      </c>
      <c r="D437" s="114" t="s">
        <v>1257</v>
      </c>
      <c r="E437" s="114" t="s">
        <v>606</v>
      </c>
      <c r="F437" s="216">
        <v>31</v>
      </c>
      <c r="G437" s="220"/>
    </row>
    <row r="438" spans="1:7" ht="30" x14ac:dyDescent="0.25">
      <c r="A438" s="112">
        <v>433</v>
      </c>
      <c r="B438" s="117">
        <v>42307</v>
      </c>
      <c r="C438" s="114" t="s">
        <v>15</v>
      </c>
      <c r="D438" s="114" t="s">
        <v>3011</v>
      </c>
      <c r="E438" s="114"/>
      <c r="F438" s="216">
        <v>20</v>
      </c>
      <c r="G438" s="220"/>
    </row>
    <row r="439" spans="1:7" ht="30" x14ac:dyDescent="0.25">
      <c r="A439" s="112">
        <v>434</v>
      </c>
      <c r="B439" s="113">
        <v>42298</v>
      </c>
      <c r="C439" s="114" t="s">
        <v>100</v>
      </c>
      <c r="D439" s="114" t="s">
        <v>1267</v>
      </c>
      <c r="E439" s="114"/>
      <c r="F439" s="216">
        <v>5</v>
      </c>
      <c r="G439" s="220"/>
    </row>
    <row r="440" spans="1:7" x14ac:dyDescent="0.25">
      <c r="A440" s="112">
        <v>435</v>
      </c>
      <c r="B440" s="113">
        <v>42299</v>
      </c>
      <c r="C440" s="114" t="s">
        <v>100</v>
      </c>
      <c r="D440" s="114" t="s">
        <v>3012</v>
      </c>
      <c r="E440" s="114"/>
      <c r="F440" s="216">
        <v>20</v>
      </c>
      <c r="G440" s="220"/>
    </row>
    <row r="441" spans="1:7" x14ac:dyDescent="0.25">
      <c r="A441" s="112">
        <v>436</v>
      </c>
      <c r="B441" s="113">
        <v>42305</v>
      </c>
      <c r="C441" s="114" t="s">
        <v>100</v>
      </c>
      <c r="D441" s="114" t="s">
        <v>1253</v>
      </c>
      <c r="E441" s="114"/>
      <c r="F441" s="216">
        <v>5.5</v>
      </c>
      <c r="G441" s="220"/>
    </row>
    <row r="442" spans="1:7" ht="30" x14ac:dyDescent="0.25">
      <c r="A442" s="112">
        <v>437</v>
      </c>
      <c r="B442" s="117">
        <v>42307</v>
      </c>
      <c r="C442" s="118" t="s">
        <v>328</v>
      </c>
      <c r="D442" s="118" t="s">
        <v>1292</v>
      </c>
      <c r="E442" s="119"/>
      <c r="F442" s="216">
        <v>2900</v>
      </c>
      <c r="G442" s="221"/>
    </row>
    <row r="443" spans="1:7" ht="30" x14ac:dyDescent="0.25">
      <c r="A443" s="112">
        <v>438</v>
      </c>
      <c r="B443" s="117">
        <v>42307</v>
      </c>
      <c r="C443" s="118" t="s">
        <v>357</v>
      </c>
      <c r="D443" s="118" t="s">
        <v>1292</v>
      </c>
      <c r="E443" s="119"/>
      <c r="F443" s="216">
        <v>656.2</v>
      </c>
      <c r="G443" s="221"/>
    </row>
    <row r="444" spans="1:7" ht="60" x14ac:dyDescent="0.25">
      <c r="A444" s="112">
        <v>439</v>
      </c>
      <c r="B444" s="117">
        <v>42308</v>
      </c>
      <c r="C444" s="114" t="s">
        <v>15</v>
      </c>
      <c r="D444" s="114" t="s">
        <v>1293</v>
      </c>
      <c r="E444" s="114"/>
      <c r="F444" s="216">
        <v>1291</v>
      </c>
      <c r="G444" s="220"/>
    </row>
    <row r="445" spans="1:7" ht="45" x14ac:dyDescent="0.25">
      <c r="A445" s="112">
        <v>440</v>
      </c>
      <c r="B445" s="113">
        <v>42310</v>
      </c>
      <c r="C445" s="114" t="s">
        <v>11</v>
      </c>
      <c r="D445" s="114" t="s">
        <v>1298</v>
      </c>
      <c r="E445" s="114" t="s">
        <v>1297</v>
      </c>
      <c r="F445" s="216">
        <v>15</v>
      </c>
      <c r="G445" s="220"/>
    </row>
    <row r="446" spans="1:7" ht="30" x14ac:dyDescent="0.25">
      <c r="A446" s="112">
        <v>441</v>
      </c>
      <c r="B446" s="113">
        <v>42310</v>
      </c>
      <c r="C446" s="114" t="s">
        <v>660</v>
      </c>
      <c r="D446" s="114" t="s">
        <v>1257</v>
      </c>
      <c r="E446" s="114"/>
      <c r="F446" s="216">
        <v>15</v>
      </c>
      <c r="G446" s="220"/>
    </row>
    <row r="447" spans="1:7" ht="30" x14ac:dyDescent="0.25">
      <c r="A447" s="112">
        <v>442</v>
      </c>
      <c r="B447" s="113">
        <v>42310</v>
      </c>
      <c r="C447" s="114" t="s">
        <v>1295</v>
      </c>
      <c r="D447" s="114" t="s">
        <v>1296</v>
      </c>
      <c r="E447" s="114" t="s">
        <v>1294</v>
      </c>
      <c r="F447" s="216">
        <v>107.5</v>
      </c>
      <c r="G447" s="220"/>
    </row>
    <row r="448" spans="1:7" ht="30" x14ac:dyDescent="0.25">
      <c r="A448" s="112">
        <v>443</v>
      </c>
      <c r="B448" s="113">
        <v>42311</v>
      </c>
      <c r="C448" s="114" t="s">
        <v>660</v>
      </c>
      <c r="D448" s="114" t="s">
        <v>1257</v>
      </c>
      <c r="E448" s="114"/>
      <c r="F448" s="216">
        <v>19.5</v>
      </c>
      <c r="G448" s="220"/>
    </row>
    <row r="449" spans="1:7" x14ac:dyDescent="0.25">
      <c r="A449" s="112">
        <v>444</v>
      </c>
      <c r="B449" s="113">
        <v>42311</v>
      </c>
      <c r="C449" s="114" t="s">
        <v>1302</v>
      </c>
      <c r="D449" s="114" t="s">
        <v>1303</v>
      </c>
      <c r="E449" s="114" t="s">
        <v>1301</v>
      </c>
      <c r="F449" s="216">
        <v>9.1999999999999993</v>
      </c>
      <c r="G449" s="220"/>
    </row>
    <row r="450" spans="1:7" ht="30" x14ac:dyDescent="0.25">
      <c r="A450" s="112">
        <v>445</v>
      </c>
      <c r="B450" s="113">
        <v>42311</v>
      </c>
      <c r="C450" s="114" t="s">
        <v>100</v>
      </c>
      <c r="D450" s="114" t="s">
        <v>1267</v>
      </c>
      <c r="E450" s="114"/>
      <c r="F450" s="216">
        <v>6.5</v>
      </c>
      <c r="G450" s="220"/>
    </row>
    <row r="451" spans="1:7" ht="30" x14ac:dyDescent="0.25">
      <c r="A451" s="112">
        <v>446</v>
      </c>
      <c r="B451" s="113">
        <v>42311</v>
      </c>
      <c r="C451" s="114" t="s">
        <v>1300</v>
      </c>
      <c r="D451" s="114" t="s">
        <v>617</v>
      </c>
      <c r="E451" s="114" t="s">
        <v>1299</v>
      </c>
      <c r="F451" s="216">
        <v>65</v>
      </c>
      <c r="G451" s="220"/>
    </row>
    <row r="452" spans="1:7" ht="30" x14ac:dyDescent="0.25">
      <c r="A452" s="112">
        <v>447</v>
      </c>
      <c r="B452" s="113">
        <v>42312</v>
      </c>
      <c r="C452" s="114" t="s">
        <v>660</v>
      </c>
      <c r="D452" s="114" t="s">
        <v>1257</v>
      </c>
      <c r="E452" s="114" t="s">
        <v>606</v>
      </c>
      <c r="F452" s="216">
        <v>12.5</v>
      </c>
      <c r="G452" s="220"/>
    </row>
    <row r="453" spans="1:7" x14ac:dyDescent="0.25">
      <c r="A453" s="112">
        <v>448</v>
      </c>
      <c r="B453" s="113">
        <v>42324</v>
      </c>
      <c r="C453" s="114" t="s">
        <v>100</v>
      </c>
      <c r="D453" s="114" t="s">
        <v>2201</v>
      </c>
      <c r="E453" s="114"/>
      <c r="F453" s="216">
        <v>940</v>
      </c>
      <c r="G453" s="220"/>
    </row>
    <row r="454" spans="1:7" ht="30" x14ac:dyDescent="0.25">
      <c r="A454" s="112">
        <v>449</v>
      </c>
      <c r="B454" s="113">
        <v>42313</v>
      </c>
      <c r="C454" s="114" t="s">
        <v>100</v>
      </c>
      <c r="D454" s="114" t="s">
        <v>3013</v>
      </c>
      <c r="E454" s="114"/>
      <c r="F454" s="216">
        <v>441</v>
      </c>
      <c r="G454" s="220"/>
    </row>
    <row r="455" spans="1:7" ht="30" x14ac:dyDescent="0.25">
      <c r="A455" s="112">
        <v>450</v>
      </c>
      <c r="B455" s="113">
        <v>42312</v>
      </c>
      <c r="C455" s="114" t="s">
        <v>1305</v>
      </c>
      <c r="D455" s="114" t="s">
        <v>1306</v>
      </c>
      <c r="E455" s="114" t="s">
        <v>1304</v>
      </c>
      <c r="F455" s="216">
        <v>270</v>
      </c>
      <c r="G455" s="220"/>
    </row>
    <row r="456" spans="1:7" ht="30" x14ac:dyDescent="0.25">
      <c r="A456" s="112">
        <v>451</v>
      </c>
      <c r="B456" s="113">
        <v>42313</v>
      </c>
      <c r="C456" s="114" t="s">
        <v>1305</v>
      </c>
      <c r="D456" s="114" t="s">
        <v>1306</v>
      </c>
      <c r="E456" s="114" t="s">
        <v>1309</v>
      </c>
      <c r="F456" s="216">
        <v>115</v>
      </c>
      <c r="G456" s="220"/>
    </row>
    <row r="457" spans="1:7" ht="30" x14ac:dyDescent="0.25">
      <c r="A457" s="112">
        <v>452</v>
      </c>
      <c r="B457" s="113">
        <v>42314</v>
      </c>
      <c r="C457" s="114" t="s">
        <v>1311</v>
      </c>
      <c r="D457" s="114" t="s">
        <v>617</v>
      </c>
      <c r="E457" s="114" t="s">
        <v>1310</v>
      </c>
      <c r="F457" s="216">
        <v>144</v>
      </c>
      <c r="G457" s="220"/>
    </row>
    <row r="458" spans="1:7" ht="45" x14ac:dyDescent="0.25">
      <c r="A458" s="112">
        <v>453</v>
      </c>
      <c r="B458" s="113">
        <v>42317</v>
      </c>
      <c r="C458" s="114" t="s">
        <v>1315</v>
      </c>
      <c r="D458" s="114" t="s">
        <v>617</v>
      </c>
      <c r="E458" s="114" t="s">
        <v>1314</v>
      </c>
      <c r="F458" s="216">
        <v>184</v>
      </c>
      <c r="G458" s="220"/>
    </row>
    <row r="459" spans="1:7" ht="30" x14ac:dyDescent="0.25">
      <c r="A459" s="112">
        <v>454</v>
      </c>
      <c r="B459" s="113">
        <v>42317</v>
      </c>
      <c r="C459" s="114" t="s">
        <v>1312</v>
      </c>
      <c r="D459" s="114" t="s">
        <v>1313</v>
      </c>
      <c r="E459" s="114"/>
      <c r="F459" s="216">
        <v>9</v>
      </c>
      <c r="G459" s="220"/>
    </row>
    <row r="460" spans="1:7" ht="45" x14ac:dyDescent="0.25">
      <c r="A460" s="112">
        <v>455</v>
      </c>
      <c r="B460" s="113">
        <v>42318</v>
      </c>
      <c r="C460" s="114" t="s">
        <v>100</v>
      </c>
      <c r="D460" s="114" t="s">
        <v>1317</v>
      </c>
      <c r="E460" s="114"/>
      <c r="F460" s="216">
        <v>17</v>
      </c>
      <c r="G460" s="220"/>
    </row>
    <row r="461" spans="1:7" ht="30" x14ac:dyDescent="0.25">
      <c r="A461" s="112">
        <v>456</v>
      </c>
      <c r="B461" s="113">
        <v>42321</v>
      </c>
      <c r="C461" s="114" t="s">
        <v>660</v>
      </c>
      <c r="D461" s="114" t="s">
        <v>1322</v>
      </c>
      <c r="E461" s="114" t="s">
        <v>606</v>
      </c>
      <c r="F461" s="216">
        <v>27.5</v>
      </c>
      <c r="G461" s="220"/>
    </row>
    <row r="462" spans="1:7" ht="30" x14ac:dyDescent="0.25">
      <c r="A462" s="112">
        <v>457</v>
      </c>
      <c r="B462" s="113">
        <v>42327</v>
      </c>
      <c r="C462" s="114" t="s">
        <v>100</v>
      </c>
      <c r="D462" s="114" t="s">
        <v>1267</v>
      </c>
      <c r="E462" s="114"/>
      <c r="F462" s="216">
        <v>9.5</v>
      </c>
      <c r="G462" s="220"/>
    </row>
    <row r="463" spans="1:7" ht="30" x14ac:dyDescent="0.25">
      <c r="A463" s="112">
        <v>458</v>
      </c>
      <c r="B463" s="113">
        <v>42327</v>
      </c>
      <c r="C463" s="114" t="s">
        <v>660</v>
      </c>
      <c r="D463" s="114" t="s">
        <v>1330</v>
      </c>
      <c r="E463" s="114" t="s">
        <v>606</v>
      </c>
      <c r="F463" s="216">
        <v>33</v>
      </c>
      <c r="G463" s="220"/>
    </row>
    <row r="464" spans="1:7" ht="30" x14ac:dyDescent="0.25">
      <c r="A464" s="112">
        <v>459</v>
      </c>
      <c r="B464" s="113">
        <v>42327</v>
      </c>
      <c r="C464" s="114" t="s">
        <v>1329</v>
      </c>
      <c r="D464" s="114" t="s">
        <v>617</v>
      </c>
      <c r="E464" s="114" t="s">
        <v>1328</v>
      </c>
      <c r="F464" s="216">
        <v>53.9</v>
      </c>
      <c r="G464" s="220"/>
    </row>
    <row r="465" spans="1:7" ht="30" x14ac:dyDescent="0.25">
      <c r="A465" s="112">
        <v>460</v>
      </c>
      <c r="B465" s="113">
        <v>42331</v>
      </c>
      <c r="C465" s="114" t="s">
        <v>100</v>
      </c>
      <c r="D465" s="114" t="s">
        <v>1316</v>
      </c>
      <c r="E465" s="114"/>
      <c r="F465" s="216">
        <v>6</v>
      </c>
      <c r="G465" s="220"/>
    </row>
    <row r="466" spans="1:7" x14ac:dyDescent="0.25">
      <c r="A466" s="112">
        <v>461</v>
      </c>
      <c r="B466" s="113">
        <v>42332</v>
      </c>
      <c r="C466" s="114" t="s">
        <v>1335</v>
      </c>
      <c r="D466" s="114" t="s">
        <v>1336</v>
      </c>
      <c r="E466" s="114"/>
      <c r="F466" s="216">
        <v>5</v>
      </c>
      <c r="G466" s="220"/>
    </row>
    <row r="467" spans="1:7" ht="30" x14ac:dyDescent="0.25">
      <c r="A467" s="112">
        <v>462</v>
      </c>
      <c r="B467" s="113">
        <v>42332</v>
      </c>
      <c r="C467" s="114" t="s">
        <v>1333</v>
      </c>
      <c r="D467" s="114" t="s">
        <v>1334</v>
      </c>
      <c r="E467" s="114" t="s">
        <v>1332</v>
      </c>
      <c r="F467" s="216">
        <v>1000</v>
      </c>
      <c r="G467" s="220"/>
    </row>
    <row r="468" spans="1:7" ht="45" x14ac:dyDescent="0.25">
      <c r="A468" s="112">
        <v>463</v>
      </c>
      <c r="B468" s="113">
        <v>42334</v>
      </c>
      <c r="C468" s="114" t="s">
        <v>743</v>
      </c>
      <c r="D468" s="114" t="s">
        <v>1341</v>
      </c>
      <c r="E468" s="114" t="s">
        <v>1340</v>
      </c>
      <c r="F468" s="217"/>
      <c r="G468" s="222">
        <v>3478.26</v>
      </c>
    </row>
    <row r="469" spans="1:7" ht="30" x14ac:dyDescent="0.25">
      <c r="A469" s="112">
        <v>464</v>
      </c>
      <c r="B469" s="117">
        <v>42334</v>
      </c>
      <c r="C469" s="118" t="s">
        <v>328</v>
      </c>
      <c r="D469" s="118" t="s">
        <v>1343</v>
      </c>
      <c r="E469" s="119"/>
      <c r="F469" s="216">
        <v>3000</v>
      </c>
      <c r="G469" s="221"/>
    </row>
    <row r="470" spans="1:7" ht="30" x14ac:dyDescent="0.25">
      <c r="A470" s="112">
        <v>465</v>
      </c>
      <c r="B470" s="117">
        <v>42338</v>
      </c>
      <c r="C470" s="118" t="s">
        <v>357</v>
      </c>
      <c r="D470" s="118" t="s">
        <v>1343</v>
      </c>
      <c r="E470" s="119"/>
      <c r="F470" s="216">
        <v>324.49</v>
      </c>
      <c r="G470" s="221"/>
    </row>
    <row r="471" spans="1:7" x14ac:dyDescent="0.25">
      <c r="A471" s="112">
        <v>466</v>
      </c>
      <c r="B471" s="113">
        <v>42335</v>
      </c>
      <c r="C471" s="114"/>
      <c r="D471" s="114" t="s">
        <v>3014</v>
      </c>
      <c r="E471" s="114"/>
      <c r="F471" s="216">
        <v>9</v>
      </c>
      <c r="G471" s="220"/>
    </row>
    <row r="472" spans="1:7" ht="90" x14ac:dyDescent="0.25">
      <c r="A472" s="112">
        <v>467</v>
      </c>
      <c r="B472" s="117">
        <v>42348</v>
      </c>
      <c r="C472" s="114" t="s">
        <v>1349</v>
      </c>
      <c r="D472" s="114" t="s">
        <v>1350</v>
      </c>
      <c r="E472" s="114"/>
      <c r="F472" s="216">
        <v>17500</v>
      </c>
      <c r="G472" s="220"/>
    </row>
    <row r="473" spans="1:7" x14ac:dyDescent="0.25">
      <c r="A473" s="112">
        <v>468</v>
      </c>
      <c r="B473" s="113">
        <v>42342</v>
      </c>
      <c r="C473" s="114" t="s">
        <v>100</v>
      </c>
      <c r="D473" s="114" t="s">
        <v>1344</v>
      </c>
      <c r="E473" s="114"/>
      <c r="F473" s="216">
        <v>6</v>
      </c>
      <c r="G473" s="220"/>
    </row>
    <row r="474" spans="1:7" ht="30" x14ac:dyDescent="0.25">
      <c r="A474" s="112">
        <v>469</v>
      </c>
      <c r="B474" s="113">
        <v>42343</v>
      </c>
      <c r="C474" s="114" t="s">
        <v>1345</v>
      </c>
      <c r="D474" s="114" t="s">
        <v>1346</v>
      </c>
      <c r="E474" s="114"/>
      <c r="F474" s="216">
        <v>9</v>
      </c>
      <c r="G474" s="220"/>
    </row>
    <row r="475" spans="1:7" x14ac:dyDescent="0.25">
      <c r="A475" s="112">
        <v>470</v>
      </c>
      <c r="B475" s="113">
        <v>42347</v>
      </c>
      <c r="C475" s="114" t="s">
        <v>100</v>
      </c>
      <c r="D475" s="114" t="s">
        <v>1344</v>
      </c>
      <c r="E475" s="114"/>
      <c r="F475" s="216">
        <v>11</v>
      </c>
      <c r="G475" s="220"/>
    </row>
    <row r="476" spans="1:7" ht="30" x14ac:dyDescent="0.25">
      <c r="A476" s="112">
        <v>471</v>
      </c>
      <c r="B476" s="113">
        <v>42348</v>
      </c>
      <c r="C476" s="114" t="s">
        <v>81</v>
      </c>
      <c r="D476" s="114" t="s">
        <v>886</v>
      </c>
      <c r="E476" s="114" t="s">
        <v>1348</v>
      </c>
      <c r="F476" s="216">
        <v>10</v>
      </c>
      <c r="G476" s="220"/>
    </row>
    <row r="477" spans="1:7" ht="30" x14ac:dyDescent="0.25">
      <c r="A477" s="112">
        <v>472</v>
      </c>
      <c r="B477" s="113">
        <v>42361</v>
      </c>
      <c r="C477" s="114" t="s">
        <v>1364</v>
      </c>
      <c r="D477" s="114" t="s">
        <v>886</v>
      </c>
      <c r="E477" s="114" t="s">
        <v>1363</v>
      </c>
      <c r="F477" s="216">
        <v>9</v>
      </c>
      <c r="G477" s="220"/>
    </row>
    <row r="478" spans="1:7" ht="30" x14ac:dyDescent="0.25">
      <c r="A478" s="112">
        <v>473</v>
      </c>
      <c r="B478" s="117">
        <v>42354</v>
      </c>
      <c r="C478" s="118" t="s">
        <v>328</v>
      </c>
      <c r="D478" s="118" t="s">
        <v>1360</v>
      </c>
      <c r="E478" s="119" t="s">
        <v>1359</v>
      </c>
      <c r="F478" s="216">
        <v>3000</v>
      </c>
      <c r="G478" s="221"/>
    </row>
    <row r="479" spans="1:7" ht="30" x14ac:dyDescent="0.25">
      <c r="A479" s="112">
        <v>474</v>
      </c>
      <c r="B479" s="113">
        <v>42352</v>
      </c>
      <c r="C479" s="114" t="s">
        <v>100</v>
      </c>
      <c r="D479" s="114" t="s">
        <v>1351</v>
      </c>
      <c r="E479" s="114"/>
      <c r="F479" s="216">
        <v>8</v>
      </c>
      <c r="G479" s="220"/>
    </row>
    <row r="480" spans="1:7" ht="30" x14ac:dyDescent="0.25">
      <c r="A480" s="112">
        <v>475</v>
      </c>
      <c r="B480" s="113">
        <v>42354</v>
      </c>
      <c r="C480" s="114" t="s">
        <v>100</v>
      </c>
      <c r="D480" s="114" t="s">
        <v>1351</v>
      </c>
      <c r="E480" s="114"/>
      <c r="F480" s="216">
        <v>9.5</v>
      </c>
      <c r="G480" s="220"/>
    </row>
    <row r="481" spans="1:7" ht="30" x14ac:dyDescent="0.25">
      <c r="A481" s="112">
        <v>476</v>
      </c>
      <c r="B481" s="113">
        <v>42356</v>
      </c>
      <c r="C481" s="114" t="s">
        <v>100</v>
      </c>
      <c r="D481" s="114" t="s">
        <v>1362</v>
      </c>
      <c r="E481" s="114" t="s">
        <v>1361</v>
      </c>
      <c r="F481" s="216">
        <v>31</v>
      </c>
      <c r="G481" s="220"/>
    </row>
    <row r="482" spans="1:7" ht="30" x14ac:dyDescent="0.25">
      <c r="A482" s="112">
        <v>477</v>
      </c>
      <c r="B482" s="117">
        <v>42361</v>
      </c>
      <c r="C482" s="118" t="s">
        <v>328</v>
      </c>
      <c r="D482" s="118" t="s">
        <v>1365</v>
      </c>
      <c r="E482" s="119" t="s">
        <v>606</v>
      </c>
      <c r="F482" s="216">
        <v>500</v>
      </c>
      <c r="G482" s="221"/>
    </row>
    <row r="483" spans="1:7" ht="30" x14ac:dyDescent="0.25">
      <c r="A483" s="112">
        <v>478</v>
      </c>
      <c r="B483" s="117">
        <v>42368</v>
      </c>
      <c r="C483" s="118" t="s">
        <v>357</v>
      </c>
      <c r="D483" s="118" t="s">
        <v>1360</v>
      </c>
      <c r="E483" s="119"/>
      <c r="F483" s="216">
        <v>450</v>
      </c>
      <c r="G483" s="221"/>
    </row>
    <row r="484" spans="1:7" x14ac:dyDescent="0.25">
      <c r="A484" s="112">
        <v>479</v>
      </c>
      <c r="B484" s="92">
        <v>42165</v>
      </c>
      <c r="C484" s="114" t="s">
        <v>3246</v>
      </c>
      <c r="D484" s="114" t="s">
        <v>1807</v>
      </c>
      <c r="E484" s="89"/>
      <c r="F484" s="216">
        <v>8716.7000000000007</v>
      </c>
      <c r="G484" s="89"/>
    </row>
  </sheetData>
  <mergeCells count="1">
    <mergeCell ref="A4:G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5F23B-94CB-4614-A5F3-817AAA8A07E7}">
  <sheetPr codeName="Hoja8"/>
  <dimension ref="A1:J486"/>
  <sheetViews>
    <sheetView topLeftCell="A112" zoomScale="90" zoomScaleNormal="90" workbookViewId="0">
      <selection activeCell="F115" sqref="A115:XFD115"/>
    </sheetView>
  </sheetViews>
  <sheetFormatPr baseColWidth="10" defaultRowHeight="15" x14ac:dyDescent="0.25"/>
  <cols>
    <col min="1" max="1" width="5.85546875" style="2" bestFit="1" customWidth="1"/>
    <col min="2" max="2" width="12.5703125" style="93" customWidth="1"/>
    <col min="3" max="3" width="44.140625" customWidth="1"/>
    <col min="4" max="4" width="54.7109375" customWidth="1"/>
    <col min="5" max="5" width="31.7109375" bestFit="1" customWidth="1"/>
    <col min="6" max="6" width="15.425781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2899</v>
      </c>
      <c r="F2" s="87">
        <v>103558.34999999999</v>
      </c>
      <c r="G2" s="88">
        <v>1770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x14ac:dyDescent="0.25">
      <c r="A6" s="94">
        <v>1</v>
      </c>
      <c r="B6" s="109">
        <v>42371</v>
      </c>
      <c r="C6" s="89" t="s">
        <v>1369</v>
      </c>
      <c r="D6" s="89" t="s">
        <v>1370</v>
      </c>
      <c r="E6" s="89" t="s">
        <v>1368</v>
      </c>
      <c r="F6" s="110">
        <v>899</v>
      </c>
      <c r="G6" s="89"/>
    </row>
    <row r="7" spans="1:8" x14ac:dyDescent="0.25">
      <c r="A7" s="94">
        <v>2</v>
      </c>
      <c r="B7" s="109">
        <v>42373</v>
      </c>
      <c r="C7" s="89" t="s">
        <v>1372</v>
      </c>
      <c r="D7" s="89" t="s">
        <v>1373</v>
      </c>
      <c r="E7" s="89" t="s">
        <v>1371</v>
      </c>
      <c r="F7" s="110">
        <v>1119.3</v>
      </c>
      <c r="G7" s="89"/>
    </row>
    <row r="8" spans="1:8" x14ac:dyDescent="0.25">
      <c r="A8" s="94">
        <v>3</v>
      </c>
      <c r="B8" s="109">
        <v>42373</v>
      </c>
      <c r="C8" s="89" t="s">
        <v>1369</v>
      </c>
      <c r="D8" s="89" t="s">
        <v>1375</v>
      </c>
      <c r="E8" s="89" t="s">
        <v>1374</v>
      </c>
      <c r="F8" s="110">
        <v>699</v>
      </c>
      <c r="G8" s="89"/>
    </row>
    <row r="9" spans="1:8" x14ac:dyDescent="0.25">
      <c r="A9" s="94">
        <v>4</v>
      </c>
      <c r="B9" s="109">
        <v>42373</v>
      </c>
      <c r="C9" s="89" t="s">
        <v>1377</v>
      </c>
      <c r="D9" s="89" t="s">
        <v>1378</v>
      </c>
      <c r="E9" s="89" t="s">
        <v>1376</v>
      </c>
      <c r="F9" s="110">
        <v>1000</v>
      </c>
      <c r="G9" s="89"/>
    </row>
    <row r="10" spans="1:8" x14ac:dyDescent="0.25">
      <c r="A10" s="94">
        <v>5</v>
      </c>
      <c r="B10" s="109">
        <v>42374</v>
      </c>
      <c r="C10" s="89" t="s">
        <v>703</v>
      </c>
      <c r="D10" s="89" t="s">
        <v>1380</v>
      </c>
      <c r="E10" s="89" t="s">
        <v>1379</v>
      </c>
      <c r="F10" s="110">
        <v>1400</v>
      </c>
      <c r="G10" s="89"/>
    </row>
    <row r="11" spans="1:8" x14ac:dyDescent="0.25">
      <c r="A11" s="94">
        <v>6</v>
      </c>
      <c r="B11" s="109">
        <v>42374</v>
      </c>
      <c r="C11" s="89" t="s">
        <v>703</v>
      </c>
      <c r="D11" s="89" t="s">
        <v>1382</v>
      </c>
      <c r="E11" s="89" t="s">
        <v>1381</v>
      </c>
      <c r="F11" s="110">
        <v>1400</v>
      </c>
      <c r="G11" s="89"/>
    </row>
    <row r="12" spans="1:8" ht="15.75" customHeight="1" x14ac:dyDescent="0.25">
      <c r="A12" s="94">
        <v>7</v>
      </c>
      <c r="B12" s="109">
        <v>42375</v>
      </c>
      <c r="C12" s="89" t="s">
        <v>1383</v>
      </c>
      <c r="D12" s="89" t="s">
        <v>1384</v>
      </c>
      <c r="E12" s="89" t="s">
        <v>684</v>
      </c>
      <c r="F12" s="110">
        <v>1300</v>
      </c>
      <c r="G12" s="89"/>
    </row>
    <row r="13" spans="1:8" x14ac:dyDescent="0.25">
      <c r="A13" s="94">
        <v>8</v>
      </c>
      <c r="B13" s="109">
        <v>42390</v>
      </c>
      <c r="C13" s="89" t="s">
        <v>1385</v>
      </c>
      <c r="D13" s="89" t="s">
        <v>1386</v>
      </c>
      <c r="E13" s="89"/>
      <c r="F13" s="110">
        <v>2510</v>
      </c>
      <c r="G13" s="89"/>
      <c r="H13">
        <v>1</v>
      </c>
    </row>
    <row r="14" spans="1:8" x14ac:dyDescent="0.25">
      <c r="A14" s="94">
        <v>9</v>
      </c>
      <c r="B14" s="109">
        <v>42397</v>
      </c>
      <c r="C14" s="89" t="s">
        <v>328</v>
      </c>
      <c r="D14" s="89" t="s">
        <v>1387</v>
      </c>
      <c r="E14" s="89"/>
      <c r="F14" s="110">
        <v>2803.8</v>
      </c>
      <c r="G14" s="89"/>
      <c r="H14">
        <v>2</v>
      </c>
    </row>
    <row r="15" spans="1:8" x14ac:dyDescent="0.25">
      <c r="A15" s="94">
        <v>10</v>
      </c>
      <c r="B15" s="109">
        <v>42401</v>
      </c>
      <c r="C15" s="89" t="s">
        <v>81</v>
      </c>
      <c r="D15" s="89" t="s">
        <v>1389</v>
      </c>
      <c r="E15" s="89" t="s">
        <v>1388</v>
      </c>
      <c r="F15" s="110">
        <v>6</v>
      </c>
      <c r="G15" s="89"/>
      <c r="H15">
        <v>4</v>
      </c>
    </row>
    <row r="16" spans="1:8" x14ac:dyDescent="0.25">
      <c r="A16" s="94">
        <v>11</v>
      </c>
      <c r="B16" s="109">
        <v>42403</v>
      </c>
      <c r="C16" s="89" t="s">
        <v>1390</v>
      </c>
      <c r="D16" s="89" t="s">
        <v>1391</v>
      </c>
      <c r="E16" s="89"/>
      <c r="F16" s="110">
        <v>13</v>
      </c>
      <c r="G16" s="89"/>
      <c r="H16">
        <v>5</v>
      </c>
    </row>
    <row r="17" spans="1:8" x14ac:dyDescent="0.25">
      <c r="A17" s="94">
        <v>12</v>
      </c>
      <c r="B17" s="109">
        <v>42403</v>
      </c>
      <c r="C17" s="89" t="s">
        <v>1392</v>
      </c>
      <c r="D17" s="89" t="s">
        <v>1393</v>
      </c>
      <c r="E17" s="89"/>
      <c r="F17" s="110">
        <v>1400</v>
      </c>
      <c r="G17" s="89"/>
    </row>
    <row r="18" spans="1:8" x14ac:dyDescent="0.25">
      <c r="A18" s="94">
        <v>13</v>
      </c>
      <c r="B18" s="109">
        <v>42404</v>
      </c>
      <c r="C18" s="89" t="s">
        <v>1395</v>
      </c>
      <c r="D18" s="89" t="s">
        <v>290</v>
      </c>
      <c r="E18" s="89" t="s">
        <v>1394</v>
      </c>
      <c r="F18" s="110">
        <v>34</v>
      </c>
      <c r="G18" s="89"/>
      <c r="H18">
        <v>6</v>
      </c>
    </row>
    <row r="19" spans="1:8" x14ac:dyDescent="0.25">
      <c r="A19" s="94">
        <v>14</v>
      </c>
      <c r="B19" s="109">
        <v>42405</v>
      </c>
      <c r="C19" s="89" t="s">
        <v>279</v>
      </c>
      <c r="D19" s="89" t="s">
        <v>1396</v>
      </c>
      <c r="E19" s="89" t="s">
        <v>606</v>
      </c>
      <c r="F19" s="110">
        <v>30</v>
      </c>
      <c r="G19" s="89"/>
      <c r="H19">
        <v>7</v>
      </c>
    </row>
    <row r="20" spans="1:8" x14ac:dyDescent="0.25">
      <c r="A20" s="94">
        <v>15</v>
      </c>
      <c r="B20" s="109">
        <v>42415</v>
      </c>
      <c r="C20" s="89" t="s">
        <v>279</v>
      </c>
      <c r="D20" s="89" t="s">
        <v>1397</v>
      </c>
      <c r="E20" s="89" t="s">
        <v>606</v>
      </c>
      <c r="F20" s="110">
        <v>12</v>
      </c>
      <c r="G20" s="89"/>
      <c r="H20">
        <v>11</v>
      </c>
    </row>
    <row r="21" spans="1:8" x14ac:dyDescent="0.25">
      <c r="A21" s="94">
        <v>16</v>
      </c>
      <c r="B21" s="109">
        <v>42415</v>
      </c>
      <c r="C21" s="89" t="s">
        <v>481</v>
      </c>
      <c r="D21" s="89" t="s">
        <v>1399</v>
      </c>
      <c r="E21" s="89" t="s">
        <v>1398</v>
      </c>
      <c r="F21" s="110">
        <v>28</v>
      </c>
      <c r="G21" s="89"/>
      <c r="H21">
        <v>8</v>
      </c>
    </row>
    <row r="22" spans="1:8" x14ac:dyDescent="0.25">
      <c r="A22" s="94">
        <v>17</v>
      </c>
      <c r="B22" s="109">
        <v>42417</v>
      </c>
      <c r="C22" s="89" t="s">
        <v>564</v>
      </c>
      <c r="D22" s="89" t="s">
        <v>1401</v>
      </c>
      <c r="E22" s="89" t="s">
        <v>1400</v>
      </c>
      <c r="F22" s="110">
        <v>31</v>
      </c>
      <c r="G22" s="89"/>
      <c r="H22">
        <v>9</v>
      </c>
    </row>
    <row r="23" spans="1:8" x14ac:dyDescent="0.25">
      <c r="A23" s="94">
        <v>18</v>
      </c>
      <c r="B23" s="109">
        <v>42418</v>
      </c>
      <c r="C23" s="89" t="s">
        <v>279</v>
      </c>
      <c r="D23" s="89" t="s">
        <v>1402</v>
      </c>
      <c r="E23" s="89" t="s">
        <v>606</v>
      </c>
      <c r="F23" s="110">
        <v>24</v>
      </c>
      <c r="G23" s="89"/>
      <c r="H23">
        <v>13</v>
      </c>
    </row>
    <row r="24" spans="1:8" x14ac:dyDescent="0.25">
      <c r="A24" s="94">
        <v>19</v>
      </c>
      <c r="B24" s="109">
        <v>42418</v>
      </c>
      <c r="C24" s="89" t="s">
        <v>279</v>
      </c>
      <c r="D24" s="89" t="s">
        <v>1403</v>
      </c>
      <c r="E24" s="89" t="s">
        <v>606</v>
      </c>
      <c r="F24" s="110">
        <v>30</v>
      </c>
      <c r="G24" s="89"/>
      <c r="H24">
        <v>12</v>
      </c>
    </row>
    <row r="25" spans="1:8" x14ac:dyDescent="0.25">
      <c r="A25" s="94">
        <v>20</v>
      </c>
      <c r="B25" s="109">
        <v>42419</v>
      </c>
      <c r="C25" s="89" t="s">
        <v>279</v>
      </c>
      <c r="D25" s="89" t="s">
        <v>1404</v>
      </c>
      <c r="E25" s="89" t="s">
        <v>606</v>
      </c>
      <c r="F25" s="110">
        <v>6.5</v>
      </c>
      <c r="G25" s="89"/>
      <c r="H25">
        <v>14</v>
      </c>
    </row>
    <row r="26" spans="1:8" x14ac:dyDescent="0.25">
      <c r="A26" s="94">
        <v>21</v>
      </c>
      <c r="B26" s="109">
        <v>42425</v>
      </c>
      <c r="C26" s="89" t="s">
        <v>279</v>
      </c>
      <c r="D26" s="89" t="s">
        <v>1405</v>
      </c>
      <c r="E26" s="89" t="s">
        <v>606</v>
      </c>
      <c r="F26" s="110">
        <v>14</v>
      </c>
      <c r="G26" s="89"/>
      <c r="H26">
        <v>15</v>
      </c>
    </row>
    <row r="27" spans="1:8" x14ac:dyDescent="0.25">
      <c r="A27" s="94">
        <v>22</v>
      </c>
      <c r="B27" s="109">
        <v>42426</v>
      </c>
      <c r="C27" s="89" t="s">
        <v>15</v>
      </c>
      <c r="D27" s="89" t="s">
        <v>1406</v>
      </c>
      <c r="E27" s="89"/>
      <c r="F27" s="110">
        <v>2722</v>
      </c>
      <c r="G27" s="89"/>
      <c r="H27">
        <v>3</v>
      </c>
    </row>
    <row r="28" spans="1:8" x14ac:dyDescent="0.25">
      <c r="A28" s="94">
        <v>23</v>
      </c>
      <c r="B28" s="109">
        <v>42426</v>
      </c>
      <c r="C28" s="89" t="s">
        <v>328</v>
      </c>
      <c r="D28" s="89" t="s">
        <v>1408</v>
      </c>
      <c r="E28" s="89" t="s">
        <v>1407</v>
      </c>
      <c r="F28" s="110">
        <v>2550</v>
      </c>
      <c r="G28" s="89"/>
      <c r="H28">
        <v>16</v>
      </c>
    </row>
    <row r="29" spans="1:8" x14ac:dyDescent="0.25">
      <c r="A29" s="94">
        <v>24</v>
      </c>
      <c r="B29" s="109">
        <v>42429</v>
      </c>
      <c r="C29" s="89" t="s">
        <v>564</v>
      </c>
      <c r="D29" s="89" t="s">
        <v>1410</v>
      </c>
      <c r="E29" s="89" t="s">
        <v>1409</v>
      </c>
      <c r="F29" s="110">
        <v>121</v>
      </c>
      <c r="G29" s="89"/>
      <c r="H29">
        <v>10</v>
      </c>
    </row>
    <row r="30" spans="1:8" x14ac:dyDescent="0.25">
      <c r="A30" s="94">
        <v>25</v>
      </c>
      <c r="B30" s="109">
        <v>42431</v>
      </c>
      <c r="C30" s="89" t="s">
        <v>549</v>
      </c>
      <c r="D30" s="89" t="s">
        <v>1412</v>
      </c>
      <c r="E30" s="89" t="s">
        <v>1411</v>
      </c>
      <c r="F30" s="110">
        <v>5</v>
      </c>
      <c r="G30" s="89"/>
      <c r="H30">
        <v>17</v>
      </c>
    </row>
    <row r="31" spans="1:8" x14ac:dyDescent="0.25">
      <c r="A31" s="94">
        <v>26</v>
      </c>
      <c r="B31" s="109">
        <v>42432</v>
      </c>
      <c r="C31" s="89" t="s">
        <v>279</v>
      </c>
      <c r="D31" s="89" t="s">
        <v>1413</v>
      </c>
      <c r="E31" s="89" t="s">
        <v>606</v>
      </c>
      <c r="F31" s="110">
        <v>17.5</v>
      </c>
      <c r="G31" s="89"/>
      <c r="H31">
        <v>19</v>
      </c>
    </row>
    <row r="32" spans="1:8" x14ac:dyDescent="0.25">
      <c r="A32" s="94">
        <v>27</v>
      </c>
      <c r="B32" s="109">
        <v>42432</v>
      </c>
      <c r="C32" s="89" t="s">
        <v>279</v>
      </c>
      <c r="D32" s="89" t="s">
        <v>1414</v>
      </c>
      <c r="E32" s="89"/>
      <c r="F32" s="110">
        <v>5</v>
      </c>
      <c r="G32" s="89"/>
      <c r="H32">
        <v>18</v>
      </c>
    </row>
    <row r="33" spans="1:8" x14ac:dyDescent="0.25">
      <c r="A33" s="94">
        <v>28</v>
      </c>
      <c r="B33" s="109">
        <v>42436</v>
      </c>
      <c r="C33" s="89" t="s">
        <v>407</v>
      </c>
      <c r="D33" s="89" t="s">
        <v>1416</v>
      </c>
      <c r="E33" s="89" t="s">
        <v>1415</v>
      </c>
      <c r="F33" s="110">
        <v>750</v>
      </c>
      <c r="G33" s="89"/>
    </row>
    <row r="34" spans="1:8" x14ac:dyDescent="0.25">
      <c r="A34" s="94">
        <v>29</v>
      </c>
      <c r="B34" s="109">
        <v>42436</v>
      </c>
      <c r="C34" s="89" t="s">
        <v>1417</v>
      </c>
      <c r="D34" s="89"/>
      <c r="E34" s="89">
        <v>330006</v>
      </c>
      <c r="F34" s="110">
        <v>750</v>
      </c>
      <c r="G34" s="89"/>
    </row>
    <row r="35" spans="1:8" x14ac:dyDescent="0.25">
      <c r="A35" s="94">
        <v>30</v>
      </c>
      <c r="B35" s="109">
        <v>42437</v>
      </c>
      <c r="C35" s="89" t="s">
        <v>549</v>
      </c>
      <c r="D35" s="89" t="s">
        <v>1412</v>
      </c>
      <c r="E35" s="89" t="s">
        <v>1418</v>
      </c>
      <c r="F35" s="110">
        <v>5</v>
      </c>
      <c r="G35" s="89"/>
      <c r="H35">
        <v>20</v>
      </c>
    </row>
    <row r="36" spans="1:8" x14ac:dyDescent="0.25">
      <c r="A36" s="94">
        <v>31</v>
      </c>
      <c r="B36" s="109">
        <v>42440</v>
      </c>
      <c r="C36" s="89" t="s">
        <v>549</v>
      </c>
      <c r="D36" s="89" t="s">
        <v>1412</v>
      </c>
      <c r="E36" s="89" t="s">
        <v>1419</v>
      </c>
      <c r="F36" s="110">
        <v>5</v>
      </c>
      <c r="G36" s="89"/>
      <c r="H36">
        <v>21</v>
      </c>
    </row>
    <row r="37" spans="1:8" x14ac:dyDescent="0.25">
      <c r="A37" s="94">
        <v>32</v>
      </c>
      <c r="B37" s="109">
        <v>42440</v>
      </c>
      <c r="C37" s="89" t="s">
        <v>923</v>
      </c>
      <c r="D37" s="89" t="s">
        <v>1420</v>
      </c>
      <c r="E37" s="89"/>
      <c r="F37" s="110">
        <v>198</v>
      </c>
      <c r="G37" s="89"/>
    </row>
    <row r="38" spans="1:8" x14ac:dyDescent="0.25">
      <c r="A38" s="94">
        <v>33</v>
      </c>
      <c r="B38" s="109">
        <v>42440</v>
      </c>
      <c r="C38" s="89" t="s">
        <v>923</v>
      </c>
      <c r="D38" s="89" t="s">
        <v>1145</v>
      </c>
      <c r="E38" s="89"/>
      <c r="F38" s="110">
        <v>20</v>
      </c>
      <c r="G38" s="89"/>
    </row>
    <row r="39" spans="1:8" x14ac:dyDescent="0.25">
      <c r="A39" s="94">
        <v>34</v>
      </c>
      <c r="B39" s="109">
        <v>42445</v>
      </c>
      <c r="C39" s="89" t="s">
        <v>279</v>
      </c>
      <c r="D39" s="89" t="s">
        <v>1421</v>
      </c>
      <c r="E39" s="89" t="s">
        <v>606</v>
      </c>
      <c r="F39" s="110">
        <v>13.5</v>
      </c>
      <c r="G39" s="89"/>
      <c r="H39">
        <v>22</v>
      </c>
    </row>
    <row r="40" spans="1:8" x14ac:dyDescent="0.25">
      <c r="A40" s="94">
        <v>35</v>
      </c>
      <c r="B40" s="109">
        <v>42446</v>
      </c>
      <c r="C40" s="89" t="s">
        <v>279</v>
      </c>
      <c r="D40" s="89" t="s">
        <v>1422</v>
      </c>
      <c r="E40" s="89" t="s">
        <v>606</v>
      </c>
      <c r="F40" s="110">
        <v>10.199999999999999</v>
      </c>
      <c r="G40" s="89"/>
      <c r="H40">
        <v>23</v>
      </c>
    </row>
    <row r="41" spans="1:8" x14ac:dyDescent="0.25">
      <c r="A41" s="94">
        <v>36</v>
      </c>
      <c r="B41" s="109">
        <v>42447</v>
      </c>
      <c r="C41" s="89" t="s">
        <v>11</v>
      </c>
      <c r="D41" s="89" t="s">
        <v>1424</v>
      </c>
      <c r="E41" s="89" t="s">
        <v>1423</v>
      </c>
      <c r="F41" s="110">
        <v>2656</v>
      </c>
      <c r="G41" s="89"/>
    </row>
    <row r="42" spans="1:8" x14ac:dyDescent="0.25">
      <c r="A42" s="94">
        <v>37</v>
      </c>
      <c r="B42" s="109">
        <v>42447</v>
      </c>
      <c r="C42" s="89" t="s">
        <v>279</v>
      </c>
      <c r="D42" s="89" t="s">
        <v>1425</v>
      </c>
      <c r="E42" s="89" t="s">
        <v>606</v>
      </c>
      <c r="F42" s="110">
        <v>25.5</v>
      </c>
      <c r="G42" s="89"/>
      <c r="H42">
        <v>25</v>
      </c>
    </row>
    <row r="43" spans="1:8" x14ac:dyDescent="0.25">
      <c r="A43" s="94">
        <v>38</v>
      </c>
      <c r="B43" s="109">
        <v>42447</v>
      </c>
      <c r="C43" s="89" t="s">
        <v>549</v>
      </c>
      <c r="D43" s="89" t="s">
        <v>1412</v>
      </c>
      <c r="E43" s="89" t="s">
        <v>1426</v>
      </c>
      <c r="F43" s="110">
        <v>5</v>
      </c>
      <c r="G43" s="89"/>
      <c r="H43">
        <v>24</v>
      </c>
    </row>
    <row r="44" spans="1:8" x14ac:dyDescent="0.25">
      <c r="A44" s="94">
        <v>39</v>
      </c>
      <c r="B44" s="109">
        <v>42447</v>
      </c>
      <c r="C44" s="89" t="s">
        <v>279</v>
      </c>
      <c r="D44" s="89" t="s">
        <v>1428</v>
      </c>
      <c r="E44" s="89" t="s">
        <v>1427</v>
      </c>
      <c r="F44" s="110">
        <v>2656</v>
      </c>
      <c r="G44" s="89"/>
    </row>
    <row r="45" spans="1:8" x14ac:dyDescent="0.25">
      <c r="A45" s="94">
        <v>40</v>
      </c>
      <c r="B45" s="109">
        <v>42447</v>
      </c>
      <c r="C45" s="89" t="s">
        <v>279</v>
      </c>
      <c r="D45" s="89" t="s">
        <v>1429</v>
      </c>
      <c r="E45" s="89"/>
      <c r="F45" s="110">
        <v>10.68</v>
      </c>
      <c r="G45" s="89"/>
    </row>
    <row r="46" spans="1:8" x14ac:dyDescent="0.25">
      <c r="A46" s="94">
        <v>41</v>
      </c>
      <c r="B46" s="109">
        <v>42451</v>
      </c>
      <c r="C46" s="89" t="s">
        <v>279</v>
      </c>
      <c r="D46" s="89" t="s">
        <v>1430</v>
      </c>
      <c r="E46" s="89" t="s">
        <v>606</v>
      </c>
      <c r="F46" s="110">
        <v>16</v>
      </c>
      <c r="G46" s="89"/>
      <c r="H46">
        <v>26</v>
      </c>
    </row>
    <row r="47" spans="1:8" x14ac:dyDescent="0.25">
      <c r="A47" s="94">
        <v>42</v>
      </c>
      <c r="B47" s="109">
        <v>42458</v>
      </c>
      <c r="C47" s="89" t="s">
        <v>279</v>
      </c>
      <c r="D47" s="89" t="s">
        <v>1431</v>
      </c>
      <c r="E47" s="89" t="s">
        <v>606</v>
      </c>
      <c r="F47" s="110">
        <v>20</v>
      </c>
      <c r="G47" s="89"/>
      <c r="H47">
        <v>27</v>
      </c>
    </row>
    <row r="48" spans="1:8" x14ac:dyDescent="0.25">
      <c r="A48" s="94">
        <v>43</v>
      </c>
      <c r="B48" s="109">
        <v>42458</v>
      </c>
      <c r="C48" s="89" t="s">
        <v>328</v>
      </c>
      <c r="D48" s="89" t="s">
        <v>1432</v>
      </c>
      <c r="E48" s="89"/>
      <c r="F48" s="110">
        <v>2220.5500000000002</v>
      </c>
      <c r="G48" s="89"/>
    </row>
    <row r="49" spans="1:8" x14ac:dyDescent="0.25">
      <c r="A49" s="94">
        <v>44</v>
      </c>
      <c r="B49" s="109">
        <v>42459</v>
      </c>
      <c r="C49" s="89" t="s">
        <v>279</v>
      </c>
      <c r="D49" s="89" t="s">
        <v>1433</v>
      </c>
      <c r="E49" s="89" t="s">
        <v>606</v>
      </c>
      <c r="F49" s="110">
        <v>16</v>
      </c>
      <c r="G49" s="89"/>
      <c r="H49">
        <v>28</v>
      </c>
    </row>
    <row r="50" spans="1:8" x14ac:dyDescent="0.25">
      <c r="A50" s="94">
        <v>45</v>
      </c>
      <c r="B50" s="109">
        <v>42464</v>
      </c>
      <c r="C50" s="89" t="s">
        <v>1302</v>
      </c>
      <c r="D50" s="89" t="s">
        <v>1435</v>
      </c>
      <c r="E50" s="89" t="s">
        <v>1434</v>
      </c>
      <c r="F50" s="110">
        <v>9.8000000000000007</v>
      </c>
      <c r="G50" s="89"/>
      <c r="H50">
        <v>29</v>
      </c>
    </row>
    <row r="51" spans="1:8" x14ac:dyDescent="0.25">
      <c r="A51" s="94">
        <v>46</v>
      </c>
      <c r="B51" s="109">
        <v>42465</v>
      </c>
      <c r="C51" s="89" t="s">
        <v>279</v>
      </c>
      <c r="D51" s="89" t="s">
        <v>1436</v>
      </c>
      <c r="E51" s="89" t="s">
        <v>606</v>
      </c>
      <c r="F51" s="110">
        <v>13.5</v>
      </c>
      <c r="G51" s="89"/>
      <c r="H51">
        <v>33</v>
      </c>
    </row>
    <row r="52" spans="1:8" x14ac:dyDescent="0.25">
      <c r="A52" s="94">
        <v>47</v>
      </c>
      <c r="B52" s="109">
        <v>42465</v>
      </c>
      <c r="C52" s="89" t="s">
        <v>1438</v>
      </c>
      <c r="D52" s="89" t="s">
        <v>1439</v>
      </c>
      <c r="E52" s="89" t="s">
        <v>1437</v>
      </c>
      <c r="F52" s="110">
        <v>5</v>
      </c>
      <c r="G52" s="89"/>
      <c r="H52">
        <v>32</v>
      </c>
    </row>
    <row r="53" spans="1:8" x14ac:dyDescent="0.25">
      <c r="A53" s="94">
        <v>48</v>
      </c>
      <c r="B53" s="109">
        <v>42465</v>
      </c>
      <c r="C53" s="89" t="s">
        <v>549</v>
      </c>
      <c r="D53" s="89" t="s">
        <v>1441</v>
      </c>
      <c r="E53" s="89" t="s">
        <v>1440</v>
      </c>
      <c r="F53" s="110">
        <v>5</v>
      </c>
      <c r="G53" s="89"/>
      <c r="H53">
        <v>31</v>
      </c>
    </row>
    <row r="54" spans="1:8" x14ac:dyDescent="0.25">
      <c r="A54" s="94">
        <v>49</v>
      </c>
      <c r="B54" s="109">
        <v>42465</v>
      </c>
      <c r="C54" s="89" t="s">
        <v>1443</v>
      </c>
      <c r="D54" s="89" t="s">
        <v>1444</v>
      </c>
      <c r="E54" s="89" t="s">
        <v>1442</v>
      </c>
      <c r="F54" s="110">
        <v>498</v>
      </c>
      <c r="G54" s="89"/>
      <c r="H54">
        <v>30</v>
      </c>
    </row>
    <row r="55" spans="1:8" x14ac:dyDescent="0.25">
      <c r="A55" s="94">
        <v>50</v>
      </c>
      <c r="B55" s="109">
        <v>42467</v>
      </c>
      <c r="C55" s="89" t="s">
        <v>279</v>
      </c>
      <c r="D55" s="89" t="s">
        <v>1445</v>
      </c>
      <c r="E55" s="89" t="s">
        <v>606</v>
      </c>
      <c r="F55" s="110">
        <v>15.5</v>
      </c>
      <c r="G55" s="89"/>
      <c r="H55">
        <v>35</v>
      </c>
    </row>
    <row r="56" spans="1:8" x14ac:dyDescent="0.25">
      <c r="A56" s="94">
        <v>51</v>
      </c>
      <c r="B56" s="109">
        <v>42467</v>
      </c>
      <c r="C56" s="89" t="s">
        <v>510</v>
      </c>
      <c r="D56" s="89" t="s">
        <v>1447</v>
      </c>
      <c r="E56" s="89" t="s">
        <v>1446</v>
      </c>
      <c r="F56" s="110">
        <v>12</v>
      </c>
      <c r="G56" s="89"/>
      <c r="H56">
        <v>34</v>
      </c>
    </row>
    <row r="57" spans="1:8" x14ac:dyDescent="0.25">
      <c r="A57" s="94">
        <v>52</v>
      </c>
      <c r="B57" s="109">
        <v>42474</v>
      </c>
      <c r="C57" s="89" t="s">
        <v>279</v>
      </c>
      <c r="D57" s="89" t="s">
        <v>1448</v>
      </c>
      <c r="E57" s="89" t="s">
        <v>606</v>
      </c>
      <c r="F57" s="110">
        <v>21</v>
      </c>
      <c r="G57" s="89"/>
      <c r="H57">
        <v>38</v>
      </c>
    </row>
    <row r="58" spans="1:8" x14ac:dyDescent="0.25">
      <c r="A58" s="94">
        <v>53</v>
      </c>
      <c r="B58" s="109">
        <v>42474</v>
      </c>
      <c r="C58" s="89" t="s">
        <v>1234</v>
      </c>
      <c r="D58" s="89" t="s">
        <v>1450</v>
      </c>
      <c r="E58" s="89" t="s">
        <v>1449</v>
      </c>
      <c r="F58" s="110">
        <v>5.5</v>
      </c>
      <c r="G58" s="89"/>
      <c r="H58">
        <v>37</v>
      </c>
    </row>
    <row r="59" spans="1:8" x14ac:dyDescent="0.25">
      <c r="A59" s="94">
        <v>54</v>
      </c>
      <c r="B59" s="109">
        <v>42474</v>
      </c>
      <c r="C59" s="89" t="s">
        <v>481</v>
      </c>
      <c r="D59" s="89" t="s">
        <v>1452</v>
      </c>
      <c r="E59" s="89" t="s">
        <v>1451</v>
      </c>
      <c r="F59" s="110">
        <v>11.9</v>
      </c>
      <c r="G59" s="89"/>
      <c r="H59">
        <v>36</v>
      </c>
    </row>
    <row r="60" spans="1:8" x14ac:dyDescent="0.25">
      <c r="A60" s="94">
        <v>55</v>
      </c>
      <c r="B60" s="109">
        <v>42475</v>
      </c>
      <c r="C60" s="89" t="s">
        <v>279</v>
      </c>
      <c r="D60" s="89" t="s">
        <v>1453</v>
      </c>
      <c r="E60" s="89" t="s">
        <v>606</v>
      </c>
      <c r="F60" s="110">
        <v>23</v>
      </c>
      <c r="G60" s="89"/>
      <c r="H60">
        <v>39</v>
      </c>
    </row>
    <row r="61" spans="1:8" x14ac:dyDescent="0.25">
      <c r="A61" s="94">
        <v>56</v>
      </c>
      <c r="B61" s="109">
        <v>42478</v>
      </c>
      <c r="C61" s="89" t="s">
        <v>1455</v>
      </c>
      <c r="D61" s="89" t="s">
        <v>42</v>
      </c>
      <c r="E61" s="89" t="s">
        <v>1454</v>
      </c>
      <c r="F61" s="110">
        <v>4.7</v>
      </c>
      <c r="G61" s="89"/>
      <c r="H61">
        <v>40</v>
      </c>
    </row>
    <row r="62" spans="1:8" x14ac:dyDescent="0.25">
      <c r="A62" s="94">
        <v>57</v>
      </c>
      <c r="B62" s="109">
        <v>42480</v>
      </c>
      <c r="C62" s="89" t="s">
        <v>1457</v>
      </c>
      <c r="D62" s="89" t="s">
        <v>1458</v>
      </c>
      <c r="E62" s="89" t="s">
        <v>1456</v>
      </c>
      <c r="F62" s="110">
        <v>3.3</v>
      </c>
      <c r="G62" s="89"/>
      <c r="H62">
        <v>41</v>
      </c>
    </row>
    <row r="63" spans="1:8" x14ac:dyDescent="0.25">
      <c r="A63" s="94">
        <v>58</v>
      </c>
      <c r="B63" s="109">
        <v>42480</v>
      </c>
      <c r="C63" s="89" t="s">
        <v>1443</v>
      </c>
      <c r="D63" s="89" t="s">
        <v>1460</v>
      </c>
      <c r="E63" s="89" t="s">
        <v>1459</v>
      </c>
      <c r="F63" s="110">
        <v>55</v>
      </c>
      <c r="G63" s="89"/>
    </row>
    <row r="64" spans="1:8" x14ac:dyDescent="0.25">
      <c r="A64" s="94">
        <v>59</v>
      </c>
      <c r="B64" s="109">
        <v>42481</v>
      </c>
      <c r="C64" s="89" t="s">
        <v>279</v>
      </c>
      <c r="D64" s="89" t="s">
        <v>1461</v>
      </c>
      <c r="E64" s="89" t="s">
        <v>606</v>
      </c>
      <c r="F64" s="110">
        <v>26</v>
      </c>
      <c r="G64" s="89"/>
      <c r="H64">
        <v>42</v>
      </c>
    </row>
    <row r="65" spans="1:8" x14ac:dyDescent="0.25">
      <c r="A65" s="94">
        <v>60</v>
      </c>
      <c r="B65" s="109">
        <v>42482</v>
      </c>
      <c r="C65" s="89" t="s">
        <v>279</v>
      </c>
      <c r="D65" s="89" t="s">
        <v>1462</v>
      </c>
      <c r="E65" s="89" t="s">
        <v>606</v>
      </c>
      <c r="F65" s="110">
        <v>16.5</v>
      </c>
      <c r="G65" s="89"/>
      <c r="H65">
        <v>43</v>
      </c>
    </row>
    <row r="66" spans="1:8" x14ac:dyDescent="0.25">
      <c r="A66" s="94">
        <v>61</v>
      </c>
      <c r="B66" s="109">
        <v>42485</v>
      </c>
      <c r="C66" s="89" t="s">
        <v>100</v>
      </c>
      <c r="D66" s="89" t="s">
        <v>1463</v>
      </c>
      <c r="E66" s="89"/>
      <c r="F66" s="110">
        <v>220</v>
      </c>
      <c r="G66" s="89"/>
    </row>
    <row r="67" spans="1:8" x14ac:dyDescent="0.25">
      <c r="A67" s="94">
        <v>62</v>
      </c>
      <c r="B67" s="109">
        <v>42488</v>
      </c>
      <c r="C67" s="89" t="s">
        <v>279</v>
      </c>
      <c r="D67" s="89" t="s">
        <v>1464</v>
      </c>
      <c r="E67" s="89" t="s">
        <v>606</v>
      </c>
      <c r="F67" s="110">
        <v>32.5</v>
      </c>
      <c r="G67" s="89"/>
      <c r="H67">
        <v>45</v>
      </c>
    </row>
    <row r="68" spans="1:8" x14ac:dyDescent="0.25">
      <c r="A68" s="94">
        <v>63</v>
      </c>
      <c r="B68" s="109">
        <v>42488</v>
      </c>
      <c r="C68" s="89" t="s">
        <v>1302</v>
      </c>
      <c r="D68" s="89" t="s">
        <v>15</v>
      </c>
      <c r="E68" s="89" t="s">
        <v>1465</v>
      </c>
      <c r="F68" s="110">
        <v>9.6</v>
      </c>
      <c r="G68" s="89"/>
      <c r="H68">
        <v>44</v>
      </c>
    </row>
    <row r="69" spans="1:8" x14ac:dyDescent="0.25">
      <c r="A69" s="94">
        <v>64</v>
      </c>
      <c r="B69" s="109">
        <v>42489</v>
      </c>
      <c r="C69" s="89" t="s">
        <v>279</v>
      </c>
      <c r="D69" s="89" t="s">
        <v>1466</v>
      </c>
      <c r="E69" s="89" t="s">
        <v>606</v>
      </c>
      <c r="F69" s="110">
        <v>20</v>
      </c>
      <c r="G69" s="89"/>
      <c r="H69">
        <v>46</v>
      </c>
    </row>
    <row r="70" spans="1:8" x14ac:dyDescent="0.25">
      <c r="A70" s="94">
        <v>65</v>
      </c>
      <c r="B70" s="109">
        <v>42493</v>
      </c>
      <c r="C70" s="89" t="s">
        <v>279</v>
      </c>
      <c r="D70" s="89" t="s">
        <v>1467</v>
      </c>
      <c r="E70" s="89" t="s">
        <v>606</v>
      </c>
      <c r="F70" s="110">
        <v>400</v>
      </c>
      <c r="G70" s="89"/>
      <c r="H70">
        <v>47</v>
      </c>
    </row>
    <row r="71" spans="1:8" x14ac:dyDescent="0.25">
      <c r="A71" s="94">
        <v>66</v>
      </c>
      <c r="B71" s="109">
        <v>42503</v>
      </c>
      <c r="C71" s="89" t="s">
        <v>481</v>
      </c>
      <c r="D71" s="89" t="s">
        <v>1469</v>
      </c>
      <c r="E71" s="89" t="s">
        <v>1468</v>
      </c>
      <c r="F71" s="110">
        <v>3</v>
      </c>
      <c r="G71" s="89"/>
    </row>
    <row r="72" spans="1:8" x14ac:dyDescent="0.25">
      <c r="A72" s="94">
        <v>67</v>
      </c>
      <c r="B72" s="109">
        <v>42507</v>
      </c>
      <c r="C72" s="89" t="s">
        <v>1470</v>
      </c>
      <c r="D72" s="89" t="s">
        <v>617</v>
      </c>
      <c r="E72" s="89"/>
      <c r="F72" s="110">
        <v>10</v>
      </c>
      <c r="G72" s="89"/>
    </row>
    <row r="73" spans="1:8" x14ac:dyDescent="0.25">
      <c r="A73" s="94">
        <v>68</v>
      </c>
      <c r="B73" s="109">
        <v>42507</v>
      </c>
      <c r="C73" s="89" t="s">
        <v>1443</v>
      </c>
      <c r="D73" s="89" t="s">
        <v>1472</v>
      </c>
      <c r="E73" s="89" t="s">
        <v>1471</v>
      </c>
      <c r="F73" s="110">
        <v>70</v>
      </c>
      <c r="G73" s="89"/>
    </row>
    <row r="74" spans="1:8" x14ac:dyDescent="0.25">
      <c r="A74" s="94">
        <v>69</v>
      </c>
      <c r="B74" s="109">
        <v>42507</v>
      </c>
      <c r="C74" s="89" t="s">
        <v>11</v>
      </c>
      <c r="D74" s="89" t="s">
        <v>1473</v>
      </c>
      <c r="E74" s="89"/>
      <c r="F74" s="110">
        <v>48174</v>
      </c>
      <c r="G74" s="89"/>
    </row>
    <row r="75" spans="1:8" x14ac:dyDescent="0.25">
      <c r="A75" s="94">
        <v>70</v>
      </c>
      <c r="B75" s="109">
        <v>42510</v>
      </c>
      <c r="C75" s="89" t="s">
        <v>279</v>
      </c>
      <c r="D75" s="89" t="s">
        <v>1474</v>
      </c>
      <c r="E75" s="89" t="s">
        <v>606</v>
      </c>
      <c r="F75" s="110">
        <v>18</v>
      </c>
      <c r="G75" s="89"/>
    </row>
    <row r="76" spans="1:8" x14ac:dyDescent="0.25">
      <c r="A76" s="94">
        <v>71</v>
      </c>
      <c r="B76" s="109">
        <v>42517</v>
      </c>
      <c r="C76" s="89" t="s">
        <v>1443</v>
      </c>
      <c r="D76" s="89" t="s">
        <v>1476</v>
      </c>
      <c r="E76" s="89" t="s">
        <v>1475</v>
      </c>
      <c r="F76" s="110">
        <v>13</v>
      </c>
      <c r="G76" s="89"/>
      <c r="H76">
        <v>62</v>
      </c>
    </row>
    <row r="77" spans="1:8" x14ac:dyDescent="0.25">
      <c r="A77" s="94">
        <v>72</v>
      </c>
      <c r="B77" s="109">
        <v>42517</v>
      </c>
      <c r="C77" s="89" t="s">
        <v>279</v>
      </c>
      <c r="D77" s="89" t="s">
        <v>1466</v>
      </c>
      <c r="E77" s="89" t="s">
        <v>606</v>
      </c>
      <c r="F77" s="110">
        <v>20</v>
      </c>
      <c r="G77" s="89"/>
    </row>
    <row r="78" spans="1:8" x14ac:dyDescent="0.25">
      <c r="A78" s="94">
        <v>73</v>
      </c>
      <c r="B78" s="109">
        <v>42520</v>
      </c>
      <c r="C78" s="89" t="s">
        <v>15</v>
      </c>
      <c r="D78" s="89" t="s">
        <v>1478</v>
      </c>
      <c r="E78" s="89" t="s">
        <v>1477</v>
      </c>
      <c r="F78" s="110">
        <v>0</v>
      </c>
      <c r="G78" s="89">
        <v>885</v>
      </c>
      <c r="H78">
        <v>48</v>
      </c>
    </row>
    <row r="79" spans="1:8" x14ac:dyDescent="0.25">
      <c r="A79" s="94">
        <v>74</v>
      </c>
      <c r="B79" s="109">
        <v>42522</v>
      </c>
      <c r="C79" s="89" t="s">
        <v>279</v>
      </c>
      <c r="D79" s="89" t="s">
        <v>1257</v>
      </c>
      <c r="E79" s="89"/>
      <c r="F79" s="110">
        <v>23.5</v>
      </c>
      <c r="G79" s="89"/>
      <c r="H79">
        <v>49</v>
      </c>
    </row>
    <row r="80" spans="1:8" x14ac:dyDescent="0.25">
      <c r="A80" s="94">
        <v>75</v>
      </c>
      <c r="B80" s="109">
        <v>42524</v>
      </c>
      <c r="C80" s="89" t="s">
        <v>279</v>
      </c>
      <c r="D80" s="89" t="s">
        <v>1257</v>
      </c>
      <c r="E80" s="89"/>
      <c r="F80" s="110">
        <v>22.5</v>
      </c>
      <c r="G80" s="89"/>
      <c r="H80">
        <v>50</v>
      </c>
    </row>
    <row r="81" spans="1:8" x14ac:dyDescent="0.25">
      <c r="A81" s="94">
        <v>76</v>
      </c>
      <c r="B81" s="109">
        <v>42527</v>
      </c>
      <c r="C81" s="89" t="s">
        <v>1480</v>
      </c>
      <c r="D81" s="89" t="s">
        <v>1481</v>
      </c>
      <c r="E81" s="89" t="s">
        <v>1479</v>
      </c>
      <c r="F81" s="110">
        <v>660</v>
      </c>
      <c r="G81" s="89"/>
      <c r="H81">
        <v>51</v>
      </c>
    </row>
    <row r="82" spans="1:8" x14ac:dyDescent="0.25">
      <c r="A82" s="94">
        <v>77</v>
      </c>
      <c r="B82" s="109">
        <v>42535</v>
      </c>
      <c r="C82" s="89" t="s">
        <v>279</v>
      </c>
      <c r="D82" s="89" t="s">
        <v>1482</v>
      </c>
      <c r="E82" s="89"/>
      <c r="F82" s="110">
        <v>10</v>
      </c>
      <c r="G82" s="89"/>
      <c r="H82">
        <v>52</v>
      </c>
    </row>
    <row r="83" spans="1:8" x14ac:dyDescent="0.25">
      <c r="A83" s="94">
        <v>78</v>
      </c>
      <c r="B83" s="109">
        <v>42537</v>
      </c>
      <c r="C83" s="89" t="s">
        <v>1443</v>
      </c>
      <c r="D83" s="89" t="s">
        <v>1484</v>
      </c>
      <c r="E83" s="89" t="s">
        <v>1483</v>
      </c>
      <c r="F83" s="110">
        <v>13</v>
      </c>
      <c r="G83" s="89"/>
      <c r="H83">
        <v>60</v>
      </c>
    </row>
    <row r="84" spans="1:8" x14ac:dyDescent="0.25">
      <c r="A84" s="94">
        <v>79</v>
      </c>
      <c r="B84" s="109">
        <v>42537</v>
      </c>
      <c r="C84" s="89" t="s">
        <v>1443</v>
      </c>
      <c r="D84" s="89" t="s">
        <v>1486</v>
      </c>
      <c r="E84" s="89" t="s">
        <v>1485</v>
      </c>
      <c r="F84" s="110">
        <v>13</v>
      </c>
      <c r="G84" s="89"/>
      <c r="H84">
        <v>61</v>
      </c>
    </row>
    <row r="85" spans="1:8" x14ac:dyDescent="0.25">
      <c r="A85" s="94">
        <v>80</v>
      </c>
      <c r="B85" s="109">
        <v>42537</v>
      </c>
      <c r="C85" s="89" t="s">
        <v>279</v>
      </c>
      <c r="D85" s="89" t="s">
        <v>1482</v>
      </c>
      <c r="E85" s="89"/>
      <c r="F85" s="110">
        <v>16.5</v>
      </c>
      <c r="G85" s="89"/>
      <c r="H85">
        <v>53</v>
      </c>
    </row>
    <row r="86" spans="1:8" x14ac:dyDescent="0.25">
      <c r="A86" s="94">
        <v>81</v>
      </c>
      <c r="B86" s="109">
        <v>42538</v>
      </c>
      <c r="C86" s="89" t="s">
        <v>100</v>
      </c>
      <c r="D86" s="89" t="s">
        <v>1487</v>
      </c>
      <c r="E86" s="89"/>
      <c r="F86" s="110">
        <v>1200</v>
      </c>
      <c r="G86" s="89"/>
    </row>
    <row r="87" spans="1:8" x14ac:dyDescent="0.25">
      <c r="A87" s="94">
        <v>82</v>
      </c>
      <c r="B87" s="109">
        <v>42544</v>
      </c>
      <c r="C87" s="89" t="s">
        <v>279</v>
      </c>
      <c r="D87" s="89" t="s">
        <v>1257</v>
      </c>
      <c r="E87" s="89"/>
      <c r="F87" s="110">
        <v>18.5</v>
      </c>
      <c r="G87" s="89"/>
      <c r="H87">
        <v>54</v>
      </c>
    </row>
    <row r="88" spans="1:8" x14ac:dyDescent="0.25">
      <c r="A88" s="94">
        <v>83</v>
      </c>
      <c r="B88" s="109">
        <v>42557</v>
      </c>
      <c r="C88" s="89" t="s">
        <v>1443</v>
      </c>
      <c r="D88" s="89" t="s">
        <v>1488</v>
      </c>
      <c r="E88" s="89"/>
      <c r="F88" s="110">
        <v>5</v>
      </c>
      <c r="G88" s="89"/>
      <c r="H88">
        <v>83</v>
      </c>
    </row>
    <row r="89" spans="1:8" x14ac:dyDescent="0.25">
      <c r="A89" s="94">
        <v>84</v>
      </c>
      <c r="B89" s="109">
        <v>42557</v>
      </c>
      <c r="C89" s="89" t="s">
        <v>11</v>
      </c>
      <c r="D89" s="89" t="s">
        <v>588</v>
      </c>
      <c r="E89" s="89" t="s">
        <v>1489</v>
      </c>
      <c r="F89" s="110">
        <v>64</v>
      </c>
      <c r="G89" s="89"/>
      <c r="H89">
        <v>59</v>
      </c>
    </row>
    <row r="90" spans="1:8" x14ac:dyDescent="0.25">
      <c r="A90" s="94">
        <v>85</v>
      </c>
      <c r="B90" s="109">
        <v>42557</v>
      </c>
      <c r="C90" s="89" t="s">
        <v>481</v>
      </c>
      <c r="D90" s="89" t="s">
        <v>1491</v>
      </c>
      <c r="E90" s="89" t="s">
        <v>1490</v>
      </c>
      <c r="F90" s="110">
        <v>1.2</v>
      </c>
      <c r="G90" s="89"/>
      <c r="H90">
        <v>55</v>
      </c>
    </row>
    <row r="91" spans="1:8" x14ac:dyDescent="0.25">
      <c r="A91" s="94">
        <v>86</v>
      </c>
      <c r="B91" s="109">
        <v>42562</v>
      </c>
      <c r="C91" s="89" t="s">
        <v>510</v>
      </c>
      <c r="D91" s="89" t="s">
        <v>123</v>
      </c>
      <c r="E91" s="89" t="s">
        <v>1492</v>
      </c>
      <c r="F91" s="110">
        <v>8</v>
      </c>
      <c r="G91" s="89"/>
      <c r="H91">
        <v>56</v>
      </c>
    </row>
    <row r="92" spans="1:8" x14ac:dyDescent="0.25">
      <c r="A92" s="94">
        <v>87</v>
      </c>
      <c r="B92" s="109">
        <v>42564</v>
      </c>
      <c r="C92" s="89" t="s">
        <v>279</v>
      </c>
      <c r="D92" s="89" t="s">
        <v>1257</v>
      </c>
      <c r="E92" s="89"/>
      <c r="F92" s="110">
        <v>18</v>
      </c>
      <c r="G92" s="89"/>
      <c r="H92">
        <v>57</v>
      </c>
    </row>
    <row r="93" spans="1:8" x14ac:dyDescent="0.25">
      <c r="A93" s="94">
        <v>88</v>
      </c>
      <c r="B93" s="109">
        <v>42566</v>
      </c>
      <c r="C93" s="89" t="s">
        <v>279</v>
      </c>
      <c r="D93" s="89" t="s">
        <v>1257</v>
      </c>
      <c r="E93" s="89"/>
      <c r="F93" s="110">
        <v>26.5</v>
      </c>
      <c r="G93" s="89"/>
      <c r="H93">
        <v>58</v>
      </c>
    </row>
    <row r="94" spans="1:8" x14ac:dyDescent="0.25">
      <c r="A94" s="94">
        <v>89</v>
      </c>
      <c r="B94" s="109">
        <v>42569</v>
      </c>
      <c r="C94" s="89" t="s">
        <v>1443</v>
      </c>
      <c r="D94" s="89" t="s">
        <v>588</v>
      </c>
      <c r="E94" s="89" t="s">
        <v>1493</v>
      </c>
      <c r="F94" s="110">
        <v>5</v>
      </c>
      <c r="G94" s="89"/>
      <c r="H94">
        <v>68</v>
      </c>
    </row>
    <row r="95" spans="1:8" x14ac:dyDescent="0.25">
      <c r="A95" s="94">
        <v>90</v>
      </c>
      <c r="B95" s="109">
        <v>42569</v>
      </c>
      <c r="C95" s="89" t="s">
        <v>1443</v>
      </c>
      <c r="D95" s="89" t="s">
        <v>588</v>
      </c>
      <c r="E95" s="89" t="s">
        <v>1494</v>
      </c>
      <c r="F95" s="110">
        <v>5</v>
      </c>
      <c r="G95" s="89"/>
      <c r="H95">
        <v>66</v>
      </c>
    </row>
    <row r="96" spans="1:8" x14ac:dyDescent="0.25">
      <c r="A96" s="94">
        <v>91</v>
      </c>
      <c r="B96" s="109">
        <v>42569</v>
      </c>
      <c r="C96" s="89" t="s">
        <v>1443</v>
      </c>
      <c r="D96" s="89" t="s">
        <v>588</v>
      </c>
      <c r="E96" s="89" t="s">
        <v>1495</v>
      </c>
      <c r="F96" s="110">
        <v>5</v>
      </c>
      <c r="G96" s="89"/>
      <c r="H96">
        <v>64</v>
      </c>
    </row>
    <row r="97" spans="1:8" x14ac:dyDescent="0.25">
      <c r="A97" s="94">
        <v>92</v>
      </c>
      <c r="B97" s="109">
        <v>42572</v>
      </c>
      <c r="C97" s="89" t="s">
        <v>1443</v>
      </c>
      <c r="D97" s="89" t="s">
        <v>1497</v>
      </c>
      <c r="E97" s="89" t="s">
        <v>1496</v>
      </c>
      <c r="F97" s="110">
        <v>225</v>
      </c>
      <c r="G97" s="89"/>
      <c r="H97">
        <v>67</v>
      </c>
    </row>
    <row r="98" spans="1:8" x14ac:dyDescent="0.25">
      <c r="A98" s="94">
        <v>93</v>
      </c>
      <c r="B98" s="109">
        <v>42572</v>
      </c>
      <c r="C98" s="89" t="s">
        <v>1443</v>
      </c>
      <c r="D98" s="89" t="s">
        <v>1499</v>
      </c>
      <c r="E98" s="89" t="s">
        <v>1498</v>
      </c>
      <c r="F98" s="110">
        <v>90</v>
      </c>
      <c r="G98" s="89"/>
      <c r="H98">
        <v>65</v>
      </c>
    </row>
    <row r="99" spans="1:8" x14ac:dyDescent="0.25">
      <c r="A99" s="94">
        <v>94</v>
      </c>
      <c r="B99" s="109">
        <v>42572</v>
      </c>
      <c r="C99" s="89" t="s">
        <v>1443</v>
      </c>
      <c r="D99" s="89" t="s">
        <v>1497</v>
      </c>
      <c r="E99" s="89" t="s">
        <v>1500</v>
      </c>
      <c r="F99" s="110">
        <v>70</v>
      </c>
      <c r="G99" s="89"/>
      <c r="H99">
        <v>63</v>
      </c>
    </row>
    <row r="100" spans="1:8" x14ac:dyDescent="0.25">
      <c r="A100" s="94">
        <v>95</v>
      </c>
      <c r="B100" s="109">
        <v>42588</v>
      </c>
      <c r="C100" s="89" t="s">
        <v>1502</v>
      </c>
      <c r="D100" s="89" t="s">
        <v>1503</v>
      </c>
      <c r="E100" s="89" t="s">
        <v>1501</v>
      </c>
      <c r="F100" s="110">
        <v>50</v>
      </c>
      <c r="G100" s="89"/>
      <c r="H100">
        <v>69</v>
      </c>
    </row>
    <row r="101" spans="1:8" x14ac:dyDescent="0.25">
      <c r="A101" s="94">
        <v>96</v>
      </c>
      <c r="B101" s="109">
        <v>42592</v>
      </c>
      <c r="C101" s="89" t="s">
        <v>15</v>
      </c>
      <c r="D101" s="89" t="s">
        <v>1504</v>
      </c>
      <c r="E101" s="89"/>
      <c r="F101" s="110">
        <v>4730.9799999999996</v>
      </c>
      <c r="G101" s="89"/>
      <c r="H101">
        <v>71</v>
      </c>
    </row>
    <row r="102" spans="1:8" x14ac:dyDescent="0.25">
      <c r="A102" s="94">
        <v>97</v>
      </c>
      <c r="B102" s="109">
        <v>42593</v>
      </c>
      <c r="C102" s="89" t="s">
        <v>15</v>
      </c>
      <c r="D102" s="89" t="s">
        <v>1505</v>
      </c>
      <c r="E102" s="89"/>
      <c r="F102" s="110">
        <v>50</v>
      </c>
      <c r="G102" s="89"/>
    </row>
    <row r="103" spans="1:8" x14ac:dyDescent="0.25">
      <c r="A103" s="94">
        <v>98</v>
      </c>
      <c r="B103" s="109">
        <v>42600</v>
      </c>
      <c r="C103" s="89" t="s">
        <v>1507</v>
      </c>
      <c r="D103" s="89" t="s">
        <v>1508</v>
      </c>
      <c r="E103" s="89" t="s">
        <v>1506</v>
      </c>
      <c r="F103" s="110">
        <v>400</v>
      </c>
      <c r="G103" s="89"/>
      <c r="H103">
        <v>72</v>
      </c>
    </row>
    <row r="104" spans="1:8" x14ac:dyDescent="0.25">
      <c r="A104" s="94">
        <v>99</v>
      </c>
      <c r="B104" s="109">
        <v>42613</v>
      </c>
      <c r="C104" s="89" t="s">
        <v>1443</v>
      </c>
      <c r="D104" s="89" t="s">
        <v>1472</v>
      </c>
      <c r="E104" s="89"/>
      <c r="F104" s="110">
        <v>5</v>
      </c>
      <c r="G104" s="89"/>
      <c r="H104">
        <v>78</v>
      </c>
    </row>
    <row r="105" spans="1:8" x14ac:dyDescent="0.25">
      <c r="A105" s="94">
        <v>100</v>
      </c>
      <c r="B105" s="109">
        <v>42614</v>
      </c>
      <c r="C105" s="89" t="s">
        <v>407</v>
      </c>
      <c r="D105" s="89" t="s">
        <v>1510</v>
      </c>
      <c r="E105" s="89" t="s">
        <v>1509</v>
      </c>
      <c r="F105" s="110">
        <v>700</v>
      </c>
      <c r="G105" s="89"/>
      <c r="H105">
        <v>74</v>
      </c>
    </row>
    <row r="106" spans="1:8" x14ac:dyDescent="0.25">
      <c r="A106" s="94">
        <v>101</v>
      </c>
      <c r="B106" s="109">
        <v>42614</v>
      </c>
      <c r="C106" s="89" t="s">
        <v>407</v>
      </c>
      <c r="D106" s="89" t="s">
        <v>1512</v>
      </c>
      <c r="E106" s="89" t="s">
        <v>1511</v>
      </c>
      <c r="F106" s="110">
        <v>350</v>
      </c>
      <c r="G106" s="89"/>
      <c r="H106">
        <v>73</v>
      </c>
    </row>
    <row r="107" spans="1:8" x14ac:dyDescent="0.25">
      <c r="A107" s="94">
        <v>102</v>
      </c>
      <c r="B107" s="109">
        <v>42619</v>
      </c>
      <c r="C107" s="89" t="s">
        <v>1443</v>
      </c>
      <c r="D107" s="89" t="s">
        <v>1513</v>
      </c>
      <c r="E107" s="89"/>
      <c r="F107" s="110">
        <v>700</v>
      </c>
      <c r="G107" s="89"/>
      <c r="H107">
        <v>79</v>
      </c>
    </row>
    <row r="108" spans="1:8" x14ac:dyDescent="0.25">
      <c r="A108" s="94">
        <v>103</v>
      </c>
      <c r="B108" s="109">
        <v>42619</v>
      </c>
      <c r="C108" s="89" t="s">
        <v>279</v>
      </c>
      <c r="D108" s="89" t="s">
        <v>1257</v>
      </c>
      <c r="E108" s="89"/>
      <c r="F108" s="110">
        <v>25.5</v>
      </c>
      <c r="G108" s="89"/>
      <c r="H108">
        <v>75</v>
      </c>
    </row>
    <row r="109" spans="1:8" x14ac:dyDescent="0.25">
      <c r="A109" s="94">
        <v>104</v>
      </c>
      <c r="B109" s="109">
        <v>42621</v>
      </c>
      <c r="C109" s="89" t="s">
        <v>1443</v>
      </c>
      <c r="D109" s="89" t="s">
        <v>1514</v>
      </c>
      <c r="E109" s="89"/>
      <c r="F109" s="110">
        <v>31</v>
      </c>
      <c r="G109" s="89"/>
      <c r="H109">
        <v>77</v>
      </c>
    </row>
    <row r="110" spans="1:8" x14ac:dyDescent="0.25">
      <c r="A110" s="94">
        <v>105</v>
      </c>
      <c r="B110" s="109">
        <v>42621</v>
      </c>
      <c r="C110" s="89" t="s">
        <v>279</v>
      </c>
      <c r="D110" s="89" t="s">
        <v>1257</v>
      </c>
      <c r="E110" s="89"/>
      <c r="F110" s="110">
        <v>23</v>
      </c>
      <c r="G110" s="89"/>
      <c r="H110">
        <v>76</v>
      </c>
    </row>
    <row r="111" spans="1:8" x14ac:dyDescent="0.25">
      <c r="A111" s="94">
        <v>106</v>
      </c>
      <c r="B111" s="109">
        <v>42621</v>
      </c>
      <c r="C111" s="89" t="s">
        <v>279</v>
      </c>
      <c r="D111" s="89" t="s">
        <v>1257</v>
      </c>
      <c r="E111" s="89"/>
      <c r="F111" s="110">
        <v>7.5</v>
      </c>
      <c r="G111" s="89"/>
      <c r="H111">
        <v>70</v>
      </c>
    </row>
    <row r="112" spans="1:8" x14ac:dyDescent="0.25">
      <c r="A112" s="94">
        <v>107</v>
      </c>
      <c r="B112" s="109">
        <v>42624</v>
      </c>
      <c r="C112" s="89" t="s">
        <v>1515</v>
      </c>
      <c r="D112" s="89" t="s">
        <v>617</v>
      </c>
      <c r="E112" s="89"/>
      <c r="F112" s="110">
        <v>99</v>
      </c>
      <c r="G112" s="89"/>
      <c r="H112">
        <v>80</v>
      </c>
    </row>
    <row r="113" spans="1:8" x14ac:dyDescent="0.25">
      <c r="A113" s="94">
        <v>108</v>
      </c>
      <c r="B113" s="109">
        <v>42629</v>
      </c>
      <c r="C113" s="89" t="s">
        <v>11</v>
      </c>
      <c r="D113" s="89" t="s">
        <v>1516</v>
      </c>
      <c r="E113" s="89"/>
      <c r="F113" s="110">
        <v>32</v>
      </c>
      <c r="G113" s="89"/>
      <c r="H113">
        <v>81</v>
      </c>
    </row>
    <row r="114" spans="1:8" x14ac:dyDescent="0.25">
      <c r="A114" s="94">
        <v>109</v>
      </c>
      <c r="B114" s="109">
        <v>42634</v>
      </c>
      <c r="C114" s="89" t="s">
        <v>15</v>
      </c>
      <c r="D114" s="89" t="s">
        <v>1517</v>
      </c>
      <c r="E114" s="89"/>
      <c r="F114" s="110">
        <v>4266.87</v>
      </c>
      <c r="G114" s="89"/>
    </row>
    <row r="115" spans="1:8" x14ac:dyDescent="0.25">
      <c r="A115" s="94">
        <v>111</v>
      </c>
      <c r="B115" s="109">
        <v>42647</v>
      </c>
      <c r="C115" s="89" t="s">
        <v>1519</v>
      </c>
      <c r="D115" s="89" t="s">
        <v>1520</v>
      </c>
      <c r="E115" s="89"/>
      <c r="F115" s="110">
        <v>38</v>
      </c>
      <c r="G115" s="89"/>
      <c r="H115">
        <v>82</v>
      </c>
    </row>
    <row r="116" spans="1:8" x14ac:dyDescent="0.25">
      <c r="A116" s="94">
        <v>112</v>
      </c>
      <c r="B116" s="109">
        <v>42647</v>
      </c>
      <c r="C116" s="89" t="s">
        <v>1521</v>
      </c>
      <c r="D116" s="89" t="s">
        <v>1522</v>
      </c>
      <c r="E116" s="89"/>
      <c r="F116" s="110">
        <v>3013</v>
      </c>
      <c r="G116" s="89">
        <v>885</v>
      </c>
      <c r="H116">
        <v>86</v>
      </c>
    </row>
    <row r="117" spans="1:8" x14ac:dyDescent="0.25">
      <c r="A117" s="94">
        <v>113</v>
      </c>
      <c r="B117" s="109">
        <v>42649</v>
      </c>
      <c r="C117" s="89" t="s">
        <v>279</v>
      </c>
      <c r="D117" s="89" t="s">
        <v>1523</v>
      </c>
      <c r="E117" s="89"/>
      <c r="F117" s="110">
        <v>40</v>
      </c>
      <c r="G117" s="89"/>
      <c r="H117">
        <v>85</v>
      </c>
    </row>
    <row r="118" spans="1:8" x14ac:dyDescent="0.25">
      <c r="A118" s="94">
        <v>114</v>
      </c>
      <c r="B118" s="109">
        <v>42649</v>
      </c>
      <c r="C118" s="89" t="s">
        <v>279</v>
      </c>
      <c r="D118" s="89" t="s">
        <v>1257</v>
      </c>
      <c r="E118" s="89"/>
      <c r="F118" s="110">
        <v>19.5</v>
      </c>
      <c r="G118" s="89"/>
      <c r="H118">
        <v>84</v>
      </c>
    </row>
    <row r="119" spans="1:8" x14ac:dyDescent="0.25">
      <c r="A119" s="94">
        <v>115</v>
      </c>
      <c r="B119" s="109">
        <v>42657</v>
      </c>
      <c r="C119" s="89" t="s">
        <v>510</v>
      </c>
      <c r="D119" s="89" t="s">
        <v>1525</v>
      </c>
      <c r="E119" s="89" t="s">
        <v>1524</v>
      </c>
      <c r="F119" s="110">
        <v>90</v>
      </c>
      <c r="G119" s="89"/>
      <c r="H119">
        <v>87</v>
      </c>
    </row>
    <row r="120" spans="1:8" x14ac:dyDescent="0.25">
      <c r="A120" s="94">
        <v>116</v>
      </c>
      <c r="B120" s="109">
        <v>42657</v>
      </c>
      <c r="C120" s="89" t="s">
        <v>510</v>
      </c>
      <c r="D120" s="89" t="s">
        <v>1527</v>
      </c>
      <c r="E120" s="89" t="s">
        <v>1526</v>
      </c>
      <c r="F120" s="110">
        <v>295</v>
      </c>
      <c r="G120" s="89"/>
    </row>
    <row r="121" spans="1:8" x14ac:dyDescent="0.25">
      <c r="A121" s="94">
        <v>117</v>
      </c>
      <c r="B121" s="109">
        <v>42660</v>
      </c>
      <c r="C121" s="89" t="s">
        <v>279</v>
      </c>
      <c r="D121" s="89" t="s">
        <v>1257</v>
      </c>
      <c r="E121" s="89"/>
      <c r="F121" s="110">
        <v>30</v>
      </c>
      <c r="G121" s="89"/>
      <c r="H121">
        <v>88</v>
      </c>
    </row>
    <row r="122" spans="1:8" x14ac:dyDescent="0.25">
      <c r="A122" s="94">
        <v>118</v>
      </c>
      <c r="B122" s="109">
        <v>42663</v>
      </c>
      <c r="C122" s="89" t="s">
        <v>510</v>
      </c>
      <c r="D122" s="89" t="s">
        <v>1529</v>
      </c>
      <c r="E122" s="89" t="s">
        <v>1528</v>
      </c>
      <c r="F122" s="110">
        <v>8</v>
      </c>
      <c r="G122" s="89"/>
      <c r="H122">
        <v>89</v>
      </c>
    </row>
    <row r="123" spans="1:8" x14ac:dyDescent="0.25">
      <c r="A123" s="94">
        <v>119</v>
      </c>
      <c r="B123" s="109">
        <v>42664</v>
      </c>
      <c r="C123" s="89" t="s">
        <v>279</v>
      </c>
      <c r="D123" s="89" t="s">
        <v>1257</v>
      </c>
      <c r="E123" s="89"/>
      <c r="F123" s="110">
        <v>19</v>
      </c>
      <c r="G123" s="89"/>
      <c r="H123">
        <v>93</v>
      </c>
    </row>
    <row r="124" spans="1:8" x14ac:dyDescent="0.25">
      <c r="A124" s="94">
        <v>120</v>
      </c>
      <c r="B124" s="109">
        <v>42664</v>
      </c>
      <c r="C124" s="89" t="s">
        <v>1531</v>
      </c>
      <c r="D124" s="89" t="s">
        <v>1532</v>
      </c>
      <c r="E124" s="89" t="s">
        <v>1530</v>
      </c>
      <c r="F124" s="110">
        <v>3.5</v>
      </c>
      <c r="G124" s="89"/>
      <c r="H124">
        <v>92</v>
      </c>
    </row>
    <row r="125" spans="1:8" x14ac:dyDescent="0.25">
      <c r="A125" s="94">
        <v>121</v>
      </c>
      <c r="B125" s="109">
        <v>42664</v>
      </c>
      <c r="C125" s="89" t="s">
        <v>1534</v>
      </c>
      <c r="D125" s="89" t="s">
        <v>617</v>
      </c>
      <c r="E125" s="89" t="s">
        <v>1533</v>
      </c>
      <c r="F125" s="110">
        <v>17</v>
      </c>
      <c r="G125" s="89"/>
      <c r="H125">
        <v>91</v>
      </c>
    </row>
    <row r="126" spans="1:8" x14ac:dyDescent="0.25">
      <c r="A126" s="94">
        <v>122</v>
      </c>
      <c r="B126" s="109">
        <v>42674</v>
      </c>
      <c r="C126" s="89" t="s">
        <v>510</v>
      </c>
      <c r="D126" s="89" t="s">
        <v>1536</v>
      </c>
      <c r="E126" s="89" t="s">
        <v>1535</v>
      </c>
      <c r="F126" s="110">
        <v>8</v>
      </c>
      <c r="G126" s="89"/>
      <c r="H126">
        <v>94</v>
      </c>
    </row>
    <row r="127" spans="1:8" x14ac:dyDescent="0.25">
      <c r="A127" s="94">
        <v>123</v>
      </c>
      <c r="B127" s="109">
        <v>42676</v>
      </c>
      <c r="C127" s="89" t="s">
        <v>279</v>
      </c>
      <c r="D127" s="89" t="s">
        <v>1257</v>
      </c>
      <c r="E127" s="89"/>
      <c r="F127" s="110">
        <v>11.5</v>
      </c>
      <c r="G127" s="89"/>
      <c r="H127">
        <v>95</v>
      </c>
    </row>
    <row r="128" spans="1:8" x14ac:dyDescent="0.25">
      <c r="A128" s="94">
        <v>124</v>
      </c>
      <c r="B128" s="109">
        <v>42677</v>
      </c>
      <c r="C128" s="89" t="s">
        <v>279</v>
      </c>
      <c r="D128" s="89" t="s">
        <v>1257</v>
      </c>
      <c r="E128" s="89"/>
      <c r="F128" s="110">
        <v>12</v>
      </c>
      <c r="G128" s="89"/>
      <c r="H128">
        <v>96</v>
      </c>
    </row>
    <row r="129" spans="1:10" x14ac:dyDescent="0.25">
      <c r="A129" s="94">
        <v>125</v>
      </c>
      <c r="B129" s="109">
        <v>42680</v>
      </c>
      <c r="C129" s="89" t="s">
        <v>279</v>
      </c>
      <c r="D129" s="89" t="s">
        <v>1257</v>
      </c>
      <c r="E129" s="89"/>
      <c r="F129" s="110">
        <v>22</v>
      </c>
      <c r="G129" s="89"/>
      <c r="H129">
        <v>97</v>
      </c>
    </row>
    <row r="130" spans="1:10" x14ac:dyDescent="0.25">
      <c r="A130" s="94">
        <v>126</v>
      </c>
      <c r="B130" s="109">
        <v>42684</v>
      </c>
      <c r="C130" s="89" t="s">
        <v>279</v>
      </c>
      <c r="D130" s="89" t="s">
        <v>1257</v>
      </c>
      <c r="E130" s="89"/>
      <c r="F130" s="110">
        <v>23</v>
      </c>
      <c r="G130" s="89"/>
      <c r="H130">
        <v>99</v>
      </c>
      <c r="I130">
        <v>10</v>
      </c>
      <c r="J130">
        <v>15</v>
      </c>
    </row>
    <row r="131" spans="1:10" x14ac:dyDescent="0.25">
      <c r="A131" s="94">
        <v>127</v>
      </c>
      <c r="B131" s="109">
        <v>42684</v>
      </c>
      <c r="C131" s="89" t="s">
        <v>1443</v>
      </c>
      <c r="D131" s="89" t="s">
        <v>1538</v>
      </c>
      <c r="E131" s="89" t="s">
        <v>1537</v>
      </c>
      <c r="F131" s="110">
        <v>61</v>
      </c>
      <c r="G131" s="89"/>
      <c r="H131">
        <v>98</v>
      </c>
      <c r="I131">
        <v>100</v>
      </c>
      <c r="J131">
        <v>100</v>
      </c>
    </row>
    <row r="132" spans="1:10" x14ac:dyDescent="0.25">
      <c r="A132" s="94">
        <v>128</v>
      </c>
      <c r="B132" s="109">
        <v>42684</v>
      </c>
      <c r="C132" s="89" t="s">
        <v>407</v>
      </c>
      <c r="D132" s="89" t="s">
        <v>1540</v>
      </c>
      <c r="E132" s="89" t="s">
        <v>1539</v>
      </c>
      <c r="F132" s="110">
        <v>75</v>
      </c>
      <c r="G132" s="89"/>
    </row>
    <row r="133" spans="1:10" x14ac:dyDescent="0.25">
      <c r="A133" s="94">
        <v>129</v>
      </c>
      <c r="B133" s="109">
        <v>42684</v>
      </c>
      <c r="C133" s="89" t="s">
        <v>1540</v>
      </c>
      <c r="D133" s="89"/>
      <c r="E133" s="89"/>
      <c r="F133" s="110">
        <v>75</v>
      </c>
      <c r="G133" s="89"/>
    </row>
    <row r="134" spans="1:10" x14ac:dyDescent="0.25">
      <c r="A134" s="94">
        <v>130</v>
      </c>
      <c r="B134" s="109">
        <v>42687</v>
      </c>
      <c r="C134" s="89" t="s">
        <v>289</v>
      </c>
      <c r="D134" s="89" t="s">
        <v>1542</v>
      </c>
      <c r="E134" s="89" t="s">
        <v>1541</v>
      </c>
      <c r="F134" s="110">
        <v>229</v>
      </c>
      <c r="G134" s="89"/>
      <c r="H134">
        <v>100</v>
      </c>
    </row>
    <row r="135" spans="1:10" x14ac:dyDescent="0.25">
      <c r="A135" s="94">
        <v>131</v>
      </c>
      <c r="B135" s="109">
        <v>42689</v>
      </c>
      <c r="C135" s="89" t="s">
        <v>279</v>
      </c>
      <c r="D135" s="89" t="s">
        <v>1257</v>
      </c>
      <c r="E135" s="89"/>
      <c r="F135" s="110">
        <v>28</v>
      </c>
      <c r="G135" s="89"/>
      <c r="H135">
        <v>102</v>
      </c>
    </row>
    <row r="136" spans="1:10" x14ac:dyDescent="0.25">
      <c r="A136" s="94">
        <v>132</v>
      </c>
      <c r="B136" s="109">
        <v>42689</v>
      </c>
      <c r="C136" s="89" t="s">
        <v>510</v>
      </c>
      <c r="D136" s="89" t="s">
        <v>1544</v>
      </c>
      <c r="E136" s="89" t="s">
        <v>1543</v>
      </c>
      <c r="F136" s="110">
        <v>48</v>
      </c>
      <c r="G136" s="89"/>
      <c r="H136">
        <v>101</v>
      </c>
    </row>
    <row r="137" spans="1:10" x14ac:dyDescent="0.25">
      <c r="A137" s="94">
        <v>133</v>
      </c>
      <c r="B137" s="109">
        <v>42690</v>
      </c>
      <c r="C137" s="89" t="s">
        <v>279</v>
      </c>
      <c r="D137" s="89" t="s">
        <v>1257</v>
      </c>
      <c r="E137" s="89"/>
      <c r="F137" s="110">
        <v>20</v>
      </c>
      <c r="G137" s="89"/>
      <c r="H137">
        <v>104</v>
      </c>
    </row>
    <row r="138" spans="1:10" x14ac:dyDescent="0.25">
      <c r="A138" s="94">
        <v>134</v>
      </c>
      <c r="B138" s="109">
        <v>42690</v>
      </c>
      <c r="C138" s="89" t="s">
        <v>1546</v>
      </c>
      <c r="D138" s="89" t="s">
        <v>1547</v>
      </c>
      <c r="E138" s="89" t="s">
        <v>1545</v>
      </c>
      <c r="F138" s="110">
        <v>2</v>
      </c>
      <c r="G138" s="89"/>
      <c r="H138">
        <v>103</v>
      </c>
    </row>
    <row r="139" spans="1:10" x14ac:dyDescent="0.25">
      <c r="A139" s="94">
        <v>135</v>
      </c>
      <c r="B139" s="109">
        <v>42695</v>
      </c>
      <c r="C139" s="89" t="s">
        <v>279</v>
      </c>
      <c r="D139" s="89" t="s">
        <v>1548</v>
      </c>
      <c r="E139" s="89"/>
      <c r="F139" s="110">
        <v>10</v>
      </c>
      <c r="G139" s="89"/>
      <c r="H139">
        <v>105</v>
      </c>
    </row>
    <row r="140" spans="1:10" x14ac:dyDescent="0.25">
      <c r="A140" s="94">
        <v>136</v>
      </c>
      <c r="B140" s="109">
        <v>42695</v>
      </c>
      <c r="C140" s="89" t="s">
        <v>15</v>
      </c>
      <c r="D140" s="89" t="s">
        <v>1549</v>
      </c>
      <c r="E140" s="89"/>
      <c r="F140" s="110">
        <v>1186.8699999999999</v>
      </c>
      <c r="G140" s="89"/>
    </row>
    <row r="141" spans="1:10" x14ac:dyDescent="0.25">
      <c r="A141" s="94">
        <v>137</v>
      </c>
      <c r="B141" s="109">
        <v>42695</v>
      </c>
      <c r="C141" s="89" t="s">
        <v>868</v>
      </c>
      <c r="D141" s="89" t="s">
        <v>1550</v>
      </c>
      <c r="E141" s="89"/>
      <c r="F141" s="110">
        <v>19</v>
      </c>
      <c r="G141" s="89"/>
    </row>
    <row r="142" spans="1:10" x14ac:dyDescent="0.25">
      <c r="A142" s="94">
        <v>138</v>
      </c>
      <c r="B142" s="109">
        <v>42695</v>
      </c>
      <c r="C142" s="89" t="s">
        <v>868</v>
      </c>
      <c r="D142" s="89" t="s">
        <v>1551</v>
      </c>
      <c r="E142" s="89"/>
      <c r="F142" s="110">
        <v>37</v>
      </c>
      <c r="G142" s="89"/>
    </row>
    <row r="143" spans="1:10" x14ac:dyDescent="0.25">
      <c r="A143" s="94">
        <v>139</v>
      </c>
      <c r="B143" s="109">
        <v>42696</v>
      </c>
      <c r="C143" s="89" t="s">
        <v>1338</v>
      </c>
      <c r="D143" s="89" t="s">
        <v>1553</v>
      </c>
      <c r="E143" s="89" t="s">
        <v>1552</v>
      </c>
      <c r="F143" s="110">
        <v>9.1</v>
      </c>
      <c r="G143" s="89"/>
      <c r="H143">
        <v>106</v>
      </c>
    </row>
    <row r="144" spans="1:10" x14ac:dyDescent="0.25">
      <c r="A144" s="94">
        <v>140</v>
      </c>
      <c r="B144" s="109">
        <v>42697</v>
      </c>
      <c r="C144" s="89" t="s">
        <v>279</v>
      </c>
      <c r="D144" s="89" t="s">
        <v>1257</v>
      </c>
      <c r="E144" s="89"/>
      <c r="F144" s="110">
        <v>13</v>
      </c>
      <c r="G144" s="89"/>
      <c r="H144">
        <v>107</v>
      </c>
    </row>
    <row r="145" spans="1:8" x14ac:dyDescent="0.25">
      <c r="A145" s="94">
        <v>141</v>
      </c>
      <c r="B145" s="109">
        <v>42699</v>
      </c>
      <c r="C145" s="89" t="s">
        <v>100</v>
      </c>
      <c r="D145" s="89" t="s">
        <v>1554</v>
      </c>
      <c r="E145" s="89"/>
      <c r="F145" s="110">
        <v>19</v>
      </c>
      <c r="G145" s="89"/>
      <c r="H145">
        <v>110</v>
      </c>
    </row>
    <row r="146" spans="1:8" x14ac:dyDescent="0.25">
      <c r="A146" s="94">
        <v>142</v>
      </c>
      <c r="B146" s="109">
        <v>42699</v>
      </c>
      <c r="C146" s="89" t="s">
        <v>289</v>
      </c>
      <c r="D146" s="89" t="s">
        <v>1556</v>
      </c>
      <c r="E146" s="89" t="s">
        <v>1555</v>
      </c>
      <c r="F146" s="110">
        <v>212</v>
      </c>
      <c r="G146" s="89"/>
      <c r="H146">
        <v>109</v>
      </c>
    </row>
    <row r="147" spans="1:8" x14ac:dyDescent="0.25">
      <c r="A147" s="94">
        <v>143</v>
      </c>
      <c r="B147" s="109">
        <v>42699</v>
      </c>
      <c r="C147" s="89" t="s">
        <v>279</v>
      </c>
      <c r="D147" s="89" t="s">
        <v>1257</v>
      </c>
      <c r="E147" s="89"/>
      <c r="F147" s="110">
        <v>24</v>
      </c>
      <c r="G147" s="89"/>
      <c r="H147">
        <v>108</v>
      </c>
    </row>
    <row r="148" spans="1:8" x14ac:dyDescent="0.25">
      <c r="A148" s="94">
        <v>144</v>
      </c>
      <c r="B148" s="109">
        <v>42702</v>
      </c>
      <c r="C148" s="89" t="s">
        <v>279</v>
      </c>
      <c r="D148" s="89" t="s">
        <v>1557</v>
      </c>
      <c r="E148" s="89"/>
      <c r="F148" s="110">
        <v>6.5</v>
      </c>
      <c r="G148" s="89"/>
      <c r="H148">
        <v>111</v>
      </c>
    </row>
    <row r="149" spans="1:8" x14ac:dyDescent="0.25">
      <c r="A149" s="94">
        <v>145</v>
      </c>
      <c r="B149" s="109">
        <v>42710</v>
      </c>
      <c r="C149" s="89" t="s">
        <v>15</v>
      </c>
      <c r="D149" s="89" t="s">
        <v>1558</v>
      </c>
      <c r="E149" s="89"/>
      <c r="F149" s="110">
        <v>312</v>
      </c>
      <c r="G149" s="89"/>
      <c r="H149">
        <v>90</v>
      </c>
    </row>
    <row r="150" spans="1:8" x14ac:dyDescent="0.25">
      <c r="A150" s="94">
        <v>146</v>
      </c>
      <c r="B150" s="109">
        <v>42716</v>
      </c>
      <c r="C150" s="89" t="s">
        <v>279</v>
      </c>
      <c r="D150" s="89" t="s">
        <v>1257</v>
      </c>
      <c r="E150" s="89"/>
      <c r="F150" s="110">
        <v>23</v>
      </c>
      <c r="G150" s="89"/>
      <c r="H150">
        <v>113</v>
      </c>
    </row>
    <row r="151" spans="1:8" x14ac:dyDescent="0.25">
      <c r="A151" s="94">
        <v>147</v>
      </c>
      <c r="B151" s="109">
        <v>42716</v>
      </c>
      <c r="C151" s="89" t="s">
        <v>279</v>
      </c>
      <c r="D151" s="89" t="s">
        <v>1559</v>
      </c>
      <c r="E151" s="89"/>
      <c r="F151" s="110">
        <v>90</v>
      </c>
      <c r="G151" s="89"/>
      <c r="H151">
        <v>112</v>
      </c>
    </row>
    <row r="152" spans="1:8" x14ac:dyDescent="0.25">
      <c r="A152" s="94">
        <v>148</v>
      </c>
      <c r="B152" s="109">
        <v>42716</v>
      </c>
      <c r="C152" s="89" t="s">
        <v>1561</v>
      </c>
      <c r="D152" s="89" t="s">
        <v>1562</v>
      </c>
      <c r="E152" s="89" t="s">
        <v>1560</v>
      </c>
      <c r="F152" s="110">
        <v>21</v>
      </c>
      <c r="G152" s="89"/>
    </row>
    <row r="153" spans="1:8" x14ac:dyDescent="0.25">
      <c r="A153" s="94">
        <v>149</v>
      </c>
      <c r="B153" s="109">
        <v>42717</v>
      </c>
      <c r="C153" s="89" t="s">
        <v>1443</v>
      </c>
      <c r="D153" s="89" t="s">
        <v>588</v>
      </c>
      <c r="E153" s="89" t="s">
        <v>1563</v>
      </c>
      <c r="F153" s="110">
        <v>24</v>
      </c>
      <c r="G153" s="89"/>
      <c r="H153">
        <v>115</v>
      </c>
    </row>
    <row r="154" spans="1:8" x14ac:dyDescent="0.25">
      <c r="A154" s="94">
        <v>150</v>
      </c>
      <c r="B154" s="109">
        <v>42717</v>
      </c>
      <c r="C154" s="89" t="s">
        <v>279</v>
      </c>
      <c r="D154" s="89" t="s">
        <v>1257</v>
      </c>
      <c r="E154" s="89"/>
      <c r="F154" s="110">
        <v>13</v>
      </c>
      <c r="G154" s="89"/>
      <c r="H154">
        <v>114</v>
      </c>
    </row>
    <row r="155" spans="1:8" x14ac:dyDescent="0.25">
      <c r="A155" s="94">
        <v>151</v>
      </c>
      <c r="B155" s="109">
        <v>42719</v>
      </c>
      <c r="C155" s="89" t="s">
        <v>11</v>
      </c>
      <c r="D155" s="89" t="s">
        <v>588</v>
      </c>
      <c r="E155" s="89" t="s">
        <v>1564</v>
      </c>
      <c r="F155" s="110">
        <v>64</v>
      </c>
      <c r="G155" s="89"/>
    </row>
    <row r="156" spans="1:8" x14ac:dyDescent="0.25">
      <c r="A156" s="94">
        <v>152</v>
      </c>
      <c r="B156" s="109">
        <v>42719</v>
      </c>
      <c r="C156" s="89" t="s">
        <v>279</v>
      </c>
      <c r="D156" s="89" t="s">
        <v>1257</v>
      </c>
      <c r="E156" s="89"/>
      <c r="F156" s="110">
        <v>4</v>
      </c>
      <c r="G156" s="89"/>
      <c r="H156">
        <v>116</v>
      </c>
    </row>
    <row r="157" spans="1:8" x14ac:dyDescent="0.25">
      <c r="A157" s="94">
        <v>153</v>
      </c>
      <c r="B157" s="109">
        <v>42720</v>
      </c>
      <c r="C157" s="89" t="s">
        <v>279</v>
      </c>
      <c r="D157" s="89" t="s">
        <v>1257</v>
      </c>
      <c r="E157" s="89"/>
      <c r="F157" s="110">
        <v>21.5</v>
      </c>
      <c r="G157" s="89"/>
      <c r="H157">
        <v>117</v>
      </c>
    </row>
    <row r="158" spans="1:8" x14ac:dyDescent="0.25">
      <c r="A158" s="94">
        <v>154</v>
      </c>
      <c r="B158" s="109">
        <v>42725</v>
      </c>
      <c r="C158" s="89" t="s">
        <v>279</v>
      </c>
      <c r="D158" s="89" t="s">
        <v>1565</v>
      </c>
      <c r="E158" s="89"/>
      <c r="F158" s="110">
        <v>20</v>
      </c>
      <c r="G158" s="89"/>
      <c r="H158">
        <v>119</v>
      </c>
    </row>
    <row r="159" spans="1:8" x14ac:dyDescent="0.25">
      <c r="A159" s="94">
        <v>155</v>
      </c>
      <c r="B159" s="109">
        <v>42725</v>
      </c>
      <c r="C159" s="89" t="s">
        <v>279</v>
      </c>
      <c r="D159" s="89" t="s">
        <v>1257</v>
      </c>
      <c r="E159" s="89"/>
      <c r="F159" s="110">
        <v>9.5</v>
      </c>
      <c r="G159" s="89"/>
      <c r="H159">
        <v>118</v>
      </c>
    </row>
    <row r="160" spans="1:8" x14ac:dyDescent="0.25">
      <c r="A160" s="94">
        <v>156</v>
      </c>
      <c r="B160" s="109">
        <v>42727</v>
      </c>
      <c r="C160" s="89" t="s">
        <v>279</v>
      </c>
      <c r="D160" s="89" t="s">
        <v>1257</v>
      </c>
      <c r="E160" s="89"/>
      <c r="F160" s="110">
        <v>17</v>
      </c>
      <c r="G160" s="89"/>
      <c r="H160">
        <v>120</v>
      </c>
    </row>
    <row r="161" spans="1:8" x14ac:dyDescent="0.25">
      <c r="A161" s="94">
        <v>157</v>
      </c>
      <c r="B161" s="109">
        <v>42731</v>
      </c>
      <c r="C161" s="89" t="s">
        <v>279</v>
      </c>
      <c r="D161" s="89" t="s">
        <v>1257</v>
      </c>
      <c r="E161" s="89"/>
      <c r="F161" s="110">
        <v>16.5</v>
      </c>
      <c r="G161" s="89"/>
      <c r="H161">
        <v>122</v>
      </c>
    </row>
    <row r="162" spans="1:8" x14ac:dyDescent="0.25">
      <c r="A162" s="94">
        <v>158</v>
      </c>
      <c r="B162" s="109">
        <v>42731</v>
      </c>
      <c r="C162" s="89" t="s">
        <v>481</v>
      </c>
      <c r="D162" s="89" t="s">
        <v>485</v>
      </c>
      <c r="E162" s="89" t="s">
        <v>1566</v>
      </c>
      <c r="F162" s="110">
        <v>9</v>
      </c>
      <c r="G162" s="89"/>
      <c r="H162">
        <v>121</v>
      </c>
    </row>
    <row r="163" spans="1:8" x14ac:dyDescent="0.25">
      <c r="A163" s="94">
        <v>159</v>
      </c>
      <c r="B163" s="109">
        <v>42733</v>
      </c>
      <c r="C163" s="89" t="s">
        <v>279</v>
      </c>
      <c r="D163" s="89" t="s">
        <v>1257</v>
      </c>
      <c r="E163" s="89"/>
      <c r="F163" s="110">
        <v>17</v>
      </c>
      <c r="G163" s="89"/>
      <c r="H163">
        <v>125</v>
      </c>
    </row>
    <row r="164" spans="1:8" x14ac:dyDescent="0.25">
      <c r="A164" s="94">
        <v>160</v>
      </c>
      <c r="B164" s="109">
        <v>42733</v>
      </c>
      <c r="C164" s="89" t="s">
        <v>279</v>
      </c>
      <c r="D164" s="89" t="s">
        <v>1567</v>
      </c>
      <c r="E164" s="89"/>
      <c r="F164" s="110">
        <v>12</v>
      </c>
      <c r="G164" s="89"/>
      <c r="H164">
        <v>124</v>
      </c>
    </row>
    <row r="165" spans="1:8" x14ac:dyDescent="0.25">
      <c r="A165" s="94">
        <v>161</v>
      </c>
      <c r="B165" s="109">
        <v>42733</v>
      </c>
      <c r="C165" s="89" t="s">
        <v>1338</v>
      </c>
      <c r="D165" s="89" t="s">
        <v>1569</v>
      </c>
      <c r="E165" s="89" t="s">
        <v>1568</v>
      </c>
      <c r="F165" s="110">
        <v>8</v>
      </c>
      <c r="G165" s="89"/>
      <c r="H165">
        <v>123</v>
      </c>
    </row>
    <row r="166" spans="1:8" x14ac:dyDescent="0.25">
      <c r="A166" s="94">
        <v>162</v>
      </c>
      <c r="B166" s="109">
        <v>42669</v>
      </c>
      <c r="C166" s="89" t="s">
        <v>15</v>
      </c>
      <c r="D166" s="89" t="s">
        <v>2749</v>
      </c>
      <c r="E166" s="89" t="s">
        <v>606</v>
      </c>
      <c r="F166" s="110">
        <v>400</v>
      </c>
      <c r="G166" s="89"/>
    </row>
    <row r="167" spans="1:8" x14ac:dyDescent="0.25">
      <c r="A167" s="94">
        <v>163</v>
      </c>
      <c r="B167" s="109">
        <v>42705</v>
      </c>
      <c r="C167" s="89" t="s">
        <v>15</v>
      </c>
      <c r="D167" s="89" t="s">
        <v>2779</v>
      </c>
      <c r="E167" s="89" t="s">
        <v>2778</v>
      </c>
      <c r="F167" s="110">
        <v>23</v>
      </c>
      <c r="G167" s="89"/>
    </row>
    <row r="168" spans="1:8" x14ac:dyDescent="0.25">
      <c r="A168" s="94">
        <v>164</v>
      </c>
      <c r="B168" s="92"/>
      <c r="C168" s="89"/>
      <c r="D168" s="89"/>
      <c r="E168" s="89"/>
      <c r="F168" s="89"/>
      <c r="G168" s="89"/>
    </row>
    <row r="169" spans="1:8" x14ac:dyDescent="0.25">
      <c r="A169" s="94">
        <v>165</v>
      </c>
      <c r="B169" s="92"/>
      <c r="C169" s="89"/>
      <c r="D169" s="89"/>
      <c r="E169" s="89"/>
      <c r="F169" s="89"/>
      <c r="G169" s="89"/>
    </row>
    <row r="170" spans="1:8" x14ac:dyDescent="0.25">
      <c r="A170" s="94">
        <v>166</v>
      </c>
      <c r="B170" s="92"/>
      <c r="C170" s="89"/>
      <c r="D170" s="89"/>
      <c r="E170" s="89"/>
      <c r="F170" s="89"/>
      <c r="G170" s="89"/>
    </row>
    <row r="171" spans="1:8" x14ac:dyDescent="0.25">
      <c r="A171" s="94">
        <v>167</v>
      </c>
      <c r="B171" s="92"/>
      <c r="C171" s="89"/>
      <c r="D171" s="89"/>
      <c r="E171" s="89"/>
      <c r="F171" s="89"/>
      <c r="G171" s="89"/>
    </row>
    <row r="172" spans="1:8" x14ac:dyDescent="0.25">
      <c r="A172" s="94">
        <v>168</v>
      </c>
      <c r="B172" s="92"/>
      <c r="C172" s="89"/>
      <c r="D172" s="89"/>
      <c r="E172" s="89"/>
      <c r="F172" s="89"/>
      <c r="G172" s="89"/>
    </row>
    <row r="173" spans="1:8" x14ac:dyDescent="0.25">
      <c r="A173" s="94">
        <v>169</v>
      </c>
      <c r="B173" s="92"/>
      <c r="C173" s="89"/>
      <c r="D173" s="89"/>
      <c r="E173" s="89"/>
      <c r="F173" s="89"/>
      <c r="G173" s="89"/>
    </row>
    <row r="174" spans="1:8" x14ac:dyDescent="0.25">
      <c r="A174" s="94">
        <v>170</v>
      </c>
      <c r="B174" s="92"/>
      <c r="C174" s="89"/>
      <c r="D174" s="89"/>
      <c r="E174" s="89"/>
      <c r="F174" s="89"/>
      <c r="G174" s="89"/>
    </row>
    <row r="175" spans="1:8" x14ac:dyDescent="0.25">
      <c r="A175" s="94">
        <v>171</v>
      </c>
      <c r="B175" s="92"/>
      <c r="C175" s="89"/>
      <c r="D175" s="89"/>
      <c r="E175" s="89"/>
      <c r="F175" s="89"/>
      <c r="G175" s="89"/>
    </row>
    <row r="176" spans="1:8" x14ac:dyDescent="0.25">
      <c r="A176" s="94">
        <v>172</v>
      </c>
      <c r="B176" s="92"/>
      <c r="C176" s="89"/>
      <c r="D176" s="89"/>
      <c r="E176" s="89"/>
      <c r="F176" s="89"/>
      <c r="G176" s="89"/>
    </row>
    <row r="177" spans="1:7" x14ac:dyDescent="0.25">
      <c r="A177" s="94">
        <v>173</v>
      </c>
      <c r="B177" s="92"/>
      <c r="C177" s="89"/>
      <c r="D177" s="89"/>
      <c r="E177" s="89"/>
      <c r="F177" s="89"/>
      <c r="G177" s="89"/>
    </row>
    <row r="178" spans="1:7" x14ac:dyDescent="0.25">
      <c r="A178" s="94">
        <v>174</v>
      </c>
      <c r="B178" s="92"/>
      <c r="C178" s="89"/>
      <c r="D178" s="89"/>
      <c r="E178" s="89"/>
      <c r="F178" s="89"/>
      <c r="G178" s="89"/>
    </row>
    <row r="179" spans="1:7" x14ac:dyDescent="0.25">
      <c r="A179" s="94">
        <v>175</v>
      </c>
      <c r="B179" s="92"/>
      <c r="C179" s="89"/>
      <c r="D179" s="89"/>
      <c r="E179" s="89"/>
      <c r="F179" s="89"/>
      <c r="G179" s="89"/>
    </row>
    <row r="180" spans="1:7" x14ac:dyDescent="0.25">
      <c r="A180" s="94">
        <v>176</v>
      </c>
      <c r="B180" s="92"/>
      <c r="C180" s="89"/>
      <c r="D180" s="89"/>
      <c r="E180" s="89"/>
      <c r="F180" s="89"/>
      <c r="G180" s="89"/>
    </row>
    <row r="181" spans="1:7" x14ac:dyDescent="0.25">
      <c r="A181" s="94">
        <v>177</v>
      </c>
      <c r="B181" s="92"/>
      <c r="C181" s="89"/>
      <c r="D181" s="89"/>
      <c r="E181" s="89"/>
      <c r="F181" s="89"/>
      <c r="G181" s="89"/>
    </row>
    <row r="182" spans="1:7" x14ac:dyDescent="0.25">
      <c r="A182" s="94">
        <v>178</v>
      </c>
      <c r="B182" s="92"/>
      <c r="C182" s="89"/>
      <c r="D182" s="89"/>
      <c r="E182" s="89"/>
      <c r="F182" s="89"/>
      <c r="G182" s="89"/>
    </row>
    <row r="183" spans="1:7" x14ac:dyDescent="0.25">
      <c r="A183" s="94">
        <v>179</v>
      </c>
      <c r="B183" s="92"/>
      <c r="C183" s="89"/>
      <c r="D183" s="89"/>
      <c r="E183" s="89"/>
      <c r="F183" s="89"/>
      <c r="G183" s="89"/>
    </row>
    <row r="184" spans="1:7" x14ac:dyDescent="0.25">
      <c r="A184" s="94">
        <v>180</v>
      </c>
      <c r="B184" s="92"/>
      <c r="C184" s="89"/>
      <c r="D184" s="89"/>
      <c r="E184" s="89"/>
      <c r="F184" s="89"/>
      <c r="G184" s="89"/>
    </row>
    <row r="185" spans="1:7" x14ac:dyDescent="0.25">
      <c r="A185" s="94">
        <v>181</v>
      </c>
      <c r="B185" s="92"/>
      <c r="C185" s="89"/>
      <c r="D185" s="89"/>
      <c r="E185" s="89"/>
      <c r="F185" s="89"/>
      <c r="G185" s="89"/>
    </row>
    <row r="186" spans="1:7" x14ac:dyDescent="0.25">
      <c r="A186" s="94">
        <v>182</v>
      </c>
      <c r="B186" s="92"/>
      <c r="C186" s="89"/>
      <c r="D186" s="89"/>
      <c r="E186" s="89"/>
      <c r="F186" s="89"/>
      <c r="G186" s="89"/>
    </row>
    <row r="187" spans="1:7" x14ac:dyDescent="0.25">
      <c r="A187" s="94">
        <v>183</v>
      </c>
      <c r="B187" s="92"/>
      <c r="C187" s="89"/>
      <c r="D187" s="89"/>
      <c r="E187" s="89"/>
      <c r="F187" s="89"/>
      <c r="G187" s="89"/>
    </row>
    <row r="188" spans="1:7" x14ac:dyDescent="0.25">
      <c r="A188" s="94">
        <v>184</v>
      </c>
      <c r="B188" s="92"/>
      <c r="C188" s="89"/>
      <c r="D188" s="89"/>
      <c r="E188" s="89"/>
      <c r="F188" s="89"/>
      <c r="G188" s="89"/>
    </row>
    <row r="189" spans="1:7" x14ac:dyDescent="0.25">
      <c r="A189" s="94">
        <v>185</v>
      </c>
      <c r="B189" s="92"/>
      <c r="C189" s="89"/>
      <c r="D189" s="89"/>
      <c r="E189" s="89"/>
      <c r="F189" s="89"/>
      <c r="G189" s="89"/>
    </row>
    <row r="190" spans="1:7" x14ac:dyDescent="0.25">
      <c r="A190" s="94">
        <v>186</v>
      </c>
      <c r="B190" s="92"/>
      <c r="C190" s="89"/>
      <c r="D190" s="89"/>
      <c r="E190" s="89"/>
      <c r="F190" s="89"/>
      <c r="G190" s="89"/>
    </row>
    <row r="191" spans="1:7" x14ac:dyDescent="0.25">
      <c r="A191" s="94">
        <v>187</v>
      </c>
      <c r="B191" s="92"/>
      <c r="C191" s="89"/>
      <c r="D191" s="89"/>
      <c r="E191" s="89"/>
      <c r="F191" s="89"/>
      <c r="G191" s="89"/>
    </row>
    <row r="192" spans="1:7" x14ac:dyDescent="0.25">
      <c r="A192" s="94">
        <v>188</v>
      </c>
      <c r="B192" s="92"/>
      <c r="C192" s="89"/>
      <c r="D192" s="89"/>
      <c r="E192" s="89"/>
      <c r="F192" s="89"/>
      <c r="G192" s="89"/>
    </row>
    <row r="193" spans="1:7" x14ac:dyDescent="0.25">
      <c r="A193" s="94">
        <v>189</v>
      </c>
      <c r="B193" s="92"/>
      <c r="C193" s="89"/>
      <c r="D193" s="89"/>
      <c r="E193" s="89"/>
      <c r="F193" s="89"/>
      <c r="G193" s="89"/>
    </row>
    <row r="194" spans="1:7" x14ac:dyDescent="0.25">
      <c r="A194" s="94">
        <v>190</v>
      </c>
      <c r="B194" s="92"/>
      <c r="C194" s="89"/>
      <c r="D194" s="89"/>
      <c r="E194" s="89"/>
      <c r="F194" s="89"/>
      <c r="G194" s="89"/>
    </row>
    <row r="195" spans="1:7" x14ac:dyDescent="0.25">
      <c r="A195" s="94">
        <v>191</v>
      </c>
      <c r="B195" s="92"/>
      <c r="C195" s="89"/>
      <c r="D195" s="89"/>
      <c r="E195" s="89"/>
      <c r="F195" s="89"/>
      <c r="G195" s="89"/>
    </row>
    <row r="196" spans="1:7" x14ac:dyDescent="0.25">
      <c r="A196" s="94">
        <v>192</v>
      </c>
      <c r="B196" s="92"/>
      <c r="C196" s="89"/>
      <c r="D196" s="89"/>
      <c r="E196" s="89"/>
      <c r="F196" s="89"/>
      <c r="G196" s="89"/>
    </row>
    <row r="197" spans="1:7" x14ac:dyDescent="0.25">
      <c r="A197" s="94">
        <v>193</v>
      </c>
      <c r="B197" s="92"/>
      <c r="C197" s="89"/>
      <c r="D197" s="89"/>
      <c r="E197" s="89"/>
      <c r="F197" s="89"/>
      <c r="G197" s="89"/>
    </row>
    <row r="198" spans="1:7" x14ac:dyDescent="0.25">
      <c r="A198" s="94">
        <v>194</v>
      </c>
      <c r="B198" s="92"/>
      <c r="C198" s="89"/>
      <c r="D198" s="89"/>
      <c r="E198" s="89"/>
      <c r="F198" s="89"/>
      <c r="G198" s="89"/>
    </row>
    <row r="199" spans="1:7" x14ac:dyDescent="0.25">
      <c r="A199" s="94">
        <v>195</v>
      </c>
      <c r="B199" s="92"/>
      <c r="C199" s="89"/>
      <c r="D199" s="89"/>
      <c r="E199" s="89"/>
      <c r="F199" s="89"/>
      <c r="G199" s="89"/>
    </row>
    <row r="200" spans="1:7" x14ac:dyDescent="0.25">
      <c r="A200" s="94">
        <v>196</v>
      </c>
      <c r="B200" s="92"/>
      <c r="C200" s="89"/>
      <c r="D200" s="89"/>
      <c r="E200" s="89"/>
      <c r="F200" s="89"/>
      <c r="G200" s="89"/>
    </row>
    <row r="201" spans="1:7" x14ac:dyDescent="0.25">
      <c r="A201" s="94">
        <v>197</v>
      </c>
      <c r="B201" s="92"/>
      <c r="C201" s="89"/>
      <c r="D201" s="89"/>
      <c r="E201" s="89"/>
      <c r="F201" s="89"/>
      <c r="G201" s="89"/>
    </row>
    <row r="202" spans="1:7" x14ac:dyDescent="0.25">
      <c r="A202" s="94">
        <v>198</v>
      </c>
      <c r="B202" s="92"/>
      <c r="C202" s="89"/>
      <c r="D202" s="89"/>
      <c r="E202" s="89"/>
      <c r="F202" s="89"/>
      <c r="G202" s="89"/>
    </row>
    <row r="203" spans="1:7" x14ac:dyDescent="0.25">
      <c r="A203" s="94">
        <v>199</v>
      </c>
      <c r="B203" s="92"/>
      <c r="C203" s="89"/>
      <c r="D203" s="89"/>
      <c r="E203" s="89"/>
      <c r="F203" s="89"/>
      <c r="G203" s="89"/>
    </row>
    <row r="204" spans="1:7" x14ac:dyDescent="0.25">
      <c r="A204" s="94">
        <v>200</v>
      </c>
      <c r="B204" s="92"/>
      <c r="C204" s="89"/>
      <c r="D204" s="89"/>
      <c r="E204" s="89"/>
      <c r="F204" s="89"/>
      <c r="G204" s="89"/>
    </row>
    <row r="205" spans="1:7" x14ac:dyDescent="0.25">
      <c r="A205" s="94">
        <v>201</v>
      </c>
      <c r="B205" s="92"/>
      <c r="C205" s="89"/>
      <c r="D205" s="89"/>
      <c r="E205" s="89"/>
      <c r="F205" s="89"/>
      <c r="G205" s="89"/>
    </row>
    <row r="206" spans="1:7" x14ac:dyDescent="0.25">
      <c r="A206" s="94">
        <v>202</v>
      </c>
      <c r="B206" s="92"/>
      <c r="C206" s="89"/>
      <c r="D206" s="89"/>
      <c r="E206" s="89"/>
      <c r="F206" s="89"/>
      <c r="G206" s="89"/>
    </row>
    <row r="207" spans="1:7" x14ac:dyDescent="0.25">
      <c r="A207" s="94">
        <v>203</v>
      </c>
      <c r="B207" s="92"/>
      <c r="C207" s="89"/>
      <c r="D207" s="89"/>
      <c r="E207" s="89"/>
      <c r="F207" s="89"/>
      <c r="G207" s="89"/>
    </row>
    <row r="208" spans="1:7" x14ac:dyDescent="0.25">
      <c r="A208" s="94">
        <v>204</v>
      </c>
      <c r="B208" s="92"/>
      <c r="C208" s="89"/>
      <c r="D208" s="89"/>
      <c r="E208" s="89"/>
      <c r="F208" s="89"/>
      <c r="G208" s="89"/>
    </row>
    <row r="209" spans="1:7" x14ac:dyDescent="0.25">
      <c r="A209" s="94">
        <v>205</v>
      </c>
      <c r="B209" s="92"/>
      <c r="C209" s="89"/>
      <c r="D209" s="89"/>
      <c r="E209" s="89"/>
      <c r="F209" s="89"/>
      <c r="G209" s="89"/>
    </row>
    <row r="210" spans="1:7" x14ac:dyDescent="0.25">
      <c r="A210" s="94">
        <v>206</v>
      </c>
      <c r="B210" s="92"/>
      <c r="C210" s="89"/>
      <c r="D210" s="89"/>
      <c r="E210" s="89"/>
      <c r="F210" s="89"/>
      <c r="G210" s="89"/>
    </row>
    <row r="211" spans="1:7" x14ac:dyDescent="0.25">
      <c r="A211" s="94">
        <v>207</v>
      </c>
      <c r="B211" s="92"/>
      <c r="C211" s="89"/>
      <c r="D211" s="89"/>
      <c r="E211" s="89"/>
      <c r="F211" s="89"/>
      <c r="G211" s="89"/>
    </row>
    <row r="212" spans="1:7" x14ac:dyDescent="0.25">
      <c r="A212" s="94">
        <v>208</v>
      </c>
      <c r="B212" s="92"/>
      <c r="C212" s="89"/>
      <c r="D212" s="89"/>
      <c r="E212" s="89"/>
      <c r="F212" s="89"/>
      <c r="G212" s="89"/>
    </row>
    <row r="213" spans="1:7" x14ac:dyDescent="0.25">
      <c r="A213" s="94">
        <v>209</v>
      </c>
      <c r="B213" s="92"/>
      <c r="C213" s="89"/>
      <c r="D213" s="89"/>
      <c r="E213" s="89"/>
      <c r="F213" s="89"/>
      <c r="G213" s="89"/>
    </row>
    <row r="214" spans="1:7" x14ac:dyDescent="0.25">
      <c r="A214" s="94">
        <v>210</v>
      </c>
      <c r="B214" s="92"/>
      <c r="C214" s="89"/>
      <c r="D214" s="89"/>
      <c r="E214" s="89"/>
      <c r="F214" s="89"/>
      <c r="G214" s="89"/>
    </row>
    <row r="215" spans="1:7" x14ac:dyDescent="0.25">
      <c r="A215" s="94">
        <v>211</v>
      </c>
      <c r="B215" s="92"/>
      <c r="C215" s="89"/>
      <c r="D215" s="89"/>
      <c r="E215" s="89"/>
      <c r="F215" s="89"/>
      <c r="G215" s="89"/>
    </row>
    <row r="216" spans="1:7" x14ac:dyDescent="0.25">
      <c r="A216" s="94">
        <v>212</v>
      </c>
      <c r="B216" s="92"/>
      <c r="C216" s="89"/>
      <c r="D216" s="89"/>
      <c r="E216" s="89"/>
      <c r="F216" s="89"/>
      <c r="G216" s="89"/>
    </row>
    <row r="217" spans="1:7" x14ac:dyDescent="0.25">
      <c r="A217" s="94">
        <v>213</v>
      </c>
      <c r="B217" s="92"/>
      <c r="C217" s="89"/>
      <c r="D217" s="89"/>
      <c r="E217" s="89"/>
      <c r="F217" s="89"/>
      <c r="G217" s="89"/>
    </row>
    <row r="218" spans="1:7" x14ac:dyDescent="0.25">
      <c r="A218" s="94">
        <v>214</v>
      </c>
      <c r="B218" s="92"/>
      <c r="C218" s="89"/>
      <c r="D218" s="89"/>
      <c r="E218" s="89"/>
      <c r="F218" s="89"/>
      <c r="G218" s="89"/>
    </row>
    <row r="219" spans="1:7" x14ac:dyDescent="0.25">
      <c r="A219" s="94">
        <v>215</v>
      </c>
      <c r="B219" s="92"/>
      <c r="C219" s="89"/>
      <c r="D219" s="89"/>
      <c r="E219" s="89"/>
      <c r="F219" s="89"/>
      <c r="G219" s="89"/>
    </row>
    <row r="220" spans="1:7" x14ac:dyDescent="0.25">
      <c r="A220" s="94">
        <v>216</v>
      </c>
      <c r="B220" s="92"/>
      <c r="C220" s="89"/>
      <c r="D220" s="89"/>
      <c r="E220" s="89"/>
      <c r="F220" s="89"/>
      <c r="G220" s="89"/>
    </row>
    <row r="221" spans="1:7" x14ac:dyDescent="0.25">
      <c r="A221" s="94">
        <v>217</v>
      </c>
      <c r="B221" s="92"/>
      <c r="C221" s="89"/>
      <c r="D221" s="89"/>
      <c r="E221" s="89"/>
      <c r="F221" s="89"/>
      <c r="G221" s="89"/>
    </row>
    <row r="222" spans="1:7" x14ac:dyDescent="0.25">
      <c r="A222" s="94">
        <v>218</v>
      </c>
      <c r="B222" s="92"/>
      <c r="C222" s="89"/>
      <c r="D222" s="89"/>
      <c r="E222" s="89"/>
      <c r="F222" s="89"/>
      <c r="G222" s="89"/>
    </row>
    <row r="223" spans="1:7" x14ac:dyDescent="0.25">
      <c r="A223" s="94">
        <v>219</v>
      </c>
      <c r="B223" s="92"/>
      <c r="C223" s="89"/>
      <c r="D223" s="89"/>
      <c r="E223" s="89"/>
      <c r="F223" s="89"/>
      <c r="G223" s="89"/>
    </row>
    <row r="224" spans="1:7" x14ac:dyDescent="0.25">
      <c r="A224" s="94">
        <v>220</v>
      </c>
      <c r="B224" s="92"/>
      <c r="C224" s="89"/>
      <c r="D224" s="89"/>
      <c r="E224" s="89"/>
      <c r="F224" s="89"/>
      <c r="G224" s="89"/>
    </row>
    <row r="225" spans="1:7" x14ac:dyDescent="0.25">
      <c r="A225" s="94">
        <v>221</v>
      </c>
      <c r="B225" s="92"/>
      <c r="C225" s="89"/>
      <c r="D225" s="89"/>
      <c r="E225" s="89"/>
      <c r="F225" s="89"/>
      <c r="G225" s="89"/>
    </row>
    <row r="226" spans="1:7" x14ac:dyDescent="0.25">
      <c r="A226" s="94">
        <v>222</v>
      </c>
      <c r="B226" s="92"/>
      <c r="C226" s="89"/>
      <c r="D226" s="89"/>
      <c r="E226" s="89"/>
      <c r="F226" s="89"/>
      <c r="G226" s="89"/>
    </row>
    <row r="227" spans="1:7" x14ac:dyDescent="0.25">
      <c r="A227" s="94">
        <v>223</v>
      </c>
      <c r="B227" s="92"/>
      <c r="C227" s="89"/>
      <c r="D227" s="89"/>
      <c r="E227" s="89"/>
      <c r="F227" s="89"/>
      <c r="G227" s="89"/>
    </row>
    <row r="228" spans="1:7" x14ac:dyDescent="0.25">
      <c r="A228" s="94">
        <v>224</v>
      </c>
      <c r="B228" s="92"/>
      <c r="C228" s="89"/>
      <c r="D228" s="89"/>
      <c r="E228" s="89"/>
      <c r="F228" s="89"/>
      <c r="G228" s="89"/>
    </row>
    <row r="229" spans="1:7" x14ac:dyDescent="0.25">
      <c r="A229" s="94">
        <v>225</v>
      </c>
      <c r="B229" s="92"/>
      <c r="C229" s="89"/>
      <c r="D229" s="89"/>
      <c r="E229" s="89"/>
      <c r="F229" s="89"/>
      <c r="G229" s="89"/>
    </row>
    <row r="230" spans="1:7" x14ac:dyDescent="0.25">
      <c r="A230" s="94">
        <v>226</v>
      </c>
      <c r="B230" s="92"/>
      <c r="C230" s="89"/>
      <c r="D230" s="89"/>
      <c r="E230" s="89"/>
      <c r="F230" s="89"/>
      <c r="G230" s="89"/>
    </row>
    <row r="231" spans="1:7" x14ac:dyDescent="0.25">
      <c r="A231" s="94">
        <v>227</v>
      </c>
      <c r="B231" s="92"/>
      <c r="C231" s="89"/>
      <c r="D231" s="89"/>
      <c r="E231" s="89"/>
      <c r="F231" s="89"/>
      <c r="G231" s="89"/>
    </row>
    <row r="232" spans="1:7" x14ac:dyDescent="0.25">
      <c r="A232" s="94">
        <v>228</v>
      </c>
      <c r="B232" s="92"/>
      <c r="C232" s="89"/>
      <c r="D232" s="89"/>
      <c r="E232" s="89"/>
      <c r="F232" s="89"/>
      <c r="G232" s="89"/>
    </row>
    <row r="233" spans="1:7" x14ac:dyDescent="0.25">
      <c r="A233" s="94">
        <v>229</v>
      </c>
      <c r="B233" s="92"/>
      <c r="C233" s="89"/>
      <c r="D233" s="89"/>
      <c r="E233" s="89"/>
      <c r="F233" s="89"/>
      <c r="G233" s="89"/>
    </row>
    <row r="234" spans="1:7" x14ac:dyDescent="0.25">
      <c r="A234" s="94">
        <v>230</v>
      </c>
      <c r="B234" s="92"/>
      <c r="C234" s="89"/>
      <c r="D234" s="89"/>
      <c r="E234" s="89"/>
      <c r="F234" s="89"/>
      <c r="G234" s="89"/>
    </row>
    <row r="235" spans="1:7" x14ac:dyDescent="0.25">
      <c r="A235" s="94">
        <v>231</v>
      </c>
      <c r="B235" s="92"/>
      <c r="C235" s="89"/>
      <c r="D235" s="89"/>
      <c r="E235" s="89"/>
      <c r="F235" s="89"/>
      <c r="G235" s="89"/>
    </row>
    <row r="236" spans="1:7" x14ac:dyDescent="0.25">
      <c r="A236" s="94">
        <v>232</v>
      </c>
      <c r="B236" s="92"/>
      <c r="C236" s="89"/>
      <c r="D236" s="89"/>
      <c r="E236" s="89"/>
      <c r="F236" s="89"/>
      <c r="G236" s="89"/>
    </row>
    <row r="237" spans="1:7" x14ac:dyDescent="0.25">
      <c r="A237" s="94">
        <v>233</v>
      </c>
      <c r="B237" s="92"/>
      <c r="C237" s="89"/>
      <c r="D237" s="89"/>
      <c r="E237" s="89"/>
      <c r="F237" s="89"/>
      <c r="G237" s="89"/>
    </row>
    <row r="238" spans="1:7" x14ac:dyDescent="0.25">
      <c r="A238" s="94">
        <v>234</v>
      </c>
      <c r="B238" s="92"/>
      <c r="C238" s="89"/>
      <c r="D238" s="89"/>
      <c r="E238" s="89"/>
      <c r="F238" s="89"/>
      <c r="G238" s="89"/>
    </row>
    <row r="239" spans="1:7" x14ac:dyDescent="0.25">
      <c r="A239" s="94">
        <v>235</v>
      </c>
      <c r="B239" s="92"/>
      <c r="C239" s="89"/>
      <c r="D239" s="89"/>
      <c r="E239" s="89"/>
      <c r="F239" s="89"/>
      <c r="G239" s="89"/>
    </row>
    <row r="240" spans="1:7" x14ac:dyDescent="0.25">
      <c r="A240" s="94">
        <v>236</v>
      </c>
      <c r="B240" s="92"/>
      <c r="C240" s="89"/>
      <c r="D240" s="89"/>
      <c r="E240" s="89"/>
      <c r="F240" s="89"/>
      <c r="G240" s="89"/>
    </row>
    <row r="241" spans="1:7" x14ac:dyDescent="0.25">
      <c r="A241" s="94">
        <v>237</v>
      </c>
      <c r="B241" s="92"/>
      <c r="C241" s="89"/>
      <c r="D241" s="89"/>
      <c r="E241" s="89"/>
      <c r="F241" s="89"/>
      <c r="G241" s="89"/>
    </row>
    <row r="242" spans="1:7" x14ac:dyDescent="0.25">
      <c r="A242" s="94">
        <v>238</v>
      </c>
      <c r="B242" s="92"/>
      <c r="C242" s="89"/>
      <c r="D242" s="89"/>
      <c r="E242" s="89"/>
      <c r="F242" s="89"/>
      <c r="G242" s="89"/>
    </row>
    <row r="243" spans="1:7" x14ac:dyDescent="0.25">
      <c r="A243" s="94">
        <v>239</v>
      </c>
      <c r="B243" s="92"/>
      <c r="C243" s="89"/>
      <c r="D243" s="89"/>
      <c r="E243" s="89"/>
      <c r="F243" s="89"/>
      <c r="G243" s="89"/>
    </row>
    <row r="244" spans="1:7" x14ac:dyDescent="0.25">
      <c r="A244" s="94">
        <v>240</v>
      </c>
      <c r="B244" s="92"/>
      <c r="C244" s="89"/>
      <c r="D244" s="89"/>
      <c r="E244" s="89"/>
      <c r="F244" s="89"/>
      <c r="G244" s="89"/>
    </row>
    <row r="245" spans="1:7" x14ac:dyDescent="0.25">
      <c r="A245" s="94">
        <v>241</v>
      </c>
      <c r="B245" s="92"/>
      <c r="C245" s="89"/>
      <c r="D245" s="89"/>
      <c r="E245" s="89"/>
      <c r="F245" s="89"/>
      <c r="G245" s="89"/>
    </row>
    <row r="246" spans="1:7" x14ac:dyDescent="0.25">
      <c r="A246" s="94">
        <v>242</v>
      </c>
      <c r="B246" s="92"/>
      <c r="C246" s="89"/>
      <c r="D246" s="89"/>
      <c r="E246" s="89"/>
      <c r="F246" s="89"/>
      <c r="G246" s="89"/>
    </row>
    <row r="247" spans="1:7" x14ac:dyDescent="0.25">
      <c r="A247" s="94">
        <v>243</v>
      </c>
      <c r="B247" s="92"/>
      <c r="C247" s="89"/>
      <c r="D247" s="89"/>
      <c r="E247" s="89"/>
      <c r="F247" s="89"/>
      <c r="G247" s="89"/>
    </row>
    <row r="248" spans="1:7" x14ac:dyDescent="0.25">
      <c r="A248" s="94">
        <v>244</v>
      </c>
      <c r="B248" s="92"/>
      <c r="C248" s="89"/>
      <c r="D248" s="89"/>
      <c r="E248" s="89"/>
      <c r="F248" s="89"/>
      <c r="G248" s="89"/>
    </row>
    <row r="249" spans="1:7" x14ac:dyDescent="0.25">
      <c r="A249" s="94">
        <v>245</v>
      </c>
      <c r="B249" s="92"/>
      <c r="C249" s="89"/>
      <c r="D249" s="89"/>
      <c r="E249" s="89"/>
      <c r="F249" s="89"/>
      <c r="G249" s="89"/>
    </row>
    <row r="250" spans="1:7" x14ac:dyDescent="0.25">
      <c r="A250" s="94">
        <v>246</v>
      </c>
      <c r="B250" s="92"/>
      <c r="C250" s="89"/>
      <c r="D250" s="89"/>
      <c r="E250" s="89"/>
      <c r="F250" s="89"/>
      <c r="G250" s="89"/>
    </row>
    <row r="251" spans="1:7" x14ac:dyDescent="0.25">
      <c r="A251" s="94">
        <v>247</v>
      </c>
      <c r="B251" s="92"/>
      <c r="C251" s="89"/>
      <c r="D251" s="89"/>
      <c r="E251" s="89"/>
      <c r="F251" s="89"/>
      <c r="G251" s="89"/>
    </row>
    <row r="252" spans="1:7" x14ac:dyDescent="0.25">
      <c r="A252" s="94">
        <v>248</v>
      </c>
      <c r="B252" s="92"/>
      <c r="C252" s="89"/>
      <c r="D252" s="89"/>
      <c r="E252" s="89"/>
      <c r="F252" s="89"/>
      <c r="G252" s="89"/>
    </row>
    <row r="253" spans="1:7" x14ac:dyDescent="0.25">
      <c r="A253" s="94">
        <v>249</v>
      </c>
      <c r="B253" s="92"/>
      <c r="C253" s="89"/>
      <c r="D253" s="89"/>
      <c r="E253" s="89"/>
      <c r="F253" s="89"/>
      <c r="G253" s="89"/>
    </row>
    <row r="254" spans="1:7" x14ac:dyDescent="0.25">
      <c r="A254" s="94">
        <v>250</v>
      </c>
      <c r="B254" s="92"/>
      <c r="C254" s="89"/>
      <c r="D254" s="89"/>
      <c r="E254" s="89"/>
      <c r="F254" s="89"/>
      <c r="G254" s="89"/>
    </row>
    <row r="255" spans="1:7" x14ac:dyDescent="0.25">
      <c r="A255" s="94">
        <v>251</v>
      </c>
      <c r="B255" s="92"/>
      <c r="C255" s="89"/>
      <c r="D255" s="89"/>
      <c r="E255" s="89"/>
      <c r="F255" s="89"/>
      <c r="G255" s="89"/>
    </row>
    <row r="256" spans="1:7" x14ac:dyDescent="0.25">
      <c r="A256" s="94">
        <v>252</v>
      </c>
      <c r="B256" s="92"/>
      <c r="C256" s="89"/>
      <c r="D256" s="89"/>
      <c r="E256" s="89"/>
      <c r="F256" s="89"/>
      <c r="G256" s="89"/>
    </row>
    <row r="257" spans="1:7" x14ac:dyDescent="0.25">
      <c r="A257" s="94">
        <v>253</v>
      </c>
      <c r="B257" s="92"/>
      <c r="C257" s="89"/>
      <c r="D257" s="89"/>
      <c r="E257" s="89"/>
      <c r="F257" s="89"/>
      <c r="G257" s="89"/>
    </row>
    <row r="258" spans="1:7" x14ac:dyDescent="0.25">
      <c r="A258" s="94">
        <v>254</v>
      </c>
      <c r="B258" s="92"/>
      <c r="C258" s="89"/>
      <c r="D258" s="89"/>
      <c r="E258" s="89"/>
      <c r="F258" s="89"/>
      <c r="G258" s="89"/>
    </row>
    <row r="259" spans="1:7" x14ac:dyDescent="0.25">
      <c r="A259" s="94">
        <v>255</v>
      </c>
      <c r="B259" s="92"/>
      <c r="C259" s="89"/>
      <c r="D259" s="89"/>
      <c r="E259" s="89"/>
      <c r="F259" s="89"/>
      <c r="G259" s="89"/>
    </row>
    <row r="260" spans="1:7" x14ac:dyDescent="0.25">
      <c r="A260" s="94">
        <v>256</v>
      </c>
      <c r="B260" s="92"/>
      <c r="C260" s="89"/>
      <c r="D260" s="89"/>
      <c r="E260" s="89"/>
      <c r="F260" s="89"/>
      <c r="G260" s="89"/>
    </row>
    <row r="261" spans="1:7" x14ac:dyDescent="0.25">
      <c r="A261" s="94">
        <v>257</v>
      </c>
      <c r="B261" s="92"/>
      <c r="C261" s="89"/>
      <c r="D261" s="89"/>
      <c r="E261" s="89"/>
      <c r="F261" s="89"/>
      <c r="G261" s="89"/>
    </row>
    <row r="262" spans="1:7" x14ac:dyDescent="0.25">
      <c r="A262" s="94">
        <v>258</v>
      </c>
      <c r="B262" s="92"/>
      <c r="C262" s="89"/>
      <c r="D262" s="89"/>
      <c r="E262" s="89"/>
      <c r="F262" s="89"/>
      <c r="G262" s="89"/>
    </row>
    <row r="263" spans="1:7" x14ac:dyDescent="0.25">
      <c r="A263" s="94">
        <v>259</v>
      </c>
      <c r="B263" s="92"/>
      <c r="C263" s="89"/>
      <c r="D263" s="89"/>
      <c r="E263" s="89"/>
      <c r="F263" s="89"/>
      <c r="G263" s="89"/>
    </row>
    <row r="264" spans="1:7" x14ac:dyDescent="0.25">
      <c r="A264" s="94">
        <v>260</v>
      </c>
      <c r="B264" s="92"/>
      <c r="C264" s="89"/>
      <c r="D264" s="89"/>
      <c r="E264" s="89"/>
      <c r="F264" s="89"/>
      <c r="G264" s="89"/>
    </row>
    <row r="265" spans="1:7" x14ac:dyDescent="0.25">
      <c r="A265" s="94">
        <v>261</v>
      </c>
      <c r="B265" s="92"/>
      <c r="C265" s="89"/>
      <c r="D265" s="89"/>
      <c r="E265" s="89"/>
      <c r="F265" s="89"/>
      <c r="G265" s="89"/>
    </row>
    <row r="266" spans="1:7" x14ac:dyDescent="0.25">
      <c r="A266" s="94">
        <v>262</v>
      </c>
      <c r="B266" s="92"/>
      <c r="C266" s="89"/>
      <c r="D266" s="89"/>
      <c r="E266" s="89"/>
      <c r="F266" s="89"/>
      <c r="G266" s="89"/>
    </row>
    <row r="267" spans="1:7" x14ac:dyDescent="0.25">
      <c r="A267" s="94">
        <v>263</v>
      </c>
      <c r="B267" s="92"/>
      <c r="C267" s="89"/>
      <c r="D267" s="89"/>
      <c r="E267" s="89"/>
      <c r="F267" s="89"/>
      <c r="G267" s="89"/>
    </row>
    <row r="268" spans="1:7" x14ac:dyDescent="0.25">
      <c r="A268" s="94">
        <v>264</v>
      </c>
      <c r="B268" s="92"/>
      <c r="C268" s="89"/>
      <c r="D268" s="89"/>
      <c r="E268" s="89"/>
      <c r="F268" s="89"/>
      <c r="G268" s="89"/>
    </row>
    <row r="269" spans="1:7" x14ac:dyDescent="0.25">
      <c r="A269" s="94">
        <v>265</v>
      </c>
      <c r="B269" s="92"/>
      <c r="C269" s="89"/>
      <c r="D269" s="89"/>
      <c r="E269" s="89"/>
      <c r="F269" s="89"/>
      <c r="G269" s="89"/>
    </row>
    <row r="270" spans="1:7" x14ac:dyDescent="0.25">
      <c r="A270" s="94">
        <v>266</v>
      </c>
      <c r="B270" s="92"/>
      <c r="C270" s="89"/>
      <c r="D270" s="89"/>
      <c r="E270" s="89"/>
      <c r="F270" s="89"/>
      <c r="G270" s="89"/>
    </row>
    <row r="271" spans="1:7" x14ac:dyDescent="0.25">
      <c r="A271" s="94">
        <v>267</v>
      </c>
      <c r="B271" s="92"/>
      <c r="C271" s="89"/>
      <c r="D271" s="89"/>
      <c r="E271" s="89"/>
      <c r="F271" s="89"/>
      <c r="G271" s="89"/>
    </row>
    <row r="272" spans="1:7" x14ac:dyDescent="0.25">
      <c r="A272" s="94">
        <v>268</v>
      </c>
      <c r="B272" s="92"/>
      <c r="C272" s="89"/>
      <c r="D272" s="89"/>
      <c r="E272" s="89"/>
      <c r="F272" s="89"/>
      <c r="G272" s="89"/>
    </row>
    <row r="273" spans="1:7" x14ac:dyDescent="0.25">
      <c r="A273" s="94">
        <v>269</v>
      </c>
      <c r="B273" s="92"/>
      <c r="C273" s="89"/>
      <c r="D273" s="89"/>
      <c r="E273" s="89"/>
      <c r="F273" s="89"/>
      <c r="G273" s="89"/>
    </row>
    <row r="274" spans="1:7" x14ac:dyDescent="0.25">
      <c r="A274" s="94">
        <v>270</v>
      </c>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sheetData>
  <mergeCells count="1">
    <mergeCell ref="A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CANTA CALLAO</vt:lpstr>
      <vt:lpstr>2010</vt:lpstr>
      <vt:lpstr>MAIN</vt:lpstr>
      <vt:lpstr>2011</vt:lpstr>
      <vt:lpstr>2012</vt:lpstr>
      <vt:lpstr>2013</vt:lpstr>
      <vt:lpstr>2014</vt:lpstr>
      <vt:lpstr>2015</vt:lpstr>
      <vt:lpstr>2016(2)</vt:lpstr>
      <vt:lpstr>2016</vt:lpstr>
      <vt:lpstr>2017</vt:lpstr>
      <vt:lpstr>2018</vt:lpstr>
      <vt:lpstr>2019</vt:lpstr>
      <vt:lpstr>2020</vt:lpstr>
      <vt:lpstr>2021</vt:lpstr>
      <vt:lpstr>2022</vt:lpstr>
      <vt:lpstr>2023</vt:lpstr>
      <vt:lpstr>2024</vt:lpstr>
      <vt:lpstr>RESUMEN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2024-02-05T15:00:27Z</dcterms:created>
  <dcterms:modified xsi:type="dcterms:W3CDTF">2025-04-21T22:37:35Z</dcterms:modified>
</cp:coreProperties>
</file>