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4AD4D5B1-7B28-4E44-ACD4-603DA545A23D}" xr6:coauthVersionLast="47" xr6:coauthVersionMax="47" xr10:uidLastSave="{00000000-0000-0000-0000-000000000000}"/>
  <bookViews>
    <workbookView xWindow="-108" yWindow="-108" windowWidth="23256" windowHeight="12456" firstSheet="7" activeTab="8" xr2:uid="{D10ADBDE-7A89-4B3F-8CA5-E8E8541481FA}"/>
  </bookViews>
  <sheets>
    <sheet name="vlookup_formula" sheetId="1" r:id="rId1"/>
    <sheet name="vlookup" sheetId="2" r:id="rId2"/>
    <sheet name="hlookup" sheetId="3" r:id="rId3"/>
    <sheet name="hlookup_formula" sheetId="4" r:id="rId4"/>
    <sheet name="both" sheetId="5" r:id="rId5"/>
    <sheet name="Sheet6" sheetId="6" r:id="rId6"/>
    <sheet name="Student_Details" sheetId="7" r:id="rId7"/>
    <sheet name="Employment_Details" sheetId="8" r:id="rId8"/>
    <sheet name="Goal-Seek" sheetId="9" r:id="rId9"/>
    <sheet name="Sheet8" sheetId="13" r:id="rId10"/>
    <sheet name="Pivat_Table" sheetId="14" r:id="rId11"/>
    <sheet name="Sheet4" sheetId="10" r:id="rId12"/>
    <sheet name="Sheet5" sheetId="11" r:id="rId13"/>
    <sheet name="Sheet1" sheetId="15" r:id="rId14"/>
    <sheet name="Sheet7" sheetId="12" r:id="rId15"/>
    <sheet name="Sheet3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7" l="1"/>
  <c r="M7" i="17" s="1"/>
  <c r="K9" i="17"/>
  <c r="L9" i="17" s="1"/>
  <c r="M9" i="17" s="1"/>
  <c r="K8" i="17"/>
  <c r="L8" i="17" s="1"/>
  <c r="M8" i="17" s="1"/>
  <c r="K7" i="17"/>
  <c r="Q16" i="14"/>
  <c r="R12" i="14"/>
  <c r="K23" i="14"/>
  <c r="J23" i="14"/>
  <c r="I23" i="14"/>
  <c r="H23" i="14"/>
  <c r="M23" i="14" s="1"/>
  <c r="K22" i="14"/>
  <c r="J22" i="14"/>
  <c r="I22" i="14"/>
  <c r="M22" i="14" s="1"/>
  <c r="H22" i="14"/>
  <c r="K21" i="14"/>
  <c r="J21" i="14"/>
  <c r="I21" i="14"/>
  <c r="M21" i="14" s="1"/>
  <c r="H21" i="14"/>
  <c r="K20" i="14"/>
  <c r="J20" i="14"/>
  <c r="I20" i="14"/>
  <c r="H20" i="14"/>
  <c r="M20" i="14" s="1"/>
  <c r="K19" i="14"/>
  <c r="J19" i="14"/>
  <c r="I19" i="14"/>
  <c r="H19" i="14"/>
  <c r="M19" i="14" s="1"/>
  <c r="K18" i="14"/>
  <c r="J18" i="14"/>
  <c r="I18" i="14"/>
  <c r="H18" i="14"/>
  <c r="M18" i="14" s="1"/>
  <c r="K17" i="14"/>
  <c r="J17" i="14"/>
  <c r="I17" i="14"/>
  <c r="H17" i="14"/>
  <c r="M17" i="14" s="1"/>
  <c r="K16" i="14"/>
  <c r="J16" i="14"/>
  <c r="I16" i="14"/>
  <c r="H16" i="14"/>
  <c r="M16" i="14" s="1"/>
  <c r="K15" i="14"/>
  <c r="J15" i="14"/>
  <c r="I15" i="14"/>
  <c r="H15" i="14"/>
  <c r="M15" i="14" s="1"/>
  <c r="K14" i="14"/>
  <c r="J14" i="14"/>
  <c r="I14" i="14"/>
  <c r="H14" i="14"/>
  <c r="M14" i="14" s="1"/>
  <c r="K13" i="14"/>
  <c r="J13" i="14"/>
  <c r="I13" i="14"/>
  <c r="H13" i="14"/>
  <c r="M13" i="14" s="1"/>
  <c r="K12" i="14"/>
  <c r="J12" i="14"/>
  <c r="I12" i="14"/>
  <c r="H12" i="14"/>
  <c r="M12" i="14" s="1"/>
  <c r="K11" i="14"/>
  <c r="J11" i="14"/>
  <c r="I11" i="14"/>
  <c r="H11" i="14"/>
  <c r="M11" i="14" s="1"/>
  <c r="K10" i="14"/>
  <c r="J10" i="14"/>
  <c r="I10" i="14"/>
  <c r="H10" i="14"/>
  <c r="M10" i="14" s="1"/>
  <c r="K9" i="14"/>
  <c r="J9" i="14"/>
  <c r="I9" i="14"/>
  <c r="H9" i="14"/>
  <c r="K8" i="14"/>
  <c r="J8" i="14"/>
  <c r="I8" i="14"/>
  <c r="H8" i="14"/>
  <c r="M8" i="14" s="1"/>
  <c r="P21" i="12"/>
  <c r="P22" i="12"/>
  <c r="M22" i="12"/>
  <c r="J22" i="12"/>
  <c r="G22" i="12"/>
  <c r="Q21" i="12"/>
  <c r="M21" i="12"/>
  <c r="J21" i="12"/>
  <c r="G21" i="12"/>
  <c r="E9" i="11"/>
  <c r="E10" i="11"/>
  <c r="E11" i="11"/>
  <c r="E12" i="11"/>
  <c r="E13" i="11"/>
  <c r="E14" i="11"/>
  <c r="E8" i="11"/>
  <c r="F9" i="11"/>
  <c r="F10" i="11"/>
  <c r="F11" i="11"/>
  <c r="F12" i="11"/>
  <c r="F13" i="11"/>
  <c r="F14" i="11"/>
  <c r="F8" i="11"/>
  <c r="K23" i="10"/>
  <c r="J23" i="10"/>
  <c r="I23" i="10"/>
  <c r="H23" i="10"/>
  <c r="M23" i="10" s="1"/>
  <c r="K22" i="10"/>
  <c r="J22" i="10"/>
  <c r="I22" i="10"/>
  <c r="H22" i="10"/>
  <c r="M22" i="10" s="1"/>
  <c r="K21" i="10"/>
  <c r="J21" i="10"/>
  <c r="I21" i="10"/>
  <c r="H21" i="10"/>
  <c r="M21" i="10" s="1"/>
  <c r="K20" i="10"/>
  <c r="J20" i="10"/>
  <c r="I20" i="10"/>
  <c r="H20" i="10"/>
  <c r="M20" i="10" s="1"/>
  <c r="K19" i="10"/>
  <c r="J19" i="10"/>
  <c r="I19" i="10"/>
  <c r="H19" i="10"/>
  <c r="M19" i="10" s="1"/>
  <c r="K18" i="10"/>
  <c r="J18" i="10"/>
  <c r="I18" i="10"/>
  <c r="H18" i="10"/>
  <c r="M18" i="10" s="1"/>
  <c r="K17" i="10"/>
  <c r="J17" i="10"/>
  <c r="I17" i="10"/>
  <c r="H17" i="10"/>
  <c r="M17" i="10" s="1"/>
  <c r="K16" i="10"/>
  <c r="J16" i="10"/>
  <c r="I16" i="10"/>
  <c r="H16" i="10"/>
  <c r="M16" i="10" s="1"/>
  <c r="K15" i="10"/>
  <c r="J15" i="10"/>
  <c r="I15" i="10"/>
  <c r="H15" i="10"/>
  <c r="M15" i="10" s="1"/>
  <c r="K14" i="10"/>
  <c r="J14" i="10"/>
  <c r="I14" i="10"/>
  <c r="H14" i="10"/>
  <c r="M14" i="10" s="1"/>
  <c r="K13" i="10"/>
  <c r="J13" i="10"/>
  <c r="I13" i="10"/>
  <c r="H13" i="10"/>
  <c r="M13" i="10" s="1"/>
  <c r="K12" i="10"/>
  <c r="J12" i="10"/>
  <c r="I12" i="10"/>
  <c r="H12" i="10"/>
  <c r="M12" i="10" s="1"/>
  <c r="K11" i="10"/>
  <c r="J11" i="10"/>
  <c r="I11" i="10"/>
  <c r="H11" i="10"/>
  <c r="M11" i="10" s="1"/>
  <c r="K10" i="10"/>
  <c r="J10" i="10"/>
  <c r="I10" i="10"/>
  <c r="H10" i="10"/>
  <c r="M10" i="10" s="1"/>
  <c r="K9" i="10"/>
  <c r="J9" i="10"/>
  <c r="I9" i="10"/>
  <c r="H9" i="10"/>
  <c r="M9" i="10" s="1"/>
  <c r="K8" i="10"/>
  <c r="J8" i="10"/>
  <c r="I8" i="10"/>
  <c r="H8" i="10"/>
  <c r="M8" i="10" s="1"/>
  <c r="L6" i="8"/>
  <c r="D10" i="9"/>
  <c r="G21" i="8"/>
  <c r="H21" i="8"/>
  <c r="I21" i="8"/>
  <c r="J21" i="8"/>
  <c r="L21" i="8"/>
  <c r="K21" i="8" s="1"/>
  <c r="G20" i="8"/>
  <c r="H20" i="8"/>
  <c r="L20" i="8" s="1"/>
  <c r="I20" i="8"/>
  <c r="J20" i="8"/>
  <c r="G19" i="8"/>
  <c r="H19" i="8"/>
  <c r="I19" i="8"/>
  <c r="J19" i="8"/>
  <c r="L19" i="8"/>
  <c r="K19" i="8" s="1"/>
  <c r="G18" i="8"/>
  <c r="H18" i="8"/>
  <c r="I18" i="8"/>
  <c r="J18" i="8"/>
  <c r="L18" i="8"/>
  <c r="K18" i="8" s="1"/>
  <c r="G17" i="8"/>
  <c r="H17" i="8"/>
  <c r="I17" i="8"/>
  <c r="J17" i="8"/>
  <c r="L17" i="8"/>
  <c r="K17" i="8" s="1"/>
  <c r="G16" i="8"/>
  <c r="H16" i="8"/>
  <c r="I16" i="8"/>
  <c r="J16" i="8"/>
  <c r="L16" i="8"/>
  <c r="K16" i="8" s="1"/>
  <c r="G15" i="8"/>
  <c r="H15" i="8"/>
  <c r="I15" i="8"/>
  <c r="J15" i="8"/>
  <c r="L15" i="8" s="1"/>
  <c r="G14" i="8"/>
  <c r="H14" i="8"/>
  <c r="I14" i="8"/>
  <c r="J14" i="8"/>
  <c r="L14" i="8"/>
  <c r="K14" i="8" s="1"/>
  <c r="G13" i="8"/>
  <c r="H13" i="8"/>
  <c r="L13" i="8" s="1"/>
  <c r="I13" i="8"/>
  <c r="J13" i="8"/>
  <c r="G12" i="8"/>
  <c r="H12" i="8"/>
  <c r="I12" i="8"/>
  <c r="J12" i="8"/>
  <c r="L12" i="8"/>
  <c r="K12" i="8" s="1"/>
  <c r="G11" i="8"/>
  <c r="H11" i="8"/>
  <c r="L11" i="8" s="1"/>
  <c r="I11" i="8"/>
  <c r="J11" i="8"/>
  <c r="E9" i="8"/>
  <c r="E10" i="8"/>
  <c r="G10" i="8"/>
  <c r="H10" i="8"/>
  <c r="L10" i="8" s="1"/>
  <c r="K10" i="8" s="1"/>
  <c r="I10" i="8"/>
  <c r="J10" i="8"/>
  <c r="M9" i="8"/>
  <c r="K9" i="8"/>
  <c r="L9" i="8"/>
  <c r="J7" i="8"/>
  <c r="J8" i="8"/>
  <c r="J9" i="8"/>
  <c r="J6" i="8"/>
  <c r="I7" i="8"/>
  <c r="I8" i="8"/>
  <c r="I9" i="8"/>
  <c r="I6" i="8"/>
  <c r="H7" i="8"/>
  <c r="H8" i="8"/>
  <c r="H9" i="8"/>
  <c r="H6" i="8"/>
  <c r="G7" i="8"/>
  <c r="L7" i="8" s="1"/>
  <c r="G8" i="8"/>
  <c r="G9" i="8"/>
  <c r="G6" i="8"/>
  <c r="J8" i="7"/>
  <c r="J9" i="7"/>
  <c r="J10" i="7"/>
  <c r="J11" i="7"/>
  <c r="J12" i="7"/>
  <c r="D15" i="7"/>
  <c r="D14" i="7"/>
  <c r="I10" i="7"/>
  <c r="I11" i="7"/>
  <c r="H8" i="7"/>
  <c r="I8" i="7" s="1"/>
  <c r="H9" i="7"/>
  <c r="I9" i="7" s="1"/>
  <c r="H10" i="7"/>
  <c r="H11" i="7"/>
  <c r="H12" i="7"/>
  <c r="I12" i="7" s="1"/>
  <c r="H7" i="7"/>
  <c r="I7" i="7" s="1"/>
  <c r="J7" i="7" s="1"/>
  <c r="G32" i="5"/>
  <c r="J32" i="5" s="1"/>
  <c r="H32" i="5"/>
  <c r="I32" i="5"/>
  <c r="F32" i="5"/>
  <c r="F12" i="5"/>
  <c r="G12" i="5"/>
  <c r="H12" i="5"/>
  <c r="I12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G20" i="5"/>
  <c r="G21" i="5"/>
  <c r="G22" i="5"/>
  <c r="G23" i="5"/>
  <c r="G24" i="5"/>
  <c r="G25" i="5"/>
  <c r="G26" i="5"/>
  <c r="G27" i="5"/>
  <c r="G28" i="5"/>
  <c r="G29" i="5"/>
  <c r="G30" i="5"/>
  <c r="G31" i="5"/>
  <c r="F20" i="5"/>
  <c r="F21" i="5"/>
  <c r="F22" i="5"/>
  <c r="F23" i="5"/>
  <c r="F24" i="5"/>
  <c r="F25" i="5"/>
  <c r="F26" i="5"/>
  <c r="F27" i="5"/>
  <c r="F28" i="5"/>
  <c r="F29" i="5"/>
  <c r="F30" i="5"/>
  <c r="F31" i="5"/>
  <c r="C7" i="6"/>
  <c r="D7" i="6" s="1"/>
  <c r="E7" i="6" s="1"/>
  <c r="C11" i="6"/>
  <c r="D11" i="6"/>
  <c r="E11" i="6"/>
  <c r="B11" i="6"/>
  <c r="D10" i="6"/>
  <c r="C10" i="6"/>
  <c r="B10" i="6"/>
  <c r="C6" i="6"/>
  <c r="F19" i="5"/>
  <c r="G19" i="5"/>
  <c r="H19" i="5"/>
  <c r="I19" i="5"/>
  <c r="F18" i="5"/>
  <c r="G18" i="5"/>
  <c r="H18" i="5"/>
  <c r="I18" i="5"/>
  <c r="F17" i="5"/>
  <c r="G17" i="5"/>
  <c r="G11" i="6" s="1"/>
  <c r="H17" i="5"/>
  <c r="H11" i="6" s="1"/>
  <c r="I17" i="5"/>
  <c r="I11" i="6" s="1"/>
  <c r="F16" i="5"/>
  <c r="G16" i="5"/>
  <c r="H16" i="5"/>
  <c r="I16" i="5"/>
  <c r="F15" i="5"/>
  <c r="F10" i="6" s="1"/>
  <c r="G15" i="5"/>
  <c r="H15" i="5"/>
  <c r="I15" i="5"/>
  <c r="F14" i="5"/>
  <c r="G14" i="5"/>
  <c r="H14" i="5"/>
  <c r="I14" i="5"/>
  <c r="F13" i="5"/>
  <c r="G13" i="5"/>
  <c r="H13" i="5"/>
  <c r="I13" i="5"/>
  <c r="F11" i="5"/>
  <c r="G11" i="5"/>
  <c r="H11" i="5"/>
  <c r="I11" i="5"/>
  <c r="I5" i="5"/>
  <c r="I6" i="5"/>
  <c r="I7" i="5"/>
  <c r="I8" i="5"/>
  <c r="I9" i="5"/>
  <c r="I10" i="5"/>
  <c r="I4" i="5"/>
  <c r="H5" i="5"/>
  <c r="H6" i="5"/>
  <c r="H7" i="5"/>
  <c r="H8" i="5"/>
  <c r="H9" i="5"/>
  <c r="H10" i="5"/>
  <c r="H4" i="5"/>
  <c r="G5" i="5"/>
  <c r="G6" i="5"/>
  <c r="G7" i="5"/>
  <c r="G8" i="5"/>
  <c r="G9" i="5"/>
  <c r="G10" i="5"/>
  <c r="G4" i="5"/>
  <c r="F5" i="5"/>
  <c r="F6" i="5"/>
  <c r="F7" i="5"/>
  <c r="F8" i="5"/>
  <c r="F9" i="5"/>
  <c r="F10" i="5"/>
  <c r="F4" i="5"/>
  <c r="E8" i="4"/>
  <c r="D9" i="4"/>
  <c r="D8" i="4"/>
  <c r="F10" i="1"/>
  <c r="F11" i="1"/>
  <c r="F12" i="1"/>
  <c r="F13" i="1"/>
  <c r="F14" i="1"/>
  <c r="F15" i="1"/>
  <c r="F16" i="1"/>
  <c r="F8" i="1"/>
  <c r="F9" i="1"/>
  <c r="F7" i="1"/>
  <c r="E13" i="1"/>
  <c r="E14" i="1"/>
  <c r="E15" i="1"/>
  <c r="E16" i="1"/>
  <c r="E7" i="1"/>
  <c r="E8" i="1"/>
  <c r="E9" i="1"/>
  <c r="E10" i="1"/>
  <c r="E11" i="1"/>
  <c r="E12" i="1"/>
  <c r="D8" i="1"/>
  <c r="D9" i="1"/>
  <c r="D10" i="1"/>
  <c r="D11" i="1"/>
  <c r="D12" i="1"/>
  <c r="D13" i="1"/>
  <c r="D14" i="1"/>
  <c r="D15" i="1"/>
  <c r="D16" i="1"/>
  <c r="D7" i="1"/>
  <c r="C8" i="1"/>
  <c r="C9" i="1"/>
  <c r="C10" i="1"/>
  <c r="C11" i="1"/>
  <c r="C12" i="1"/>
  <c r="C13" i="1"/>
  <c r="C14" i="1"/>
  <c r="C15" i="1"/>
  <c r="C16" i="1"/>
  <c r="C7" i="1"/>
  <c r="M9" i="14" l="1"/>
  <c r="L9" i="14" s="1"/>
  <c r="N9" i="14" s="1"/>
  <c r="F9" i="14" s="1"/>
  <c r="L8" i="14"/>
  <c r="N8" i="14" s="1"/>
  <c r="F8" i="14" s="1"/>
  <c r="L10" i="14"/>
  <c r="N10" i="14" s="1"/>
  <c r="F10" i="14" s="1"/>
  <c r="L11" i="14"/>
  <c r="N11" i="14" s="1"/>
  <c r="F11" i="14" s="1"/>
  <c r="L12" i="14"/>
  <c r="N12" i="14" s="1"/>
  <c r="F12" i="14" s="1"/>
  <c r="L13" i="14"/>
  <c r="N13" i="14" s="1"/>
  <c r="F13" i="14" s="1"/>
  <c r="L14" i="14"/>
  <c r="N14" i="14" s="1"/>
  <c r="F14" i="14" s="1"/>
  <c r="L15" i="14"/>
  <c r="N15" i="14" s="1"/>
  <c r="F15" i="14" s="1"/>
  <c r="L16" i="14"/>
  <c r="N16" i="14" s="1"/>
  <c r="F16" i="14" s="1"/>
  <c r="L17" i="14"/>
  <c r="N17" i="14" s="1"/>
  <c r="F17" i="14" s="1"/>
  <c r="L18" i="14"/>
  <c r="N18" i="14" s="1"/>
  <c r="F18" i="14" s="1"/>
  <c r="L19" i="14"/>
  <c r="N19" i="14" s="1"/>
  <c r="F19" i="14" s="1"/>
  <c r="L20" i="14"/>
  <c r="N20" i="14" s="1"/>
  <c r="F20" i="14" s="1"/>
  <c r="L23" i="14"/>
  <c r="N23" i="14" s="1"/>
  <c r="F23" i="14" s="1"/>
  <c r="L21" i="14"/>
  <c r="N21" i="14" s="1"/>
  <c r="F21" i="14" s="1"/>
  <c r="L22" i="14"/>
  <c r="N22" i="14" s="1"/>
  <c r="F22" i="14" s="1"/>
  <c r="K7" i="8"/>
  <c r="M7" i="8" s="1"/>
  <c r="E7" i="8" s="1"/>
  <c r="Q22" i="12"/>
  <c r="L8" i="10"/>
  <c r="N8" i="10" s="1"/>
  <c r="F8" i="10" s="1"/>
  <c r="L9" i="10"/>
  <c r="N9" i="10" s="1"/>
  <c r="F9" i="10" s="1"/>
  <c r="L11" i="10"/>
  <c r="N11" i="10" s="1"/>
  <c r="F11" i="10" s="1"/>
  <c r="L13" i="10"/>
  <c r="N13" i="10" s="1"/>
  <c r="F13" i="10" s="1"/>
  <c r="L15" i="10"/>
  <c r="N15" i="10" s="1"/>
  <c r="F15" i="10" s="1"/>
  <c r="L16" i="10"/>
  <c r="N16" i="10" s="1"/>
  <c r="F16" i="10" s="1"/>
  <c r="L18" i="10"/>
  <c r="N18" i="10" s="1"/>
  <c r="F18" i="10" s="1"/>
  <c r="L19" i="10"/>
  <c r="N19" i="10" s="1"/>
  <c r="F19" i="10" s="1"/>
  <c r="L20" i="10"/>
  <c r="N20" i="10" s="1"/>
  <c r="F20" i="10" s="1"/>
  <c r="L21" i="10"/>
  <c r="N21" i="10" s="1"/>
  <c r="F21" i="10" s="1"/>
  <c r="L23" i="10"/>
  <c r="N23" i="10" s="1"/>
  <c r="F23" i="10" s="1"/>
  <c r="L17" i="10"/>
  <c r="N17" i="10" s="1"/>
  <c r="F17" i="10" s="1"/>
  <c r="L10" i="10"/>
  <c r="N10" i="10" s="1"/>
  <c r="F10" i="10" s="1"/>
  <c r="L12" i="10"/>
  <c r="N12" i="10" s="1"/>
  <c r="F12" i="10" s="1"/>
  <c r="L14" i="10"/>
  <c r="N14" i="10" s="1"/>
  <c r="F14" i="10" s="1"/>
  <c r="L22" i="10"/>
  <c r="N22" i="10" s="1"/>
  <c r="F22" i="10" s="1"/>
  <c r="L8" i="8"/>
  <c r="K8" i="8"/>
  <c r="M8" i="8" s="1"/>
  <c r="E8" i="8" s="1"/>
  <c r="M21" i="8"/>
  <c r="E21" i="8" s="1"/>
  <c r="K20" i="8"/>
  <c r="M20" i="8" s="1"/>
  <c r="E20" i="8" s="1"/>
  <c r="M19" i="8"/>
  <c r="E19" i="8" s="1"/>
  <c r="M18" i="8"/>
  <c r="E18" i="8" s="1"/>
  <c r="M17" i="8"/>
  <c r="E17" i="8" s="1"/>
  <c r="M16" i="8"/>
  <c r="E16" i="8" s="1"/>
  <c r="K15" i="8"/>
  <c r="M15" i="8"/>
  <c r="E15" i="8" s="1"/>
  <c r="M14" i="8"/>
  <c r="E14" i="8" s="1"/>
  <c r="K13" i="8"/>
  <c r="M13" i="8" s="1"/>
  <c r="E13" i="8" s="1"/>
  <c r="M12" i="8"/>
  <c r="E12" i="8" s="1"/>
  <c r="K11" i="8"/>
  <c r="M11" i="8" s="1"/>
  <c r="E11" i="8" s="1"/>
  <c r="M10" i="8"/>
  <c r="J9" i="5"/>
  <c r="J5" i="5"/>
  <c r="J15" i="5"/>
  <c r="J12" i="5"/>
  <c r="F11" i="6"/>
  <c r="J31" i="5"/>
  <c r="J27" i="5"/>
  <c r="J23" i="5"/>
  <c r="J25" i="5"/>
  <c r="J30" i="5"/>
  <c r="J26" i="5"/>
  <c r="F7" i="6"/>
  <c r="G7" i="6" s="1"/>
  <c r="H7" i="6" s="1"/>
  <c r="I7" i="6" s="1"/>
  <c r="J28" i="5"/>
  <c r="J8" i="5"/>
  <c r="J14" i="5"/>
  <c r="J18" i="5"/>
  <c r="J19" i="5"/>
  <c r="J24" i="5"/>
  <c r="J21" i="5"/>
  <c r="J4" i="5"/>
  <c r="J7" i="5"/>
  <c r="J22" i="5"/>
  <c r="J20" i="5"/>
  <c r="J10" i="5"/>
  <c r="J6" i="5"/>
  <c r="J16" i="5"/>
  <c r="J29" i="5"/>
  <c r="J17" i="5"/>
  <c r="J11" i="6" s="1"/>
  <c r="J11" i="5"/>
  <c r="E6" i="6"/>
  <c r="J13" i="5"/>
  <c r="J7" i="6" l="1"/>
  <c r="K6" i="8"/>
  <c r="M6" i="8" s="1"/>
  <c r="E6" i="8" s="1"/>
</calcChain>
</file>

<file path=xl/sharedStrings.xml><?xml version="1.0" encoding="utf-8"?>
<sst xmlns="http://schemas.openxmlformats.org/spreadsheetml/2006/main" count="413" uniqueCount="194">
  <si>
    <t>SL. No.</t>
  </si>
  <si>
    <t>EMP Name</t>
  </si>
  <si>
    <t>Designation</t>
  </si>
  <si>
    <t>Basic</t>
  </si>
  <si>
    <t>Net Salary</t>
  </si>
  <si>
    <t>Pranab Sen</t>
  </si>
  <si>
    <t>Raktima Das</t>
  </si>
  <si>
    <t>Ramkrishna Chakraborty</t>
  </si>
  <si>
    <t>Laltu Debnath</t>
  </si>
  <si>
    <t>Sristi Das</t>
  </si>
  <si>
    <t>Prothomesh Sharma</t>
  </si>
  <si>
    <t>Anshika Bardhan</t>
  </si>
  <si>
    <t>Garima Chatterjee</t>
  </si>
  <si>
    <t>Rinku Dey</t>
  </si>
  <si>
    <t>Haren Mandal</t>
  </si>
  <si>
    <t>Manager</t>
  </si>
  <si>
    <t>Asst. Manager</t>
  </si>
  <si>
    <t>Teller</t>
  </si>
  <si>
    <t>Clerk</t>
  </si>
  <si>
    <t>Peon</t>
  </si>
  <si>
    <t>Serv. Manager</t>
  </si>
  <si>
    <t>V-LOOKUP</t>
  </si>
  <si>
    <t>H-LOOKUP</t>
  </si>
  <si>
    <t>Emp Name</t>
  </si>
  <si>
    <t>Year</t>
  </si>
  <si>
    <t>Rupak</t>
  </si>
  <si>
    <t>Kunal</t>
  </si>
  <si>
    <t>Rohan</t>
  </si>
  <si>
    <t>Sima</t>
  </si>
  <si>
    <t>Puja</t>
  </si>
  <si>
    <t>Name</t>
  </si>
  <si>
    <t>Add</t>
  </si>
  <si>
    <t>Emp</t>
  </si>
  <si>
    <t>Basic Salary</t>
  </si>
  <si>
    <t>TA</t>
  </si>
  <si>
    <t>DA</t>
  </si>
  <si>
    <t>HRA</t>
  </si>
  <si>
    <t>PF</t>
  </si>
  <si>
    <t>Padma</t>
  </si>
  <si>
    <t>Sunil</t>
  </si>
  <si>
    <t>Rahim</t>
  </si>
  <si>
    <t>Prakash</t>
  </si>
  <si>
    <t>Ankita</t>
  </si>
  <si>
    <t>Proloy</t>
  </si>
  <si>
    <t>Nita</t>
  </si>
  <si>
    <t>Birbhum</t>
  </si>
  <si>
    <t>Bankura</t>
  </si>
  <si>
    <t>Kolkata</t>
  </si>
  <si>
    <t>Medinipore</t>
  </si>
  <si>
    <t>24 pgs north</t>
  </si>
  <si>
    <t xml:space="preserve">South 24 pgs </t>
  </si>
  <si>
    <t>Howrah</t>
  </si>
  <si>
    <t>TA : BS&gt;=20000,BS*20%,BS&gt;=15000,BS*15%,BS*10%</t>
  </si>
  <si>
    <t>DA : BS&gt;=20000,BS*25%,BS&gt;=15000,BS*20%,BS*15%</t>
  </si>
  <si>
    <t>PF: BS*7%</t>
  </si>
  <si>
    <t>Pojjal</t>
  </si>
  <si>
    <t>Rishi</t>
  </si>
  <si>
    <t>Anil</t>
  </si>
  <si>
    <t>Pratima</t>
  </si>
  <si>
    <t>Rohit</t>
  </si>
  <si>
    <t>Nadia</t>
  </si>
  <si>
    <t>Haranath</t>
  </si>
  <si>
    <t>Hoogly</t>
  </si>
  <si>
    <t>Ritabrata</t>
  </si>
  <si>
    <t>Partha</t>
  </si>
  <si>
    <t>Paschim Medinipore</t>
  </si>
  <si>
    <t>Pragayan</t>
  </si>
  <si>
    <t>Purulia</t>
  </si>
  <si>
    <t>Pritish</t>
  </si>
  <si>
    <t>Purba Medinipore</t>
  </si>
  <si>
    <t>Tirtha</t>
  </si>
  <si>
    <t>Gopal</t>
  </si>
  <si>
    <t>Rita</t>
  </si>
  <si>
    <t>Pritam</t>
  </si>
  <si>
    <t>Bhanu</t>
  </si>
  <si>
    <t>Oliva</t>
  </si>
  <si>
    <t>Lisha</t>
  </si>
  <si>
    <t>Tushar</t>
  </si>
  <si>
    <t>Nabin</t>
  </si>
  <si>
    <t>Mahesh</t>
  </si>
  <si>
    <t>Ishita</t>
  </si>
  <si>
    <t>Dinajpore</t>
  </si>
  <si>
    <t>Murshidabad</t>
  </si>
  <si>
    <t>Bardhaman</t>
  </si>
  <si>
    <t>vlookup</t>
  </si>
  <si>
    <t>hlookup</t>
  </si>
  <si>
    <t>Net Salary: &gt;20000 =A, &gt;15000=B, &lt;10000=c</t>
  </si>
  <si>
    <t>DOS</t>
  </si>
  <si>
    <t>WORD</t>
  </si>
  <si>
    <t>EXCEL</t>
  </si>
  <si>
    <t>Total</t>
  </si>
  <si>
    <t>Average</t>
  </si>
  <si>
    <t>Grade</t>
  </si>
  <si>
    <t>DITA</t>
  </si>
  <si>
    <t>CITA</t>
  </si>
  <si>
    <t>Moumita</t>
  </si>
  <si>
    <t>Raja</t>
  </si>
  <si>
    <t>Amit</t>
  </si>
  <si>
    <t>Sumit</t>
  </si>
  <si>
    <t>Sujan</t>
  </si>
  <si>
    <t>Maximum</t>
  </si>
  <si>
    <t>Minimum</t>
  </si>
  <si>
    <t>EMPLOYEE DETAILS OF SAMMY INFOTECH</t>
  </si>
  <si>
    <t>CODE</t>
  </si>
  <si>
    <t>NAME</t>
  </si>
  <si>
    <t>DEPT</t>
  </si>
  <si>
    <t>GRADE</t>
  </si>
  <si>
    <t>BASIC</t>
  </si>
  <si>
    <t>Tax</t>
  </si>
  <si>
    <t>GROSS</t>
  </si>
  <si>
    <t>NET</t>
  </si>
  <si>
    <t>A01</t>
  </si>
  <si>
    <t>A02</t>
  </si>
  <si>
    <t>A03</t>
  </si>
  <si>
    <t>A04</t>
  </si>
  <si>
    <t>A05</t>
  </si>
  <si>
    <t>A.Das</t>
  </si>
  <si>
    <t>B.Roy</t>
  </si>
  <si>
    <t>C.Gomes</t>
  </si>
  <si>
    <t>D.Dhar</t>
  </si>
  <si>
    <t>ADM</t>
  </si>
  <si>
    <t>MKT</t>
  </si>
  <si>
    <t>ENG</t>
  </si>
  <si>
    <t>COMP</t>
  </si>
  <si>
    <t>A06</t>
  </si>
  <si>
    <t>A07</t>
  </si>
  <si>
    <t>A08</t>
  </si>
  <si>
    <t>A09</t>
  </si>
  <si>
    <t>A10</t>
  </si>
  <si>
    <t>A11</t>
  </si>
  <si>
    <t>A12</t>
  </si>
  <si>
    <t>A13</t>
  </si>
  <si>
    <t>P.Banerjee</t>
  </si>
  <si>
    <t>A14</t>
  </si>
  <si>
    <t>A15</t>
  </si>
  <si>
    <t>A16</t>
  </si>
  <si>
    <t>H.Das</t>
  </si>
  <si>
    <t>Person Name</t>
  </si>
  <si>
    <t>Mr. Amitava Roy Chowdhury</t>
  </si>
  <si>
    <t>Loan Amount</t>
  </si>
  <si>
    <t>Rate of Interest</t>
  </si>
  <si>
    <t>Year of Payment</t>
  </si>
  <si>
    <t>Simple Interest</t>
  </si>
  <si>
    <t>Code</t>
  </si>
  <si>
    <t>CITY</t>
  </si>
  <si>
    <t>TV</t>
  </si>
  <si>
    <t>FREEZE</t>
  </si>
  <si>
    <t>COMPUTER</t>
  </si>
  <si>
    <t>W.WATCH</t>
  </si>
  <si>
    <t>KOLKATA</t>
  </si>
  <si>
    <t>MUMBAI</t>
  </si>
  <si>
    <t>CHENNAI</t>
  </si>
  <si>
    <t>DELHI</t>
  </si>
  <si>
    <t>BARRACKPORE YOUTH COMPUTER TRAINING CENTRE
Barrackpore Municipality Office Complex
B.T Road: Talpukur
BARRACKPORE</t>
  </si>
  <si>
    <t>NAME: SANTANU DEY
BATCH CODE: A001</t>
  </si>
  <si>
    <t>SUBJECT</t>
  </si>
  <si>
    <t>PAPER - 1
Fundamentals,DOS,
Windows,Ms Word</t>
  </si>
  <si>
    <t>PAPER - 2
Fundamentals,DOS,
Windows,Ms Word</t>
  </si>
  <si>
    <t>PAPER - 3
Fundamentals,DOS,
Windows,Ms Word</t>
  </si>
  <si>
    <t>PAPER - 4
Fundamentals,DOS,
Windows,Ms Word</t>
  </si>
  <si>
    <t>PRACTICAL</t>
  </si>
  <si>
    <t>THEORY</t>
  </si>
  <si>
    <t>TOTAL</t>
  </si>
  <si>
    <t>GRAND
TOTAL</t>
  </si>
  <si>
    <t>OBTAINED</t>
  </si>
  <si>
    <t xml:space="preserve">Employee id </t>
  </si>
  <si>
    <t>Employee Id</t>
  </si>
  <si>
    <t>Contact Number</t>
  </si>
  <si>
    <t>Email Address</t>
  </si>
  <si>
    <t>A0001</t>
  </si>
  <si>
    <t>A0002</t>
  </si>
  <si>
    <t>A0003</t>
  </si>
  <si>
    <t>A0004</t>
  </si>
  <si>
    <t>A0005</t>
  </si>
  <si>
    <t>A0006</t>
  </si>
  <si>
    <t>Suresh Singh</t>
  </si>
  <si>
    <t>suresh@gmail.com</t>
  </si>
  <si>
    <t>Ramesh Jadav</t>
  </si>
  <si>
    <t>ramesh@gmail.com</t>
  </si>
  <si>
    <t>Pramila Singh</t>
  </si>
  <si>
    <t>promila@gmail.com</t>
  </si>
  <si>
    <t>Dipesh Raghab</t>
  </si>
  <si>
    <t>dipu55@yahoo.com</t>
  </si>
  <si>
    <t>Pritam Sen</t>
  </si>
  <si>
    <t>pri100@gmail.com</t>
  </si>
  <si>
    <t>Bhumiksha Sinha</t>
  </si>
  <si>
    <t>bhumi@gmail.com</t>
  </si>
  <si>
    <t>Product ID</t>
  </si>
  <si>
    <t>P101</t>
  </si>
  <si>
    <t>P102</t>
  </si>
  <si>
    <t>P103</t>
  </si>
  <si>
    <t>P104</t>
  </si>
  <si>
    <t>P105</t>
  </si>
  <si>
    <t>P106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</si>
</sst>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2" tint="-0.899990844447157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/>
    <xf numFmtId="0" fontId="1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1" fillId="0" borderId="1" xfId="0" applyFont="1" applyBorder="1"/>
    <xf numFmtId="0" fontId="0" fillId="0" borderId="1" xfId="0" applyFont="1" applyFill="1" applyBorder="1"/>
    <xf numFmtId="9" fontId="0" fillId="0" borderId="1" xfId="0" applyNumberFormat="1" applyBorder="1" applyAlignment="1">
      <alignment horizontal="left"/>
    </xf>
    <xf numFmtId="0" fontId="0" fillId="0" borderId="19" xfId="0" applyBorder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textRotation="90"/>
    </xf>
    <xf numFmtId="0" fontId="3" fillId="0" borderId="3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textRotation="90" wrapText="1"/>
    </xf>
    <xf numFmtId="0" fontId="6" fillId="7" borderId="3" xfId="0" applyFont="1" applyFill="1" applyBorder="1" applyAlignment="1">
      <alignment horizontal="center" vertical="center" textRotation="90" wrapText="1"/>
    </xf>
    <xf numFmtId="0" fontId="6" fillId="7" borderId="4" xfId="0" applyFont="1" applyFill="1" applyBorder="1" applyAlignment="1">
      <alignment horizontal="center" vertical="center" textRotation="90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left" vertical="center" wrapText="1"/>
    </xf>
    <xf numFmtId="0" fontId="0" fillId="9" borderId="15" xfId="0" applyFill="1" applyBorder="1" applyAlignment="1">
      <alignment horizontal="left" vertical="center"/>
    </xf>
    <xf numFmtId="0" fontId="0" fillId="9" borderId="16" xfId="0" applyFill="1" applyBorder="1" applyAlignment="1">
      <alignment horizontal="left" vertical="center"/>
    </xf>
    <xf numFmtId="0" fontId="0" fillId="9" borderId="24" xfId="0" applyFill="1" applyBorder="1" applyAlignment="1">
      <alignment horizontal="left" vertical="center"/>
    </xf>
    <xf numFmtId="0" fontId="0" fillId="9" borderId="25" xfId="0" applyFill="1" applyBorder="1" applyAlignment="1">
      <alignment horizontal="left" vertical="center"/>
    </xf>
    <xf numFmtId="0" fontId="0" fillId="9" borderId="26" xfId="0" applyFill="1" applyBorder="1" applyAlignment="1">
      <alignment horizontal="left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6" fillId="9" borderId="2" xfId="0" applyFont="1" applyFill="1" applyBorder="1" applyAlignment="1">
      <alignment horizontal="center" vertical="center" textRotation="90" wrapText="1"/>
    </xf>
    <xf numFmtId="0" fontId="6" fillId="9" borderId="3" xfId="0" applyFont="1" applyFill="1" applyBorder="1" applyAlignment="1">
      <alignment horizontal="center" vertical="center" textRotation="90" wrapText="1"/>
    </xf>
    <xf numFmtId="0" fontId="6" fillId="9" borderId="4" xfId="0" applyFont="1" applyFill="1" applyBorder="1" applyAlignment="1">
      <alignment horizontal="center" vertical="center" textRotation="90" wrapText="1"/>
    </xf>
    <xf numFmtId="0" fontId="9" fillId="10" borderId="8" xfId="0" applyFont="1" applyFill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9" fillId="10" borderId="18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textRotation="90" wrapText="1"/>
    </xf>
    <xf numFmtId="0" fontId="6" fillId="0" borderId="10" xfId="0" applyFont="1" applyBorder="1" applyAlignment="1">
      <alignment horizontal="center" vertical="center" textRotation="90" wrapText="1"/>
    </xf>
    <xf numFmtId="0" fontId="6" fillId="0" borderId="20" xfId="0" applyFont="1" applyBorder="1" applyAlignment="1">
      <alignment horizontal="center" vertical="center" textRotation="90" wrapText="1"/>
    </xf>
    <xf numFmtId="0" fontId="6" fillId="0" borderId="23" xfId="0" applyFont="1" applyBorder="1" applyAlignment="1">
      <alignment horizontal="center" vertical="center" textRotation="90" wrapText="1"/>
    </xf>
    <xf numFmtId="0" fontId="6" fillId="0" borderId="17" xfId="0" applyFont="1" applyBorder="1" applyAlignment="1">
      <alignment horizontal="center" vertical="center" textRotation="90" wrapText="1"/>
    </xf>
    <xf numFmtId="0" fontId="6" fillId="0" borderId="13" xfId="0" applyFont="1" applyBorder="1" applyAlignment="1">
      <alignment horizontal="center" vertical="center" textRotation="90" wrapText="1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E16009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E16009"/>
      <color rgb="FFE2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Sheet5!$F$7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Sheet5!$D$8:$E$14</c:f>
              <c:multiLvlStrCache>
                <c:ptCount val="7"/>
                <c:lvl>
                  <c:pt idx="0">
                    <c:v>A.Das</c:v>
                  </c:pt>
                  <c:pt idx="1">
                    <c:v>B.Roy</c:v>
                  </c:pt>
                  <c:pt idx="2">
                    <c:v>C.Gomes</c:v>
                  </c:pt>
                  <c:pt idx="3">
                    <c:v>D.Dhar</c:v>
                  </c:pt>
                  <c:pt idx="4">
                    <c:v>P.Banerjee</c:v>
                  </c:pt>
                  <c:pt idx="5">
                    <c:v>H.Das</c:v>
                  </c:pt>
                  <c:pt idx="6">
                    <c:v>Moumita</c:v>
                  </c:pt>
                </c:lvl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</c:lvl>
              </c:multiLvlStrCache>
            </c:multiLvlStrRef>
          </c:cat>
          <c:val>
            <c:numRef>
              <c:f>Sheet5!$F$8:$F$14</c:f>
              <c:numCache>
                <c:formatCode>General</c:formatCode>
                <c:ptCount val="7"/>
                <c:pt idx="0">
                  <c:v>9433.9622641509432</c:v>
                </c:pt>
                <c:pt idx="1">
                  <c:v>3456</c:v>
                </c:pt>
                <c:pt idx="2">
                  <c:v>8805.0314465408846</c:v>
                </c:pt>
                <c:pt idx="3">
                  <c:v>7890</c:v>
                </c:pt>
                <c:pt idx="4">
                  <c:v>3000</c:v>
                </c:pt>
                <c:pt idx="5">
                  <c:v>8000</c:v>
                </c:pt>
                <c:pt idx="6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E-4A17-8832-D69AF3D8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588303"/>
        <c:axId val="949591215"/>
      </c:lineChart>
      <c:catAx>
        <c:axId val="94958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91215"/>
        <c:crosses val="autoZero"/>
        <c:auto val="1"/>
        <c:lblAlgn val="ctr"/>
        <c:lblOffset val="100"/>
        <c:noMultiLvlLbl val="0"/>
      </c:catAx>
      <c:valAx>
        <c:axId val="9495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8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060411198600182"/>
          <c:y val="0.15740740740740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Sheet5!$I$8</c:f>
              <c:strCache>
                <c:ptCount val="1"/>
                <c:pt idx="0">
                  <c:v>KOLKATA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Sheet5!$J$8:$M$8</c:f>
              <c:numCache>
                <c:formatCode>General</c:formatCode>
                <c:ptCount val="4"/>
                <c:pt idx="0">
                  <c:v>4500</c:v>
                </c:pt>
                <c:pt idx="1">
                  <c:v>8536</c:v>
                </c:pt>
                <c:pt idx="2">
                  <c:v>8900</c:v>
                </c:pt>
                <c:pt idx="3">
                  <c:v>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6-4909-B2A6-BAA8961D12F4}"/>
            </c:ext>
          </c:extLst>
        </c:ser>
        <c:ser>
          <c:idx val="1"/>
          <c:order val="1"/>
          <c:tx>
            <c:strRef>
              <c:f>Sheet5!$I$9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Sheet5!$J$9:$M$9</c:f>
              <c:numCache>
                <c:formatCode>General</c:formatCode>
                <c:ptCount val="4"/>
                <c:pt idx="0">
                  <c:v>7000</c:v>
                </c:pt>
                <c:pt idx="1">
                  <c:v>8500</c:v>
                </c:pt>
                <c:pt idx="2">
                  <c:v>3985</c:v>
                </c:pt>
                <c:pt idx="3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6-4909-B2A6-BAA8961D12F4}"/>
            </c:ext>
          </c:extLst>
        </c:ser>
        <c:ser>
          <c:idx val="2"/>
          <c:order val="2"/>
          <c:tx>
            <c:strRef>
              <c:f>Sheet5!$I$10</c:f>
              <c:strCache>
                <c:ptCount val="1"/>
                <c:pt idx="0">
                  <c:v>CHENNAI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Sheet5!$J$10:$M$10</c:f>
              <c:numCache>
                <c:formatCode>General</c:formatCode>
                <c:ptCount val="4"/>
                <c:pt idx="0">
                  <c:v>7480</c:v>
                </c:pt>
                <c:pt idx="1">
                  <c:v>3900</c:v>
                </c:pt>
                <c:pt idx="2">
                  <c:v>7850</c:v>
                </c:pt>
                <c:pt idx="3">
                  <c:v>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F6-4909-B2A6-BAA8961D12F4}"/>
            </c:ext>
          </c:extLst>
        </c:ser>
        <c:ser>
          <c:idx val="3"/>
          <c:order val="3"/>
          <c:tx>
            <c:strRef>
              <c:f>Sheet5!$I$11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Sheet5!$J$11:$M$11</c:f>
              <c:numCache>
                <c:formatCode>General</c:formatCode>
                <c:ptCount val="4"/>
                <c:pt idx="0">
                  <c:v>6220</c:v>
                </c:pt>
                <c:pt idx="1">
                  <c:v>6500</c:v>
                </c:pt>
                <c:pt idx="2">
                  <c:v>5805</c:v>
                </c:pt>
                <c:pt idx="3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F6-4909-B2A6-BAA8961D1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746239"/>
        <c:axId val="876746655"/>
      </c:barChart>
      <c:catAx>
        <c:axId val="87674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46655"/>
        <c:crosses val="autoZero"/>
        <c:auto val="1"/>
        <c:lblAlgn val="ctr"/>
        <c:lblOffset val="100"/>
        <c:noMultiLvlLbl val="0"/>
      </c:catAx>
      <c:valAx>
        <c:axId val="8767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4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13</xdr:row>
      <xdr:rowOff>110490</xdr:rowOff>
    </xdr:from>
    <xdr:to>
      <xdr:col>11</xdr:col>
      <xdr:colOff>480060</xdr:colOff>
      <xdr:row>24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F02685-1D6C-4C23-801C-186ABF276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541020</xdr:colOff>
      <xdr:row>5</xdr:row>
      <xdr:rowOff>41910</xdr:rowOff>
    </xdr:from>
    <xdr:to>
      <xdr:col>19</xdr:col>
      <xdr:colOff>541020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F1378C-52B0-443C-A5CC-56021D4C8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A6525-AE35-4419-B0B1-166DA6CB6C17}">
  <sheetPr codeName="Sheet1"/>
  <dimension ref="B4:L19"/>
  <sheetViews>
    <sheetView workbookViewId="0">
      <selection activeCell="D19" sqref="D19"/>
    </sheetView>
  </sheetViews>
  <sheetFormatPr defaultRowHeight="14.4" x14ac:dyDescent="0.3"/>
  <cols>
    <col min="2" max="2" width="6.77734375" bestFit="1" customWidth="1"/>
    <col min="3" max="3" width="21.109375" bestFit="1" customWidth="1"/>
    <col min="4" max="4" width="12.6640625" bestFit="1" customWidth="1"/>
    <col min="5" max="5" width="13.5546875" customWidth="1"/>
    <col min="6" max="6" width="13.6640625" customWidth="1"/>
    <col min="8" max="8" width="6.77734375" bestFit="1" customWidth="1"/>
    <col min="9" max="9" width="10" bestFit="1" customWidth="1"/>
    <col min="10" max="10" width="9.33203125" bestFit="1" customWidth="1"/>
  </cols>
  <sheetData>
    <row r="4" spans="2:12" ht="28.8" x14ac:dyDescent="0.55000000000000004">
      <c r="F4" s="30" t="s">
        <v>21</v>
      </c>
      <c r="G4" s="30"/>
      <c r="H4" s="30"/>
      <c r="I4" s="30"/>
      <c r="J4" s="30"/>
      <c r="K4" s="30"/>
      <c r="L4" s="30"/>
    </row>
    <row r="5" spans="2:12" x14ac:dyDescent="0.3">
      <c r="H5" s="3"/>
      <c r="I5" s="3"/>
      <c r="J5" s="3"/>
      <c r="K5" s="3"/>
    </row>
    <row r="6" spans="2:12" x14ac:dyDescent="0.3"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H6" s="4"/>
      <c r="I6" s="4"/>
      <c r="J6" s="4"/>
      <c r="K6" s="3"/>
    </row>
    <row r="7" spans="2:12" x14ac:dyDescent="0.3">
      <c r="B7" s="8">
        <v>8</v>
      </c>
      <c r="C7" s="8" t="str">
        <f>VLOOKUP(B7,vlookup!$B$6:$F$16,2,0)</f>
        <v>Garima Chatterjee</v>
      </c>
      <c r="D7" s="8" t="str">
        <f>VLOOKUP(B7,vlookup!$B$6:$F$16,3,0)</f>
        <v>Teller</v>
      </c>
      <c r="E7" s="6">
        <f>VLOOKUP(B7,vlookup!$B$6:$F$16,4,0)</f>
        <v>12900</v>
      </c>
      <c r="F7" s="6">
        <f>VLOOKUP(vlookup_formula!B7,vlookup!$B$6:$F$16,5,0)</f>
        <v>19990</v>
      </c>
      <c r="H7" s="3"/>
      <c r="I7" s="3"/>
      <c r="J7" s="3"/>
      <c r="K7" s="3"/>
    </row>
    <row r="8" spans="2:12" x14ac:dyDescent="0.3">
      <c r="B8" s="8">
        <v>6</v>
      </c>
      <c r="C8" s="8" t="str">
        <f>VLOOKUP(B8,vlookup!$B$6:$F$16,2,0)</f>
        <v>Prothomesh Sharma</v>
      </c>
      <c r="D8" s="8" t="str">
        <f>VLOOKUP(B8,vlookup!$B$6:$F$16,3,0)</f>
        <v>Clerk</v>
      </c>
      <c r="E8" s="6">
        <f>VLOOKUP(B8,vlookup!$B$6:$F$16,4,0)</f>
        <v>11500</v>
      </c>
      <c r="F8" s="6">
        <f>VLOOKUP(vlookup_formula!B8,vlookup!$B$6:$F$16,5,0)</f>
        <v>15092</v>
      </c>
      <c r="H8" s="3"/>
      <c r="I8" s="3"/>
      <c r="J8" s="3"/>
      <c r="K8" s="3"/>
    </row>
    <row r="9" spans="2:12" x14ac:dyDescent="0.3">
      <c r="B9" s="8">
        <v>7</v>
      </c>
      <c r="C9" s="8" t="str">
        <f>VLOOKUP(B9,vlookup!$B$6:$F$16,2,0)</f>
        <v>Anshika Bardhan</v>
      </c>
      <c r="D9" s="8" t="str">
        <f>VLOOKUP(B9,vlookup!$B$6:$F$16,3,0)</f>
        <v>Serv. Manager</v>
      </c>
      <c r="E9" s="6">
        <f>VLOOKUP(B9,vlookup!$B$6:$F$16,4,0)</f>
        <v>17500</v>
      </c>
      <c r="F9" s="6">
        <f>VLOOKUP(vlookup_formula!B9,vlookup!$B$6:$F$16,5,0)</f>
        <v>26500</v>
      </c>
    </row>
    <row r="10" spans="2:12" x14ac:dyDescent="0.3">
      <c r="B10" s="8">
        <v>5</v>
      </c>
      <c r="C10" s="8" t="str">
        <f>VLOOKUP(B10,vlookup!$B$6:$F$16,2,0)</f>
        <v>Sristi Das</v>
      </c>
      <c r="D10" s="8" t="str">
        <f>VLOOKUP(B10,vlookup!$B$6:$F$16,3,0)</f>
        <v>Peon</v>
      </c>
      <c r="E10" s="6">
        <f>VLOOKUP(B10,vlookup!$B$6:$F$16,4,0)</f>
        <v>9800</v>
      </c>
      <c r="F10" s="6">
        <f>VLOOKUP(vlookup_formula!B10,vlookup!$B$6:$F$16,5,0)</f>
        <v>18326</v>
      </c>
    </row>
    <row r="11" spans="2:12" x14ac:dyDescent="0.3">
      <c r="B11" s="8">
        <v>3</v>
      </c>
      <c r="C11" s="8" t="str">
        <f>VLOOKUP(B11,vlookup!$B$6:$F$16,2,0)</f>
        <v>Ramkrishna Chakraborty</v>
      </c>
      <c r="D11" s="8" t="str">
        <f>VLOOKUP(B11,vlookup!$B$6:$F$16,3,0)</f>
        <v>Teller</v>
      </c>
      <c r="E11" s="6">
        <f>VLOOKUP(B11,vlookup!$B$6:$F$16,4,0)</f>
        <v>15000</v>
      </c>
      <c r="F11" s="6">
        <f>VLOOKUP(vlookup_formula!B11,vlookup!$B$6:$F$16,5,0)</f>
        <v>23100</v>
      </c>
    </row>
    <row r="12" spans="2:12" x14ac:dyDescent="0.3">
      <c r="B12" s="8">
        <v>2</v>
      </c>
      <c r="C12" s="8" t="str">
        <f>VLOOKUP(B12,vlookup!$B$6:$F$16,2,0)</f>
        <v>Raktima Das</v>
      </c>
      <c r="D12" s="8" t="str">
        <f>VLOOKUP(B12,vlookup!$B$6:$F$16,3,0)</f>
        <v>Asst. Manager</v>
      </c>
      <c r="E12" s="6">
        <f>VLOOKUP(B12,vlookup!$B$6:$F$16,4,0)</f>
        <v>18200</v>
      </c>
      <c r="F12" s="6">
        <f>VLOOKUP(vlookup_formula!B12,vlookup!$B$6:$F$16,5,0)</f>
        <v>28028</v>
      </c>
    </row>
    <row r="13" spans="2:12" x14ac:dyDescent="0.3">
      <c r="B13" s="8">
        <v>1</v>
      </c>
      <c r="C13" s="8" t="str">
        <f>VLOOKUP(B13,vlookup!$B$6:$F$16,2,0)</f>
        <v>Pranab Sen</v>
      </c>
      <c r="D13" s="8" t="str">
        <f>VLOOKUP(B13,vlookup!$B$6:$F$16,3,0)</f>
        <v>Manager</v>
      </c>
      <c r="E13" s="6">
        <f>VLOOKUP(B13,vlookup!$B$6:$F$16,4,0)</f>
        <v>19500</v>
      </c>
      <c r="F13" s="6">
        <f>VLOOKUP(vlookup_formula!B13,vlookup!$B$6:$F$16,5,0)</f>
        <v>30030</v>
      </c>
    </row>
    <row r="14" spans="2:12" x14ac:dyDescent="0.3">
      <c r="B14" s="8">
        <v>10</v>
      </c>
      <c r="C14" s="8" t="str">
        <f>VLOOKUP(B14,vlookup!$B$6:$F$16,2,0)</f>
        <v>Haren Mandal</v>
      </c>
      <c r="D14" s="8" t="str">
        <f>VLOOKUP(B14,vlookup!$B$6:$F$16,3,0)</f>
        <v>Peon</v>
      </c>
      <c r="E14" s="6">
        <f>VLOOKUP(B14,vlookup!$B$6:$F$16,4,0)</f>
        <v>11500</v>
      </c>
      <c r="F14" s="6">
        <f>VLOOKUP(vlookup_formula!B14,vlookup!$B$6:$F$16,5,0)</f>
        <v>18326</v>
      </c>
    </row>
    <row r="15" spans="2:12" x14ac:dyDescent="0.3">
      <c r="B15" s="8">
        <v>9</v>
      </c>
      <c r="C15" s="8" t="str">
        <f>VLOOKUP(B15,vlookup!$B$6:$F$16,2,0)</f>
        <v>Rinku Dey</v>
      </c>
      <c r="D15" s="8" t="str">
        <f>VLOOKUP(B15,vlookup!$B$6:$F$16,3,0)</f>
        <v>Clerk</v>
      </c>
      <c r="E15" s="6">
        <f>VLOOKUP(B15,vlookup!$B$6:$F$16,4,0)</f>
        <v>12900</v>
      </c>
      <c r="F15" s="6">
        <f>VLOOKUP(vlookup_formula!B15,vlookup!$B$6:$F$16,5,0)</f>
        <v>21500</v>
      </c>
    </row>
    <row r="16" spans="2:12" x14ac:dyDescent="0.3">
      <c r="B16" s="8">
        <v>4</v>
      </c>
      <c r="C16" s="8" t="str">
        <f>VLOOKUP(B16,vlookup!$B$6:$F$16,2,0)</f>
        <v>Laltu Debnath</v>
      </c>
      <c r="D16" s="8" t="str">
        <f>VLOOKUP(B16,vlookup!$B$6:$F$16,3,0)</f>
        <v>Clerk</v>
      </c>
      <c r="E16" s="6">
        <f>VLOOKUP(B16,vlookup!$B$6:$F$16,4,0)</f>
        <v>11500</v>
      </c>
      <c r="F16" s="6">
        <f>VLOOKUP(vlookup_formula!B16,vlookup!$B$6:$F$16,5,0)</f>
        <v>18788</v>
      </c>
    </row>
    <row r="17" spans="2:6" x14ac:dyDescent="0.3">
      <c r="B17" s="3"/>
      <c r="C17" s="3"/>
      <c r="D17" s="3"/>
      <c r="E17" s="3"/>
      <c r="F17" s="3"/>
    </row>
    <row r="18" spans="2:6" x14ac:dyDescent="0.3">
      <c r="B18" s="3"/>
      <c r="C18" s="3"/>
      <c r="D18" s="3"/>
      <c r="E18" s="3"/>
      <c r="F18" s="3"/>
    </row>
    <row r="19" spans="2:6" x14ac:dyDescent="0.3">
      <c r="B19" s="3"/>
      <c r="C19" s="3"/>
      <c r="D19" s="3"/>
      <c r="E19" s="3"/>
      <c r="F19" s="3"/>
    </row>
  </sheetData>
  <mergeCells count="1">
    <mergeCell ref="F4:L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B1EC-A5E5-4F43-AED8-9A37B83FA72F}">
  <sheetPr codeName="Sheet10"/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592E-B01D-4490-A0A7-EBFD0761581D}">
  <sheetPr codeName="Sheet11"/>
  <dimension ref="C5:R23"/>
  <sheetViews>
    <sheetView workbookViewId="0">
      <selection activeCell="U18" sqref="U18"/>
    </sheetView>
  </sheetViews>
  <sheetFormatPr defaultRowHeight="14.4" x14ac:dyDescent="0.3"/>
  <sheetData>
    <row r="5" spans="3:18" x14ac:dyDescent="0.3">
      <c r="C5" s="37" t="s">
        <v>102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9"/>
    </row>
    <row r="6" spans="3:18" x14ac:dyDescent="0.3">
      <c r="C6" s="40"/>
      <c r="D6" s="41"/>
      <c r="E6" s="41"/>
      <c r="F6" s="41"/>
      <c r="G6" s="41"/>
      <c r="H6" s="41"/>
      <c r="I6" s="41"/>
      <c r="J6" s="41"/>
      <c r="K6" s="41"/>
      <c r="L6" s="41"/>
      <c r="M6" s="41"/>
      <c r="N6" s="42"/>
    </row>
    <row r="7" spans="3:18" x14ac:dyDescent="0.3">
      <c r="C7" s="26" t="s">
        <v>103</v>
      </c>
      <c r="D7" s="26" t="s">
        <v>104</v>
      </c>
      <c r="E7" s="26" t="s">
        <v>105</v>
      </c>
      <c r="F7" s="26" t="s">
        <v>106</v>
      </c>
      <c r="G7" s="26" t="s">
        <v>107</v>
      </c>
      <c r="H7" s="26" t="s">
        <v>35</v>
      </c>
      <c r="I7" s="26" t="s">
        <v>36</v>
      </c>
      <c r="J7" s="26" t="s">
        <v>34</v>
      </c>
      <c r="K7" s="26" t="s">
        <v>37</v>
      </c>
      <c r="L7" s="26" t="s">
        <v>108</v>
      </c>
      <c r="M7" s="26" t="s">
        <v>109</v>
      </c>
      <c r="N7" s="26" t="s">
        <v>110</v>
      </c>
    </row>
    <row r="8" spans="3:18" x14ac:dyDescent="0.3">
      <c r="C8" s="25" t="s">
        <v>111</v>
      </c>
      <c r="D8" s="25" t="s">
        <v>116</v>
      </c>
      <c r="E8" s="25" t="s">
        <v>120</v>
      </c>
      <c r="F8" s="25" t="str">
        <f>IF(N8&gt;=10000,"Director", IF(N8&gt;=8000,"Manager", IF(N8&gt;=5000,"Officer", IF(N8&lt;5000,"Clerk"))))</f>
        <v>Director</v>
      </c>
      <c r="G8" s="25">
        <v>9433.9622641509432</v>
      </c>
      <c r="H8" s="25">
        <f>G8*15%</f>
        <v>1415.0943396226414</v>
      </c>
      <c r="I8" s="25">
        <f>G8*10%</f>
        <v>943.39622641509436</v>
      </c>
      <c r="J8" s="25">
        <f>G8*14%</f>
        <v>1320.7547169811321</v>
      </c>
      <c r="K8" s="25">
        <f>G8*20%</f>
        <v>1886.7924528301887</v>
      </c>
      <c r="L8" s="25">
        <f>IF(M8&gt;=1000,K8*10%, IF(M8&gt;=8000,K8*8%, IF(M8&gt;=5000,K8*6%, IF(M8&lt;5000,K8*4%))))</f>
        <v>188.67924528301887</v>
      </c>
      <c r="M8" s="25">
        <f>SUM(G8:K8)</f>
        <v>14999.999999999998</v>
      </c>
      <c r="N8" s="25">
        <f>M8-L8-K8</f>
        <v>12924.52830188679</v>
      </c>
    </row>
    <row r="9" spans="3:18" x14ac:dyDescent="0.3">
      <c r="C9" s="25" t="s">
        <v>112</v>
      </c>
      <c r="D9" s="25" t="s">
        <v>117</v>
      </c>
      <c r="E9" s="25" t="s">
        <v>121</v>
      </c>
      <c r="F9" s="25" t="str">
        <f t="shared" ref="F9:F23" si="0">IF(N9&gt;=10000,"Director", IF(N9&gt;=8000,"Manager", IF(N9&gt;=5000,"Officer", IF(N9&lt;5000,"Clerk"))))</f>
        <v>Officer</v>
      </c>
      <c r="G9" s="25">
        <v>4402.5157232704405</v>
      </c>
      <c r="H9" s="25">
        <f t="shared" ref="H9:H23" si="1">G9*15%</f>
        <v>660.37735849056605</v>
      </c>
      <c r="I9" s="25">
        <f t="shared" ref="I9:I23" si="2">G9*10%</f>
        <v>440.25157232704407</v>
      </c>
      <c r="J9" s="25">
        <f t="shared" ref="J9:J23" si="3">G9*14%</f>
        <v>616.35220125786168</v>
      </c>
      <c r="K9" s="25">
        <f t="shared" ref="K9:K23" si="4">G9*20%</f>
        <v>880.50314465408815</v>
      </c>
      <c r="L9" s="25">
        <f t="shared" ref="L9:L23" si="5">IF(M9&gt;=1000,K9*10%, IF(M9&gt;=8000,K9*8%, IF(M9&gt;=5000,K9*6%, IF(M9&lt;5000,K9*4%))))</f>
        <v>88.050314465408817</v>
      </c>
      <c r="M9" s="25">
        <f t="shared" ref="M9:M23" si="6">SUM(G9:K9)</f>
        <v>7000</v>
      </c>
      <c r="N9" s="25">
        <f t="shared" ref="N9:N23" si="7">M9-L9-K9</f>
        <v>6031.4465408805036</v>
      </c>
    </row>
    <row r="10" spans="3:18" x14ac:dyDescent="0.3">
      <c r="C10" s="25" t="s">
        <v>113</v>
      </c>
      <c r="D10" s="25" t="s">
        <v>118</v>
      </c>
      <c r="E10" s="25" t="s">
        <v>122</v>
      </c>
      <c r="F10" s="25" t="str">
        <f t="shared" si="0"/>
        <v>Director</v>
      </c>
      <c r="G10" s="25">
        <v>8805.0314465408846</v>
      </c>
      <c r="H10" s="25">
        <f t="shared" si="1"/>
        <v>1320.7547169811326</v>
      </c>
      <c r="I10" s="25">
        <f t="shared" si="2"/>
        <v>880.50314465408849</v>
      </c>
      <c r="J10" s="25">
        <f t="shared" si="3"/>
        <v>1232.704402515724</v>
      </c>
      <c r="K10" s="25">
        <f t="shared" si="4"/>
        <v>1761.006289308177</v>
      </c>
      <c r="L10" s="25">
        <f t="shared" si="5"/>
        <v>176.10062893081772</v>
      </c>
      <c r="M10" s="25">
        <f t="shared" si="6"/>
        <v>14000.000000000009</v>
      </c>
      <c r="N10" s="25">
        <f t="shared" si="7"/>
        <v>12062.893081761014</v>
      </c>
    </row>
    <row r="11" spans="3:18" x14ac:dyDescent="0.3">
      <c r="C11" s="25" t="s">
        <v>114</v>
      </c>
      <c r="D11" s="25" t="s">
        <v>119</v>
      </c>
      <c r="E11" s="25" t="s">
        <v>123</v>
      </c>
      <c r="F11" s="25" t="str">
        <f t="shared" si="0"/>
        <v>Director</v>
      </c>
      <c r="G11" s="25">
        <v>7890</v>
      </c>
      <c r="H11" s="25">
        <f t="shared" si="1"/>
        <v>1183.5</v>
      </c>
      <c r="I11" s="25">
        <f t="shared" si="2"/>
        <v>789</v>
      </c>
      <c r="J11" s="25">
        <f t="shared" si="3"/>
        <v>1104.6000000000001</v>
      </c>
      <c r="K11" s="25">
        <f t="shared" si="4"/>
        <v>1578</v>
      </c>
      <c r="L11" s="25">
        <f t="shared" si="5"/>
        <v>157.80000000000001</v>
      </c>
      <c r="M11" s="25">
        <f t="shared" si="6"/>
        <v>12545.1</v>
      </c>
      <c r="N11" s="25">
        <f t="shared" si="7"/>
        <v>10809.300000000001</v>
      </c>
      <c r="Q11" s="26" t="s">
        <v>104</v>
      </c>
      <c r="R11" s="1"/>
    </row>
    <row r="12" spans="3:18" x14ac:dyDescent="0.3">
      <c r="C12" s="25" t="s">
        <v>115</v>
      </c>
      <c r="D12" s="27" t="s">
        <v>132</v>
      </c>
      <c r="E12" s="27" t="s">
        <v>123</v>
      </c>
      <c r="F12" s="25" t="str">
        <f t="shared" si="0"/>
        <v>Clerk</v>
      </c>
      <c r="G12" s="27">
        <v>3000</v>
      </c>
      <c r="H12" s="27">
        <f t="shared" si="1"/>
        <v>450</v>
      </c>
      <c r="I12" s="27">
        <f t="shared" si="2"/>
        <v>300</v>
      </c>
      <c r="J12" s="27">
        <f t="shared" si="3"/>
        <v>420.00000000000006</v>
      </c>
      <c r="K12" s="27">
        <f t="shared" si="4"/>
        <v>600</v>
      </c>
      <c r="L12" s="27">
        <f t="shared" si="5"/>
        <v>60</v>
      </c>
      <c r="M12" s="27">
        <f t="shared" si="6"/>
        <v>4770</v>
      </c>
      <c r="N12" s="27">
        <f t="shared" si="7"/>
        <v>4110</v>
      </c>
      <c r="Q12" s="25" t="s">
        <v>111</v>
      </c>
      <c r="R12" s="1">
        <f>VLOOKUP(Q12,C7:N23,5,0)</f>
        <v>9433.9622641509432</v>
      </c>
    </row>
    <row r="13" spans="3:18" x14ac:dyDescent="0.3">
      <c r="C13" s="25" t="s">
        <v>124</v>
      </c>
      <c r="D13" s="1" t="s">
        <v>136</v>
      </c>
      <c r="E13" s="25" t="s">
        <v>120</v>
      </c>
      <c r="F13" s="1" t="str">
        <f t="shared" si="0"/>
        <v>Director</v>
      </c>
      <c r="G13" s="1">
        <v>8000</v>
      </c>
      <c r="H13" s="1">
        <f t="shared" si="1"/>
        <v>1200</v>
      </c>
      <c r="I13" s="1">
        <f t="shared" si="2"/>
        <v>800</v>
      </c>
      <c r="J13" s="1">
        <f t="shared" si="3"/>
        <v>1120</v>
      </c>
      <c r="K13" s="1">
        <f t="shared" si="4"/>
        <v>1600</v>
      </c>
      <c r="L13" s="1">
        <f t="shared" si="5"/>
        <v>160</v>
      </c>
      <c r="M13" s="1">
        <f t="shared" si="6"/>
        <v>12720</v>
      </c>
      <c r="N13" s="1">
        <f t="shared" si="7"/>
        <v>10960</v>
      </c>
    </row>
    <row r="14" spans="3:18" x14ac:dyDescent="0.3">
      <c r="C14" s="25" t="s">
        <v>125</v>
      </c>
      <c r="D14" s="1" t="s">
        <v>95</v>
      </c>
      <c r="E14" s="25" t="s">
        <v>121</v>
      </c>
      <c r="F14" s="1" t="str">
        <f t="shared" si="0"/>
        <v>Clerk</v>
      </c>
      <c r="G14" s="1">
        <v>2000</v>
      </c>
      <c r="H14" s="1">
        <f t="shared" si="1"/>
        <v>300</v>
      </c>
      <c r="I14" s="1">
        <f t="shared" si="2"/>
        <v>200</v>
      </c>
      <c r="J14" s="1">
        <f t="shared" si="3"/>
        <v>280</v>
      </c>
      <c r="K14" s="1">
        <f t="shared" si="4"/>
        <v>400</v>
      </c>
      <c r="L14" s="1">
        <f t="shared" si="5"/>
        <v>40</v>
      </c>
      <c r="M14" s="1">
        <f t="shared" si="6"/>
        <v>3180</v>
      </c>
      <c r="N14" s="1">
        <f t="shared" si="7"/>
        <v>2740</v>
      </c>
    </row>
    <row r="15" spans="3:18" x14ac:dyDescent="0.3">
      <c r="C15" s="25" t="s">
        <v>126</v>
      </c>
      <c r="D15" s="1" t="s">
        <v>96</v>
      </c>
      <c r="E15" s="25" t="s">
        <v>122</v>
      </c>
      <c r="F15" s="1" t="str">
        <f t="shared" si="0"/>
        <v>Director</v>
      </c>
      <c r="G15" s="1">
        <v>10000</v>
      </c>
      <c r="H15" s="1">
        <f t="shared" si="1"/>
        <v>1500</v>
      </c>
      <c r="I15" s="1">
        <f t="shared" si="2"/>
        <v>1000</v>
      </c>
      <c r="J15" s="1">
        <f t="shared" si="3"/>
        <v>1400.0000000000002</v>
      </c>
      <c r="K15" s="1">
        <f t="shared" si="4"/>
        <v>2000</v>
      </c>
      <c r="L15" s="1">
        <f t="shared" si="5"/>
        <v>200</v>
      </c>
      <c r="M15" s="1">
        <f t="shared" si="6"/>
        <v>15900</v>
      </c>
      <c r="N15" s="1">
        <f t="shared" si="7"/>
        <v>13700</v>
      </c>
      <c r="Q15" s="26" t="s">
        <v>110</v>
      </c>
      <c r="R15" s="1"/>
    </row>
    <row r="16" spans="3:18" x14ac:dyDescent="0.3">
      <c r="C16" s="25" t="s">
        <v>127</v>
      </c>
      <c r="D16" s="1" t="s">
        <v>97</v>
      </c>
      <c r="E16" s="25" t="s">
        <v>123</v>
      </c>
      <c r="F16" s="1" t="str">
        <f t="shared" si="0"/>
        <v>Director</v>
      </c>
      <c r="G16" s="1">
        <v>25000</v>
      </c>
      <c r="H16" s="1">
        <f t="shared" si="1"/>
        <v>3750</v>
      </c>
      <c r="I16" s="1">
        <f t="shared" si="2"/>
        <v>2500</v>
      </c>
      <c r="J16" s="1">
        <f t="shared" si="3"/>
        <v>3500.0000000000005</v>
      </c>
      <c r="K16" s="1">
        <f t="shared" si="4"/>
        <v>5000</v>
      </c>
      <c r="L16" s="1">
        <f t="shared" si="5"/>
        <v>500</v>
      </c>
      <c r="M16" s="1">
        <f t="shared" si="6"/>
        <v>39750</v>
      </c>
      <c r="N16" s="1">
        <f t="shared" si="7"/>
        <v>34250</v>
      </c>
      <c r="Q16" s="25">
        <f>HLOOKUP(Q15,C7:N23,9,0)</f>
        <v>13700</v>
      </c>
      <c r="R16" s="1"/>
    </row>
    <row r="17" spans="3:14" x14ac:dyDescent="0.3">
      <c r="C17" s="25" t="s">
        <v>128</v>
      </c>
      <c r="D17" s="1" t="s">
        <v>98</v>
      </c>
      <c r="E17" s="27" t="s">
        <v>123</v>
      </c>
      <c r="F17" s="1" t="str">
        <f t="shared" si="0"/>
        <v>Officer</v>
      </c>
      <c r="G17" s="1">
        <v>5000</v>
      </c>
      <c r="H17" s="1">
        <f t="shared" si="1"/>
        <v>750</v>
      </c>
      <c r="I17" s="1">
        <f t="shared" si="2"/>
        <v>500</v>
      </c>
      <c r="J17" s="1">
        <f t="shared" si="3"/>
        <v>700.00000000000011</v>
      </c>
      <c r="K17" s="1">
        <f t="shared" si="4"/>
        <v>1000</v>
      </c>
      <c r="L17" s="1">
        <f t="shared" si="5"/>
        <v>100</v>
      </c>
      <c r="M17" s="1">
        <f t="shared" si="6"/>
        <v>7950</v>
      </c>
      <c r="N17" s="1">
        <f t="shared" si="7"/>
        <v>6850</v>
      </c>
    </row>
    <row r="18" spans="3:14" x14ac:dyDescent="0.3">
      <c r="C18" s="25" t="s">
        <v>129</v>
      </c>
      <c r="D18" s="1" t="s">
        <v>78</v>
      </c>
      <c r="E18" s="25" t="s">
        <v>120</v>
      </c>
      <c r="F18" s="1" t="str">
        <f t="shared" si="0"/>
        <v>Director</v>
      </c>
      <c r="G18" s="1">
        <v>15000</v>
      </c>
      <c r="H18" s="1">
        <f t="shared" si="1"/>
        <v>2250</v>
      </c>
      <c r="I18" s="1">
        <f t="shared" si="2"/>
        <v>1500</v>
      </c>
      <c r="J18" s="1">
        <f t="shared" si="3"/>
        <v>2100</v>
      </c>
      <c r="K18" s="1">
        <f t="shared" si="4"/>
        <v>3000</v>
      </c>
      <c r="L18" s="1">
        <f t="shared" si="5"/>
        <v>300</v>
      </c>
      <c r="M18" s="1">
        <f t="shared" si="6"/>
        <v>23850</v>
      </c>
      <c r="N18" s="1">
        <f t="shared" si="7"/>
        <v>20550</v>
      </c>
    </row>
    <row r="19" spans="3:14" x14ac:dyDescent="0.3">
      <c r="C19" s="25" t="s">
        <v>130</v>
      </c>
      <c r="D19" s="1" t="s">
        <v>99</v>
      </c>
      <c r="E19" s="25" t="s">
        <v>121</v>
      </c>
      <c r="F19" s="1" t="str">
        <f t="shared" si="0"/>
        <v>Officer</v>
      </c>
      <c r="G19" s="1">
        <v>4500</v>
      </c>
      <c r="H19" s="1">
        <f t="shared" si="1"/>
        <v>675</v>
      </c>
      <c r="I19" s="1">
        <f t="shared" si="2"/>
        <v>450</v>
      </c>
      <c r="J19" s="1">
        <f t="shared" si="3"/>
        <v>630.00000000000011</v>
      </c>
      <c r="K19" s="1">
        <f t="shared" si="4"/>
        <v>900</v>
      </c>
      <c r="L19" s="1">
        <f t="shared" si="5"/>
        <v>90</v>
      </c>
      <c r="M19" s="1">
        <f t="shared" si="6"/>
        <v>7155</v>
      </c>
      <c r="N19" s="1">
        <f t="shared" si="7"/>
        <v>6165</v>
      </c>
    </row>
    <row r="20" spans="3:14" x14ac:dyDescent="0.3">
      <c r="C20" s="25" t="s">
        <v>131</v>
      </c>
      <c r="D20" s="8" t="s">
        <v>44</v>
      </c>
      <c r="E20" s="25" t="s">
        <v>122</v>
      </c>
      <c r="F20" s="1" t="str">
        <f t="shared" si="0"/>
        <v>Manager</v>
      </c>
      <c r="G20" s="1">
        <v>6500</v>
      </c>
      <c r="H20" s="1">
        <f t="shared" si="1"/>
        <v>975</v>
      </c>
      <c r="I20" s="1">
        <f t="shared" si="2"/>
        <v>650</v>
      </c>
      <c r="J20" s="1">
        <f t="shared" si="3"/>
        <v>910.00000000000011</v>
      </c>
      <c r="K20" s="1">
        <f t="shared" si="4"/>
        <v>1300</v>
      </c>
      <c r="L20" s="1">
        <f t="shared" si="5"/>
        <v>130</v>
      </c>
      <c r="M20" s="1">
        <f t="shared" si="6"/>
        <v>10335</v>
      </c>
      <c r="N20" s="1">
        <f t="shared" si="7"/>
        <v>8905</v>
      </c>
    </row>
    <row r="21" spans="3:14" x14ac:dyDescent="0.3">
      <c r="C21" s="25" t="s">
        <v>133</v>
      </c>
      <c r="D21" s="8" t="s">
        <v>55</v>
      </c>
      <c r="E21" s="25" t="s">
        <v>123</v>
      </c>
      <c r="F21" s="1" t="str">
        <f t="shared" si="0"/>
        <v>Clerk</v>
      </c>
      <c r="G21" s="1">
        <v>2500</v>
      </c>
      <c r="H21" s="1">
        <f t="shared" si="1"/>
        <v>375</v>
      </c>
      <c r="I21" s="1">
        <f t="shared" si="2"/>
        <v>250</v>
      </c>
      <c r="J21" s="1">
        <f t="shared" si="3"/>
        <v>350.00000000000006</v>
      </c>
      <c r="K21" s="1">
        <f t="shared" si="4"/>
        <v>500</v>
      </c>
      <c r="L21" s="1">
        <f t="shared" si="5"/>
        <v>50</v>
      </c>
      <c r="M21" s="1">
        <f t="shared" si="6"/>
        <v>3975</v>
      </c>
      <c r="N21" s="1">
        <f t="shared" si="7"/>
        <v>3425</v>
      </c>
    </row>
    <row r="22" spans="3:14" x14ac:dyDescent="0.3">
      <c r="C22" s="25" t="s">
        <v>134</v>
      </c>
      <c r="D22" s="8" t="s">
        <v>56</v>
      </c>
      <c r="E22" s="27" t="s">
        <v>123</v>
      </c>
      <c r="F22" s="1" t="str">
        <f t="shared" si="0"/>
        <v>Clerk</v>
      </c>
      <c r="G22" s="1">
        <v>1500</v>
      </c>
      <c r="H22" s="1">
        <f t="shared" si="1"/>
        <v>225</v>
      </c>
      <c r="I22" s="1">
        <f t="shared" si="2"/>
        <v>150</v>
      </c>
      <c r="J22" s="1">
        <f t="shared" si="3"/>
        <v>210.00000000000003</v>
      </c>
      <c r="K22" s="1">
        <f t="shared" si="4"/>
        <v>300</v>
      </c>
      <c r="L22" s="1">
        <f t="shared" si="5"/>
        <v>30</v>
      </c>
      <c r="M22" s="1">
        <f t="shared" si="6"/>
        <v>2385</v>
      </c>
      <c r="N22" s="1">
        <f t="shared" si="7"/>
        <v>2055</v>
      </c>
    </row>
    <row r="23" spans="3:14" x14ac:dyDescent="0.3">
      <c r="C23" s="25" t="s">
        <v>135</v>
      </c>
      <c r="D23" s="8" t="s">
        <v>57</v>
      </c>
      <c r="E23" s="25" t="s">
        <v>120</v>
      </c>
      <c r="F23" s="1" t="str">
        <f t="shared" si="0"/>
        <v>Director</v>
      </c>
      <c r="G23" s="1">
        <v>7500</v>
      </c>
      <c r="H23" s="1">
        <f t="shared" si="1"/>
        <v>1125</v>
      </c>
      <c r="I23" s="1">
        <f t="shared" si="2"/>
        <v>750</v>
      </c>
      <c r="J23" s="1">
        <f t="shared" si="3"/>
        <v>1050</v>
      </c>
      <c r="K23" s="1">
        <f t="shared" si="4"/>
        <v>1500</v>
      </c>
      <c r="L23" s="1">
        <f t="shared" si="5"/>
        <v>150</v>
      </c>
      <c r="M23" s="1">
        <f t="shared" si="6"/>
        <v>11925</v>
      </c>
      <c r="N23" s="1">
        <f t="shared" si="7"/>
        <v>10275</v>
      </c>
    </row>
  </sheetData>
  <mergeCells count="1">
    <mergeCell ref="C5:N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6BB3-384B-4737-9A3D-E5C75BDD5E42}">
  <sheetPr codeName="Sheet12"/>
  <dimension ref="C5:N23"/>
  <sheetViews>
    <sheetView topLeftCell="A4" workbookViewId="0">
      <selection activeCell="C5" sqref="C5:N23"/>
    </sheetView>
  </sheetViews>
  <sheetFormatPr defaultRowHeight="14.4" x14ac:dyDescent="0.3"/>
  <sheetData>
    <row r="5" spans="3:14" x14ac:dyDescent="0.3">
      <c r="C5" s="37" t="s">
        <v>102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9"/>
    </row>
    <row r="6" spans="3:14" x14ac:dyDescent="0.3">
      <c r="C6" s="40"/>
      <c r="D6" s="41"/>
      <c r="E6" s="41"/>
      <c r="F6" s="41"/>
      <c r="G6" s="41"/>
      <c r="H6" s="41"/>
      <c r="I6" s="41"/>
      <c r="J6" s="41"/>
      <c r="K6" s="41"/>
      <c r="L6" s="41"/>
      <c r="M6" s="41"/>
      <c r="N6" s="42"/>
    </row>
    <row r="7" spans="3:14" x14ac:dyDescent="0.3">
      <c r="C7" s="26" t="s">
        <v>103</v>
      </c>
      <c r="D7" s="26" t="s">
        <v>104</v>
      </c>
      <c r="E7" s="26" t="s">
        <v>105</v>
      </c>
      <c r="F7" s="26" t="s">
        <v>106</v>
      </c>
      <c r="G7" s="26" t="s">
        <v>107</v>
      </c>
      <c r="H7" s="26" t="s">
        <v>35</v>
      </c>
      <c r="I7" s="26" t="s">
        <v>36</v>
      </c>
      <c r="J7" s="26" t="s">
        <v>34</v>
      </c>
      <c r="K7" s="26" t="s">
        <v>37</v>
      </c>
      <c r="L7" s="26" t="s">
        <v>108</v>
      </c>
      <c r="M7" s="26" t="s">
        <v>109</v>
      </c>
      <c r="N7" s="26" t="s">
        <v>110</v>
      </c>
    </row>
    <row r="8" spans="3:14" x14ac:dyDescent="0.3">
      <c r="C8" s="25" t="s">
        <v>111</v>
      </c>
      <c r="D8" s="25" t="s">
        <v>116</v>
      </c>
      <c r="E8" s="25" t="s">
        <v>120</v>
      </c>
      <c r="F8" s="25" t="str">
        <f>IF(N8&gt;=10000,"Director", IF(N8&gt;=8000,"Manager", IF(N8&gt;=5000,"Officer", IF(N8&lt;5000,"Clerk"))))</f>
        <v>Director</v>
      </c>
      <c r="G8" s="25">
        <v>9433.9622641509432</v>
      </c>
      <c r="H8" s="25">
        <f>G8*15%</f>
        <v>1415.0943396226414</v>
      </c>
      <c r="I8" s="25">
        <f>G8*10%</f>
        <v>943.39622641509436</v>
      </c>
      <c r="J8" s="25">
        <f>G8*14%</f>
        <v>1320.7547169811321</v>
      </c>
      <c r="K8" s="25">
        <f>G8*20%</f>
        <v>1886.7924528301887</v>
      </c>
      <c r="L8" s="25">
        <f>IF(M8&gt;=1000,K8*10%, IF(M8&gt;=8000,K8*8%, IF(M8&gt;=5000,K8*6%, IF(M8&lt;5000,K8*4%))))</f>
        <v>188.67924528301887</v>
      </c>
      <c r="M8" s="25">
        <f>SUM(G8:K8)</f>
        <v>14999.999999999998</v>
      </c>
      <c r="N8" s="25">
        <f>M8-L8-K8</f>
        <v>12924.52830188679</v>
      </c>
    </row>
    <row r="9" spans="3:14" x14ac:dyDescent="0.3">
      <c r="C9" s="25" t="s">
        <v>112</v>
      </c>
      <c r="D9" s="25" t="s">
        <v>117</v>
      </c>
      <c r="E9" s="25" t="s">
        <v>121</v>
      </c>
      <c r="F9" s="25" t="str">
        <f t="shared" ref="F9:F23" si="0">IF(N9&gt;=10000,"Director", IF(N9&gt;=8000,"Manager", IF(N9&gt;=5000,"Officer", IF(N9&lt;5000,"Clerk"))))</f>
        <v>Clerk</v>
      </c>
      <c r="G9" s="25">
        <v>3456</v>
      </c>
      <c r="H9" s="25">
        <f t="shared" ref="H9:H23" si="1">G9*15%</f>
        <v>518.4</v>
      </c>
      <c r="I9" s="25">
        <f t="shared" ref="I9:I23" si="2">G9*10%</f>
        <v>345.6</v>
      </c>
      <c r="J9" s="25">
        <f t="shared" ref="J9:J23" si="3">G9*14%</f>
        <v>483.84000000000003</v>
      </c>
      <c r="K9" s="25">
        <f t="shared" ref="K9:K23" si="4">G9*20%</f>
        <v>691.2</v>
      </c>
      <c r="L9" s="25">
        <f t="shared" ref="L9:L23" si="5">IF(M9&gt;=1000,K9*10%, IF(M9&gt;=8000,K9*8%, IF(M9&gt;=5000,K9*6%, IF(M9&lt;5000,K9*4%))))</f>
        <v>69.12</v>
      </c>
      <c r="M9" s="25">
        <f t="shared" ref="M9:M23" si="6">SUM(G9:K9)</f>
        <v>5495.04</v>
      </c>
      <c r="N9" s="25">
        <f t="shared" ref="N9:N23" si="7">M9-L9-K9</f>
        <v>4734.72</v>
      </c>
    </row>
    <row r="10" spans="3:14" x14ac:dyDescent="0.3">
      <c r="C10" s="25" t="s">
        <v>113</v>
      </c>
      <c r="D10" s="25" t="s">
        <v>118</v>
      </c>
      <c r="E10" s="25" t="s">
        <v>122</v>
      </c>
      <c r="F10" s="25" t="str">
        <f t="shared" si="0"/>
        <v>Director</v>
      </c>
      <c r="G10" s="25">
        <v>8805.0314465408846</v>
      </c>
      <c r="H10" s="25">
        <f t="shared" si="1"/>
        <v>1320.7547169811326</v>
      </c>
      <c r="I10" s="25">
        <f t="shared" si="2"/>
        <v>880.50314465408849</v>
      </c>
      <c r="J10" s="25">
        <f t="shared" si="3"/>
        <v>1232.704402515724</v>
      </c>
      <c r="K10" s="25">
        <f t="shared" si="4"/>
        <v>1761.006289308177</v>
      </c>
      <c r="L10" s="25">
        <f t="shared" si="5"/>
        <v>176.10062893081772</v>
      </c>
      <c r="M10" s="25">
        <f t="shared" si="6"/>
        <v>14000.000000000009</v>
      </c>
      <c r="N10" s="25">
        <f t="shared" si="7"/>
        <v>12062.893081761014</v>
      </c>
    </row>
    <row r="11" spans="3:14" x14ac:dyDescent="0.3">
      <c r="C11" s="25" t="s">
        <v>114</v>
      </c>
      <c r="D11" s="25" t="s">
        <v>119</v>
      </c>
      <c r="E11" s="25" t="s">
        <v>123</v>
      </c>
      <c r="F11" s="25" t="str">
        <f t="shared" si="0"/>
        <v>Director</v>
      </c>
      <c r="G11" s="25">
        <v>7890</v>
      </c>
      <c r="H11" s="25">
        <f t="shared" si="1"/>
        <v>1183.5</v>
      </c>
      <c r="I11" s="25">
        <f t="shared" si="2"/>
        <v>789</v>
      </c>
      <c r="J11" s="25">
        <f t="shared" si="3"/>
        <v>1104.6000000000001</v>
      </c>
      <c r="K11" s="25">
        <f t="shared" si="4"/>
        <v>1578</v>
      </c>
      <c r="L11" s="25">
        <f t="shared" si="5"/>
        <v>157.80000000000001</v>
      </c>
      <c r="M11" s="25">
        <f t="shared" si="6"/>
        <v>12545.1</v>
      </c>
      <c r="N11" s="25">
        <f t="shared" si="7"/>
        <v>10809.300000000001</v>
      </c>
    </row>
    <row r="12" spans="3:14" x14ac:dyDescent="0.3">
      <c r="C12" s="25" t="s">
        <v>115</v>
      </c>
      <c r="D12" s="27" t="s">
        <v>132</v>
      </c>
      <c r="E12" s="27" t="s">
        <v>123</v>
      </c>
      <c r="F12" s="25" t="str">
        <f t="shared" si="0"/>
        <v>Clerk</v>
      </c>
      <c r="G12" s="27">
        <v>3000</v>
      </c>
      <c r="H12" s="27">
        <f t="shared" si="1"/>
        <v>450</v>
      </c>
      <c r="I12" s="27">
        <f t="shared" si="2"/>
        <v>300</v>
      </c>
      <c r="J12" s="27">
        <f t="shared" si="3"/>
        <v>420.00000000000006</v>
      </c>
      <c r="K12" s="27">
        <f t="shared" si="4"/>
        <v>600</v>
      </c>
      <c r="L12" s="27">
        <f t="shared" si="5"/>
        <v>60</v>
      </c>
      <c r="M12" s="27">
        <f t="shared" si="6"/>
        <v>4770</v>
      </c>
      <c r="N12" s="27">
        <f t="shared" si="7"/>
        <v>4110</v>
      </c>
    </row>
    <row r="13" spans="3:14" x14ac:dyDescent="0.3">
      <c r="C13" s="25" t="s">
        <v>124</v>
      </c>
      <c r="D13" s="1" t="s">
        <v>136</v>
      </c>
      <c r="E13" s="25" t="s">
        <v>120</v>
      </c>
      <c r="F13" s="1" t="str">
        <f t="shared" si="0"/>
        <v>Director</v>
      </c>
      <c r="G13" s="1">
        <v>8000</v>
      </c>
      <c r="H13" s="1">
        <f t="shared" si="1"/>
        <v>1200</v>
      </c>
      <c r="I13" s="1">
        <f t="shared" si="2"/>
        <v>800</v>
      </c>
      <c r="J13" s="1">
        <f t="shared" si="3"/>
        <v>1120</v>
      </c>
      <c r="K13" s="1">
        <f t="shared" si="4"/>
        <v>1600</v>
      </c>
      <c r="L13" s="1">
        <f t="shared" si="5"/>
        <v>160</v>
      </c>
      <c r="M13" s="1">
        <f t="shared" si="6"/>
        <v>12720</v>
      </c>
      <c r="N13" s="1">
        <f t="shared" si="7"/>
        <v>10960</v>
      </c>
    </row>
    <row r="14" spans="3:14" x14ac:dyDescent="0.3">
      <c r="C14" s="25" t="s">
        <v>125</v>
      </c>
      <c r="D14" s="1" t="s">
        <v>95</v>
      </c>
      <c r="E14" s="25" t="s">
        <v>121</v>
      </c>
      <c r="F14" s="1" t="str">
        <f t="shared" si="0"/>
        <v>Clerk</v>
      </c>
      <c r="G14" s="1">
        <v>2000</v>
      </c>
      <c r="H14" s="1">
        <f t="shared" si="1"/>
        <v>300</v>
      </c>
      <c r="I14" s="1">
        <f t="shared" si="2"/>
        <v>200</v>
      </c>
      <c r="J14" s="1">
        <f t="shared" si="3"/>
        <v>280</v>
      </c>
      <c r="K14" s="1">
        <f t="shared" si="4"/>
        <v>400</v>
      </c>
      <c r="L14" s="1">
        <f t="shared" si="5"/>
        <v>40</v>
      </c>
      <c r="M14" s="1">
        <f t="shared" si="6"/>
        <v>3180</v>
      </c>
      <c r="N14" s="1">
        <f t="shared" si="7"/>
        <v>2740</v>
      </c>
    </row>
    <row r="15" spans="3:14" x14ac:dyDescent="0.3">
      <c r="C15" s="25" t="s">
        <v>126</v>
      </c>
      <c r="D15" s="1" t="s">
        <v>96</v>
      </c>
      <c r="E15" s="25" t="s">
        <v>122</v>
      </c>
      <c r="F15" s="1" t="str">
        <f t="shared" si="0"/>
        <v>Director</v>
      </c>
      <c r="G15" s="1">
        <v>10000</v>
      </c>
      <c r="H15" s="1">
        <f t="shared" si="1"/>
        <v>1500</v>
      </c>
      <c r="I15" s="1">
        <f t="shared" si="2"/>
        <v>1000</v>
      </c>
      <c r="J15" s="1">
        <f t="shared" si="3"/>
        <v>1400.0000000000002</v>
      </c>
      <c r="K15" s="1">
        <f t="shared" si="4"/>
        <v>2000</v>
      </c>
      <c r="L15" s="1">
        <f t="shared" si="5"/>
        <v>200</v>
      </c>
      <c r="M15" s="1">
        <f t="shared" si="6"/>
        <v>15900</v>
      </c>
      <c r="N15" s="1">
        <f t="shared" si="7"/>
        <v>13700</v>
      </c>
    </row>
    <row r="16" spans="3:14" x14ac:dyDescent="0.3">
      <c r="C16" s="25" t="s">
        <v>127</v>
      </c>
      <c r="D16" s="1" t="s">
        <v>97</v>
      </c>
      <c r="E16" s="25" t="s">
        <v>123</v>
      </c>
      <c r="F16" s="1" t="str">
        <f t="shared" si="0"/>
        <v>Director</v>
      </c>
      <c r="G16" s="1">
        <v>25000</v>
      </c>
      <c r="H16" s="1">
        <f t="shared" si="1"/>
        <v>3750</v>
      </c>
      <c r="I16" s="1">
        <f t="shared" si="2"/>
        <v>2500</v>
      </c>
      <c r="J16" s="1">
        <f t="shared" si="3"/>
        <v>3500.0000000000005</v>
      </c>
      <c r="K16" s="1">
        <f t="shared" si="4"/>
        <v>5000</v>
      </c>
      <c r="L16" s="1">
        <f t="shared" si="5"/>
        <v>500</v>
      </c>
      <c r="M16" s="1">
        <f t="shared" si="6"/>
        <v>39750</v>
      </c>
      <c r="N16" s="1">
        <f t="shared" si="7"/>
        <v>34250</v>
      </c>
    </row>
    <row r="17" spans="3:14" x14ac:dyDescent="0.3">
      <c r="C17" s="25" t="s">
        <v>128</v>
      </c>
      <c r="D17" s="1" t="s">
        <v>98</v>
      </c>
      <c r="E17" s="27" t="s">
        <v>123</v>
      </c>
      <c r="F17" s="1" t="str">
        <f t="shared" si="0"/>
        <v>Officer</v>
      </c>
      <c r="G17" s="1">
        <v>5000</v>
      </c>
      <c r="H17" s="1">
        <f t="shared" si="1"/>
        <v>750</v>
      </c>
      <c r="I17" s="1">
        <f t="shared" si="2"/>
        <v>500</v>
      </c>
      <c r="J17" s="1">
        <f t="shared" si="3"/>
        <v>700.00000000000011</v>
      </c>
      <c r="K17" s="1">
        <f t="shared" si="4"/>
        <v>1000</v>
      </c>
      <c r="L17" s="1">
        <f t="shared" si="5"/>
        <v>100</v>
      </c>
      <c r="M17" s="1">
        <f t="shared" si="6"/>
        <v>7950</v>
      </c>
      <c r="N17" s="1">
        <f t="shared" si="7"/>
        <v>6850</v>
      </c>
    </row>
    <row r="18" spans="3:14" x14ac:dyDescent="0.3">
      <c r="C18" s="25" t="s">
        <v>129</v>
      </c>
      <c r="D18" s="1" t="s">
        <v>78</v>
      </c>
      <c r="E18" s="25" t="s">
        <v>120</v>
      </c>
      <c r="F18" s="1" t="str">
        <f t="shared" si="0"/>
        <v>Director</v>
      </c>
      <c r="G18" s="1">
        <v>15000</v>
      </c>
      <c r="H18" s="1">
        <f t="shared" si="1"/>
        <v>2250</v>
      </c>
      <c r="I18" s="1">
        <f t="shared" si="2"/>
        <v>1500</v>
      </c>
      <c r="J18" s="1">
        <f t="shared" si="3"/>
        <v>2100</v>
      </c>
      <c r="K18" s="1">
        <f t="shared" si="4"/>
        <v>3000</v>
      </c>
      <c r="L18" s="1">
        <f t="shared" si="5"/>
        <v>300</v>
      </c>
      <c r="M18" s="1">
        <f t="shared" si="6"/>
        <v>23850</v>
      </c>
      <c r="N18" s="1">
        <f t="shared" si="7"/>
        <v>20550</v>
      </c>
    </row>
    <row r="19" spans="3:14" x14ac:dyDescent="0.3">
      <c r="C19" s="25" t="s">
        <v>130</v>
      </c>
      <c r="D19" s="1" t="s">
        <v>99</v>
      </c>
      <c r="E19" s="25" t="s">
        <v>121</v>
      </c>
      <c r="F19" s="1" t="str">
        <f t="shared" si="0"/>
        <v>Officer</v>
      </c>
      <c r="G19" s="1">
        <v>4500</v>
      </c>
      <c r="H19" s="1">
        <f t="shared" si="1"/>
        <v>675</v>
      </c>
      <c r="I19" s="1">
        <f t="shared" si="2"/>
        <v>450</v>
      </c>
      <c r="J19" s="1">
        <f t="shared" si="3"/>
        <v>630.00000000000011</v>
      </c>
      <c r="K19" s="1">
        <f t="shared" si="4"/>
        <v>900</v>
      </c>
      <c r="L19" s="1">
        <f t="shared" si="5"/>
        <v>90</v>
      </c>
      <c r="M19" s="1">
        <f t="shared" si="6"/>
        <v>7155</v>
      </c>
      <c r="N19" s="1">
        <f t="shared" si="7"/>
        <v>6165</v>
      </c>
    </row>
    <row r="20" spans="3:14" x14ac:dyDescent="0.3">
      <c r="C20" s="25" t="s">
        <v>131</v>
      </c>
      <c r="D20" s="8" t="s">
        <v>44</v>
      </c>
      <c r="E20" s="25" t="s">
        <v>122</v>
      </c>
      <c r="F20" s="1" t="str">
        <f t="shared" si="0"/>
        <v>Manager</v>
      </c>
      <c r="G20" s="1">
        <v>6500</v>
      </c>
      <c r="H20" s="1">
        <f t="shared" si="1"/>
        <v>975</v>
      </c>
      <c r="I20" s="1">
        <f t="shared" si="2"/>
        <v>650</v>
      </c>
      <c r="J20" s="1">
        <f t="shared" si="3"/>
        <v>910.00000000000011</v>
      </c>
      <c r="K20" s="1">
        <f t="shared" si="4"/>
        <v>1300</v>
      </c>
      <c r="L20" s="1">
        <f t="shared" si="5"/>
        <v>130</v>
      </c>
      <c r="M20" s="1">
        <f t="shared" si="6"/>
        <v>10335</v>
      </c>
      <c r="N20" s="1">
        <f t="shared" si="7"/>
        <v>8905</v>
      </c>
    </row>
    <row r="21" spans="3:14" x14ac:dyDescent="0.3">
      <c r="C21" s="25" t="s">
        <v>133</v>
      </c>
      <c r="D21" s="8" t="s">
        <v>55</v>
      </c>
      <c r="E21" s="25" t="s">
        <v>123</v>
      </c>
      <c r="F21" s="1" t="str">
        <f t="shared" si="0"/>
        <v>Clerk</v>
      </c>
      <c r="G21" s="1">
        <v>2500</v>
      </c>
      <c r="H21" s="1">
        <f t="shared" si="1"/>
        <v>375</v>
      </c>
      <c r="I21" s="1">
        <f t="shared" si="2"/>
        <v>250</v>
      </c>
      <c r="J21" s="1">
        <f t="shared" si="3"/>
        <v>350.00000000000006</v>
      </c>
      <c r="K21" s="1">
        <f t="shared" si="4"/>
        <v>500</v>
      </c>
      <c r="L21" s="1">
        <f t="shared" si="5"/>
        <v>50</v>
      </c>
      <c r="M21" s="1">
        <f t="shared" si="6"/>
        <v>3975</v>
      </c>
      <c r="N21" s="1">
        <f t="shared" si="7"/>
        <v>3425</v>
      </c>
    </row>
    <row r="22" spans="3:14" x14ac:dyDescent="0.3">
      <c r="C22" s="25" t="s">
        <v>134</v>
      </c>
      <c r="D22" s="8" t="s">
        <v>56</v>
      </c>
      <c r="E22" s="27" t="s">
        <v>123</v>
      </c>
      <c r="F22" s="1" t="str">
        <f t="shared" si="0"/>
        <v>Clerk</v>
      </c>
      <c r="G22" s="1">
        <v>1500</v>
      </c>
      <c r="H22" s="1">
        <f t="shared" si="1"/>
        <v>225</v>
      </c>
      <c r="I22" s="1">
        <f t="shared" si="2"/>
        <v>150</v>
      </c>
      <c r="J22" s="1">
        <f t="shared" si="3"/>
        <v>210.00000000000003</v>
      </c>
      <c r="K22" s="1">
        <f t="shared" si="4"/>
        <v>300</v>
      </c>
      <c r="L22" s="1">
        <f t="shared" si="5"/>
        <v>30</v>
      </c>
      <c r="M22" s="1">
        <f t="shared" si="6"/>
        <v>2385</v>
      </c>
      <c r="N22" s="1">
        <f t="shared" si="7"/>
        <v>2055</v>
      </c>
    </row>
    <row r="23" spans="3:14" x14ac:dyDescent="0.3">
      <c r="C23" s="25" t="s">
        <v>135</v>
      </c>
      <c r="D23" s="8" t="s">
        <v>57</v>
      </c>
      <c r="E23" s="25" t="s">
        <v>120</v>
      </c>
      <c r="F23" s="1" t="str">
        <f t="shared" si="0"/>
        <v>Director</v>
      </c>
      <c r="G23" s="1">
        <v>7500</v>
      </c>
      <c r="H23" s="1">
        <f t="shared" si="1"/>
        <v>1125</v>
      </c>
      <c r="I23" s="1">
        <f t="shared" si="2"/>
        <v>750</v>
      </c>
      <c r="J23" s="1">
        <f t="shared" si="3"/>
        <v>1050</v>
      </c>
      <c r="K23" s="1">
        <f t="shared" si="4"/>
        <v>1500</v>
      </c>
      <c r="L23" s="1">
        <f t="shared" si="5"/>
        <v>150</v>
      </c>
      <c r="M23" s="1">
        <f t="shared" si="6"/>
        <v>11925</v>
      </c>
      <c r="N23" s="1">
        <f t="shared" si="7"/>
        <v>10275</v>
      </c>
    </row>
  </sheetData>
  <mergeCells count="1">
    <mergeCell ref="C5:N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0AE9-FE33-416A-9682-E331992D60E3}">
  <sheetPr codeName="Sheet13"/>
  <dimension ref="D7:M14"/>
  <sheetViews>
    <sheetView topLeftCell="A19" workbookViewId="0">
      <selection activeCell="S20" sqref="S20"/>
    </sheetView>
  </sheetViews>
  <sheetFormatPr defaultRowHeight="14.4" x14ac:dyDescent="0.3"/>
  <cols>
    <col min="6" max="6" width="15.33203125" customWidth="1"/>
    <col min="10" max="10" width="5" bestFit="1" customWidth="1"/>
    <col min="12" max="12" width="10.5546875" bestFit="1" customWidth="1"/>
    <col min="13" max="13" width="9.5546875" bestFit="1" customWidth="1"/>
  </cols>
  <sheetData>
    <row r="7" spans="4:13" x14ac:dyDescent="0.3">
      <c r="D7" s="26" t="s">
        <v>143</v>
      </c>
      <c r="E7" s="26" t="s">
        <v>30</v>
      </c>
      <c r="F7" s="1" t="s">
        <v>3</v>
      </c>
      <c r="I7" s="1" t="s">
        <v>144</v>
      </c>
      <c r="J7" s="1" t="s">
        <v>145</v>
      </c>
      <c r="K7" s="1" t="s">
        <v>146</v>
      </c>
      <c r="L7" s="1" t="s">
        <v>147</v>
      </c>
      <c r="M7" s="1" t="s">
        <v>148</v>
      </c>
    </row>
    <row r="8" spans="4:13" x14ac:dyDescent="0.3">
      <c r="D8" s="25" t="s">
        <v>111</v>
      </c>
      <c r="E8" s="25" t="str">
        <f>VLOOKUP(D8,Sheet4!C7:N23,2,0)</f>
        <v>A.Das</v>
      </c>
      <c r="F8" s="1">
        <f>VLOOKUP(D8,Sheet4!C7:N23,5,0)</f>
        <v>9433.9622641509432</v>
      </c>
      <c r="I8" s="1" t="s">
        <v>149</v>
      </c>
      <c r="J8" s="1">
        <v>4500</v>
      </c>
      <c r="K8" s="1">
        <v>8536</v>
      </c>
      <c r="L8" s="1">
        <v>8900</v>
      </c>
      <c r="M8" s="1">
        <v>6600</v>
      </c>
    </row>
    <row r="9" spans="4:13" x14ac:dyDescent="0.3">
      <c r="D9" s="25" t="s">
        <v>112</v>
      </c>
      <c r="E9" s="25" t="str">
        <f>VLOOKUP(D9,Sheet4!C8:N24,2,0)</f>
        <v>B.Roy</v>
      </c>
      <c r="F9" s="1">
        <f>VLOOKUP(D9,Sheet4!C8:N24,5,0)</f>
        <v>3456</v>
      </c>
      <c r="I9" s="1" t="s">
        <v>150</v>
      </c>
      <c r="J9" s="1">
        <v>7000</v>
      </c>
      <c r="K9" s="1">
        <v>8500</v>
      </c>
      <c r="L9" s="1">
        <v>3985</v>
      </c>
      <c r="M9" s="1">
        <v>5500</v>
      </c>
    </row>
    <row r="10" spans="4:13" x14ac:dyDescent="0.3">
      <c r="D10" s="25" t="s">
        <v>113</v>
      </c>
      <c r="E10" s="25" t="str">
        <f>VLOOKUP(D10,Sheet4!C9:N25,2,0)</f>
        <v>C.Gomes</v>
      </c>
      <c r="F10" s="1">
        <f>VLOOKUP(D10,Sheet4!C9:N25,5,0)</f>
        <v>8805.0314465408846</v>
      </c>
      <c r="I10" s="1" t="s">
        <v>151</v>
      </c>
      <c r="J10" s="1">
        <v>7480</v>
      </c>
      <c r="K10" s="1">
        <v>3900</v>
      </c>
      <c r="L10" s="1">
        <v>7850</v>
      </c>
      <c r="M10" s="1">
        <v>4582</v>
      </c>
    </row>
    <row r="11" spans="4:13" x14ac:dyDescent="0.3">
      <c r="D11" s="25" t="s">
        <v>114</v>
      </c>
      <c r="E11" s="25" t="str">
        <f>VLOOKUP(D11,Sheet4!C10:N26,2,0)</f>
        <v>D.Dhar</v>
      </c>
      <c r="F11" s="1">
        <f>VLOOKUP(D11,Sheet4!C10:N26,5,0)</f>
        <v>7890</v>
      </c>
      <c r="I11" s="1" t="s">
        <v>152</v>
      </c>
      <c r="J11" s="1">
        <v>6220</v>
      </c>
      <c r="K11" s="1">
        <v>6500</v>
      </c>
      <c r="L11" s="1">
        <v>5805</v>
      </c>
      <c r="M11" s="1">
        <v>5400</v>
      </c>
    </row>
    <row r="12" spans="4:13" x14ac:dyDescent="0.3">
      <c r="D12" s="25" t="s">
        <v>115</v>
      </c>
      <c r="E12" s="25" t="str">
        <f>VLOOKUP(D12,Sheet4!C11:N27,2,0)</f>
        <v>P.Banerjee</v>
      </c>
      <c r="F12" s="1">
        <f>VLOOKUP(D12,Sheet4!C11:N27,5,0)</f>
        <v>3000</v>
      </c>
    </row>
    <row r="13" spans="4:13" x14ac:dyDescent="0.3">
      <c r="D13" s="25" t="s">
        <v>124</v>
      </c>
      <c r="E13" s="25" t="str">
        <f>VLOOKUP(D13,Sheet4!C12:N28,2,0)</f>
        <v>H.Das</v>
      </c>
      <c r="F13" s="1">
        <f>VLOOKUP(D13,Sheet4!C12:N28,5,0)</f>
        <v>8000</v>
      </c>
    </row>
    <row r="14" spans="4:13" x14ac:dyDescent="0.3">
      <c r="D14" s="25" t="s">
        <v>125</v>
      </c>
      <c r="E14" s="25" t="str">
        <f>VLOOKUP(D14,Sheet4!C13:N29,2,0)</f>
        <v>Moumita</v>
      </c>
      <c r="F14" s="1">
        <f>VLOOKUP(D14,Sheet4!C13:N29,5,0)</f>
        <v>2000</v>
      </c>
    </row>
  </sheetData>
  <phoneticPr fontId="5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388A-7321-48B2-AEFD-1E723B51B980}">
  <sheetPr codeName="Sheet14"/>
  <dimension ref="D6:G14"/>
  <sheetViews>
    <sheetView workbookViewId="0">
      <selection activeCell="E6" sqref="E6"/>
    </sheetView>
  </sheetViews>
  <sheetFormatPr defaultRowHeight="14.4" x14ac:dyDescent="0.3"/>
  <sheetData>
    <row r="6" spans="4:7" x14ac:dyDescent="0.3">
      <c r="D6" s="1" t="s">
        <v>30</v>
      </c>
      <c r="E6" s="1" t="s">
        <v>165</v>
      </c>
      <c r="F6" s="1"/>
      <c r="G6" s="1"/>
    </row>
    <row r="7" spans="4:7" x14ac:dyDescent="0.3">
      <c r="D7" s="1"/>
      <c r="E7" s="1"/>
      <c r="F7" s="1"/>
      <c r="G7" s="1"/>
    </row>
    <row r="8" spans="4:7" x14ac:dyDescent="0.3">
      <c r="D8" s="1"/>
      <c r="E8" s="1"/>
      <c r="F8" s="1"/>
      <c r="G8" s="1"/>
    </row>
    <row r="9" spans="4:7" x14ac:dyDescent="0.3">
      <c r="D9" s="1"/>
      <c r="E9" s="1"/>
      <c r="F9" s="1"/>
      <c r="G9" s="1"/>
    </row>
    <row r="10" spans="4:7" x14ac:dyDescent="0.3">
      <c r="D10" s="1"/>
      <c r="E10" s="1"/>
      <c r="F10" s="1"/>
      <c r="G10" s="1"/>
    </row>
    <row r="11" spans="4:7" x14ac:dyDescent="0.3">
      <c r="D11" s="1"/>
      <c r="E11" s="1"/>
      <c r="F11" s="1"/>
      <c r="G11" s="1"/>
    </row>
    <row r="12" spans="4:7" x14ac:dyDescent="0.3">
      <c r="D12" s="1"/>
      <c r="E12" s="1"/>
      <c r="F12" s="1"/>
      <c r="G12" s="1"/>
    </row>
    <row r="13" spans="4:7" x14ac:dyDescent="0.3">
      <c r="D13" s="1"/>
      <c r="E13" s="1"/>
      <c r="F13" s="1"/>
      <c r="G13" s="1"/>
    </row>
    <row r="14" spans="4:7" x14ac:dyDescent="0.3">
      <c r="D14" s="1"/>
      <c r="E14" s="1"/>
      <c r="F14" s="1"/>
      <c r="G14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88C4-C18C-4F56-9FD6-4528AC2DF0DF}">
  <sheetPr codeName="Sheet15"/>
  <dimension ref="C3:R22"/>
  <sheetViews>
    <sheetView topLeftCell="A4" workbookViewId="0">
      <selection activeCell="Q22" sqref="Q22:R22"/>
    </sheetView>
  </sheetViews>
  <sheetFormatPr defaultRowHeight="14.4" x14ac:dyDescent="0.3"/>
  <cols>
    <col min="16" max="16" width="10.6640625" customWidth="1"/>
  </cols>
  <sheetData>
    <row r="3" spans="3:18" ht="15" thickBot="1" x14ac:dyDescent="0.35"/>
    <row r="4" spans="3:18" x14ac:dyDescent="0.3">
      <c r="C4" s="46" t="s">
        <v>153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8"/>
    </row>
    <row r="5" spans="3:18" x14ac:dyDescent="0.3">
      <c r="C5" s="49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1"/>
    </row>
    <row r="6" spans="3:18" ht="65.400000000000006" customHeight="1" thickBot="1" x14ac:dyDescent="0.35">
      <c r="C6" s="52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3:18" x14ac:dyDescent="0.3">
      <c r="C7" s="55" t="s">
        <v>154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</row>
    <row r="8" spans="3:18" ht="35.4" customHeight="1" thickBot="1" x14ac:dyDescent="0.35"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</row>
    <row r="9" spans="3:18" x14ac:dyDescent="0.3">
      <c r="C9" s="61" t="s">
        <v>155</v>
      </c>
      <c r="D9" s="62"/>
      <c r="E9" s="67" t="s">
        <v>156</v>
      </c>
      <c r="F9" s="68"/>
      <c r="G9" s="62"/>
      <c r="H9" s="67" t="s">
        <v>157</v>
      </c>
      <c r="I9" s="68"/>
      <c r="J9" s="62"/>
      <c r="K9" s="67" t="s">
        <v>158</v>
      </c>
      <c r="L9" s="68"/>
      <c r="M9" s="62"/>
      <c r="N9" s="67" t="s">
        <v>159</v>
      </c>
      <c r="O9" s="68"/>
      <c r="P9" s="62"/>
      <c r="Q9" s="73"/>
      <c r="R9" s="74"/>
    </row>
    <row r="10" spans="3:18" x14ac:dyDescent="0.3">
      <c r="C10" s="63"/>
      <c r="D10" s="64"/>
      <c r="E10" s="69"/>
      <c r="F10" s="70"/>
      <c r="G10" s="64"/>
      <c r="H10" s="69"/>
      <c r="I10" s="70"/>
      <c r="J10" s="64"/>
      <c r="K10" s="69"/>
      <c r="L10" s="70"/>
      <c r="M10" s="64"/>
      <c r="N10" s="69"/>
      <c r="O10" s="70"/>
      <c r="P10" s="64"/>
      <c r="Q10" s="69"/>
      <c r="R10" s="75"/>
    </row>
    <row r="11" spans="3:18" ht="28.2" customHeight="1" x14ac:dyDescent="0.3">
      <c r="C11" s="65"/>
      <c r="D11" s="66"/>
      <c r="E11" s="71"/>
      <c r="F11" s="72"/>
      <c r="G11" s="66"/>
      <c r="H11" s="71"/>
      <c r="I11" s="72"/>
      <c r="J11" s="66"/>
      <c r="K11" s="71"/>
      <c r="L11" s="72"/>
      <c r="M11" s="66"/>
      <c r="N11" s="71"/>
      <c r="O11" s="72"/>
      <c r="P11" s="66"/>
      <c r="Q11" s="71"/>
      <c r="R11" s="76"/>
    </row>
    <row r="12" spans="3:18" ht="14.4" customHeight="1" x14ac:dyDescent="0.3">
      <c r="C12" s="92"/>
      <c r="D12" s="93"/>
      <c r="E12" s="43" t="s">
        <v>160</v>
      </c>
      <c r="F12" s="83" t="s">
        <v>161</v>
      </c>
      <c r="G12" s="43" t="s">
        <v>162</v>
      </c>
      <c r="H12" s="43" t="s">
        <v>160</v>
      </c>
      <c r="I12" s="83" t="s">
        <v>161</v>
      </c>
      <c r="J12" s="43" t="s">
        <v>162</v>
      </c>
      <c r="K12" s="43" t="s">
        <v>160</v>
      </c>
      <c r="L12" s="83" t="s">
        <v>161</v>
      </c>
      <c r="M12" s="43" t="s">
        <v>162</v>
      </c>
      <c r="N12" s="43" t="s">
        <v>160</v>
      </c>
      <c r="O12" s="83" t="s">
        <v>161</v>
      </c>
      <c r="P12" s="43" t="s">
        <v>162</v>
      </c>
      <c r="Q12" s="86" t="s">
        <v>163</v>
      </c>
      <c r="R12" s="87"/>
    </row>
    <row r="13" spans="3:18" x14ac:dyDescent="0.3">
      <c r="C13" s="94"/>
      <c r="D13" s="95"/>
      <c r="E13" s="44"/>
      <c r="F13" s="84"/>
      <c r="G13" s="44"/>
      <c r="H13" s="44"/>
      <c r="I13" s="84"/>
      <c r="J13" s="44"/>
      <c r="K13" s="44"/>
      <c r="L13" s="84"/>
      <c r="M13" s="44"/>
      <c r="N13" s="44"/>
      <c r="O13" s="84"/>
      <c r="P13" s="44"/>
      <c r="Q13" s="88"/>
      <c r="R13" s="89"/>
    </row>
    <row r="14" spans="3:18" x14ac:dyDescent="0.3">
      <c r="C14" s="94"/>
      <c r="D14" s="95"/>
      <c r="E14" s="44"/>
      <c r="F14" s="84"/>
      <c r="G14" s="44"/>
      <c r="H14" s="44"/>
      <c r="I14" s="84"/>
      <c r="J14" s="44"/>
      <c r="K14" s="44"/>
      <c r="L14" s="84"/>
      <c r="M14" s="44"/>
      <c r="N14" s="44"/>
      <c r="O14" s="84"/>
      <c r="P14" s="44"/>
      <c r="Q14" s="88"/>
      <c r="R14" s="89"/>
    </row>
    <row r="15" spans="3:18" x14ac:dyDescent="0.3">
      <c r="C15" s="94"/>
      <c r="D15" s="95"/>
      <c r="E15" s="44"/>
      <c r="F15" s="84"/>
      <c r="G15" s="44"/>
      <c r="H15" s="44"/>
      <c r="I15" s="84"/>
      <c r="J15" s="44"/>
      <c r="K15" s="44"/>
      <c r="L15" s="84"/>
      <c r="M15" s="44"/>
      <c r="N15" s="44"/>
      <c r="O15" s="84"/>
      <c r="P15" s="44"/>
      <c r="Q15" s="88"/>
      <c r="R15" s="89"/>
    </row>
    <row r="16" spans="3:18" x14ac:dyDescent="0.3">
      <c r="C16" s="94"/>
      <c r="D16" s="95"/>
      <c r="E16" s="44"/>
      <c r="F16" s="84"/>
      <c r="G16" s="44"/>
      <c r="H16" s="44"/>
      <c r="I16" s="84"/>
      <c r="J16" s="44"/>
      <c r="K16" s="44"/>
      <c r="L16" s="84"/>
      <c r="M16" s="44"/>
      <c r="N16" s="44"/>
      <c r="O16" s="84"/>
      <c r="P16" s="44"/>
      <c r="Q16" s="88"/>
      <c r="R16" s="89"/>
    </row>
    <row r="17" spans="3:18" x14ac:dyDescent="0.3">
      <c r="C17" s="94"/>
      <c r="D17" s="95"/>
      <c r="E17" s="44"/>
      <c r="F17" s="84"/>
      <c r="G17" s="44"/>
      <c r="H17" s="44"/>
      <c r="I17" s="84"/>
      <c r="J17" s="44"/>
      <c r="K17" s="44"/>
      <c r="L17" s="84"/>
      <c r="M17" s="44"/>
      <c r="N17" s="44"/>
      <c r="O17" s="84"/>
      <c r="P17" s="44"/>
      <c r="Q17" s="88"/>
      <c r="R17" s="89"/>
    </row>
    <row r="18" spans="3:18" x14ac:dyDescent="0.3">
      <c r="C18" s="94"/>
      <c r="D18" s="95"/>
      <c r="E18" s="44"/>
      <c r="F18" s="84"/>
      <c r="G18" s="44"/>
      <c r="H18" s="44"/>
      <c r="I18" s="84"/>
      <c r="J18" s="44"/>
      <c r="K18" s="44"/>
      <c r="L18" s="84"/>
      <c r="M18" s="44"/>
      <c r="N18" s="44"/>
      <c r="O18" s="84"/>
      <c r="P18" s="44"/>
      <c r="Q18" s="88"/>
      <c r="R18" s="89"/>
    </row>
    <row r="19" spans="3:18" x14ac:dyDescent="0.3">
      <c r="C19" s="94"/>
      <c r="D19" s="95"/>
      <c r="E19" s="44"/>
      <c r="F19" s="84"/>
      <c r="G19" s="44"/>
      <c r="H19" s="44"/>
      <c r="I19" s="84"/>
      <c r="J19" s="44"/>
      <c r="K19" s="44"/>
      <c r="L19" s="84"/>
      <c r="M19" s="44"/>
      <c r="N19" s="44"/>
      <c r="O19" s="84"/>
      <c r="P19" s="44"/>
      <c r="Q19" s="88"/>
      <c r="R19" s="89"/>
    </row>
    <row r="20" spans="3:18" x14ac:dyDescent="0.3">
      <c r="C20" s="96"/>
      <c r="D20" s="97"/>
      <c r="E20" s="45"/>
      <c r="F20" s="85"/>
      <c r="G20" s="45"/>
      <c r="H20" s="45"/>
      <c r="I20" s="85"/>
      <c r="J20" s="45"/>
      <c r="K20" s="45"/>
      <c r="L20" s="85"/>
      <c r="M20" s="45"/>
      <c r="N20" s="45"/>
      <c r="O20" s="85"/>
      <c r="P20" s="45"/>
      <c r="Q20" s="90"/>
      <c r="R20" s="91"/>
    </row>
    <row r="21" spans="3:18" x14ac:dyDescent="0.3">
      <c r="C21" s="80" t="s">
        <v>162</v>
      </c>
      <c r="D21" s="36"/>
      <c r="E21" s="1">
        <v>50</v>
      </c>
      <c r="F21" s="1">
        <v>50</v>
      </c>
      <c r="G21" s="1">
        <f>SUM(E21:F21)</f>
        <v>100</v>
      </c>
      <c r="H21" s="1">
        <v>50</v>
      </c>
      <c r="I21" s="1">
        <v>50</v>
      </c>
      <c r="J21" s="1">
        <f>H21+I21</f>
        <v>100</v>
      </c>
      <c r="K21" s="1">
        <v>50</v>
      </c>
      <c r="L21" s="1">
        <v>50</v>
      </c>
      <c r="M21" s="1">
        <f>K21+L21</f>
        <v>100</v>
      </c>
      <c r="N21" s="1">
        <v>50</v>
      </c>
      <c r="O21" s="1">
        <v>50</v>
      </c>
      <c r="P21" s="1">
        <f>N21+O21</f>
        <v>100</v>
      </c>
      <c r="Q21" s="34">
        <f>SUM(G21+J21+M21+P21)</f>
        <v>400</v>
      </c>
      <c r="R21" s="77"/>
    </row>
    <row r="22" spans="3:18" ht="15" thickBot="1" x14ac:dyDescent="0.35">
      <c r="C22" s="81" t="s">
        <v>164</v>
      </c>
      <c r="D22" s="82"/>
      <c r="E22" s="29">
        <v>34</v>
      </c>
      <c r="F22" s="29">
        <v>25</v>
      </c>
      <c r="G22" s="29">
        <f>E22+F22</f>
        <v>59</v>
      </c>
      <c r="H22" s="29">
        <v>40</v>
      </c>
      <c r="I22" s="29">
        <v>45</v>
      </c>
      <c r="J22" s="29">
        <f>H22+I22</f>
        <v>85</v>
      </c>
      <c r="K22" s="29">
        <v>35</v>
      </c>
      <c r="L22" s="29">
        <v>49</v>
      </c>
      <c r="M22" s="29">
        <f>K22+L22</f>
        <v>84</v>
      </c>
      <c r="N22" s="29">
        <v>45</v>
      </c>
      <c r="O22" s="29">
        <v>50</v>
      </c>
      <c r="P22" s="29">
        <f>N22+O22</f>
        <v>95</v>
      </c>
      <c r="Q22" s="78">
        <f>G22+J22+M22+P22</f>
        <v>323</v>
      </c>
      <c r="R22" s="79"/>
    </row>
  </sheetData>
  <mergeCells count="26">
    <mergeCell ref="Q21:R21"/>
    <mergeCell ref="Q22:R22"/>
    <mergeCell ref="C21:D21"/>
    <mergeCell ref="C22:D22"/>
    <mergeCell ref="F12:F20"/>
    <mergeCell ref="I12:I20"/>
    <mergeCell ref="L12:L20"/>
    <mergeCell ref="O12:O20"/>
    <mergeCell ref="M12:M20"/>
    <mergeCell ref="N12:N20"/>
    <mergeCell ref="P12:P20"/>
    <mergeCell ref="Q12:R20"/>
    <mergeCell ref="C12:D20"/>
    <mergeCell ref="E12:E20"/>
    <mergeCell ref="G12:G20"/>
    <mergeCell ref="H12:H20"/>
    <mergeCell ref="J12:J20"/>
    <mergeCell ref="K12:K20"/>
    <mergeCell ref="C4:R6"/>
    <mergeCell ref="C7:R8"/>
    <mergeCell ref="C9:D11"/>
    <mergeCell ref="E9:G11"/>
    <mergeCell ref="H9:J11"/>
    <mergeCell ref="K9:M11"/>
    <mergeCell ref="N9:P11"/>
    <mergeCell ref="Q9:R11"/>
  </mergeCells>
  <conditionalFormatting sqref="G22 J22 M22 P22">
    <cfRule type="cellIs" dxfId="2" priority="1" operator="lessThan">
      <formula>35</formula>
    </cfRule>
    <cfRule type="cellIs" dxfId="1" priority="2" operator="lessThan">
      <formula>70</formula>
    </cfRule>
    <cfRule type="cellIs" dxfId="0" priority="3" operator="greaterThan">
      <formula>70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60C4-97BC-4D68-94A9-FE6B4BFB53A0}">
  <sheetPr codeName="Sheet17"/>
  <dimension ref="C6:M16"/>
  <sheetViews>
    <sheetView workbookViewId="0">
      <selection activeCell="L7" sqref="L7"/>
    </sheetView>
  </sheetViews>
  <sheetFormatPr defaultRowHeight="14.4" x14ac:dyDescent="0.3"/>
  <cols>
    <col min="3" max="3" width="9.88671875" bestFit="1" customWidth="1"/>
    <col min="4" max="4" width="11.44140625" bestFit="1" customWidth="1"/>
    <col min="5" max="5" width="14.6640625" bestFit="1" customWidth="1"/>
    <col min="6" max="6" width="15" bestFit="1" customWidth="1"/>
    <col min="7" max="7" width="17.6640625" bestFit="1" customWidth="1"/>
    <col min="10" max="10" width="12.88671875" customWidth="1"/>
    <col min="11" max="11" width="12.44140625" bestFit="1" customWidth="1"/>
    <col min="12" max="12" width="15" bestFit="1" customWidth="1"/>
    <col min="13" max="13" width="24.77734375" customWidth="1"/>
  </cols>
  <sheetData>
    <row r="6" spans="3:13" x14ac:dyDescent="0.3">
      <c r="C6" s="13" t="s">
        <v>187</v>
      </c>
      <c r="D6" s="13" t="s">
        <v>166</v>
      </c>
      <c r="E6" s="13" t="s">
        <v>30</v>
      </c>
      <c r="F6" s="13" t="s">
        <v>167</v>
      </c>
      <c r="G6" s="13" t="s">
        <v>168</v>
      </c>
      <c r="J6" s="13" t="s">
        <v>166</v>
      </c>
      <c r="K6" s="13" t="s">
        <v>30</v>
      </c>
      <c r="L6" s="13" t="s">
        <v>167</v>
      </c>
      <c r="M6" s="13" t="s">
        <v>168</v>
      </c>
    </row>
    <row r="7" spans="3:13" x14ac:dyDescent="0.3">
      <c r="C7" s="98" t="s">
        <v>188</v>
      </c>
      <c r="D7" s="1" t="s">
        <v>169</v>
      </c>
      <c r="E7" s="1" t="s">
        <v>175</v>
      </c>
      <c r="F7" s="8">
        <v>1236955555</v>
      </c>
      <c r="G7" s="10" t="s">
        <v>176</v>
      </c>
      <c r="J7" s="6" t="s">
        <v>173</v>
      </c>
      <c r="K7" s="10" t="str">
        <f>VLOOKUP(J7,D7:G12,2,0)</f>
        <v>Pritam Sen</v>
      </c>
      <c r="L7" s="10">
        <f t="shared" ref="L7:M7" si="0">VLOOKUP(K7,E7:H12,2,0)</f>
        <v>5755355555</v>
      </c>
      <c r="M7" s="10" t="str">
        <f t="shared" si="0"/>
        <v>pri100@gmail.com</v>
      </c>
    </row>
    <row r="8" spans="3:13" x14ac:dyDescent="0.3">
      <c r="C8" s="98" t="s">
        <v>189</v>
      </c>
      <c r="D8" s="1" t="s">
        <v>170</v>
      </c>
      <c r="E8" s="1" t="s">
        <v>177</v>
      </c>
      <c r="F8" s="8">
        <v>2366555555</v>
      </c>
      <c r="G8" s="10" t="s">
        <v>178</v>
      </c>
      <c r="J8" s="6" t="s">
        <v>170</v>
      </c>
      <c r="K8" s="10" t="str">
        <f>VLOOKUP(J8,D8:G13,2,0)</f>
        <v>Ramesh Jadav</v>
      </c>
      <c r="L8" s="10">
        <f t="shared" ref="L8:M8" si="1">VLOOKUP(K8,E8:H13,2,0)</f>
        <v>2366555555</v>
      </c>
      <c r="M8" s="10" t="str">
        <f t="shared" si="1"/>
        <v>ramesh@gmail.com</v>
      </c>
    </row>
    <row r="9" spans="3:13" x14ac:dyDescent="0.3">
      <c r="C9" s="98" t="s">
        <v>190</v>
      </c>
      <c r="D9" s="1" t="s">
        <v>171</v>
      </c>
      <c r="E9" s="1" t="s">
        <v>179</v>
      </c>
      <c r="F9" s="8">
        <v>3496155555</v>
      </c>
      <c r="G9" s="10" t="s">
        <v>180</v>
      </c>
      <c r="J9" s="6" t="s">
        <v>171</v>
      </c>
      <c r="K9" s="10" t="str">
        <f>VLOOKUP(J9,D9:G14,2,0)</f>
        <v>Pramila Singh</v>
      </c>
      <c r="L9" s="10">
        <f t="shared" ref="L9:M9" si="2">VLOOKUP(K9,E9:H14,2,0)</f>
        <v>3496155555</v>
      </c>
      <c r="M9" s="10" t="str">
        <f t="shared" si="2"/>
        <v>promila@gmail.com</v>
      </c>
    </row>
    <row r="10" spans="3:13" x14ac:dyDescent="0.3">
      <c r="C10" s="98" t="s">
        <v>191</v>
      </c>
      <c r="D10" s="1" t="s">
        <v>172</v>
      </c>
      <c r="E10" s="1" t="s">
        <v>181</v>
      </c>
      <c r="F10" s="8">
        <v>4625755555</v>
      </c>
      <c r="G10" s="10" t="s">
        <v>182</v>
      </c>
      <c r="J10" s="99"/>
      <c r="K10" s="99"/>
      <c r="L10" s="99"/>
      <c r="M10" s="99"/>
    </row>
    <row r="11" spans="3:13" x14ac:dyDescent="0.3">
      <c r="C11" s="98" t="s">
        <v>192</v>
      </c>
      <c r="D11" s="1" t="s">
        <v>173</v>
      </c>
      <c r="E11" s="1" t="s">
        <v>183</v>
      </c>
      <c r="F11" s="8">
        <v>5755355555</v>
      </c>
      <c r="G11" s="10" t="s">
        <v>184</v>
      </c>
      <c r="J11" s="99"/>
      <c r="K11" s="99"/>
      <c r="L11" s="99"/>
      <c r="M11" s="99"/>
    </row>
    <row r="12" spans="3:13" x14ac:dyDescent="0.3">
      <c r="C12" s="98" t="s">
        <v>193</v>
      </c>
      <c r="D12" s="1" t="s">
        <v>174</v>
      </c>
      <c r="E12" s="1" t="s">
        <v>185</v>
      </c>
      <c r="F12" s="8">
        <v>6884955555</v>
      </c>
      <c r="G12" s="10" t="s">
        <v>186</v>
      </c>
      <c r="J12" s="99"/>
      <c r="K12" s="99"/>
      <c r="L12" s="99"/>
      <c r="M12" s="99"/>
    </row>
    <row r="13" spans="3:13" x14ac:dyDescent="0.3">
      <c r="C13" s="3"/>
      <c r="G13" s="99"/>
      <c r="J13" s="99"/>
      <c r="K13" s="99"/>
      <c r="L13" s="99"/>
      <c r="M13" s="99"/>
    </row>
    <row r="14" spans="3:13" x14ac:dyDescent="0.3">
      <c r="C14" s="3"/>
      <c r="J14" s="99"/>
      <c r="K14" s="99"/>
      <c r="L14" s="99"/>
      <c r="M14" s="99"/>
    </row>
    <row r="15" spans="3:13" x14ac:dyDescent="0.3">
      <c r="C15" s="3"/>
      <c r="D15" s="3"/>
      <c r="E15" s="3"/>
      <c r="F15" s="3"/>
    </row>
    <row r="16" spans="3:13" x14ac:dyDescent="0.3">
      <c r="C16" s="3"/>
      <c r="D16" s="3"/>
      <c r="E16" s="3"/>
      <c r="F16" s="3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5B0D-151C-432B-8AF9-6EFA2B6417F5}">
  <sheetPr codeName="Sheet2"/>
  <dimension ref="B5:K17"/>
  <sheetViews>
    <sheetView workbookViewId="0">
      <selection activeCell="C6" sqref="C6:E6"/>
    </sheetView>
  </sheetViews>
  <sheetFormatPr defaultRowHeight="14.4" x14ac:dyDescent="0.3"/>
  <cols>
    <col min="2" max="2" width="6.77734375" bestFit="1" customWidth="1"/>
    <col min="3" max="3" width="21.109375" bestFit="1" customWidth="1"/>
    <col min="4" max="4" width="12.6640625" bestFit="1" customWidth="1"/>
    <col min="5" max="5" width="6" bestFit="1" customWidth="1"/>
    <col min="6" max="6" width="9.33203125" bestFit="1" customWidth="1"/>
  </cols>
  <sheetData>
    <row r="5" spans="2:11" x14ac:dyDescent="0.3">
      <c r="H5" s="3"/>
      <c r="I5" s="3"/>
      <c r="J5" s="3"/>
      <c r="K5" s="3"/>
    </row>
    <row r="6" spans="2:11" x14ac:dyDescent="0.3">
      <c r="B6" s="5" t="s">
        <v>0</v>
      </c>
      <c r="C6" s="20" t="s">
        <v>1</v>
      </c>
      <c r="D6" s="20" t="s">
        <v>2</v>
      </c>
      <c r="E6" s="20" t="s">
        <v>3</v>
      </c>
      <c r="F6" s="5" t="s">
        <v>4</v>
      </c>
      <c r="G6" s="7"/>
      <c r="H6" s="4"/>
      <c r="I6" s="4"/>
      <c r="J6" s="4"/>
      <c r="K6" s="3"/>
    </row>
    <row r="7" spans="2:11" x14ac:dyDescent="0.3">
      <c r="B7" s="6">
        <v>1</v>
      </c>
      <c r="C7" s="6" t="s">
        <v>5</v>
      </c>
      <c r="D7" s="6" t="s">
        <v>15</v>
      </c>
      <c r="E7" s="6">
        <v>19500</v>
      </c>
      <c r="F7" s="6">
        <v>30030</v>
      </c>
      <c r="G7" s="7"/>
      <c r="H7" s="4"/>
      <c r="I7" s="4"/>
      <c r="J7" s="4"/>
      <c r="K7" s="3"/>
    </row>
    <row r="8" spans="2:11" x14ac:dyDescent="0.3">
      <c r="B8" s="6">
        <v>2</v>
      </c>
      <c r="C8" s="6" t="s">
        <v>6</v>
      </c>
      <c r="D8" s="6" t="s">
        <v>16</v>
      </c>
      <c r="E8" s="6">
        <v>18200</v>
      </c>
      <c r="F8" s="6">
        <v>28028</v>
      </c>
      <c r="H8" s="3"/>
      <c r="I8" s="3"/>
      <c r="J8" s="3"/>
      <c r="K8" s="3"/>
    </row>
    <row r="9" spans="2:11" x14ac:dyDescent="0.3">
      <c r="B9" s="6">
        <v>3</v>
      </c>
      <c r="C9" s="6" t="s">
        <v>7</v>
      </c>
      <c r="D9" s="6" t="s">
        <v>17</v>
      </c>
      <c r="E9" s="6">
        <v>15000</v>
      </c>
      <c r="F9" s="6">
        <v>23100</v>
      </c>
    </row>
    <row r="10" spans="2:11" x14ac:dyDescent="0.3">
      <c r="B10" s="6">
        <v>4</v>
      </c>
      <c r="C10" s="6" t="s">
        <v>8</v>
      </c>
      <c r="D10" s="6" t="s">
        <v>18</v>
      </c>
      <c r="E10" s="6">
        <v>11500</v>
      </c>
      <c r="F10" s="6">
        <v>18788</v>
      </c>
    </row>
    <row r="11" spans="2:11" x14ac:dyDescent="0.3">
      <c r="B11" s="6">
        <v>5</v>
      </c>
      <c r="C11" s="6" t="s">
        <v>9</v>
      </c>
      <c r="D11" s="6" t="s">
        <v>19</v>
      </c>
      <c r="E11" s="6">
        <v>9800</v>
      </c>
      <c r="F11" s="6">
        <v>18326</v>
      </c>
    </row>
    <row r="12" spans="2:11" x14ac:dyDescent="0.3">
      <c r="B12" s="6">
        <v>6</v>
      </c>
      <c r="C12" s="6" t="s">
        <v>10</v>
      </c>
      <c r="D12" s="6" t="s">
        <v>18</v>
      </c>
      <c r="E12" s="6">
        <v>11500</v>
      </c>
      <c r="F12" s="6">
        <v>15092</v>
      </c>
    </row>
    <row r="13" spans="2:11" x14ac:dyDescent="0.3">
      <c r="B13" s="6">
        <v>7</v>
      </c>
      <c r="C13" s="6" t="s">
        <v>11</v>
      </c>
      <c r="D13" s="6" t="s">
        <v>20</v>
      </c>
      <c r="E13" s="6">
        <v>17500</v>
      </c>
      <c r="F13" s="6">
        <v>26500</v>
      </c>
    </row>
    <row r="14" spans="2:11" x14ac:dyDescent="0.3">
      <c r="B14" s="6">
        <v>8</v>
      </c>
      <c r="C14" s="6" t="s">
        <v>12</v>
      </c>
      <c r="D14" s="6" t="s">
        <v>17</v>
      </c>
      <c r="E14" s="6">
        <v>12900</v>
      </c>
      <c r="F14" s="6">
        <v>19990</v>
      </c>
    </row>
    <row r="15" spans="2:11" x14ac:dyDescent="0.3">
      <c r="B15" s="6">
        <v>9</v>
      </c>
      <c r="C15" s="6" t="s">
        <v>13</v>
      </c>
      <c r="D15" s="6" t="s">
        <v>18</v>
      </c>
      <c r="E15" s="6">
        <v>12900</v>
      </c>
      <c r="F15" s="6">
        <v>21500</v>
      </c>
    </row>
    <row r="16" spans="2:11" x14ac:dyDescent="0.3">
      <c r="B16" s="6">
        <v>10</v>
      </c>
      <c r="C16" s="6" t="s">
        <v>14</v>
      </c>
      <c r="D16" s="6" t="s">
        <v>19</v>
      </c>
      <c r="E16" s="6">
        <v>11500</v>
      </c>
      <c r="F16" s="6">
        <v>18326</v>
      </c>
    </row>
    <row r="17" spans="2:6" x14ac:dyDescent="0.3">
      <c r="B17" s="3"/>
      <c r="C17" s="3"/>
      <c r="D17" s="3"/>
      <c r="E17" s="3"/>
      <c r="F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4165-1182-435E-BF18-9FBD2403A0F4}">
  <sheetPr codeName="Sheet3"/>
  <dimension ref="B1:P17"/>
  <sheetViews>
    <sheetView workbookViewId="0">
      <selection activeCell="J12" sqref="J12"/>
    </sheetView>
  </sheetViews>
  <sheetFormatPr defaultRowHeight="14.4" x14ac:dyDescent="0.3"/>
  <cols>
    <col min="3" max="3" width="6.77734375" bestFit="1" customWidth="1"/>
  </cols>
  <sheetData>
    <row r="1" spans="2:16" ht="28.8" x14ac:dyDescent="0.55000000000000004">
      <c r="J1" s="30" t="s">
        <v>22</v>
      </c>
      <c r="K1" s="30"/>
      <c r="L1" s="30"/>
      <c r="M1" s="30"/>
      <c r="N1" s="30"/>
      <c r="O1" s="30"/>
      <c r="P1" s="30"/>
    </row>
    <row r="6" spans="2:16" x14ac:dyDescent="0.3">
      <c r="C6" s="5" t="s">
        <v>24</v>
      </c>
      <c r="D6" s="5" t="s">
        <v>25</v>
      </c>
      <c r="E6" s="5" t="s">
        <v>26</v>
      </c>
      <c r="F6" s="5" t="s">
        <v>27</v>
      </c>
      <c r="G6" s="5" t="s">
        <v>28</v>
      </c>
      <c r="H6" s="5" t="s">
        <v>29</v>
      </c>
    </row>
    <row r="7" spans="2:16" x14ac:dyDescent="0.3">
      <c r="C7" s="6">
        <v>2013</v>
      </c>
      <c r="D7" s="6">
        <v>15200</v>
      </c>
      <c r="E7" s="6">
        <v>13200</v>
      </c>
      <c r="F7" s="6">
        <v>6500</v>
      </c>
      <c r="G7" s="6">
        <v>14980</v>
      </c>
      <c r="H7" s="1">
        <v>6630</v>
      </c>
    </row>
    <row r="8" spans="2:16" x14ac:dyDescent="0.3">
      <c r="C8" s="6">
        <v>2014</v>
      </c>
      <c r="D8" s="6">
        <v>13600</v>
      </c>
      <c r="E8" s="6">
        <v>8960</v>
      </c>
      <c r="F8" s="6">
        <v>13500</v>
      </c>
      <c r="G8" s="6">
        <v>11300</v>
      </c>
      <c r="H8" s="1">
        <v>12000</v>
      </c>
    </row>
    <row r="9" spans="2:16" x14ac:dyDescent="0.3">
      <c r="C9" s="6">
        <v>2015</v>
      </c>
      <c r="D9" s="6">
        <v>19200</v>
      </c>
      <c r="E9" s="6">
        <v>7800</v>
      </c>
      <c r="F9" s="6">
        <v>9800</v>
      </c>
      <c r="G9" s="6">
        <v>19000</v>
      </c>
      <c r="H9" s="1">
        <v>17200</v>
      </c>
    </row>
    <row r="10" spans="2:16" x14ac:dyDescent="0.3">
      <c r="C10" s="19">
        <v>2016</v>
      </c>
      <c r="D10" s="6">
        <v>25100</v>
      </c>
      <c r="E10" s="6">
        <v>9850</v>
      </c>
      <c r="F10" s="6">
        <v>9720</v>
      </c>
      <c r="G10" s="6">
        <v>22100</v>
      </c>
      <c r="H10" s="1">
        <v>16300</v>
      </c>
    </row>
    <row r="11" spans="2:16" x14ac:dyDescent="0.3">
      <c r="C11" s="19">
        <v>2017</v>
      </c>
      <c r="D11" s="6">
        <v>23100</v>
      </c>
      <c r="E11" s="6">
        <v>11500</v>
      </c>
      <c r="F11" s="6">
        <v>11250</v>
      </c>
      <c r="G11" s="6">
        <v>32000</v>
      </c>
      <c r="H11" s="1">
        <v>15200</v>
      </c>
    </row>
    <row r="12" spans="2:16" x14ac:dyDescent="0.3">
      <c r="C12" s="6">
        <v>2018</v>
      </c>
      <c r="D12" s="6">
        <v>26650</v>
      </c>
      <c r="E12" s="6">
        <v>27500</v>
      </c>
      <c r="F12" s="6">
        <v>17650</v>
      </c>
      <c r="G12" s="6">
        <v>29900</v>
      </c>
      <c r="H12" s="1">
        <v>23000</v>
      </c>
    </row>
    <row r="13" spans="2:16" x14ac:dyDescent="0.3">
      <c r="B13" s="3"/>
      <c r="C13" s="9"/>
      <c r="D13" s="9"/>
      <c r="E13" s="9"/>
      <c r="F13" s="9"/>
      <c r="G13" s="9"/>
      <c r="H13" s="3"/>
    </row>
    <row r="14" spans="2:16" x14ac:dyDescent="0.3">
      <c r="B14" s="3"/>
      <c r="C14" s="9"/>
      <c r="D14" s="9"/>
      <c r="E14" s="9"/>
      <c r="F14" s="9"/>
      <c r="G14" s="9"/>
      <c r="H14" s="3"/>
    </row>
    <row r="15" spans="2:16" x14ac:dyDescent="0.3">
      <c r="B15" s="3"/>
      <c r="C15" s="9"/>
      <c r="D15" s="9"/>
      <c r="E15" s="9"/>
      <c r="F15" s="9"/>
      <c r="G15" s="9"/>
      <c r="H15" s="3"/>
    </row>
    <row r="16" spans="2:16" x14ac:dyDescent="0.3">
      <c r="B16" s="3"/>
      <c r="C16" s="9"/>
      <c r="D16" s="9"/>
      <c r="E16" s="9"/>
      <c r="F16" s="9"/>
      <c r="G16" s="9"/>
      <c r="H16" s="3"/>
    </row>
    <row r="17" spans="2:8" x14ac:dyDescent="0.3">
      <c r="B17" s="3"/>
      <c r="C17" s="3"/>
      <c r="D17" s="3"/>
      <c r="E17" s="3"/>
      <c r="F17" s="3"/>
      <c r="G17" s="3"/>
      <c r="H17" s="3"/>
    </row>
  </sheetData>
  <mergeCells count="1">
    <mergeCell ref="J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667A-AC1D-4955-BB78-664671342EF0}">
  <sheetPr codeName="Sheet4"/>
  <dimension ref="C7:F9"/>
  <sheetViews>
    <sheetView workbookViewId="0">
      <selection activeCell="D8" sqref="D8"/>
    </sheetView>
  </sheetViews>
  <sheetFormatPr defaultRowHeight="14.4" x14ac:dyDescent="0.3"/>
  <cols>
    <col min="3" max="3" width="13.77734375" customWidth="1"/>
    <col min="4" max="4" width="11.88671875" customWidth="1"/>
    <col min="5" max="5" width="14.77734375" customWidth="1"/>
    <col min="6" max="6" width="12.77734375" customWidth="1"/>
  </cols>
  <sheetData>
    <row r="7" spans="3:6" x14ac:dyDescent="0.3">
      <c r="C7" s="2" t="s">
        <v>23</v>
      </c>
      <c r="D7" s="2">
        <v>2016</v>
      </c>
      <c r="E7" s="2">
        <v>2017</v>
      </c>
      <c r="F7" s="2">
        <v>2018</v>
      </c>
    </row>
    <row r="8" spans="3:6" x14ac:dyDescent="0.3">
      <c r="C8" s="1" t="s">
        <v>27</v>
      </c>
      <c r="D8" s="1">
        <f>HLOOKUP(C8,hlookup!C6:H12,5,0)</f>
        <v>9720</v>
      </c>
      <c r="E8" s="1">
        <f>HLOOKUP(C8,hlookup!C6:H12,6,0)</f>
        <v>11250</v>
      </c>
      <c r="F8" s="1"/>
    </row>
    <row r="9" spans="3:6" x14ac:dyDescent="0.3">
      <c r="C9" s="11" t="s">
        <v>28</v>
      </c>
      <c r="D9" s="1">
        <f>HLOOKUP(C9,hlookup!C6:H12,5,0)</f>
        <v>22100</v>
      </c>
      <c r="E9" s="1"/>
      <c r="F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6B272-24DD-41D7-B2E1-F94197F845DB}">
  <sheetPr codeName="Sheet5"/>
  <dimension ref="B3:N32"/>
  <sheetViews>
    <sheetView topLeftCell="A16" workbookViewId="0">
      <selection activeCell="S7" sqref="S7"/>
    </sheetView>
  </sheetViews>
  <sheetFormatPr defaultRowHeight="14.4" x14ac:dyDescent="0.3"/>
  <cols>
    <col min="2" max="2" width="8.5546875" style="18" bestFit="1" customWidth="1"/>
    <col min="3" max="3" width="17.6640625" style="18" bestFit="1" customWidth="1"/>
    <col min="4" max="4" width="6" bestFit="1" customWidth="1"/>
    <col min="5" max="5" width="10.77734375" bestFit="1" customWidth="1"/>
    <col min="6" max="7" width="5" bestFit="1" customWidth="1"/>
    <col min="8" max="8" width="5" customWidth="1"/>
    <col min="9" max="9" width="5" bestFit="1" customWidth="1"/>
    <col min="10" max="10" width="9.5546875" bestFit="1" customWidth="1"/>
  </cols>
  <sheetData>
    <row r="3" spans="2:14" x14ac:dyDescent="0.3">
      <c r="B3" s="16" t="s">
        <v>30</v>
      </c>
      <c r="C3" s="16" t="s">
        <v>31</v>
      </c>
      <c r="D3" s="13" t="s">
        <v>32</v>
      </c>
      <c r="E3" s="13" t="s">
        <v>33</v>
      </c>
      <c r="F3" s="13" t="s">
        <v>34</v>
      </c>
      <c r="G3" s="13" t="s">
        <v>35</v>
      </c>
      <c r="H3" s="13" t="s">
        <v>36</v>
      </c>
      <c r="I3" s="13" t="s">
        <v>37</v>
      </c>
      <c r="J3" s="13" t="s">
        <v>4</v>
      </c>
      <c r="M3" t="s">
        <v>52</v>
      </c>
    </row>
    <row r="4" spans="2:14" x14ac:dyDescent="0.3">
      <c r="B4" s="8" t="s">
        <v>38</v>
      </c>
      <c r="C4" s="8" t="s">
        <v>45</v>
      </c>
      <c r="D4" s="6">
        <v>10093</v>
      </c>
      <c r="E4" s="6">
        <v>25000</v>
      </c>
      <c r="F4" s="6">
        <f>IF(E4&gt;=20000,E4*20%,IF(E4&gt;=15000,E4*15%,E4*10%))</f>
        <v>5000</v>
      </c>
      <c r="G4" s="6">
        <f>IF(E4&gt;=20000,E4*25%,IF(E4&gt;=15000,E4*20%,E4*15%))</f>
        <v>6250</v>
      </c>
      <c r="H4" s="6">
        <f>E4*10%</f>
        <v>2500</v>
      </c>
      <c r="I4" s="6">
        <f>E4*7/100</f>
        <v>1750</v>
      </c>
      <c r="J4" s="6">
        <f>SUM(E4:H4)-I4</f>
        <v>37000</v>
      </c>
      <c r="M4" t="s">
        <v>53</v>
      </c>
    </row>
    <row r="5" spans="2:14" x14ac:dyDescent="0.3">
      <c r="B5" s="8" t="s">
        <v>39</v>
      </c>
      <c r="C5" s="8" t="s">
        <v>46</v>
      </c>
      <c r="D5" s="6">
        <v>10094</v>
      </c>
      <c r="E5" s="6">
        <v>23000</v>
      </c>
      <c r="F5" s="6">
        <f t="shared" ref="F5:F32" si="0">IF(E5&gt;=20000,E5*20%,IF(E5&gt;=15000,E5*15%,E5*10%))</f>
        <v>4600</v>
      </c>
      <c r="G5" s="6">
        <f t="shared" ref="G5:G31" si="1">IF(E5&gt;=20000,E5*25%,IF(E5&gt;=15000,E5*20%,E5*15%))</f>
        <v>5750</v>
      </c>
      <c r="H5" s="6">
        <f t="shared" ref="H5:H19" si="2">E5*10%</f>
        <v>2300</v>
      </c>
      <c r="I5" s="6">
        <f t="shared" ref="I5:I19" si="3">E5*7/100</f>
        <v>1610</v>
      </c>
      <c r="J5" s="6">
        <f t="shared" ref="J5:J19" si="4">SUM(E5:H5)-I5</f>
        <v>34040</v>
      </c>
      <c r="M5" t="s">
        <v>54</v>
      </c>
    </row>
    <row r="6" spans="2:14" x14ac:dyDescent="0.3">
      <c r="B6" s="8" t="s">
        <v>40</v>
      </c>
      <c r="C6" s="8" t="s">
        <v>47</v>
      </c>
      <c r="D6" s="6">
        <v>10095</v>
      </c>
      <c r="E6" s="6">
        <v>18000</v>
      </c>
      <c r="F6" s="6">
        <f t="shared" si="0"/>
        <v>2700</v>
      </c>
      <c r="G6" s="6">
        <f t="shared" si="1"/>
        <v>3600</v>
      </c>
      <c r="H6" s="6">
        <f t="shared" si="2"/>
        <v>1800</v>
      </c>
      <c r="I6" s="6">
        <f t="shared" si="3"/>
        <v>1260</v>
      </c>
      <c r="J6" s="6">
        <f t="shared" si="4"/>
        <v>24840</v>
      </c>
    </row>
    <row r="7" spans="2:14" x14ac:dyDescent="0.3">
      <c r="B7" s="17" t="s">
        <v>41</v>
      </c>
      <c r="C7" s="17" t="s">
        <v>48</v>
      </c>
      <c r="D7" s="14">
        <v>10096</v>
      </c>
      <c r="E7" s="14">
        <v>15000</v>
      </c>
      <c r="F7" s="14">
        <f t="shared" si="0"/>
        <v>2250</v>
      </c>
      <c r="G7" s="14">
        <f t="shared" si="1"/>
        <v>3000</v>
      </c>
      <c r="H7" s="14">
        <f t="shared" si="2"/>
        <v>1500</v>
      </c>
      <c r="I7" s="14">
        <f t="shared" si="3"/>
        <v>1050</v>
      </c>
      <c r="J7" s="14">
        <f t="shared" si="4"/>
        <v>20700</v>
      </c>
    </row>
    <row r="8" spans="2:14" x14ac:dyDescent="0.3">
      <c r="B8" s="8" t="s">
        <v>42</v>
      </c>
      <c r="C8" s="8" t="s">
        <v>49</v>
      </c>
      <c r="D8" s="6">
        <v>10097</v>
      </c>
      <c r="E8" s="6">
        <v>12000</v>
      </c>
      <c r="F8" s="6">
        <f t="shared" si="0"/>
        <v>1200</v>
      </c>
      <c r="G8" s="6">
        <f t="shared" si="1"/>
        <v>1800</v>
      </c>
      <c r="H8" s="6">
        <f t="shared" si="2"/>
        <v>1200</v>
      </c>
      <c r="I8" s="6">
        <f t="shared" si="3"/>
        <v>840</v>
      </c>
      <c r="J8" s="6">
        <f t="shared" si="4"/>
        <v>15360</v>
      </c>
      <c r="M8" t="s">
        <v>86</v>
      </c>
    </row>
    <row r="9" spans="2:14" x14ac:dyDescent="0.3">
      <c r="B9" s="8" t="s">
        <v>43</v>
      </c>
      <c r="C9" s="8" t="s">
        <v>50</v>
      </c>
      <c r="D9" s="6">
        <v>10098</v>
      </c>
      <c r="E9" s="6">
        <v>11000</v>
      </c>
      <c r="F9" s="6">
        <f t="shared" si="0"/>
        <v>1100</v>
      </c>
      <c r="G9" s="6">
        <f t="shared" si="1"/>
        <v>1650</v>
      </c>
      <c r="H9" s="6">
        <f t="shared" si="2"/>
        <v>1100</v>
      </c>
      <c r="I9" s="6">
        <f t="shared" si="3"/>
        <v>770</v>
      </c>
      <c r="J9" s="6">
        <f t="shared" si="4"/>
        <v>14080</v>
      </c>
    </row>
    <row r="10" spans="2:14" x14ac:dyDescent="0.3">
      <c r="B10" s="8" t="s">
        <v>44</v>
      </c>
      <c r="C10" s="8" t="s">
        <v>51</v>
      </c>
      <c r="D10" s="6">
        <v>10099</v>
      </c>
      <c r="E10" s="6">
        <v>10000</v>
      </c>
      <c r="F10" s="6">
        <f t="shared" si="0"/>
        <v>1000</v>
      </c>
      <c r="G10" s="6">
        <f t="shared" si="1"/>
        <v>1500</v>
      </c>
      <c r="H10" s="6">
        <f t="shared" si="2"/>
        <v>1000</v>
      </c>
      <c r="I10" s="6">
        <f t="shared" si="3"/>
        <v>700</v>
      </c>
      <c r="J10" s="6">
        <f t="shared" si="4"/>
        <v>12800</v>
      </c>
    </row>
    <row r="11" spans="2:14" x14ac:dyDescent="0.3">
      <c r="B11" s="8" t="s">
        <v>55</v>
      </c>
      <c r="C11" s="8" t="s">
        <v>45</v>
      </c>
      <c r="D11" s="6">
        <v>10100</v>
      </c>
      <c r="E11" s="6">
        <v>9500</v>
      </c>
      <c r="F11" s="6">
        <f t="shared" si="0"/>
        <v>950</v>
      </c>
      <c r="G11" s="6">
        <f t="shared" si="1"/>
        <v>1425</v>
      </c>
      <c r="H11" s="6">
        <f t="shared" si="2"/>
        <v>950</v>
      </c>
      <c r="I11" s="6">
        <f t="shared" si="3"/>
        <v>665</v>
      </c>
      <c r="J11" s="6">
        <f t="shared" si="4"/>
        <v>12160</v>
      </c>
    </row>
    <row r="12" spans="2:14" x14ac:dyDescent="0.3">
      <c r="B12" s="8" t="s">
        <v>56</v>
      </c>
      <c r="C12" s="8" t="s">
        <v>49</v>
      </c>
      <c r="D12" s="6">
        <v>10101</v>
      </c>
      <c r="E12" s="6">
        <v>11500</v>
      </c>
      <c r="F12" s="6">
        <f t="shared" si="0"/>
        <v>1150</v>
      </c>
      <c r="G12" s="6">
        <f t="shared" si="1"/>
        <v>1725</v>
      </c>
      <c r="H12" s="6">
        <f t="shared" si="2"/>
        <v>1150</v>
      </c>
      <c r="I12" s="6">
        <f t="shared" si="3"/>
        <v>805</v>
      </c>
      <c r="J12" s="6">
        <f t="shared" si="4"/>
        <v>14720</v>
      </c>
      <c r="N12" s="23"/>
    </row>
    <row r="13" spans="2:14" x14ac:dyDescent="0.3">
      <c r="B13" s="8" t="s">
        <v>57</v>
      </c>
      <c r="C13" s="8" t="s">
        <v>48</v>
      </c>
      <c r="D13" s="6">
        <v>10102</v>
      </c>
      <c r="E13" s="6">
        <v>14000</v>
      </c>
      <c r="F13" s="6">
        <f t="shared" si="0"/>
        <v>1400</v>
      </c>
      <c r="G13" s="6">
        <f t="shared" si="1"/>
        <v>2100</v>
      </c>
      <c r="H13" s="6">
        <f t="shared" si="2"/>
        <v>1400</v>
      </c>
      <c r="I13" s="6">
        <f t="shared" si="3"/>
        <v>980</v>
      </c>
      <c r="J13" s="6">
        <f t="shared" si="4"/>
        <v>17920</v>
      </c>
    </row>
    <row r="14" spans="2:14" x14ac:dyDescent="0.3">
      <c r="B14" s="8" t="s">
        <v>58</v>
      </c>
      <c r="C14" s="8" t="s">
        <v>51</v>
      </c>
      <c r="D14" s="6">
        <v>10103</v>
      </c>
      <c r="E14" s="6">
        <v>16000</v>
      </c>
      <c r="F14" s="6">
        <f t="shared" si="0"/>
        <v>2400</v>
      </c>
      <c r="G14" s="6">
        <f t="shared" si="1"/>
        <v>3200</v>
      </c>
      <c r="H14" s="6">
        <f t="shared" si="2"/>
        <v>1600</v>
      </c>
      <c r="I14" s="6">
        <f t="shared" si="3"/>
        <v>1120</v>
      </c>
      <c r="J14" s="6">
        <f t="shared" si="4"/>
        <v>22080</v>
      </c>
      <c r="N14" s="3"/>
    </row>
    <row r="15" spans="2:14" x14ac:dyDescent="0.3">
      <c r="B15" s="8" t="s">
        <v>59</v>
      </c>
      <c r="C15" s="8" t="s">
        <v>60</v>
      </c>
      <c r="D15" s="6">
        <v>10104</v>
      </c>
      <c r="E15" s="6">
        <v>20270.27027027027</v>
      </c>
      <c r="F15" s="19">
        <f t="shared" si="0"/>
        <v>4054.0540540540542</v>
      </c>
      <c r="G15" s="6">
        <f t="shared" si="1"/>
        <v>5067.5675675675675</v>
      </c>
      <c r="H15" s="6">
        <f t="shared" si="2"/>
        <v>2027.0270270270271</v>
      </c>
      <c r="I15" s="6">
        <f t="shared" si="3"/>
        <v>1418.918918918919</v>
      </c>
      <c r="J15" s="6">
        <f t="shared" si="4"/>
        <v>29999.999999999996</v>
      </c>
    </row>
    <row r="16" spans="2:14" x14ac:dyDescent="0.3">
      <c r="B16" s="8" t="s">
        <v>61</v>
      </c>
      <c r="C16" s="8" t="s">
        <v>62</v>
      </c>
      <c r="D16" s="6">
        <v>10105</v>
      </c>
      <c r="E16" s="6">
        <v>8500</v>
      </c>
      <c r="F16" s="6">
        <f t="shared" si="0"/>
        <v>850</v>
      </c>
      <c r="G16" s="6">
        <f t="shared" si="1"/>
        <v>1275</v>
      </c>
      <c r="H16" s="6">
        <f t="shared" si="2"/>
        <v>850</v>
      </c>
      <c r="I16" s="6">
        <f t="shared" si="3"/>
        <v>595</v>
      </c>
      <c r="J16" s="6">
        <f t="shared" si="4"/>
        <v>10880</v>
      </c>
    </row>
    <row r="17" spans="2:10" x14ac:dyDescent="0.3">
      <c r="B17" s="11" t="s">
        <v>63</v>
      </c>
      <c r="C17" s="11" t="s">
        <v>50</v>
      </c>
      <c r="D17" s="6">
        <v>10106</v>
      </c>
      <c r="E17" s="6">
        <v>12500</v>
      </c>
      <c r="F17" s="6">
        <f t="shared" si="0"/>
        <v>1250</v>
      </c>
      <c r="G17" s="6">
        <f t="shared" si="1"/>
        <v>1875</v>
      </c>
      <c r="H17" s="6">
        <f t="shared" si="2"/>
        <v>1250</v>
      </c>
      <c r="I17" s="6">
        <f t="shared" si="3"/>
        <v>875</v>
      </c>
      <c r="J17" s="6">
        <f t="shared" si="4"/>
        <v>16000</v>
      </c>
    </row>
    <row r="18" spans="2:10" x14ac:dyDescent="0.3">
      <c r="B18" s="11" t="s">
        <v>64</v>
      </c>
      <c r="C18" s="11" t="s">
        <v>65</v>
      </c>
      <c r="D18" s="6">
        <v>10107</v>
      </c>
      <c r="E18" s="6">
        <v>13000</v>
      </c>
      <c r="F18" s="6">
        <f t="shared" si="0"/>
        <v>1300</v>
      </c>
      <c r="G18" s="6">
        <f t="shared" si="1"/>
        <v>1950</v>
      </c>
      <c r="H18" s="6">
        <f t="shared" si="2"/>
        <v>1300</v>
      </c>
      <c r="I18" s="6">
        <f t="shared" si="3"/>
        <v>910</v>
      </c>
      <c r="J18" s="6">
        <f t="shared" si="4"/>
        <v>16640</v>
      </c>
    </row>
    <row r="19" spans="2:10" x14ac:dyDescent="0.3">
      <c r="B19" s="11" t="s">
        <v>66</v>
      </c>
      <c r="C19" s="11" t="s">
        <v>67</v>
      </c>
      <c r="D19" s="6">
        <v>10108</v>
      </c>
      <c r="E19" s="6">
        <v>24500</v>
      </c>
      <c r="F19" s="6">
        <f t="shared" si="0"/>
        <v>4900</v>
      </c>
      <c r="G19" s="6">
        <f t="shared" si="1"/>
        <v>6125</v>
      </c>
      <c r="H19" s="6">
        <f t="shared" si="2"/>
        <v>2450</v>
      </c>
      <c r="I19" s="6">
        <f t="shared" si="3"/>
        <v>1715</v>
      </c>
      <c r="J19" s="6">
        <f t="shared" si="4"/>
        <v>36260</v>
      </c>
    </row>
    <row r="20" spans="2:10" x14ac:dyDescent="0.3">
      <c r="B20" s="8" t="s">
        <v>68</v>
      </c>
      <c r="C20" s="8" t="s">
        <v>69</v>
      </c>
      <c r="D20" s="6">
        <v>10109</v>
      </c>
      <c r="E20" s="6">
        <v>24200</v>
      </c>
      <c r="F20" s="6">
        <f t="shared" si="0"/>
        <v>4840</v>
      </c>
      <c r="G20" s="6">
        <f t="shared" si="1"/>
        <v>6050</v>
      </c>
      <c r="H20" s="6">
        <f t="shared" ref="H20:H31" si="5">E20*10%</f>
        <v>2420</v>
      </c>
      <c r="I20" s="6">
        <f t="shared" ref="I20:I31" si="6">E20*7/100</f>
        <v>1694</v>
      </c>
      <c r="J20" s="6">
        <f t="shared" ref="J20:J31" si="7">SUM(E20:H20)-I20</f>
        <v>35816</v>
      </c>
    </row>
    <row r="21" spans="2:10" x14ac:dyDescent="0.3">
      <c r="B21" s="8" t="s">
        <v>70</v>
      </c>
      <c r="C21" s="8" t="s">
        <v>47</v>
      </c>
      <c r="D21" s="6">
        <v>10110</v>
      </c>
      <c r="E21" s="6">
        <v>23900</v>
      </c>
      <c r="F21" s="6">
        <f t="shared" si="0"/>
        <v>4780</v>
      </c>
      <c r="G21" s="6">
        <f t="shared" si="1"/>
        <v>5975</v>
      </c>
      <c r="H21" s="6">
        <f t="shared" si="5"/>
        <v>2390</v>
      </c>
      <c r="I21" s="6">
        <f t="shared" si="6"/>
        <v>1673</v>
      </c>
      <c r="J21" s="6">
        <f t="shared" si="7"/>
        <v>35372</v>
      </c>
    </row>
    <row r="22" spans="2:10" x14ac:dyDescent="0.3">
      <c r="B22" s="8" t="s">
        <v>71</v>
      </c>
      <c r="C22" s="8" t="s">
        <v>47</v>
      </c>
      <c r="D22" s="6">
        <v>10111</v>
      </c>
      <c r="E22" s="6">
        <v>23600</v>
      </c>
      <c r="F22" s="6">
        <f t="shared" si="0"/>
        <v>4720</v>
      </c>
      <c r="G22" s="6">
        <f t="shared" si="1"/>
        <v>5900</v>
      </c>
      <c r="H22" s="6">
        <f t="shared" si="5"/>
        <v>2360</v>
      </c>
      <c r="I22" s="6">
        <f t="shared" si="6"/>
        <v>1652</v>
      </c>
      <c r="J22" s="6">
        <f t="shared" si="7"/>
        <v>34928</v>
      </c>
    </row>
    <row r="23" spans="2:10" x14ac:dyDescent="0.3">
      <c r="B23" s="8" t="s">
        <v>72</v>
      </c>
      <c r="C23" s="8" t="s">
        <v>51</v>
      </c>
      <c r="D23" s="6">
        <v>10112</v>
      </c>
      <c r="E23" s="6">
        <v>23300</v>
      </c>
      <c r="F23" s="6">
        <f t="shared" si="0"/>
        <v>4660</v>
      </c>
      <c r="G23" s="6">
        <f t="shared" si="1"/>
        <v>5825</v>
      </c>
      <c r="H23" s="6">
        <f t="shared" si="5"/>
        <v>2330</v>
      </c>
      <c r="I23" s="6">
        <f t="shared" si="6"/>
        <v>1631</v>
      </c>
      <c r="J23" s="6">
        <f t="shared" si="7"/>
        <v>34484</v>
      </c>
    </row>
    <row r="24" spans="2:10" x14ac:dyDescent="0.3">
      <c r="B24" s="8" t="s">
        <v>73</v>
      </c>
      <c r="C24" s="8" t="s">
        <v>62</v>
      </c>
      <c r="D24" s="6">
        <v>10113</v>
      </c>
      <c r="E24" s="6">
        <v>23000</v>
      </c>
      <c r="F24" s="6">
        <f t="shared" si="0"/>
        <v>4600</v>
      </c>
      <c r="G24" s="6">
        <f t="shared" si="1"/>
        <v>5750</v>
      </c>
      <c r="H24" s="6">
        <f t="shared" si="5"/>
        <v>2300</v>
      </c>
      <c r="I24" s="6">
        <f t="shared" si="6"/>
        <v>1610</v>
      </c>
      <c r="J24" s="6">
        <f t="shared" si="7"/>
        <v>34040</v>
      </c>
    </row>
    <row r="25" spans="2:10" x14ac:dyDescent="0.3">
      <c r="B25" s="8" t="s">
        <v>74</v>
      </c>
      <c r="C25" s="8" t="s">
        <v>65</v>
      </c>
      <c r="D25" s="6">
        <v>10114</v>
      </c>
      <c r="E25" s="6">
        <v>22700</v>
      </c>
      <c r="F25" s="6">
        <f t="shared" si="0"/>
        <v>4540</v>
      </c>
      <c r="G25" s="6">
        <f t="shared" si="1"/>
        <v>5675</v>
      </c>
      <c r="H25" s="6">
        <f t="shared" si="5"/>
        <v>2270</v>
      </c>
      <c r="I25" s="6">
        <f t="shared" si="6"/>
        <v>1589</v>
      </c>
      <c r="J25" s="6">
        <f t="shared" si="7"/>
        <v>33596</v>
      </c>
    </row>
    <row r="26" spans="2:10" x14ac:dyDescent="0.3">
      <c r="B26" s="8" t="s">
        <v>75</v>
      </c>
      <c r="C26" s="8" t="s">
        <v>48</v>
      </c>
      <c r="D26" s="6">
        <v>10115</v>
      </c>
      <c r="E26" s="6">
        <v>22400</v>
      </c>
      <c r="F26" s="6">
        <f t="shared" si="0"/>
        <v>4480</v>
      </c>
      <c r="G26" s="6">
        <f t="shared" si="1"/>
        <v>5600</v>
      </c>
      <c r="H26" s="6">
        <f t="shared" si="5"/>
        <v>2240</v>
      </c>
      <c r="I26" s="6">
        <f t="shared" si="6"/>
        <v>1568</v>
      </c>
      <c r="J26" s="6">
        <f t="shared" si="7"/>
        <v>33152</v>
      </c>
    </row>
    <row r="27" spans="2:10" x14ac:dyDescent="0.3">
      <c r="B27" s="8" t="s">
        <v>76</v>
      </c>
      <c r="C27" s="8" t="s">
        <v>45</v>
      </c>
      <c r="D27" s="6">
        <v>10116</v>
      </c>
      <c r="E27" s="6">
        <v>22100</v>
      </c>
      <c r="F27" s="6">
        <f t="shared" si="0"/>
        <v>4420</v>
      </c>
      <c r="G27" s="6">
        <f t="shared" si="1"/>
        <v>5525</v>
      </c>
      <c r="H27" s="6">
        <f t="shared" si="5"/>
        <v>2210</v>
      </c>
      <c r="I27" s="6">
        <f t="shared" si="6"/>
        <v>1547</v>
      </c>
      <c r="J27" s="6">
        <f t="shared" si="7"/>
        <v>32708</v>
      </c>
    </row>
    <row r="28" spans="2:10" x14ac:dyDescent="0.3">
      <c r="B28" s="8" t="s">
        <v>77</v>
      </c>
      <c r="C28" s="8" t="s">
        <v>83</v>
      </c>
      <c r="D28" s="6">
        <v>10117</v>
      </c>
      <c r="E28" s="6">
        <v>21800</v>
      </c>
      <c r="F28" s="6">
        <f t="shared" si="0"/>
        <v>4360</v>
      </c>
      <c r="G28" s="6">
        <f t="shared" si="1"/>
        <v>5450</v>
      </c>
      <c r="H28" s="6">
        <f t="shared" si="5"/>
        <v>2180</v>
      </c>
      <c r="I28" s="6">
        <f t="shared" si="6"/>
        <v>1526</v>
      </c>
      <c r="J28" s="6">
        <f t="shared" si="7"/>
        <v>32264</v>
      </c>
    </row>
    <row r="29" spans="2:10" x14ac:dyDescent="0.3">
      <c r="B29" s="8" t="s">
        <v>78</v>
      </c>
      <c r="C29" s="8" t="s">
        <v>47</v>
      </c>
      <c r="D29" s="6">
        <v>10118</v>
      </c>
      <c r="E29" s="6">
        <v>21500</v>
      </c>
      <c r="F29" s="6">
        <f t="shared" si="0"/>
        <v>4300</v>
      </c>
      <c r="G29" s="6">
        <f t="shared" si="1"/>
        <v>5375</v>
      </c>
      <c r="H29" s="6">
        <f t="shared" si="5"/>
        <v>2150</v>
      </c>
      <c r="I29" s="6">
        <f t="shared" si="6"/>
        <v>1505</v>
      </c>
      <c r="J29" s="6">
        <f t="shared" si="7"/>
        <v>31820</v>
      </c>
    </row>
    <row r="30" spans="2:10" x14ac:dyDescent="0.3">
      <c r="B30" s="8" t="s">
        <v>79</v>
      </c>
      <c r="C30" s="8" t="s">
        <v>82</v>
      </c>
      <c r="D30" s="6">
        <v>10119</v>
      </c>
      <c r="E30" s="6">
        <v>21200</v>
      </c>
      <c r="F30" s="6">
        <f t="shared" si="0"/>
        <v>4240</v>
      </c>
      <c r="G30" s="6">
        <f t="shared" si="1"/>
        <v>5300</v>
      </c>
      <c r="H30" s="6">
        <f t="shared" si="5"/>
        <v>2120</v>
      </c>
      <c r="I30" s="6">
        <f t="shared" si="6"/>
        <v>1484</v>
      </c>
      <c r="J30" s="6">
        <f t="shared" si="7"/>
        <v>31376</v>
      </c>
    </row>
    <row r="31" spans="2:10" x14ac:dyDescent="0.3">
      <c r="B31" s="8" t="s">
        <v>80</v>
      </c>
      <c r="C31" s="8" t="s">
        <v>81</v>
      </c>
      <c r="D31" s="6">
        <v>10120</v>
      </c>
      <c r="E31" s="6">
        <v>20900</v>
      </c>
      <c r="F31" s="6">
        <f t="shared" si="0"/>
        <v>4180</v>
      </c>
      <c r="G31" s="6">
        <f t="shared" si="1"/>
        <v>5225</v>
      </c>
      <c r="H31" s="6">
        <f t="shared" si="5"/>
        <v>2090</v>
      </c>
      <c r="I31" s="6">
        <f t="shared" si="6"/>
        <v>1463</v>
      </c>
      <c r="J31" s="6">
        <f t="shared" si="7"/>
        <v>30932</v>
      </c>
    </row>
    <row r="32" spans="2:10" x14ac:dyDescent="0.3">
      <c r="B32" s="8" t="s">
        <v>55</v>
      </c>
      <c r="C32" s="8" t="s">
        <v>45</v>
      </c>
      <c r="D32" s="6">
        <v>10121</v>
      </c>
      <c r="E32" s="6">
        <v>20900</v>
      </c>
      <c r="F32" s="6">
        <f t="shared" si="0"/>
        <v>4180</v>
      </c>
      <c r="G32" s="6">
        <f t="shared" ref="G32" si="8">IF(E32&gt;=20000,E32*25%,IF(E32&gt;=15000,E32*20%,E32*15%))</f>
        <v>5225</v>
      </c>
      <c r="H32" s="6">
        <f t="shared" ref="H32" si="9">E32*10%</f>
        <v>2090</v>
      </c>
      <c r="I32" s="6">
        <f t="shared" ref="I32" si="10">E32*7/100</f>
        <v>1463</v>
      </c>
      <c r="J32" s="6">
        <f t="shared" ref="J32" si="11">SUM(E32:H32)-I32</f>
        <v>30932</v>
      </c>
    </row>
  </sheetData>
  <conditionalFormatting sqref="J3:J32">
    <cfRule type="cellIs" dxfId="7" priority="1" operator="equal">
      <formula>30000</formula>
    </cfRule>
    <cfRule type="cellIs" dxfId="6" priority="2" operator="greaterThan">
      <formula>30000</formula>
    </cfRule>
    <cfRule type="cellIs" dxfId="5" priority="3" operator="equal">
      <formula>20700</formula>
    </cfRule>
    <cfRule type="cellIs" dxfId="4" priority="4" operator="lessThan">
      <formula>20000</formula>
    </cfRule>
    <cfRule type="cellIs" dxfId="3" priority="6" operator="lessThanOrEqual">
      <formula>21000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63ED-D771-42DA-B96D-F9B7D9DADEEA}">
  <sheetPr codeName="Sheet6"/>
  <dimension ref="A5:K15"/>
  <sheetViews>
    <sheetView workbookViewId="0">
      <selection activeCell="K25" sqref="K25"/>
    </sheetView>
  </sheetViews>
  <sheetFormatPr defaultRowHeight="14.4" x14ac:dyDescent="0.3"/>
  <cols>
    <col min="3" max="3" width="14.5546875" customWidth="1"/>
    <col min="5" max="5" width="15.33203125" customWidth="1"/>
  </cols>
  <sheetData>
    <row r="5" spans="1:11" x14ac:dyDescent="0.3">
      <c r="B5" s="13" t="s">
        <v>30</v>
      </c>
      <c r="C5" s="13" t="s">
        <v>31</v>
      </c>
      <c r="D5" s="13" t="s">
        <v>32</v>
      </c>
      <c r="E5" s="13" t="s">
        <v>33</v>
      </c>
      <c r="F5" s="13" t="s">
        <v>34</v>
      </c>
      <c r="G5" s="13" t="s">
        <v>35</v>
      </c>
      <c r="H5" s="13" t="s">
        <v>36</v>
      </c>
      <c r="I5" s="13" t="s">
        <v>37</v>
      </c>
      <c r="J5" s="13" t="s">
        <v>4</v>
      </c>
    </row>
    <row r="6" spans="1:11" x14ac:dyDescent="0.3">
      <c r="A6" t="s">
        <v>84</v>
      </c>
      <c r="B6" s="20" t="s">
        <v>56</v>
      </c>
      <c r="C6" s="1" t="str">
        <f>VLOOKUP(B6,both!$B$3:$J$20,2,0)</f>
        <v>24 pgs north</v>
      </c>
      <c r="D6" s="1"/>
      <c r="E6" s="1">
        <f>VLOOKUP(B6,both!$B$3:$J$20,5,0)</f>
        <v>1150</v>
      </c>
      <c r="F6" s="1"/>
      <c r="G6" s="1"/>
      <c r="H6" s="1"/>
      <c r="I6" s="1"/>
      <c r="J6" s="1"/>
    </row>
    <row r="7" spans="1:11" x14ac:dyDescent="0.3">
      <c r="B7" s="20" t="s">
        <v>41</v>
      </c>
      <c r="C7" s="1" t="str">
        <f>VLOOKUP(B7,both!B3:J20,2,0)</f>
        <v>Medinipore</v>
      </c>
      <c r="D7" s="1">
        <f>VLOOKUP(C7,both!C3:K20,2,0)</f>
        <v>10096</v>
      </c>
      <c r="E7" s="1">
        <f>VLOOKUP(D7,both!D3:L20,2,0)</f>
        <v>15000</v>
      </c>
      <c r="F7" s="1">
        <f>VLOOKUP(E7,both!E3:M20,2,0)</f>
        <v>2250</v>
      </c>
      <c r="G7" s="1">
        <f>VLOOKUP(F7,both!F3:N20,2,0)</f>
        <v>3000</v>
      </c>
      <c r="H7" s="1">
        <f>VLOOKUP(G7,both!G3:O20,2,0)</f>
        <v>1500</v>
      </c>
      <c r="I7" s="1">
        <f>VLOOKUP(H7,both!H3:P20,2,0)</f>
        <v>1050</v>
      </c>
      <c r="J7" s="1">
        <f>VLOOKUP(I7,both!I3:Q20,2,0)</f>
        <v>20700</v>
      </c>
    </row>
    <row r="8" spans="1:11" x14ac:dyDescent="0.3">
      <c r="B8" s="10"/>
      <c r="C8" s="1"/>
      <c r="D8" s="1"/>
      <c r="E8" s="1"/>
      <c r="F8" s="1"/>
      <c r="G8" s="1"/>
      <c r="H8" s="1"/>
      <c r="I8" s="1"/>
      <c r="J8" s="1"/>
    </row>
    <row r="9" spans="1:11" x14ac:dyDescent="0.3">
      <c r="B9" s="1"/>
      <c r="C9" s="1"/>
      <c r="D9" s="6"/>
      <c r="E9" s="1"/>
      <c r="F9" s="1"/>
      <c r="G9" s="1"/>
      <c r="H9" s="1"/>
      <c r="I9" s="1"/>
      <c r="J9" s="1"/>
    </row>
    <row r="10" spans="1:11" x14ac:dyDescent="0.3">
      <c r="A10" t="s">
        <v>85</v>
      </c>
      <c r="B10" s="21" t="str">
        <f>HLOOKUP(B5,both!B3:J20,13,0)</f>
        <v>Rohit</v>
      </c>
      <c r="C10" s="1" t="str">
        <f>HLOOKUP(C5,both!C3:K20,13,0)</f>
        <v>Nadia</v>
      </c>
      <c r="D10" s="1">
        <f>HLOOKUP(D5,both!D3:L20,13,0)</f>
        <v>10104</v>
      </c>
      <c r="E10" s="1"/>
      <c r="F10" s="1">
        <f>HLOOKUP(F5,both!B3:J20,13,0)</f>
        <v>4054.0540540540542</v>
      </c>
      <c r="G10" s="1"/>
      <c r="H10" s="1"/>
      <c r="I10" s="1"/>
      <c r="J10" s="1"/>
    </row>
    <row r="11" spans="1:11" x14ac:dyDescent="0.3">
      <c r="B11" s="22" t="str">
        <f>HLOOKUP(B5,both!B3:J20,15,0)</f>
        <v>Ritabrata</v>
      </c>
      <c r="C11" s="12" t="str">
        <f>HLOOKUP(C5,both!C3:K20,15,0)</f>
        <v xml:space="preserve">South 24 pgs </v>
      </c>
      <c r="D11" s="12">
        <f>HLOOKUP(D5,both!D3:L20,15,0)</f>
        <v>10106</v>
      </c>
      <c r="E11" s="12">
        <f>HLOOKUP(E5,both!E3:M20,15,0)</f>
        <v>12500</v>
      </c>
      <c r="F11" s="12">
        <f>HLOOKUP(F5,both!F3:N20,15,0)</f>
        <v>1250</v>
      </c>
      <c r="G11" s="12">
        <f>HLOOKUP(G5,both!G3:O20,15,0)</f>
        <v>1875</v>
      </c>
      <c r="H11" s="12">
        <f>HLOOKUP(H5,both!H3:P20,15,0)</f>
        <v>1250</v>
      </c>
      <c r="I11" s="12">
        <f>HLOOKUP(I5,both!I3:Q20,15,0)</f>
        <v>875</v>
      </c>
      <c r="J11" s="12">
        <f>HLOOKUP(J5,both!J3:R20,15,0)</f>
        <v>16000</v>
      </c>
      <c r="K11" s="15"/>
    </row>
    <row r="12" spans="1:11" x14ac:dyDescent="0.3">
      <c r="B12" s="1"/>
      <c r="C12" s="1"/>
      <c r="D12" s="1"/>
      <c r="E12" s="1"/>
      <c r="F12" s="1"/>
      <c r="G12" s="1"/>
      <c r="H12" s="1"/>
      <c r="I12" s="1"/>
      <c r="J12" s="1"/>
    </row>
    <row r="13" spans="1:11" x14ac:dyDescent="0.3">
      <c r="B13" s="1"/>
      <c r="C13" s="1"/>
      <c r="D13" s="1"/>
      <c r="E13" s="1"/>
      <c r="F13" s="1"/>
      <c r="G13" s="1"/>
      <c r="H13" s="1"/>
      <c r="I13" s="1"/>
      <c r="J13" s="1"/>
    </row>
    <row r="14" spans="1:11" x14ac:dyDescent="0.3">
      <c r="B14" s="1"/>
      <c r="C14" s="1"/>
      <c r="D14" s="1"/>
      <c r="E14" s="1"/>
      <c r="F14" s="1"/>
      <c r="G14" s="1"/>
      <c r="H14" s="1"/>
      <c r="I14" s="1"/>
      <c r="J14" s="1"/>
    </row>
    <row r="15" spans="1:11" x14ac:dyDescent="0.3">
      <c r="B15" s="1"/>
      <c r="C15" s="1"/>
      <c r="D15" s="1"/>
      <c r="E15" s="1"/>
      <c r="F15" s="1"/>
      <c r="G15" s="1"/>
      <c r="H15" s="1"/>
      <c r="I15" s="1"/>
      <c r="J1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0980-C7FE-4C7F-A5B5-E0AB84606A5A}">
  <sheetPr codeName="Sheet7"/>
  <dimension ref="C6:J15"/>
  <sheetViews>
    <sheetView topLeftCell="A4" workbookViewId="0">
      <selection activeCell="G7" sqref="G7"/>
    </sheetView>
  </sheetViews>
  <sheetFormatPr defaultRowHeight="14.4" x14ac:dyDescent="0.3"/>
  <cols>
    <col min="3" max="3" width="9.109375" bestFit="1" customWidth="1"/>
    <col min="4" max="4" width="8.44140625" bestFit="1" customWidth="1"/>
    <col min="5" max="5" width="4.44140625" bestFit="1" customWidth="1"/>
    <col min="6" max="6" width="6.44140625" bestFit="1" customWidth="1"/>
    <col min="7" max="7" width="6" bestFit="1" customWidth="1"/>
    <col min="8" max="8" width="5.21875" bestFit="1" customWidth="1"/>
    <col min="9" max="9" width="7.5546875" bestFit="1" customWidth="1"/>
    <col min="10" max="10" width="9.5546875" bestFit="1" customWidth="1"/>
  </cols>
  <sheetData>
    <row r="6" spans="3:10" x14ac:dyDescent="0.3">
      <c r="C6" s="1"/>
      <c r="D6" s="1" t="s">
        <v>30</v>
      </c>
      <c r="E6" s="1" t="s">
        <v>87</v>
      </c>
      <c r="F6" s="1" t="s">
        <v>88</v>
      </c>
      <c r="G6" s="1" t="s">
        <v>89</v>
      </c>
      <c r="H6" s="1" t="s">
        <v>90</v>
      </c>
      <c r="I6" s="1" t="s">
        <v>91</v>
      </c>
      <c r="J6" s="1" t="s">
        <v>92</v>
      </c>
    </row>
    <row r="7" spans="3:10" x14ac:dyDescent="0.3">
      <c r="C7" s="31" t="s">
        <v>93</v>
      </c>
      <c r="D7" s="1" t="s">
        <v>95</v>
      </c>
      <c r="E7" s="1">
        <v>50</v>
      </c>
      <c r="F7" s="1">
        <v>30</v>
      </c>
      <c r="G7" s="1">
        <v>20</v>
      </c>
      <c r="H7" s="1">
        <f>SUM(E7:G7)</f>
        <v>100</v>
      </c>
      <c r="I7" s="1">
        <f>H7/300*100</f>
        <v>33.333333333333329</v>
      </c>
      <c r="J7" s="1" t="str">
        <f>IF(I7&gt;=80,"Excellent", IF(I7&gt;=70,"Very Good", IF(I7&gt;=60,"Good", IF(I7&gt;=50,"Fair", IF(I7&lt;50,"Fail")))))</f>
        <v>Fail</v>
      </c>
    </row>
    <row r="8" spans="3:10" x14ac:dyDescent="0.3">
      <c r="C8" s="32"/>
      <c r="D8" s="1" t="s">
        <v>96</v>
      </c>
      <c r="E8" s="1">
        <v>75</v>
      </c>
      <c r="F8" s="1">
        <v>65</v>
      </c>
      <c r="G8" s="1">
        <v>73</v>
      </c>
      <c r="H8" s="1">
        <f t="shared" ref="H8:H12" si="0">SUM(E8:G8)</f>
        <v>213</v>
      </c>
      <c r="I8" s="1">
        <f t="shared" ref="I8:I12" si="1">H8/300*100</f>
        <v>71</v>
      </c>
      <c r="J8" s="1" t="str">
        <f t="shared" ref="J8:J12" si="2">IF(I8&gt;=80,"Excellent", IF(I8&gt;=70,"Very Good", IF(I8&gt;=60,"Good", IF(I8&gt;=50,"Fair", IF(I8&lt;50,"Fail")))))</f>
        <v>Very Good</v>
      </c>
    </row>
    <row r="9" spans="3:10" x14ac:dyDescent="0.3">
      <c r="C9" s="33"/>
      <c r="D9" s="1" t="s">
        <v>97</v>
      </c>
      <c r="E9" s="1">
        <v>56</v>
      </c>
      <c r="F9" s="1">
        <v>77</v>
      </c>
      <c r="G9" s="1">
        <v>68</v>
      </c>
      <c r="H9" s="1">
        <f t="shared" si="0"/>
        <v>201</v>
      </c>
      <c r="I9" s="1">
        <f t="shared" si="1"/>
        <v>67</v>
      </c>
      <c r="J9" s="1" t="str">
        <f t="shared" si="2"/>
        <v>Good</v>
      </c>
    </row>
    <row r="10" spans="3:10" x14ac:dyDescent="0.3">
      <c r="C10" s="31" t="s">
        <v>94</v>
      </c>
      <c r="D10" s="1" t="s">
        <v>98</v>
      </c>
      <c r="E10" s="1">
        <v>56</v>
      </c>
      <c r="F10" s="1">
        <v>70</v>
      </c>
      <c r="G10" s="1">
        <v>60</v>
      </c>
      <c r="H10" s="1">
        <f t="shared" si="0"/>
        <v>186</v>
      </c>
      <c r="I10" s="1">
        <f t="shared" si="1"/>
        <v>62</v>
      </c>
      <c r="J10" s="1" t="str">
        <f t="shared" si="2"/>
        <v>Good</v>
      </c>
    </row>
    <row r="11" spans="3:10" x14ac:dyDescent="0.3">
      <c r="C11" s="32"/>
      <c r="D11" s="1" t="s">
        <v>78</v>
      </c>
      <c r="E11" s="1">
        <v>70</v>
      </c>
      <c r="F11" s="1">
        <v>67</v>
      </c>
      <c r="G11" s="1">
        <v>85</v>
      </c>
      <c r="H11" s="1">
        <f t="shared" si="0"/>
        <v>222</v>
      </c>
      <c r="I11" s="1">
        <f t="shared" si="1"/>
        <v>74</v>
      </c>
      <c r="J11" s="1" t="str">
        <f t="shared" si="2"/>
        <v>Very Good</v>
      </c>
    </row>
    <row r="12" spans="3:10" x14ac:dyDescent="0.3">
      <c r="C12" s="33"/>
      <c r="D12" s="1" t="s">
        <v>99</v>
      </c>
      <c r="E12" s="1">
        <v>80</v>
      </c>
      <c r="F12" s="1">
        <v>81</v>
      </c>
      <c r="G12" s="1">
        <v>70</v>
      </c>
      <c r="H12" s="1">
        <f t="shared" si="0"/>
        <v>231</v>
      </c>
      <c r="I12" s="1">
        <f t="shared" si="1"/>
        <v>77</v>
      </c>
      <c r="J12" s="1" t="str">
        <f t="shared" si="2"/>
        <v>Very Good</v>
      </c>
    </row>
    <row r="13" spans="3:10" x14ac:dyDescent="0.3">
      <c r="C13" s="34"/>
      <c r="D13" s="35"/>
      <c r="E13" s="35"/>
      <c r="F13" s="35"/>
      <c r="G13" s="35"/>
      <c r="H13" s="35"/>
      <c r="I13" s="35"/>
      <c r="J13" s="36"/>
    </row>
    <row r="14" spans="3:10" x14ac:dyDescent="0.3">
      <c r="C14" s="24" t="s">
        <v>100</v>
      </c>
      <c r="D14" s="1">
        <f>MAX(E7:G12)</f>
        <v>85</v>
      </c>
      <c r="E14" s="1"/>
      <c r="F14" s="1"/>
      <c r="G14" s="1"/>
      <c r="H14" s="1"/>
      <c r="I14" s="1"/>
      <c r="J14" s="1"/>
    </row>
    <row r="15" spans="3:10" x14ac:dyDescent="0.3">
      <c r="C15" s="24" t="s">
        <v>101</v>
      </c>
      <c r="D15" s="1">
        <f>MIN(E7:G12)</f>
        <v>20</v>
      </c>
      <c r="E15" s="1"/>
      <c r="F15" s="1"/>
      <c r="G15" s="1"/>
      <c r="H15" s="1"/>
      <c r="I15" s="1"/>
      <c r="J15" s="1"/>
    </row>
  </sheetData>
  <mergeCells count="3">
    <mergeCell ref="C7:C9"/>
    <mergeCell ref="C10:C12"/>
    <mergeCell ref="C13:J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5AA3-6874-4788-81BE-E5060CB2C886}">
  <sheetPr codeName="Sheet8"/>
  <dimension ref="B3:M21"/>
  <sheetViews>
    <sheetView workbookViewId="0">
      <selection activeCell="E8" sqref="E8"/>
    </sheetView>
  </sheetViews>
  <sheetFormatPr defaultRowHeight="14.4" x14ac:dyDescent="0.3"/>
  <sheetData>
    <row r="3" spans="2:13" x14ac:dyDescent="0.3">
      <c r="B3" s="37" t="s">
        <v>102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</row>
    <row r="4" spans="2:13" x14ac:dyDescent="0.3"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2"/>
    </row>
    <row r="5" spans="2:13" x14ac:dyDescent="0.3">
      <c r="B5" s="26" t="s">
        <v>103</v>
      </c>
      <c r="C5" s="26" t="s">
        <v>104</v>
      </c>
      <c r="D5" s="26" t="s">
        <v>105</v>
      </c>
      <c r="E5" s="26" t="s">
        <v>106</v>
      </c>
      <c r="F5" s="26" t="s">
        <v>107</v>
      </c>
      <c r="G5" s="26" t="s">
        <v>35</v>
      </c>
      <c r="H5" s="26" t="s">
        <v>36</v>
      </c>
      <c r="I5" s="26" t="s">
        <v>34</v>
      </c>
      <c r="J5" s="26" t="s">
        <v>37</v>
      </c>
      <c r="K5" s="26" t="s">
        <v>108</v>
      </c>
      <c r="L5" s="26" t="s">
        <v>109</v>
      </c>
      <c r="M5" s="26" t="s">
        <v>110</v>
      </c>
    </row>
    <row r="6" spans="2:13" x14ac:dyDescent="0.3">
      <c r="B6" s="25" t="s">
        <v>111</v>
      </c>
      <c r="C6" s="25" t="s">
        <v>116</v>
      </c>
      <c r="D6" s="25" t="s">
        <v>120</v>
      </c>
      <c r="E6" s="25" t="str">
        <f>IF(M6&gt;=10000,"Director", IF(M6&gt;=8000,"Manager", IF(M6&gt;=5000,"Officer", IF(M6&lt;5000,"Clerk"))))</f>
        <v>Director</v>
      </c>
      <c r="F6" s="25">
        <v>9433.9622641509432</v>
      </c>
      <c r="G6" s="25">
        <f>F6*15%</f>
        <v>1415.0943396226414</v>
      </c>
      <c r="H6" s="25">
        <f>F6*10%</f>
        <v>943.39622641509436</v>
      </c>
      <c r="I6" s="25">
        <f>F6*14%</f>
        <v>1320.7547169811321</v>
      </c>
      <c r="J6" s="25">
        <f>F6*20%</f>
        <v>1886.7924528301887</v>
      </c>
      <c r="K6" s="25">
        <f>IF(L6&gt;=1000,J6*10%, IF(L6&gt;=8000,J6*8%, IF(L6&gt;=5000,J6*6%, IF(L6&lt;5000,J6*4%))))</f>
        <v>188.67924528301887</v>
      </c>
      <c r="L6" s="25">
        <f>SUM(F6:J6)</f>
        <v>14999.999999999998</v>
      </c>
      <c r="M6" s="25">
        <f>L6-K6-J6</f>
        <v>12924.52830188679</v>
      </c>
    </row>
    <row r="7" spans="2:13" x14ac:dyDescent="0.3">
      <c r="B7" s="25" t="s">
        <v>112</v>
      </c>
      <c r="C7" s="25" t="s">
        <v>117</v>
      </c>
      <c r="D7" s="25" t="s">
        <v>121</v>
      </c>
      <c r="E7" s="25" t="str">
        <f t="shared" ref="E7:E21" si="0">IF(M7&gt;=10000,"Director", IF(M7&gt;=8000,"Manager", IF(M7&gt;=5000,"Officer", IF(M7&lt;5000,"Clerk"))))</f>
        <v>Clerk</v>
      </c>
      <c r="F7" s="25">
        <v>3456</v>
      </c>
      <c r="G7" s="25">
        <f t="shared" ref="G7:G21" si="1">F7*15%</f>
        <v>518.4</v>
      </c>
      <c r="H7" s="25">
        <f t="shared" ref="H7:H21" si="2">F7*10%</f>
        <v>345.6</v>
      </c>
      <c r="I7" s="25">
        <f t="shared" ref="I7:I21" si="3">F7*14%</f>
        <v>483.84000000000003</v>
      </c>
      <c r="J7" s="25">
        <f t="shared" ref="J7:J21" si="4">F7*20%</f>
        <v>691.2</v>
      </c>
      <c r="K7" s="25">
        <f t="shared" ref="K7:K21" si="5">IF(L7&gt;=1000,J7*10%, IF(L7&gt;=8000,J7*8%, IF(L7&gt;=5000,J7*6%, IF(L7&lt;5000,J7*4%))))</f>
        <v>69.12</v>
      </c>
      <c r="L7" s="25">
        <f t="shared" ref="L7:L21" si="6">SUM(F7:J7)</f>
        <v>5495.04</v>
      </c>
      <c r="M7" s="25">
        <f t="shared" ref="M7:M21" si="7">L7-K7-J7</f>
        <v>4734.72</v>
      </c>
    </row>
    <row r="8" spans="2:13" x14ac:dyDescent="0.3">
      <c r="B8" s="25" t="s">
        <v>113</v>
      </c>
      <c r="C8" s="25" t="s">
        <v>118</v>
      </c>
      <c r="D8" s="25" t="s">
        <v>122</v>
      </c>
      <c r="E8" s="25" t="str">
        <f t="shared" si="0"/>
        <v>Director</v>
      </c>
      <c r="F8" s="25">
        <v>8805.0314465408846</v>
      </c>
      <c r="G8" s="25">
        <f t="shared" si="1"/>
        <v>1320.7547169811326</v>
      </c>
      <c r="H8" s="25">
        <f t="shared" si="2"/>
        <v>880.50314465408849</v>
      </c>
      <c r="I8" s="25">
        <f t="shared" si="3"/>
        <v>1232.704402515724</v>
      </c>
      <c r="J8" s="25">
        <f t="shared" si="4"/>
        <v>1761.006289308177</v>
      </c>
      <c r="K8" s="25">
        <f t="shared" si="5"/>
        <v>176.10062893081772</v>
      </c>
      <c r="L8" s="25">
        <f t="shared" si="6"/>
        <v>14000.000000000009</v>
      </c>
      <c r="M8" s="25">
        <f t="shared" si="7"/>
        <v>12062.893081761014</v>
      </c>
    </row>
    <row r="9" spans="2:13" x14ac:dyDescent="0.3">
      <c r="B9" s="25" t="s">
        <v>114</v>
      </c>
      <c r="C9" s="25" t="s">
        <v>119</v>
      </c>
      <c r="D9" s="25" t="s">
        <v>123</v>
      </c>
      <c r="E9" s="25" t="str">
        <f t="shared" si="0"/>
        <v>Director</v>
      </c>
      <c r="F9" s="25">
        <v>7890</v>
      </c>
      <c r="G9" s="25">
        <f t="shared" si="1"/>
        <v>1183.5</v>
      </c>
      <c r="H9" s="25">
        <f t="shared" si="2"/>
        <v>789</v>
      </c>
      <c r="I9" s="25">
        <f t="shared" si="3"/>
        <v>1104.6000000000001</v>
      </c>
      <c r="J9" s="25">
        <f t="shared" si="4"/>
        <v>1578</v>
      </c>
      <c r="K9" s="25">
        <f t="shared" si="5"/>
        <v>157.80000000000001</v>
      </c>
      <c r="L9" s="25">
        <f t="shared" si="6"/>
        <v>12545.1</v>
      </c>
      <c r="M9" s="25">
        <f t="shared" si="7"/>
        <v>10809.300000000001</v>
      </c>
    </row>
    <row r="10" spans="2:13" x14ac:dyDescent="0.3">
      <c r="B10" s="25" t="s">
        <v>115</v>
      </c>
      <c r="C10" s="27" t="s">
        <v>132</v>
      </c>
      <c r="D10" s="27" t="s">
        <v>123</v>
      </c>
      <c r="E10" s="25" t="str">
        <f t="shared" si="0"/>
        <v>Clerk</v>
      </c>
      <c r="F10" s="27">
        <v>3000</v>
      </c>
      <c r="G10" s="27">
        <f t="shared" si="1"/>
        <v>450</v>
      </c>
      <c r="H10" s="27">
        <f t="shared" si="2"/>
        <v>300</v>
      </c>
      <c r="I10" s="27">
        <f t="shared" si="3"/>
        <v>420.00000000000006</v>
      </c>
      <c r="J10" s="27">
        <f t="shared" si="4"/>
        <v>600</v>
      </c>
      <c r="K10" s="27">
        <f t="shared" si="5"/>
        <v>60</v>
      </c>
      <c r="L10" s="27">
        <f t="shared" si="6"/>
        <v>4770</v>
      </c>
      <c r="M10" s="27">
        <f t="shared" si="7"/>
        <v>4110</v>
      </c>
    </row>
    <row r="11" spans="2:13" x14ac:dyDescent="0.3">
      <c r="B11" s="25" t="s">
        <v>124</v>
      </c>
      <c r="C11" s="1" t="s">
        <v>136</v>
      </c>
      <c r="D11" s="25" t="s">
        <v>120</v>
      </c>
      <c r="E11" s="1" t="str">
        <f t="shared" si="0"/>
        <v>Director</v>
      </c>
      <c r="F11" s="1">
        <v>8000</v>
      </c>
      <c r="G11" s="1">
        <f t="shared" si="1"/>
        <v>1200</v>
      </c>
      <c r="H11" s="1">
        <f t="shared" si="2"/>
        <v>800</v>
      </c>
      <c r="I11" s="1">
        <f t="shared" si="3"/>
        <v>1120</v>
      </c>
      <c r="J11" s="1">
        <f t="shared" si="4"/>
        <v>1600</v>
      </c>
      <c r="K11" s="1">
        <f t="shared" si="5"/>
        <v>160</v>
      </c>
      <c r="L11" s="1">
        <f t="shared" si="6"/>
        <v>12720</v>
      </c>
      <c r="M11" s="1">
        <f t="shared" si="7"/>
        <v>10960</v>
      </c>
    </row>
    <row r="12" spans="2:13" x14ac:dyDescent="0.3">
      <c r="B12" s="25" t="s">
        <v>125</v>
      </c>
      <c r="C12" s="1" t="s">
        <v>95</v>
      </c>
      <c r="D12" s="25" t="s">
        <v>121</v>
      </c>
      <c r="E12" s="1" t="str">
        <f t="shared" si="0"/>
        <v>Clerk</v>
      </c>
      <c r="F12" s="1">
        <v>2000</v>
      </c>
      <c r="G12" s="1">
        <f t="shared" si="1"/>
        <v>300</v>
      </c>
      <c r="H12" s="1">
        <f t="shared" si="2"/>
        <v>200</v>
      </c>
      <c r="I12" s="1">
        <f t="shared" si="3"/>
        <v>280</v>
      </c>
      <c r="J12" s="1">
        <f t="shared" si="4"/>
        <v>400</v>
      </c>
      <c r="K12" s="1">
        <f t="shared" si="5"/>
        <v>40</v>
      </c>
      <c r="L12" s="1">
        <f t="shared" si="6"/>
        <v>3180</v>
      </c>
      <c r="M12" s="1">
        <f t="shared" si="7"/>
        <v>2740</v>
      </c>
    </row>
    <row r="13" spans="2:13" x14ac:dyDescent="0.3">
      <c r="B13" s="25" t="s">
        <v>126</v>
      </c>
      <c r="C13" s="1" t="s">
        <v>96</v>
      </c>
      <c r="D13" s="25" t="s">
        <v>122</v>
      </c>
      <c r="E13" s="1" t="str">
        <f t="shared" si="0"/>
        <v>Director</v>
      </c>
      <c r="F13" s="1">
        <v>10000</v>
      </c>
      <c r="G13" s="1">
        <f t="shared" si="1"/>
        <v>1500</v>
      </c>
      <c r="H13" s="1">
        <f t="shared" si="2"/>
        <v>1000</v>
      </c>
      <c r="I13" s="1">
        <f t="shared" si="3"/>
        <v>1400.0000000000002</v>
      </c>
      <c r="J13" s="1">
        <f t="shared" si="4"/>
        <v>2000</v>
      </c>
      <c r="K13" s="1">
        <f t="shared" si="5"/>
        <v>200</v>
      </c>
      <c r="L13" s="1">
        <f t="shared" si="6"/>
        <v>15900</v>
      </c>
      <c r="M13" s="1">
        <f t="shared" si="7"/>
        <v>13700</v>
      </c>
    </row>
    <row r="14" spans="2:13" x14ac:dyDescent="0.3">
      <c r="B14" s="25" t="s">
        <v>127</v>
      </c>
      <c r="C14" s="1" t="s">
        <v>97</v>
      </c>
      <c r="D14" s="25" t="s">
        <v>123</v>
      </c>
      <c r="E14" s="1" t="str">
        <f t="shared" si="0"/>
        <v>Director</v>
      </c>
      <c r="F14" s="1">
        <v>25000</v>
      </c>
      <c r="G14" s="1">
        <f t="shared" si="1"/>
        <v>3750</v>
      </c>
      <c r="H14" s="1">
        <f t="shared" si="2"/>
        <v>2500</v>
      </c>
      <c r="I14" s="1">
        <f t="shared" si="3"/>
        <v>3500.0000000000005</v>
      </c>
      <c r="J14" s="1">
        <f t="shared" si="4"/>
        <v>5000</v>
      </c>
      <c r="K14" s="1">
        <f t="shared" si="5"/>
        <v>500</v>
      </c>
      <c r="L14" s="1">
        <f t="shared" si="6"/>
        <v>39750</v>
      </c>
      <c r="M14" s="1">
        <f t="shared" si="7"/>
        <v>34250</v>
      </c>
    </row>
    <row r="15" spans="2:13" x14ac:dyDescent="0.3">
      <c r="B15" s="25" t="s">
        <v>128</v>
      </c>
      <c r="C15" s="1" t="s">
        <v>98</v>
      </c>
      <c r="D15" s="27" t="s">
        <v>123</v>
      </c>
      <c r="E15" s="1" t="str">
        <f t="shared" si="0"/>
        <v>Officer</v>
      </c>
      <c r="F15" s="1">
        <v>5000</v>
      </c>
      <c r="G15" s="1">
        <f t="shared" si="1"/>
        <v>750</v>
      </c>
      <c r="H15" s="1">
        <f t="shared" si="2"/>
        <v>500</v>
      </c>
      <c r="I15" s="1">
        <f t="shared" si="3"/>
        <v>700.00000000000011</v>
      </c>
      <c r="J15" s="1">
        <f t="shared" si="4"/>
        <v>1000</v>
      </c>
      <c r="K15" s="1">
        <f t="shared" si="5"/>
        <v>100</v>
      </c>
      <c r="L15" s="1">
        <f t="shared" si="6"/>
        <v>7950</v>
      </c>
      <c r="M15" s="1">
        <f t="shared" si="7"/>
        <v>6850</v>
      </c>
    </row>
    <row r="16" spans="2:13" x14ac:dyDescent="0.3">
      <c r="B16" s="25" t="s">
        <v>129</v>
      </c>
      <c r="C16" s="1" t="s">
        <v>78</v>
      </c>
      <c r="D16" s="25" t="s">
        <v>120</v>
      </c>
      <c r="E16" s="1" t="str">
        <f t="shared" si="0"/>
        <v>Director</v>
      </c>
      <c r="F16" s="1">
        <v>15000</v>
      </c>
      <c r="G16" s="1">
        <f t="shared" si="1"/>
        <v>2250</v>
      </c>
      <c r="H16" s="1">
        <f t="shared" si="2"/>
        <v>1500</v>
      </c>
      <c r="I16" s="1">
        <f t="shared" si="3"/>
        <v>2100</v>
      </c>
      <c r="J16" s="1">
        <f t="shared" si="4"/>
        <v>3000</v>
      </c>
      <c r="K16" s="1">
        <f t="shared" si="5"/>
        <v>300</v>
      </c>
      <c r="L16" s="1">
        <f t="shared" si="6"/>
        <v>23850</v>
      </c>
      <c r="M16" s="1">
        <f t="shared" si="7"/>
        <v>20550</v>
      </c>
    </row>
    <row r="17" spans="2:13" x14ac:dyDescent="0.3">
      <c r="B17" s="25" t="s">
        <v>130</v>
      </c>
      <c r="C17" s="1" t="s">
        <v>99</v>
      </c>
      <c r="D17" s="25" t="s">
        <v>121</v>
      </c>
      <c r="E17" s="1" t="str">
        <f t="shared" si="0"/>
        <v>Officer</v>
      </c>
      <c r="F17" s="1">
        <v>4500</v>
      </c>
      <c r="G17" s="1">
        <f t="shared" si="1"/>
        <v>675</v>
      </c>
      <c r="H17" s="1">
        <f t="shared" si="2"/>
        <v>450</v>
      </c>
      <c r="I17" s="1">
        <f t="shared" si="3"/>
        <v>630.00000000000011</v>
      </c>
      <c r="J17" s="1">
        <f t="shared" si="4"/>
        <v>900</v>
      </c>
      <c r="K17" s="1">
        <f t="shared" si="5"/>
        <v>90</v>
      </c>
      <c r="L17" s="1">
        <f t="shared" si="6"/>
        <v>7155</v>
      </c>
      <c r="M17" s="1">
        <f t="shared" si="7"/>
        <v>6165</v>
      </c>
    </row>
    <row r="18" spans="2:13" x14ac:dyDescent="0.3">
      <c r="B18" s="25" t="s">
        <v>131</v>
      </c>
      <c r="C18" s="8" t="s">
        <v>44</v>
      </c>
      <c r="D18" s="25" t="s">
        <v>122</v>
      </c>
      <c r="E18" s="1" t="str">
        <f t="shared" si="0"/>
        <v>Manager</v>
      </c>
      <c r="F18" s="1">
        <v>6500</v>
      </c>
      <c r="G18" s="1">
        <f t="shared" si="1"/>
        <v>975</v>
      </c>
      <c r="H18" s="1">
        <f t="shared" si="2"/>
        <v>650</v>
      </c>
      <c r="I18" s="1">
        <f t="shared" si="3"/>
        <v>910.00000000000011</v>
      </c>
      <c r="J18" s="1">
        <f t="shared" si="4"/>
        <v>1300</v>
      </c>
      <c r="K18" s="1">
        <f t="shared" si="5"/>
        <v>130</v>
      </c>
      <c r="L18" s="1">
        <f t="shared" si="6"/>
        <v>10335</v>
      </c>
      <c r="M18" s="1">
        <f t="shared" si="7"/>
        <v>8905</v>
      </c>
    </row>
    <row r="19" spans="2:13" x14ac:dyDescent="0.3">
      <c r="B19" s="25" t="s">
        <v>133</v>
      </c>
      <c r="C19" s="8" t="s">
        <v>55</v>
      </c>
      <c r="D19" s="25" t="s">
        <v>123</v>
      </c>
      <c r="E19" s="1" t="str">
        <f t="shared" si="0"/>
        <v>Clerk</v>
      </c>
      <c r="F19" s="1">
        <v>2500</v>
      </c>
      <c r="G19" s="1">
        <f t="shared" si="1"/>
        <v>375</v>
      </c>
      <c r="H19" s="1">
        <f t="shared" si="2"/>
        <v>250</v>
      </c>
      <c r="I19" s="1">
        <f t="shared" si="3"/>
        <v>350.00000000000006</v>
      </c>
      <c r="J19" s="1">
        <f t="shared" si="4"/>
        <v>500</v>
      </c>
      <c r="K19" s="1">
        <f t="shared" si="5"/>
        <v>50</v>
      </c>
      <c r="L19" s="1">
        <f t="shared" si="6"/>
        <v>3975</v>
      </c>
      <c r="M19" s="1">
        <f t="shared" si="7"/>
        <v>3425</v>
      </c>
    </row>
    <row r="20" spans="2:13" x14ac:dyDescent="0.3">
      <c r="B20" s="25" t="s">
        <v>134</v>
      </c>
      <c r="C20" s="8" t="s">
        <v>56</v>
      </c>
      <c r="D20" s="27" t="s">
        <v>123</v>
      </c>
      <c r="E20" s="1" t="str">
        <f t="shared" si="0"/>
        <v>Clerk</v>
      </c>
      <c r="F20" s="1">
        <v>1500</v>
      </c>
      <c r="G20" s="1">
        <f t="shared" si="1"/>
        <v>225</v>
      </c>
      <c r="H20" s="1">
        <f t="shared" si="2"/>
        <v>150</v>
      </c>
      <c r="I20" s="1">
        <f t="shared" si="3"/>
        <v>210.00000000000003</v>
      </c>
      <c r="J20" s="1">
        <f t="shared" si="4"/>
        <v>300</v>
      </c>
      <c r="K20" s="1">
        <f t="shared" si="5"/>
        <v>30</v>
      </c>
      <c r="L20" s="1">
        <f t="shared" si="6"/>
        <v>2385</v>
      </c>
      <c r="M20" s="1">
        <f t="shared" si="7"/>
        <v>2055</v>
      </c>
    </row>
    <row r="21" spans="2:13" x14ac:dyDescent="0.3">
      <c r="B21" s="25" t="s">
        <v>135</v>
      </c>
      <c r="C21" s="8" t="s">
        <v>57</v>
      </c>
      <c r="D21" s="25" t="s">
        <v>120</v>
      </c>
      <c r="E21" s="1" t="str">
        <f t="shared" si="0"/>
        <v>Director</v>
      </c>
      <c r="F21" s="1">
        <v>7500</v>
      </c>
      <c r="G21" s="1">
        <f t="shared" si="1"/>
        <v>1125</v>
      </c>
      <c r="H21" s="1">
        <f t="shared" si="2"/>
        <v>750</v>
      </c>
      <c r="I21" s="1">
        <f t="shared" si="3"/>
        <v>1050</v>
      </c>
      <c r="J21" s="1">
        <f t="shared" si="4"/>
        <v>1500</v>
      </c>
      <c r="K21" s="1">
        <f t="shared" si="5"/>
        <v>150</v>
      </c>
      <c r="L21" s="1">
        <f t="shared" si="6"/>
        <v>11925</v>
      </c>
      <c r="M21" s="1">
        <f t="shared" si="7"/>
        <v>10275</v>
      </c>
    </row>
  </sheetData>
  <mergeCells count="1">
    <mergeCell ref="B3:M4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A51A-5FDB-47F2-BA9D-255361FAF66F}">
  <sheetPr codeName="Sheet9"/>
  <dimension ref="C6:D10"/>
  <sheetViews>
    <sheetView tabSelected="1" workbookViewId="0">
      <selection activeCell="N13" sqref="N13"/>
    </sheetView>
  </sheetViews>
  <sheetFormatPr defaultRowHeight="14.4" x14ac:dyDescent="0.3"/>
  <cols>
    <col min="3" max="3" width="14.5546875" bestFit="1" customWidth="1"/>
    <col min="4" max="4" width="32.109375" customWidth="1"/>
  </cols>
  <sheetData>
    <row r="6" spans="3:4" x14ac:dyDescent="0.3">
      <c r="C6" s="1" t="s">
        <v>137</v>
      </c>
      <c r="D6" s="1" t="s">
        <v>138</v>
      </c>
    </row>
    <row r="7" spans="3:4" x14ac:dyDescent="0.3">
      <c r="C7" s="8" t="s">
        <v>139</v>
      </c>
      <c r="D7" s="8">
        <v>50000</v>
      </c>
    </row>
    <row r="8" spans="3:4" x14ac:dyDescent="0.3">
      <c r="C8" s="8" t="s">
        <v>140</v>
      </c>
      <c r="D8" s="28">
        <v>-26843.4656</v>
      </c>
    </row>
    <row r="9" spans="3:4" x14ac:dyDescent="0.3">
      <c r="C9" s="8" t="s">
        <v>141</v>
      </c>
      <c r="D9" s="8">
        <v>14</v>
      </c>
    </row>
    <row r="10" spans="3:4" x14ac:dyDescent="0.3">
      <c r="C10" s="8" t="s">
        <v>142</v>
      </c>
      <c r="D10" s="8">
        <f>D7*8*14/100</f>
        <v>56000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vlookup_formula</vt:lpstr>
      <vt:lpstr>vlookup</vt:lpstr>
      <vt:lpstr>hlookup</vt:lpstr>
      <vt:lpstr>hlookup_formula</vt:lpstr>
      <vt:lpstr>both</vt:lpstr>
      <vt:lpstr>Sheet6</vt:lpstr>
      <vt:lpstr>Student_Details</vt:lpstr>
      <vt:lpstr>Employment_Details</vt:lpstr>
      <vt:lpstr>Goal-Seek</vt:lpstr>
      <vt:lpstr>Sheet8</vt:lpstr>
      <vt:lpstr>Pivat_Table</vt:lpstr>
      <vt:lpstr>Sheet4</vt:lpstr>
      <vt:lpstr>Sheet5</vt:lpstr>
      <vt:lpstr>Sheet1</vt:lpstr>
      <vt:lpstr>Sheet7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DeyTalukder</dc:creator>
  <cp:lastModifiedBy>Santanu DeyTalukder</cp:lastModifiedBy>
  <dcterms:created xsi:type="dcterms:W3CDTF">2024-12-04T14:06:39Z</dcterms:created>
  <dcterms:modified xsi:type="dcterms:W3CDTF">2024-12-09T10:37:34Z</dcterms:modified>
</cp:coreProperties>
</file>