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4D13F34-DEBD-4106-9213-09814986FA92}" xr6:coauthVersionLast="47" xr6:coauthVersionMax="47" xr10:uidLastSave="{00000000-0000-0000-0000-000000000000}"/>
  <bookViews>
    <workbookView xWindow="-108" yWindow="-108" windowWidth="23256" windowHeight="12456" activeTab="2" xr2:uid="{26DB1904-4EEA-4D2D-AF2C-342910C031DF}"/>
  </bookViews>
  <sheets>
    <sheet name="Sheet1" sheetId="1" r:id="rId1"/>
    <sheet name="Sheet2" sheetId="2" r:id="rId2"/>
    <sheet name="attendence-sheet" sheetId="3" r:id="rId3"/>
    <sheet name="salary-sheet" sheetId="4" r:id="rId4"/>
    <sheet name="attendence-dumm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4" l="1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4" i="4"/>
  <c r="C4" i="4"/>
  <c r="C13" i="3"/>
  <c r="C2" i="3" l="1"/>
  <c r="D2" i="3" s="1"/>
  <c r="F5" i="4" l="1"/>
  <c r="F9" i="4"/>
  <c r="F13" i="4"/>
  <c r="F17" i="4"/>
  <c r="F21" i="4"/>
  <c r="F4" i="4"/>
  <c r="F6" i="4"/>
  <c r="F10" i="4"/>
  <c r="F14" i="4"/>
  <c r="F18" i="4"/>
  <c r="F22" i="4"/>
  <c r="F12" i="4"/>
  <c r="F16" i="4"/>
  <c r="F24" i="4"/>
  <c r="F7" i="4"/>
  <c r="F11" i="4"/>
  <c r="F15" i="4"/>
  <c r="F19" i="4"/>
  <c r="F23" i="4"/>
  <c r="F8" i="4"/>
  <c r="F20" i="4"/>
  <c r="L8" i="3"/>
  <c r="C3" i="3"/>
  <c r="L4" i="3" l="1"/>
  <c r="L3" i="3"/>
  <c r="L2" i="3"/>
  <c r="M8" i="3"/>
  <c r="L7" i="3"/>
  <c r="N8" i="3" l="1"/>
  <c r="M4" i="3"/>
  <c r="M3" i="3"/>
  <c r="M2" i="3"/>
  <c r="M7" i="3"/>
  <c r="R9" i="2"/>
  <c r="R10" i="2"/>
  <c r="R11" i="2"/>
  <c r="R12" i="2"/>
  <c r="R13" i="2"/>
  <c r="R14" i="2"/>
  <c r="R8" i="2"/>
  <c r="K8" i="2"/>
  <c r="N8" i="2" s="1"/>
  <c r="K9" i="2"/>
  <c r="N9" i="2" s="1"/>
  <c r="K10" i="2"/>
  <c r="N10" i="2" s="1"/>
  <c r="K11" i="2"/>
  <c r="N11" i="2" s="1"/>
  <c r="K12" i="2"/>
  <c r="N12" i="2" s="1"/>
  <c r="K13" i="2"/>
  <c r="N13" i="2" s="1"/>
  <c r="K14" i="2"/>
  <c r="N14" i="2" s="1"/>
  <c r="I8" i="2"/>
  <c r="P8" i="2" s="1"/>
  <c r="D8" i="2"/>
  <c r="D9" i="2"/>
  <c r="D10" i="2"/>
  <c r="D11" i="2"/>
  <c r="D12" i="2"/>
  <c r="D13" i="2"/>
  <c r="D14" i="2"/>
  <c r="I9" i="2"/>
  <c r="P9" i="2" s="1"/>
  <c r="I10" i="2"/>
  <c r="P10" i="2" s="1"/>
  <c r="I11" i="2"/>
  <c r="P11" i="2" s="1"/>
  <c r="I12" i="2"/>
  <c r="I13" i="2"/>
  <c r="P13" i="2" s="1"/>
  <c r="I14" i="2"/>
  <c r="P14" i="2" s="1"/>
  <c r="C9" i="2"/>
  <c r="G9" i="2" s="1"/>
  <c r="J9" i="2" s="1"/>
  <c r="C10" i="2"/>
  <c r="C11" i="2"/>
  <c r="C12" i="2"/>
  <c r="G12" i="2" s="1"/>
  <c r="C13" i="2"/>
  <c r="G13" i="2" s="1"/>
  <c r="J13" i="2" s="1"/>
  <c r="C14" i="2"/>
  <c r="C8" i="2"/>
  <c r="B8" i="2"/>
  <c r="B9" i="2"/>
  <c r="B10" i="2"/>
  <c r="B11" i="2"/>
  <c r="B12" i="2"/>
  <c r="B13" i="2"/>
  <c r="B14" i="2"/>
  <c r="J12" i="2" l="1"/>
  <c r="O8" i="3"/>
  <c r="N4" i="3"/>
  <c r="N3" i="3"/>
  <c r="N2" i="3"/>
  <c r="N7" i="3"/>
  <c r="G8" i="2"/>
  <c r="J8" i="2" s="1"/>
  <c r="Q8" i="2" s="1"/>
  <c r="S8" i="2" s="1"/>
  <c r="T8" i="2" s="1"/>
  <c r="Q9" i="2"/>
  <c r="S9" i="2" s="1"/>
  <c r="T9" i="2" s="1"/>
  <c r="Q13" i="2"/>
  <c r="S13" i="2" s="1"/>
  <c r="T13" i="2" s="1"/>
  <c r="P12" i="2"/>
  <c r="Q12" i="2" s="1"/>
  <c r="S12" i="2" s="1"/>
  <c r="T12" i="2" s="1"/>
  <c r="G11" i="2"/>
  <c r="J11" i="2" s="1"/>
  <c r="Q11" i="2" s="1"/>
  <c r="S11" i="2" s="1"/>
  <c r="T11" i="2" s="1"/>
  <c r="G14" i="2"/>
  <c r="J14" i="2" s="1"/>
  <c r="Q14" i="2" s="1"/>
  <c r="S14" i="2" s="1"/>
  <c r="T14" i="2" s="1"/>
  <c r="G10" i="2"/>
  <c r="J10" i="2" s="1"/>
  <c r="Q10" i="2" s="1"/>
  <c r="S10" i="2" s="1"/>
  <c r="T10" i="2" s="1"/>
  <c r="P8" i="3" l="1"/>
  <c r="O3" i="3"/>
  <c r="O2" i="3"/>
  <c r="O4" i="3"/>
  <c r="O7" i="3"/>
  <c r="P4" i="3" l="1"/>
  <c r="Q8" i="3"/>
  <c r="P3" i="3"/>
  <c r="P2" i="3"/>
  <c r="P7" i="3"/>
  <c r="Q4" i="3" l="1"/>
  <c r="Q2" i="3"/>
  <c r="R8" i="3"/>
  <c r="Q3" i="3"/>
  <c r="Q7" i="3"/>
  <c r="R4" i="3" l="1"/>
  <c r="S8" i="3"/>
  <c r="R2" i="3"/>
  <c r="R3" i="3"/>
  <c r="R7" i="3"/>
  <c r="S3" i="3" l="1"/>
  <c r="T8" i="3"/>
  <c r="S2" i="3"/>
  <c r="S4" i="3"/>
  <c r="S7" i="3"/>
  <c r="T3" i="3" l="1"/>
  <c r="T2" i="3"/>
  <c r="U8" i="3"/>
  <c r="T4" i="3"/>
  <c r="T7" i="3"/>
  <c r="U3" i="3" l="1"/>
  <c r="U2" i="3"/>
  <c r="V8" i="3"/>
  <c r="U4" i="3"/>
  <c r="U7" i="3"/>
  <c r="V3" i="3" l="1"/>
  <c r="W8" i="3"/>
  <c r="V2" i="3"/>
  <c r="V4" i="3"/>
  <c r="V7" i="3"/>
  <c r="W3" i="3" l="1"/>
  <c r="W2" i="3"/>
  <c r="W4" i="3"/>
  <c r="X8" i="3"/>
  <c r="W7" i="3"/>
  <c r="X3" i="3" l="1"/>
  <c r="X4" i="3"/>
  <c r="X2" i="3"/>
  <c r="Y8" i="3"/>
  <c r="X7" i="3"/>
  <c r="Y3" i="3" l="1"/>
  <c r="Y4" i="3"/>
  <c r="Y2" i="3"/>
  <c r="Z8" i="3"/>
  <c r="Y7" i="3"/>
  <c r="Z3" i="3" l="1"/>
  <c r="Z4" i="3"/>
  <c r="Z2" i="3"/>
  <c r="AA8" i="3"/>
  <c r="Z7" i="3"/>
  <c r="AA3" i="3" l="1"/>
  <c r="AA2" i="3"/>
  <c r="AB8" i="3"/>
  <c r="AA4" i="3"/>
  <c r="AA7" i="3"/>
  <c r="AB3" i="3" l="1"/>
  <c r="AB4" i="3"/>
  <c r="AC8" i="3"/>
  <c r="AB2" i="3"/>
  <c r="AB7" i="3"/>
  <c r="AC4" i="3" l="1"/>
  <c r="AC2" i="3"/>
  <c r="AD8" i="3"/>
  <c r="AC3" i="3"/>
  <c r="AC7" i="3"/>
  <c r="AD3" i="3" l="1"/>
  <c r="AE8" i="3"/>
  <c r="AD4" i="3"/>
  <c r="AD2" i="3"/>
  <c r="AD7" i="3"/>
  <c r="AE3" i="3" l="1"/>
  <c r="AE4" i="3"/>
  <c r="AE2" i="3"/>
  <c r="AF8" i="3"/>
  <c r="AE7" i="3"/>
  <c r="AF3" i="3" l="1"/>
  <c r="AF4" i="3"/>
  <c r="AF2" i="3"/>
  <c r="AG8" i="3"/>
  <c r="AF7" i="3"/>
  <c r="AG3" i="3" l="1"/>
  <c r="AG4" i="3"/>
  <c r="AG2" i="3"/>
  <c r="AH8" i="3"/>
  <c r="AG7" i="3"/>
  <c r="AH3" i="3" l="1"/>
  <c r="AH2" i="3"/>
  <c r="AH4" i="3"/>
  <c r="AI8" i="3"/>
  <c r="AH7" i="3"/>
  <c r="AI3" i="3" l="1"/>
  <c r="AJ8" i="3"/>
  <c r="AI4" i="3"/>
  <c r="AI2" i="3"/>
  <c r="AI7" i="3"/>
  <c r="AJ3" i="3" l="1"/>
  <c r="AJ4" i="3"/>
  <c r="AJ2" i="3"/>
  <c r="AK8" i="3"/>
  <c r="AJ7" i="3"/>
  <c r="AK3" i="3" l="1"/>
  <c r="AK4" i="3"/>
  <c r="AL8" i="3"/>
  <c r="AK2" i="3"/>
  <c r="AK7" i="3"/>
  <c r="AL3" i="3" l="1"/>
  <c r="AL4" i="3"/>
  <c r="AL2" i="3"/>
  <c r="AM8" i="3"/>
  <c r="AL7" i="3"/>
  <c r="AM3" i="3" l="1"/>
  <c r="AM4" i="3"/>
  <c r="AM2" i="3"/>
  <c r="AN8" i="3"/>
  <c r="AM7" i="3"/>
  <c r="AN3" i="3" l="1"/>
  <c r="AN4" i="3"/>
  <c r="AN2" i="3"/>
  <c r="AO8" i="3"/>
  <c r="AN7" i="3"/>
  <c r="AO3" i="3" l="1"/>
  <c r="C18" i="3" s="1"/>
  <c r="AO4" i="3"/>
  <c r="E18" i="3" s="1"/>
  <c r="AO2" i="3"/>
  <c r="E13" i="3" s="1"/>
  <c r="AP17" i="3"/>
  <c r="AP16" i="3" s="1"/>
  <c r="AO7" i="3"/>
</calcChain>
</file>

<file path=xl/sharedStrings.xml><?xml version="1.0" encoding="utf-8"?>
<sst xmlns="http://schemas.openxmlformats.org/spreadsheetml/2006/main" count="907" uniqueCount="182">
  <si>
    <t>Month</t>
  </si>
  <si>
    <t>Year</t>
  </si>
  <si>
    <t>From Date</t>
  </si>
  <si>
    <t>To Date</t>
  </si>
  <si>
    <t>FEB</t>
  </si>
  <si>
    <t>MARCH</t>
  </si>
  <si>
    <t>APRIL</t>
  </si>
  <si>
    <t>MAY</t>
  </si>
  <si>
    <t>JUNE</t>
  </si>
  <si>
    <t>JULY</t>
  </si>
  <si>
    <t>OCTOBAR</t>
  </si>
  <si>
    <t>NOVEMBAR</t>
  </si>
  <si>
    <t>JANUARY</t>
  </si>
  <si>
    <t>AUG</t>
  </si>
  <si>
    <t>SEP</t>
  </si>
  <si>
    <t>DECEMBAR</t>
  </si>
  <si>
    <t>31-01-2023</t>
  </si>
  <si>
    <t>EMP ID</t>
  </si>
  <si>
    <t>EMP NAME</t>
  </si>
  <si>
    <t>DEPARTMENT</t>
  </si>
  <si>
    <t>MOBILE</t>
  </si>
  <si>
    <t>A101</t>
  </si>
  <si>
    <t>B101</t>
  </si>
  <si>
    <t>A102</t>
  </si>
  <si>
    <t>A103</t>
  </si>
  <si>
    <t>A104</t>
  </si>
  <si>
    <t>B102</t>
  </si>
  <si>
    <t>SURESH</t>
  </si>
  <si>
    <t>PRITAM</t>
  </si>
  <si>
    <t>MALA</t>
  </si>
  <si>
    <t>ACCOUNTS</t>
  </si>
  <si>
    <t>SALES</t>
  </si>
  <si>
    <t>PURCHASE</t>
  </si>
  <si>
    <t>HR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</si>
  <si>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</si>
  <si>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</si>
  <si>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</si>
  <si>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</si>
  <si>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</si>
  <si>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</si>
  <si>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</si>
  <si>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</si>
  <si>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</si>
  <si>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Sun</t>
  </si>
  <si>
    <t>Mon</t>
  </si>
  <si>
    <t>Tue</t>
  </si>
  <si>
    <t>Wed</t>
  </si>
  <si>
    <t>Thu</t>
  </si>
  <si>
    <t>Fri</t>
  </si>
  <si>
    <t>Sat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</si>
  <si>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</si>
  <si>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</si>
  <si>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</si>
  <si>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</si>
  <si>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</si>
  <si>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</si>
  <si>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</si>
  <si>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</si>
  <si>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</si>
  <si>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</si>
  <si>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</si>
  <si>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</si>
  <si>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</si>
  <si>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</si>
  <si>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</si>
  <si>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</si>
  <si>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</si>
  <si>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</si>
  <si>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</si>
  <si>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</si>
  <si>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</si>
  <si>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</si>
  <si>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P</t>
  </si>
  <si>
    <t>SIPRA</t>
  </si>
  <si>
    <t>PROLOY</t>
  </si>
  <si>
    <t>MOLOY</t>
  </si>
  <si>
    <t>PINTU</t>
  </si>
  <si>
    <t>B103</t>
  </si>
  <si>
    <t>A</t>
  </si>
  <si>
    <t>HD</t>
  </si>
  <si>
    <t>Total Present</t>
  </si>
  <si>
    <t>Total Absent</t>
  </si>
  <si>
    <t>Total Halfday</t>
  </si>
  <si>
    <t>Total Holiday</t>
  </si>
  <si>
    <t>Total Days in a month</t>
  </si>
  <si>
    <t>Working days</t>
  </si>
  <si>
    <t>Basic Salary</t>
  </si>
  <si>
    <t>Per day salary</t>
  </si>
  <si>
    <t>Net basic salary</t>
  </si>
  <si>
    <t>DA @12%</t>
  </si>
  <si>
    <t>TA</t>
  </si>
  <si>
    <t>HRA</t>
  </si>
  <si>
    <t>Overtime in hours</t>
  </si>
  <si>
    <t>Overtime salary</t>
  </si>
  <si>
    <t>Gross Salary</t>
  </si>
  <si>
    <t>D7</t>
  </si>
  <si>
    <t>F7</t>
  </si>
  <si>
    <t>C7</t>
  </si>
  <si>
    <t>Formula</t>
  </si>
  <si>
    <t>H7</t>
  </si>
  <si>
    <t>(=)F7-C7-(D7/2)</t>
  </si>
  <si>
    <t>(=)H7/F7</t>
  </si>
  <si>
    <t>(=)I7*G7</t>
  </si>
  <si>
    <t>(=)H7*12%</t>
  </si>
  <si>
    <t>City</t>
  </si>
  <si>
    <t>metro</t>
  </si>
  <si>
    <t>non metro</t>
  </si>
  <si>
    <t>(=)IF(M7="metro",(H7+K7)*50%,</t>
  </si>
  <si>
    <t>(=)I7/8*O7</t>
  </si>
  <si>
    <t>i,o and p cell formula</t>
  </si>
  <si>
    <t>PF @ 12%</t>
  </si>
  <si>
    <t>ESI</t>
  </si>
  <si>
    <t>Net salary</t>
  </si>
  <si>
    <t>(=)J7+K7+L7+N7+P7</t>
  </si>
  <si>
    <t>CountIF formula use</t>
  </si>
  <si>
    <t>IF(ISNUMBER(S8),Q8-R8-S8,Q8-R8)</t>
  </si>
  <si>
    <t>50% of (basic+DA) for metro city</t>
  </si>
  <si>
    <t>40% of (basic+DA) for non metro city</t>
  </si>
  <si>
    <t>0.75% of gross, if gross salary is below 21000</t>
  </si>
  <si>
    <t>Overtime 
in hours</t>
  </si>
  <si>
    <t>Overtime 
salary</t>
  </si>
  <si>
    <t>Gross 
Salary</t>
  </si>
  <si>
    <t>Total Days 
in a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</si>
  <si>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</si>
  <si>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</si>
  <si>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</si>
  <si>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</si>
  <si>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</si>
  <si>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</si>
  <si>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</si>
  <si>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</si>
  <si>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</si>
  <si>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</si>
  <si>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</si>
  <si>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</si>
  <si>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Sunday</t>
  </si>
  <si>
    <t>Monday</t>
  </si>
  <si>
    <t>Tuesday</t>
  </si>
  <si>
    <t>Wednesday</t>
  </si>
  <si>
    <t>Thursday</t>
  </si>
  <si>
    <t>Friday</t>
  </si>
  <si>
    <t>Saturday</t>
  </si>
  <si>
    <t>Weak Off</t>
  </si>
  <si>
    <t>Total EMP</t>
  </si>
  <si>
    <t>Presence</t>
  </si>
  <si>
    <t>Absence</t>
  </si>
  <si>
    <t>Half DAY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</si>
  <si>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</si>
  <si>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</si>
  <si>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</si>
  <si>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</si>
  <si>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</si>
  <si>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</si>
  <si>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</si>
  <si>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</si>
  <si>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</si>
  <si>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</si>
  <si>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</si>
  <si>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</si>
  <si>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</si>
  <si>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</si>
  <si>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</si>
  <si>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</si>
  <si>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</si>
  <si>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</si>
  <si>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</si>
  <si>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</si>
  <si>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Jiya</t>
  </si>
  <si>
    <t>Suman</t>
  </si>
  <si>
    <t>Neha</t>
  </si>
  <si>
    <t>Rohit Sharma</t>
  </si>
  <si>
    <t>Om</t>
  </si>
  <si>
    <t>Avi Sharma</t>
  </si>
  <si>
    <t>Ramesh Kumar</t>
  </si>
  <si>
    <t>Rohit</t>
  </si>
  <si>
    <t>Rohan Singh</t>
  </si>
  <si>
    <t>Dev</t>
  </si>
  <si>
    <t>Deepak</t>
  </si>
  <si>
    <t>Ravi Kumar</t>
  </si>
  <si>
    <t>a</t>
  </si>
  <si>
    <t>p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</si>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</sst>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\a\te"/>
    <numFmt numFmtId="165" formatCode="#\ &quot;hrs&quot;"/>
    <numFmt numFmtId="166" formatCode="[$-409]d\-mmm\-yy;@"/>
    <numFmt numFmtId="167" formatCode="[$-409]dd\-mmm\-yy;@"/>
    <numFmt numFmtId="168" formatCode="dd"/>
    <numFmt numFmtId="169" formatCode="ddd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164" fontId="3" fillId="2" borderId="1" xfId="0" applyNumberFormat="1" applyFont="1" applyFill="1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Fill="1"/>
    <xf numFmtId="0" fontId="2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0" xfId="0" applyFill="1"/>
    <xf numFmtId="165" fontId="0" fillId="0" borderId="1" xfId="0" applyNumberFormat="1" applyBorder="1" applyAlignment="1">
      <alignment horizontal="center"/>
    </xf>
    <xf numFmtId="0" fontId="0" fillId="8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0" borderId="1" xfId="0" applyFill="1" applyBorder="1" applyAlignment="1">
      <alignment horizontal="center"/>
    </xf>
    <xf numFmtId="165" fontId="2" fillId="9" borderId="1" xfId="0" applyNumberFormat="1" applyFont="1" applyFill="1" applyBorder="1" applyAlignment="1">
      <alignment horizontal="center"/>
    </xf>
    <xf numFmtId="0" fontId="5" fillId="10" borderId="0" xfId="0" applyFont="1" applyFill="1" applyAlignment="1">
      <alignment horizontal="center"/>
    </xf>
    <xf numFmtId="0" fontId="0" fillId="10" borderId="1" xfId="0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11" borderId="1" xfId="0" applyFont="1" applyFill="1" applyBorder="1" applyAlignment="1">
      <alignment horizontal="left"/>
    </xf>
    <xf numFmtId="0" fontId="7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0" fillId="13" borderId="0" xfId="0" applyFill="1"/>
    <xf numFmtId="0" fontId="5" fillId="13" borderId="0" xfId="0" applyFont="1" applyFill="1" applyAlignment="1">
      <alignment horizontal="center"/>
    </xf>
    <xf numFmtId="0" fontId="8" fillId="0" borderId="1" xfId="0" applyFont="1" applyBorder="1"/>
    <xf numFmtId="0" fontId="8" fillId="3" borderId="1" xfId="0" applyFont="1" applyFill="1" applyBorder="1"/>
    <xf numFmtId="0" fontId="8" fillId="2" borderId="1" xfId="0" applyFont="1" applyFill="1" applyBorder="1"/>
    <xf numFmtId="49" fontId="8" fillId="0" borderId="1" xfId="0" applyNumberFormat="1" applyFont="1" applyBorder="1"/>
    <xf numFmtId="0" fontId="6" fillId="0" borderId="1" xfId="0" applyFont="1" applyBorder="1"/>
    <xf numFmtId="0" fontId="1" fillId="3" borderId="2" xfId="0" applyFont="1" applyFill="1" applyBorder="1" applyAlignment="1">
      <alignment horizontal="center"/>
    </xf>
    <xf numFmtId="0" fontId="0" fillId="3" borderId="3" xfId="0" applyFill="1" applyBorder="1" applyAlignment="1"/>
    <xf numFmtId="0" fontId="1" fillId="3" borderId="3" xfId="0" applyFont="1" applyFill="1" applyBorder="1" applyAlignment="1">
      <alignment horizontal="center"/>
    </xf>
    <xf numFmtId="0" fontId="0" fillId="3" borderId="4" xfId="0" applyFill="1" applyBorder="1" applyAlignment="1"/>
    <xf numFmtId="165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0" fontId="7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/>
    </xf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  <xf numFmtId="0" fontId="3" fillId="0" borderId="0" xfId="0" applyFont="1" applyFill="1" applyBorder="1"/>
    <xf numFmtId="14" fontId="0" fillId="0" borderId="0" xfId="0" applyNumberFormat="1"/>
    <xf numFmtId="16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6" fillId="0" borderId="0" xfId="0" applyFont="1" applyBorder="1"/>
    <xf numFmtId="167" fontId="2" fillId="14" borderId="1" xfId="0" applyNumberFormat="1" applyFont="1" applyFill="1" applyBorder="1" applyAlignment="1">
      <alignment horizontal="center"/>
    </xf>
    <xf numFmtId="0" fontId="8" fillId="0" borderId="0" xfId="0" applyFont="1" applyBorder="1"/>
    <xf numFmtId="0" fontId="8" fillId="0" borderId="0" xfId="0" applyFont="1" applyBorder="1" applyAlignment="1">
      <alignment horizontal="left"/>
    </xf>
    <xf numFmtId="168" fontId="5" fillId="0" borderId="1" xfId="0" applyNumberFormat="1" applyFont="1" applyFill="1" applyBorder="1" applyAlignment="1">
      <alignment horizontal="center"/>
    </xf>
    <xf numFmtId="0" fontId="0" fillId="0" borderId="0" xfId="0" applyAlignment="1">
      <alignment textRotation="90"/>
    </xf>
    <xf numFmtId="0" fontId="2" fillId="0" borderId="0" xfId="0" applyFont="1" applyFill="1" applyBorder="1"/>
    <xf numFmtId="166" fontId="0" fillId="0" borderId="0" xfId="0" applyNumberFormat="1" applyFill="1" applyBorder="1"/>
    <xf numFmtId="168" fontId="5" fillId="0" borderId="5" xfId="0" applyNumberFormat="1" applyFont="1" applyFill="1" applyBorder="1" applyAlignment="1">
      <alignment horizontal="center"/>
    </xf>
    <xf numFmtId="168" fontId="5" fillId="0" borderId="0" xfId="0" applyNumberFormat="1" applyFont="1" applyFill="1" applyBorder="1" applyAlignment="1">
      <alignment horizontal="center"/>
    </xf>
    <xf numFmtId="0" fontId="7" fillId="15" borderId="0" xfId="0" applyFont="1" applyFill="1" applyAlignment="1">
      <alignment horizontal="center"/>
    </xf>
    <xf numFmtId="169" fontId="0" fillId="0" borderId="0" xfId="0" applyNumberFormat="1" applyAlignment="1">
      <alignment textRotation="90"/>
    </xf>
    <xf numFmtId="0" fontId="9" fillId="7" borderId="0" xfId="0" applyFont="1" applyFill="1" applyAlignment="1">
      <alignment horizontal="center" vertical="center"/>
    </xf>
  </cellXfs>
  <cellStyles count="1">
    <cellStyle name="Normal" xfId="0" builtinId="0"/>
  </cellStyles>
  <dxfs count="9"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auto="1"/>
      </font>
      <fill>
        <patternFill>
          <bgColor rgb="FFFFFF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 tint="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D679B-B37F-48EB-9F4B-5CAF0ED45A65}">
  <sheetPr codeName="Sheet1"/>
  <dimension ref="A4:AN17"/>
  <sheetViews>
    <sheetView topLeftCell="F1" workbookViewId="0">
      <selection activeCell="J21" sqref="J21"/>
    </sheetView>
  </sheetViews>
  <sheetFormatPr defaultRowHeight="14.4" x14ac:dyDescent="0.3"/>
  <cols>
    <col min="1" max="1" width="10.77734375" bestFit="1" customWidth="1"/>
    <col min="2" max="3" width="5" bestFit="1" customWidth="1"/>
    <col min="4" max="4" width="11.88671875" bestFit="1" customWidth="1"/>
    <col min="5" max="5" width="9" bestFit="1" customWidth="1"/>
    <col min="6" max="6" width="7.77734375" bestFit="1" customWidth="1"/>
    <col min="7" max="7" width="11.5546875" bestFit="1" customWidth="1"/>
    <col min="8" max="8" width="14.109375" bestFit="1" customWidth="1"/>
    <col min="9" max="9" width="12.109375" bestFit="1" customWidth="1"/>
    <col min="10" max="10" width="10.33203125" bestFit="1" customWidth="1"/>
    <col min="11" max="11" width="5.33203125" bestFit="1" customWidth="1"/>
    <col min="12" max="12" width="4.44140625" bestFit="1" customWidth="1"/>
    <col min="13" max="13" width="5.33203125" bestFit="1" customWidth="1"/>
    <col min="14" max="14" width="4.5546875" bestFit="1" customWidth="1"/>
    <col min="15" max="15" width="3.33203125" bestFit="1" customWidth="1"/>
    <col min="16" max="16" width="3.88671875" bestFit="1" customWidth="1"/>
    <col min="17" max="17" width="4.44140625" bestFit="1" customWidth="1"/>
    <col min="18" max="18" width="5.33203125" bestFit="1" customWidth="1"/>
    <col min="19" max="19" width="4.44140625" bestFit="1" customWidth="1"/>
    <col min="20" max="20" width="5.33203125" bestFit="1" customWidth="1"/>
    <col min="21" max="21" width="4.5546875" bestFit="1" customWidth="1"/>
    <col min="22" max="22" width="3.33203125" bestFit="1" customWidth="1"/>
    <col min="23" max="23" width="3.88671875" bestFit="1" customWidth="1"/>
    <col min="24" max="24" width="4.44140625" bestFit="1" customWidth="1"/>
    <col min="25" max="25" width="5.33203125" bestFit="1" customWidth="1"/>
    <col min="26" max="26" width="4.44140625" bestFit="1" customWidth="1"/>
    <col min="27" max="27" width="5.33203125" bestFit="1" customWidth="1"/>
    <col min="28" max="28" width="4.5546875" bestFit="1" customWidth="1"/>
    <col min="29" max="29" width="3.33203125" bestFit="1" customWidth="1"/>
    <col min="30" max="30" width="3.88671875" bestFit="1" customWidth="1"/>
    <col min="31" max="31" width="4.44140625" bestFit="1" customWidth="1"/>
    <col min="32" max="32" width="5.33203125" bestFit="1" customWidth="1"/>
    <col min="33" max="33" width="4.44140625" bestFit="1" customWidth="1"/>
    <col min="34" max="34" width="5.33203125" bestFit="1" customWidth="1"/>
    <col min="35" max="35" width="4.5546875" bestFit="1" customWidth="1"/>
    <col min="36" max="36" width="3.33203125" bestFit="1" customWidth="1"/>
    <col min="37" max="37" width="3.88671875" bestFit="1" customWidth="1"/>
    <col min="38" max="38" width="4.44140625" bestFit="1" customWidth="1"/>
    <col min="39" max="39" width="5.33203125" bestFit="1" customWidth="1"/>
    <col min="40" max="40" width="4.44140625" bestFit="1" customWidth="1"/>
    <col min="41" max="41" width="5" bestFit="1" customWidth="1"/>
    <col min="42" max="43" width="2.77734375" bestFit="1" customWidth="1"/>
  </cols>
  <sheetData>
    <row r="4" spans="1:40" ht="18" x14ac:dyDescent="0.35">
      <c r="A4" s="1" t="s">
        <v>12</v>
      </c>
      <c r="C4">
        <v>2023</v>
      </c>
      <c r="G4" s="3" t="s">
        <v>0</v>
      </c>
      <c r="H4" s="2" t="s">
        <v>1</v>
      </c>
      <c r="I4" s="2" t="s">
        <v>2</v>
      </c>
      <c r="J4" s="2" t="s">
        <v>3</v>
      </c>
    </row>
    <row r="5" spans="1:40" x14ac:dyDescent="0.3">
      <c r="A5" s="1" t="s">
        <v>4</v>
      </c>
      <c r="C5">
        <v>2024</v>
      </c>
      <c r="G5" s="1" t="s">
        <v>5</v>
      </c>
      <c r="H5" s="1">
        <v>2024</v>
      </c>
      <c r="I5" s="4">
        <v>44927</v>
      </c>
      <c r="J5" s="4" t="s">
        <v>16</v>
      </c>
    </row>
    <row r="6" spans="1:40" x14ac:dyDescent="0.3">
      <c r="A6" s="1" t="s">
        <v>5</v>
      </c>
      <c r="C6">
        <v>2025</v>
      </c>
    </row>
    <row r="7" spans="1:40" x14ac:dyDescent="0.3">
      <c r="A7" s="1" t="s">
        <v>6</v>
      </c>
      <c r="C7">
        <v>2026</v>
      </c>
    </row>
    <row r="8" spans="1:40" x14ac:dyDescent="0.3">
      <c r="A8" s="1" t="s">
        <v>7</v>
      </c>
      <c r="C8">
        <v>2027</v>
      </c>
    </row>
    <row r="9" spans="1:40" x14ac:dyDescent="0.3">
      <c r="A9" s="1" t="s">
        <v>8</v>
      </c>
      <c r="C9">
        <v>2028</v>
      </c>
    </row>
    <row r="10" spans="1:40" ht="15.6" x14ac:dyDescent="0.3">
      <c r="A10" s="1" t="s">
        <v>9</v>
      </c>
      <c r="C10">
        <v>2029</v>
      </c>
      <c r="F10" s="35" t="s">
        <v>17</v>
      </c>
      <c r="G10" s="35" t="s">
        <v>18</v>
      </c>
      <c r="H10" s="35" t="s">
        <v>19</v>
      </c>
      <c r="I10" s="35" t="s">
        <v>20</v>
      </c>
      <c r="J10" s="34" t="s">
        <v>34</v>
      </c>
      <c r="K10" s="34" t="s">
        <v>35</v>
      </c>
      <c r="L10" s="34" t="s">
        <v>36</v>
      </c>
      <c r="M10" s="34" t="s">
        <v>37</v>
      </c>
      <c r="N10" s="34" t="s">
        <v>38</v>
      </c>
      <c r="O10" s="34" t="s">
        <v>39</v>
      </c>
      <c r="P10" s="34" t="s">
        <v>40</v>
      </c>
      <c r="Q10" s="34" t="s">
        <v>41</v>
      </c>
      <c r="R10" s="34" t="s">
        <v>42</v>
      </c>
      <c r="S10" s="34" t="s">
        <v>50</v>
      </c>
      <c r="T10" s="34" t="s">
        <v>51</v>
      </c>
      <c r="U10" s="34" t="s">
        <v>52</v>
      </c>
      <c r="V10" s="34" t="s">
        <v>53</v>
      </c>
      <c r="W10" s="34" t="s">
        <v>54</v>
      </c>
      <c r="X10" s="34" t="s">
        <v>55</v>
      </c>
      <c r="Y10" s="34" t="s">
        <v>56</v>
      </c>
      <c r="Z10" s="34" t="s">
        <v>57</v>
      </c>
      <c r="AA10" s="34" t="s">
        <v>58</v>
      </c>
      <c r="AB10" s="34" t="s">
        <v>59</v>
      </c>
      <c r="AC10" s="34" t="s">
        <v>60</v>
      </c>
      <c r="AD10" s="34" t="s">
        <v>61</v>
      </c>
      <c r="AE10" s="34" t="s">
        <v>62</v>
      </c>
      <c r="AF10" s="34" t="s">
        <v>63</v>
      </c>
      <c r="AG10" s="34" t="s">
        <v>64</v>
      </c>
      <c r="AH10" s="34" t="s">
        <v>65</v>
      </c>
      <c r="AI10" s="34" t="s">
        <v>66</v>
      </c>
      <c r="AJ10" s="34" t="s">
        <v>67</v>
      </c>
      <c r="AK10" s="34" t="s">
        <v>68</v>
      </c>
      <c r="AL10" s="34" t="s">
        <v>69</v>
      </c>
      <c r="AM10" s="34" t="s">
        <v>70</v>
      </c>
      <c r="AN10" s="34" t="s">
        <v>71</v>
      </c>
    </row>
    <row r="11" spans="1:40" ht="15.6" x14ac:dyDescent="0.3">
      <c r="A11" s="1" t="s">
        <v>13</v>
      </c>
      <c r="C11">
        <v>2030</v>
      </c>
      <c r="F11" s="31" t="s">
        <v>21</v>
      </c>
      <c r="G11" s="31" t="s">
        <v>27</v>
      </c>
      <c r="H11" s="31" t="s">
        <v>30</v>
      </c>
      <c r="I11" s="31">
        <v>1236666666</v>
      </c>
      <c r="J11" s="31" t="s">
        <v>43</v>
      </c>
      <c r="K11" s="31" t="s">
        <v>44</v>
      </c>
      <c r="L11" s="31" t="s">
        <v>45</v>
      </c>
      <c r="M11" s="31" t="s">
        <v>46</v>
      </c>
      <c r="N11" s="31" t="s">
        <v>47</v>
      </c>
      <c r="O11" s="31" t="s">
        <v>48</v>
      </c>
      <c r="P11" s="31" t="s">
        <v>49</v>
      </c>
      <c r="Q11" s="31" t="s">
        <v>43</v>
      </c>
      <c r="R11" s="31" t="s">
        <v>44</v>
      </c>
      <c r="S11" s="31" t="s">
        <v>45</v>
      </c>
      <c r="T11" s="31" t="s">
        <v>46</v>
      </c>
      <c r="U11" s="31" t="s">
        <v>47</v>
      </c>
      <c r="V11" s="31" t="s">
        <v>48</v>
      </c>
      <c r="W11" s="31" t="s">
        <v>49</v>
      </c>
      <c r="X11" s="31" t="s">
        <v>43</v>
      </c>
      <c r="Y11" s="31" t="s">
        <v>44</v>
      </c>
      <c r="Z11" s="31" t="s">
        <v>45</v>
      </c>
      <c r="AA11" s="31" t="s">
        <v>46</v>
      </c>
      <c r="AB11" s="31" t="s">
        <v>47</v>
      </c>
      <c r="AC11" s="31" t="s">
        <v>48</v>
      </c>
      <c r="AD11" s="31" t="s">
        <v>49</v>
      </c>
      <c r="AE11" s="31" t="s">
        <v>43</v>
      </c>
      <c r="AF11" s="31" t="s">
        <v>44</v>
      </c>
      <c r="AG11" s="31" t="s">
        <v>45</v>
      </c>
      <c r="AH11" s="31" t="s">
        <v>46</v>
      </c>
      <c r="AI11" s="31" t="s">
        <v>47</v>
      </c>
      <c r="AJ11" s="31" t="s">
        <v>48</v>
      </c>
      <c r="AK11" s="31" t="s">
        <v>49</v>
      </c>
      <c r="AL11" s="31" t="s">
        <v>43</v>
      </c>
      <c r="AM11" s="31" t="s">
        <v>44</v>
      </c>
      <c r="AN11" s="31" t="s">
        <v>45</v>
      </c>
    </row>
    <row r="12" spans="1:40" ht="15.6" x14ac:dyDescent="0.3">
      <c r="A12" s="1" t="s">
        <v>14</v>
      </c>
      <c r="F12" s="31" t="s">
        <v>22</v>
      </c>
      <c r="G12" s="31" t="s">
        <v>28</v>
      </c>
      <c r="H12" s="31" t="s">
        <v>31</v>
      </c>
      <c r="I12" s="31">
        <v>4566666666</v>
      </c>
      <c r="J12" s="32"/>
      <c r="K12" s="31" t="s">
        <v>72</v>
      </c>
      <c r="L12" s="31" t="s">
        <v>72</v>
      </c>
      <c r="M12" s="31" t="s">
        <v>72</v>
      </c>
      <c r="N12" s="31" t="s">
        <v>72</v>
      </c>
      <c r="O12" s="31" t="s">
        <v>72</v>
      </c>
      <c r="P12" s="33"/>
      <c r="Q12" s="32"/>
      <c r="R12" s="31" t="s">
        <v>72</v>
      </c>
      <c r="S12" s="31" t="s">
        <v>72</v>
      </c>
      <c r="T12" s="31" t="s">
        <v>72</v>
      </c>
      <c r="U12" s="31" t="s">
        <v>72</v>
      </c>
      <c r="V12" s="31" t="s">
        <v>72</v>
      </c>
      <c r="W12" s="33"/>
      <c r="X12" s="32"/>
      <c r="Y12" s="31" t="s">
        <v>72</v>
      </c>
      <c r="Z12" s="31" t="s">
        <v>72</v>
      </c>
      <c r="AA12" s="31" t="s">
        <v>72</v>
      </c>
      <c r="AB12" s="31" t="s">
        <v>72</v>
      </c>
      <c r="AC12" s="31" t="s">
        <v>72</v>
      </c>
      <c r="AD12" s="33"/>
      <c r="AE12" s="32"/>
      <c r="AF12" s="31" t="s">
        <v>72</v>
      </c>
      <c r="AG12" s="31" t="s">
        <v>78</v>
      </c>
      <c r="AH12" s="31" t="s">
        <v>72</v>
      </c>
      <c r="AI12" s="31" t="s">
        <v>72</v>
      </c>
      <c r="AJ12" s="31" t="s">
        <v>72</v>
      </c>
      <c r="AK12" s="33"/>
      <c r="AL12" s="32"/>
      <c r="AM12" s="31" t="s">
        <v>72</v>
      </c>
      <c r="AN12" s="31" t="s">
        <v>72</v>
      </c>
    </row>
    <row r="13" spans="1:40" ht="15.6" x14ac:dyDescent="0.3">
      <c r="A13" s="1" t="s">
        <v>10</v>
      </c>
      <c r="F13" s="31" t="s">
        <v>23</v>
      </c>
      <c r="G13" s="31" t="s">
        <v>29</v>
      </c>
      <c r="H13" s="31" t="s">
        <v>32</v>
      </c>
      <c r="I13" s="31">
        <v>2344444444</v>
      </c>
      <c r="J13" s="32"/>
      <c r="K13" s="31" t="s">
        <v>72</v>
      </c>
      <c r="L13" s="31" t="s">
        <v>72</v>
      </c>
      <c r="M13" s="31" t="s">
        <v>72</v>
      </c>
      <c r="N13" s="31" t="s">
        <v>72</v>
      </c>
      <c r="O13" s="31" t="s">
        <v>72</v>
      </c>
      <c r="P13" s="33"/>
      <c r="Q13" s="32"/>
      <c r="R13" s="31" t="s">
        <v>72</v>
      </c>
      <c r="S13" s="31" t="s">
        <v>72</v>
      </c>
      <c r="T13" s="31" t="s">
        <v>72</v>
      </c>
      <c r="U13" s="31" t="s">
        <v>72</v>
      </c>
      <c r="V13" s="31" t="s">
        <v>72</v>
      </c>
      <c r="W13" s="33"/>
      <c r="X13" s="32"/>
      <c r="Y13" s="31" t="s">
        <v>72</v>
      </c>
      <c r="Z13" s="31" t="s">
        <v>72</v>
      </c>
      <c r="AA13" s="31" t="s">
        <v>72</v>
      </c>
      <c r="AB13" s="31" t="s">
        <v>72</v>
      </c>
      <c r="AC13" s="31" t="s">
        <v>72</v>
      </c>
      <c r="AD13" s="33"/>
      <c r="AE13" s="32"/>
      <c r="AF13" s="31" t="s">
        <v>72</v>
      </c>
      <c r="AG13" s="31" t="s">
        <v>72</v>
      </c>
      <c r="AH13" s="31" t="s">
        <v>72</v>
      </c>
      <c r="AI13" s="31" t="s">
        <v>72</v>
      </c>
      <c r="AJ13" s="31" t="s">
        <v>72</v>
      </c>
      <c r="AK13" s="33"/>
      <c r="AL13" s="32"/>
      <c r="AM13" s="31" t="s">
        <v>72</v>
      </c>
      <c r="AN13" s="31" t="s">
        <v>72</v>
      </c>
    </row>
    <row r="14" spans="1:40" ht="15.6" x14ac:dyDescent="0.3">
      <c r="A14" s="1" t="s">
        <v>11</v>
      </c>
      <c r="F14" s="31" t="s">
        <v>26</v>
      </c>
      <c r="G14" s="31" t="s">
        <v>73</v>
      </c>
      <c r="H14" s="31" t="s">
        <v>33</v>
      </c>
      <c r="I14" s="31">
        <v>7899999999</v>
      </c>
      <c r="J14" s="32"/>
      <c r="K14" s="31" t="s">
        <v>72</v>
      </c>
      <c r="L14" s="31" t="s">
        <v>78</v>
      </c>
      <c r="M14" s="31" t="s">
        <v>72</v>
      </c>
      <c r="N14" s="31" t="s">
        <v>72</v>
      </c>
      <c r="O14" s="31" t="s">
        <v>72</v>
      </c>
      <c r="P14" s="33"/>
      <c r="Q14" s="32"/>
      <c r="R14" s="31" t="s">
        <v>72</v>
      </c>
      <c r="S14" s="31" t="s">
        <v>78</v>
      </c>
      <c r="T14" s="31" t="s">
        <v>72</v>
      </c>
      <c r="U14" s="31" t="s">
        <v>72</v>
      </c>
      <c r="V14" s="31" t="s">
        <v>78</v>
      </c>
      <c r="W14" s="33"/>
      <c r="X14" s="32"/>
      <c r="Y14" s="31" t="s">
        <v>72</v>
      </c>
      <c r="Z14" s="31" t="s">
        <v>78</v>
      </c>
      <c r="AA14" s="31" t="s">
        <v>72</v>
      </c>
      <c r="AB14" s="31" t="s">
        <v>79</v>
      </c>
      <c r="AC14" s="31" t="s">
        <v>72</v>
      </c>
      <c r="AD14" s="33"/>
      <c r="AE14" s="32"/>
      <c r="AF14" s="31" t="s">
        <v>72</v>
      </c>
      <c r="AG14" s="31" t="s">
        <v>72</v>
      </c>
      <c r="AH14" s="31" t="s">
        <v>72</v>
      </c>
      <c r="AI14" s="31" t="s">
        <v>78</v>
      </c>
      <c r="AJ14" s="31" t="s">
        <v>72</v>
      </c>
      <c r="AK14" s="33"/>
      <c r="AL14" s="32"/>
      <c r="AM14" s="31" t="s">
        <v>72</v>
      </c>
      <c r="AN14" s="31" t="s">
        <v>78</v>
      </c>
    </row>
    <row r="15" spans="1:40" ht="15.6" x14ac:dyDescent="0.3">
      <c r="A15" s="1" t="s">
        <v>15</v>
      </c>
      <c r="F15" s="31" t="s">
        <v>24</v>
      </c>
      <c r="G15" s="31" t="s">
        <v>74</v>
      </c>
      <c r="H15" s="31" t="s">
        <v>31</v>
      </c>
      <c r="I15" s="31">
        <v>7899009999</v>
      </c>
      <c r="J15" s="32"/>
      <c r="K15" s="31" t="s">
        <v>72</v>
      </c>
      <c r="L15" s="31" t="s">
        <v>72</v>
      </c>
      <c r="M15" s="31" t="s">
        <v>72</v>
      </c>
      <c r="N15" s="31" t="s">
        <v>72</v>
      </c>
      <c r="O15" s="31" t="s">
        <v>72</v>
      </c>
      <c r="P15" s="33"/>
      <c r="Q15" s="32"/>
      <c r="R15" s="31" t="s">
        <v>72</v>
      </c>
      <c r="S15" s="31" t="s">
        <v>72</v>
      </c>
      <c r="T15" s="31" t="s">
        <v>72</v>
      </c>
      <c r="U15" s="31" t="s">
        <v>72</v>
      </c>
      <c r="V15" s="31" t="s">
        <v>72</v>
      </c>
      <c r="W15" s="33"/>
      <c r="X15" s="32"/>
      <c r="Y15" s="31" t="s">
        <v>72</v>
      </c>
      <c r="Z15" s="31" t="s">
        <v>72</v>
      </c>
      <c r="AA15" s="31" t="s">
        <v>72</v>
      </c>
      <c r="AB15" s="31" t="s">
        <v>72</v>
      </c>
      <c r="AC15" s="31" t="s">
        <v>72</v>
      </c>
      <c r="AD15" s="33"/>
      <c r="AE15" s="32"/>
      <c r="AF15" s="31" t="s">
        <v>72</v>
      </c>
      <c r="AG15" s="31" t="s">
        <v>72</v>
      </c>
      <c r="AH15" s="31" t="s">
        <v>72</v>
      </c>
      <c r="AI15" s="31" t="s">
        <v>72</v>
      </c>
      <c r="AJ15" s="31" t="s">
        <v>72</v>
      </c>
      <c r="AK15" s="33"/>
      <c r="AL15" s="32"/>
      <c r="AM15" s="31" t="s">
        <v>72</v>
      </c>
      <c r="AN15" s="31" t="s">
        <v>72</v>
      </c>
    </row>
    <row r="16" spans="1:40" ht="15.6" x14ac:dyDescent="0.3">
      <c r="F16" s="31" t="s">
        <v>77</v>
      </c>
      <c r="G16" s="31" t="s">
        <v>75</v>
      </c>
      <c r="H16" s="31" t="s">
        <v>33</v>
      </c>
      <c r="I16" s="31">
        <v>7899669999</v>
      </c>
      <c r="J16" s="32"/>
      <c r="K16" s="31" t="s">
        <v>72</v>
      </c>
      <c r="L16" s="31" t="s">
        <v>72</v>
      </c>
      <c r="M16" s="31" t="s">
        <v>72</v>
      </c>
      <c r="N16" s="31" t="s">
        <v>79</v>
      </c>
      <c r="O16" s="31" t="s">
        <v>72</v>
      </c>
      <c r="P16" s="33"/>
      <c r="Q16" s="32"/>
      <c r="R16" s="31" t="s">
        <v>72</v>
      </c>
      <c r="S16" s="31" t="s">
        <v>72</v>
      </c>
      <c r="T16" s="31" t="s">
        <v>72</v>
      </c>
      <c r="U16" s="31" t="s">
        <v>72</v>
      </c>
      <c r="V16" s="31" t="s">
        <v>72</v>
      </c>
      <c r="W16" s="33"/>
      <c r="X16" s="32"/>
      <c r="Y16" s="31" t="s">
        <v>72</v>
      </c>
      <c r="Z16" s="31" t="s">
        <v>72</v>
      </c>
      <c r="AA16" s="31" t="s">
        <v>78</v>
      </c>
      <c r="AB16" s="31" t="s">
        <v>72</v>
      </c>
      <c r="AC16" s="31" t="s">
        <v>72</v>
      </c>
      <c r="AD16" s="33"/>
      <c r="AE16" s="32"/>
      <c r="AF16" s="31" t="s">
        <v>72</v>
      </c>
      <c r="AG16" s="31" t="s">
        <v>72</v>
      </c>
      <c r="AH16" s="31" t="s">
        <v>72</v>
      </c>
      <c r="AI16" s="31" t="s">
        <v>72</v>
      </c>
      <c r="AJ16" s="31" t="s">
        <v>72</v>
      </c>
      <c r="AK16" s="33"/>
      <c r="AL16" s="32"/>
      <c r="AM16" s="31" t="s">
        <v>72</v>
      </c>
      <c r="AN16" s="31" t="s">
        <v>72</v>
      </c>
    </row>
    <row r="17" spans="6:40" ht="15.6" x14ac:dyDescent="0.3">
      <c r="F17" s="31" t="s">
        <v>25</v>
      </c>
      <c r="G17" s="31" t="s">
        <v>76</v>
      </c>
      <c r="H17" s="31" t="s">
        <v>30</v>
      </c>
      <c r="I17" s="31">
        <v>7899779999</v>
      </c>
      <c r="J17" s="32"/>
      <c r="K17" s="31" t="s">
        <v>72</v>
      </c>
      <c r="L17" s="31" t="s">
        <v>72</v>
      </c>
      <c r="M17" s="31" t="s">
        <v>72</v>
      </c>
      <c r="N17" s="31" t="s">
        <v>72</v>
      </c>
      <c r="O17" s="31" t="s">
        <v>72</v>
      </c>
      <c r="P17" s="33"/>
      <c r="Q17" s="32"/>
      <c r="R17" s="31" t="s">
        <v>72</v>
      </c>
      <c r="S17" s="31" t="s">
        <v>72</v>
      </c>
      <c r="T17" s="31" t="s">
        <v>79</v>
      </c>
      <c r="U17" s="31" t="s">
        <v>72</v>
      </c>
      <c r="V17" s="31" t="s">
        <v>72</v>
      </c>
      <c r="W17" s="33"/>
      <c r="X17" s="32"/>
      <c r="Y17" s="31" t="s">
        <v>72</v>
      </c>
      <c r="Z17" s="31" t="s">
        <v>72</v>
      </c>
      <c r="AA17" s="31" t="s">
        <v>72</v>
      </c>
      <c r="AB17" s="31" t="s">
        <v>72</v>
      </c>
      <c r="AC17" s="31" t="s">
        <v>72</v>
      </c>
      <c r="AD17" s="33"/>
      <c r="AE17" s="32"/>
      <c r="AF17" s="31" t="s">
        <v>72</v>
      </c>
      <c r="AG17" s="31" t="s">
        <v>72</v>
      </c>
      <c r="AH17" s="31" t="s">
        <v>72</v>
      </c>
      <c r="AI17" s="31" t="s">
        <v>72</v>
      </c>
      <c r="AJ17" s="31" t="s">
        <v>72</v>
      </c>
      <c r="AK17" s="33"/>
      <c r="AL17" s="32"/>
      <c r="AM17" s="31" t="s">
        <v>72</v>
      </c>
      <c r="AN17" s="31" t="s">
        <v>72</v>
      </c>
    </row>
  </sheetData>
  <phoneticPr fontId="4" type="noConversion"/>
  <dataValidations count="3">
    <dataValidation type="list" allowBlank="1" showInputMessage="1" showErrorMessage="1" sqref="B16" xr:uid="{1F9E7C64-AAFE-47B4-B928-81E928CEFD39}">
      <formula1>$B$6:$B$16</formula1>
    </dataValidation>
    <dataValidation type="list" allowBlank="1" showInputMessage="1" showErrorMessage="1" sqref="G5" xr:uid="{95D2382F-7231-4B4B-BCA2-41E50AC1C0A4}">
      <formula1>$A$4:$A$15</formula1>
    </dataValidation>
    <dataValidation type="list" allowBlank="1" showInputMessage="1" showErrorMessage="1" sqref="H5" xr:uid="{E64802A6-FBB9-4E46-822F-BCF2827B18B4}">
      <formula1>$C$4:$C$11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B5D8-C5AB-40F2-86A0-13EC7EF32483}">
  <sheetPr codeName="Sheet2"/>
  <dimension ref="A3:T20"/>
  <sheetViews>
    <sheetView workbookViewId="0">
      <selection activeCell="H18" sqref="H18"/>
    </sheetView>
  </sheetViews>
  <sheetFormatPr defaultRowHeight="14.4" x14ac:dyDescent="0.3"/>
  <cols>
    <col min="1" max="1" width="7.77734375" bestFit="1" customWidth="1"/>
    <col min="2" max="2" width="17.6640625" bestFit="1" customWidth="1"/>
    <col min="3" max="3" width="12.88671875" bestFit="1" customWidth="1"/>
    <col min="4" max="5" width="13.5546875" bestFit="1" customWidth="1"/>
    <col min="6" max="6" width="21.88671875" bestFit="1" customWidth="1"/>
    <col min="7" max="7" width="13.77734375" bestFit="1" customWidth="1"/>
    <col min="8" max="8" width="11.77734375" bestFit="1" customWidth="1"/>
    <col min="9" max="9" width="18.21875" bestFit="1" customWidth="1"/>
    <col min="10" max="10" width="15.6640625" bestFit="1" customWidth="1"/>
    <col min="11" max="11" width="10.21875" bestFit="1" customWidth="1"/>
    <col min="12" max="12" width="5" bestFit="1" customWidth="1"/>
    <col min="13" max="13" width="9.5546875" bestFit="1" customWidth="1"/>
    <col min="14" max="14" width="38.109375" bestFit="1" customWidth="1"/>
    <col min="15" max="15" width="18.109375" bestFit="1" customWidth="1"/>
    <col min="16" max="16" width="15.77734375" bestFit="1" customWidth="1"/>
    <col min="17" max="17" width="17.21875" bestFit="1" customWidth="1"/>
    <col min="18" max="18" width="10.21875" bestFit="1" customWidth="1"/>
    <col min="19" max="19" width="12" bestFit="1" customWidth="1"/>
    <col min="20" max="20" width="29.77734375" bestFit="1" customWidth="1"/>
  </cols>
  <sheetData>
    <row r="3" spans="1:20" x14ac:dyDescent="0.3">
      <c r="I3" s="18" t="s">
        <v>109</v>
      </c>
    </row>
    <row r="4" spans="1:20" x14ac:dyDescent="0.3">
      <c r="G4" t="s">
        <v>98</v>
      </c>
      <c r="I4" t="s">
        <v>98</v>
      </c>
    </row>
    <row r="5" spans="1:20" x14ac:dyDescent="0.3">
      <c r="B5" s="1" t="s">
        <v>114</v>
      </c>
      <c r="C5" s="9" t="s">
        <v>97</v>
      </c>
      <c r="D5" s="9" t="s">
        <v>95</v>
      </c>
      <c r="E5" s="6"/>
      <c r="F5" s="9" t="s">
        <v>96</v>
      </c>
      <c r="G5" s="9" t="s">
        <v>100</v>
      </c>
      <c r="H5" s="11" t="s">
        <v>99</v>
      </c>
      <c r="I5" s="11" t="s">
        <v>101</v>
      </c>
      <c r="J5" s="10" t="s">
        <v>102</v>
      </c>
      <c r="K5" s="13" t="s">
        <v>103</v>
      </c>
      <c r="M5" s="15"/>
      <c r="N5" s="17" t="s">
        <v>107</v>
      </c>
      <c r="O5" s="8"/>
      <c r="P5" s="18" t="s">
        <v>108</v>
      </c>
      <c r="Q5" s="21" t="s">
        <v>113</v>
      </c>
      <c r="T5" s="29" t="s">
        <v>115</v>
      </c>
    </row>
    <row r="6" spans="1:20" x14ac:dyDescent="0.3">
      <c r="A6" s="8"/>
      <c r="B6" s="8"/>
      <c r="C6" s="23"/>
      <c r="D6" s="23"/>
      <c r="E6" s="24"/>
      <c r="F6" s="23"/>
      <c r="G6" s="23"/>
      <c r="H6" s="25"/>
      <c r="I6" s="25"/>
      <c r="J6" s="25"/>
      <c r="K6" s="24"/>
      <c r="L6" s="8"/>
      <c r="M6" s="8"/>
      <c r="N6" s="24"/>
      <c r="O6" s="8"/>
      <c r="P6" s="23"/>
      <c r="Q6" s="30"/>
      <c r="R6" s="29"/>
      <c r="S6" s="29"/>
    </row>
    <row r="7" spans="1:20" ht="15.6" x14ac:dyDescent="0.3">
      <c r="A7" s="26" t="s">
        <v>17</v>
      </c>
      <c r="B7" s="27" t="s">
        <v>80</v>
      </c>
      <c r="C7" s="27" t="s">
        <v>81</v>
      </c>
      <c r="D7" s="27" t="s">
        <v>82</v>
      </c>
      <c r="E7" s="27" t="s">
        <v>83</v>
      </c>
      <c r="F7" s="27" t="s">
        <v>84</v>
      </c>
      <c r="G7" s="27" t="s">
        <v>85</v>
      </c>
      <c r="H7" s="27" t="s">
        <v>86</v>
      </c>
      <c r="I7" s="27" t="s">
        <v>87</v>
      </c>
      <c r="J7" s="27" t="s">
        <v>88</v>
      </c>
      <c r="K7" s="27" t="s">
        <v>89</v>
      </c>
      <c r="L7" s="27" t="s">
        <v>90</v>
      </c>
      <c r="M7" s="27" t="s">
        <v>104</v>
      </c>
      <c r="N7" s="27" t="s">
        <v>91</v>
      </c>
      <c r="O7" s="27" t="s">
        <v>92</v>
      </c>
      <c r="P7" s="27" t="s">
        <v>93</v>
      </c>
      <c r="Q7" s="27" t="s">
        <v>94</v>
      </c>
      <c r="R7" s="27" t="s">
        <v>110</v>
      </c>
      <c r="S7" s="27" t="s">
        <v>111</v>
      </c>
      <c r="T7" s="27" t="s">
        <v>112</v>
      </c>
    </row>
    <row r="8" spans="1:20" x14ac:dyDescent="0.3">
      <c r="A8" s="7" t="s">
        <v>21</v>
      </c>
      <c r="B8" s="5">
        <f>COUNTIF(Sheet1!K12:AN12,"P")</f>
        <v>21</v>
      </c>
      <c r="C8" s="5">
        <f>COUNTIF(Sheet1!K12:AN12,"A")</f>
        <v>1</v>
      </c>
      <c r="D8" s="5">
        <f>COUNTIF(Sheet1!K12:AN12,"hd")</f>
        <v>0</v>
      </c>
      <c r="E8" s="5">
        <v>1</v>
      </c>
      <c r="F8" s="5">
        <v>31</v>
      </c>
      <c r="G8" s="12">
        <f>F8-C8-(D8/2)</f>
        <v>30</v>
      </c>
      <c r="H8" s="14">
        <v>15000</v>
      </c>
      <c r="I8" s="12">
        <f>H8/F8</f>
        <v>483.87096774193549</v>
      </c>
      <c r="J8" s="5">
        <f>I8*G8</f>
        <v>14516.129032258064</v>
      </c>
      <c r="K8" s="14">
        <f>H8*12%</f>
        <v>1800</v>
      </c>
      <c r="L8" s="5">
        <v>4000</v>
      </c>
      <c r="M8" s="5" t="s">
        <v>105</v>
      </c>
      <c r="N8" s="5">
        <f>IF(M8="metro",(H8+K8)*50%,
(H8+K8)*40%)</f>
        <v>8400</v>
      </c>
      <c r="O8" s="20">
        <v>12</v>
      </c>
      <c r="P8" s="5">
        <f>I8/8*O8</f>
        <v>725.80645161290317</v>
      </c>
      <c r="Q8" s="28">
        <f>J8+K8+L8+N8+P8</f>
        <v>29441.935483870966</v>
      </c>
      <c r="R8" s="5">
        <f>H8*12%</f>
        <v>1800</v>
      </c>
      <c r="S8" s="28" t="str">
        <f>IF(Q8&lt;21000,Q8*0.75%,"No ESI")</f>
        <v>No ESI</v>
      </c>
      <c r="T8" s="5">
        <f>IF(ISNUMBER(S8),Q8-R8-S8,Q8-R8)</f>
        <v>27641.935483870966</v>
      </c>
    </row>
    <row r="9" spans="1:20" x14ac:dyDescent="0.3">
      <c r="A9" s="7" t="s">
        <v>22</v>
      </c>
      <c r="B9" s="5">
        <f>COUNTIF(Sheet1!K13:AN13,"P")</f>
        <v>22</v>
      </c>
      <c r="C9" s="5">
        <f>COUNTIF(Sheet1!K13:AN13,"A")</f>
        <v>0</v>
      </c>
      <c r="D9" s="5">
        <f>COUNTIF(Sheet1!K13:AN13,"hd")</f>
        <v>0</v>
      </c>
      <c r="E9" s="5">
        <v>1</v>
      </c>
      <c r="F9" s="5">
        <v>31</v>
      </c>
      <c r="G9" s="5">
        <f t="shared" ref="G9:G14" si="0">F9-C9-(D9/2)</f>
        <v>31</v>
      </c>
      <c r="H9" s="5">
        <v>12000</v>
      </c>
      <c r="I9" s="19">
        <f t="shared" ref="I9:I14" si="1">H9/F9</f>
        <v>387.09677419354841</v>
      </c>
      <c r="J9" s="22">
        <f t="shared" ref="J9:J14" si="2">I9*G9</f>
        <v>12000</v>
      </c>
      <c r="K9" s="22">
        <f t="shared" ref="K9:K14" si="3">H9*12%</f>
        <v>1440</v>
      </c>
      <c r="L9" s="22">
        <v>4000</v>
      </c>
      <c r="M9" s="5" t="s">
        <v>106</v>
      </c>
      <c r="N9" s="22">
        <f t="shared" ref="N9:N14" si="4">IF(M9="metro",(H9+K9)*50%,
(H9+K9)*40%)</f>
        <v>5376</v>
      </c>
      <c r="O9" s="16">
        <v>10</v>
      </c>
      <c r="P9" s="22">
        <f>I9/8*O9</f>
        <v>483.87096774193549</v>
      </c>
      <c r="Q9" s="5">
        <f t="shared" ref="Q9:Q14" si="5">J9+K9+L9+N9+P9</f>
        <v>23299.870967741936</v>
      </c>
      <c r="R9" s="5">
        <f t="shared" ref="R9:R14" si="6">H9*12%</f>
        <v>1440</v>
      </c>
      <c r="S9" s="5" t="str">
        <f t="shared" ref="S9:S14" si="7">IF(Q9&lt;21000,Q9*0.75%,"No ESI")</f>
        <v>No ESI</v>
      </c>
      <c r="T9" s="5">
        <f t="shared" ref="T9:T14" si="8">IF(ISNUMBER(S9),Q9-R9-S9,Q9-R9)</f>
        <v>21859.870967741936</v>
      </c>
    </row>
    <row r="10" spans="1:20" x14ac:dyDescent="0.3">
      <c r="A10" s="7" t="s">
        <v>23</v>
      </c>
      <c r="B10" s="5">
        <f>COUNTIF(Sheet1!K14:AN14,"P")</f>
        <v>15</v>
      </c>
      <c r="C10" s="5">
        <f>COUNTIF(Sheet1!K14:AN14,"A")</f>
        <v>6</v>
      </c>
      <c r="D10" s="5">
        <f>COUNTIF(Sheet1!K14:AN14,"hd")</f>
        <v>1</v>
      </c>
      <c r="E10" s="5">
        <v>1</v>
      </c>
      <c r="F10" s="5">
        <v>31</v>
      </c>
      <c r="G10" s="5">
        <f t="shared" si="0"/>
        <v>24.5</v>
      </c>
      <c r="H10" s="5">
        <v>10000</v>
      </c>
      <c r="I10" s="5">
        <f t="shared" si="1"/>
        <v>322.58064516129031</v>
      </c>
      <c r="J10" s="5">
        <f t="shared" si="2"/>
        <v>7903.2258064516127</v>
      </c>
      <c r="K10" s="5">
        <f t="shared" si="3"/>
        <v>1200</v>
      </c>
      <c r="L10" s="5">
        <v>4000</v>
      </c>
      <c r="M10" s="5" t="s">
        <v>105</v>
      </c>
      <c r="N10" s="5">
        <f t="shared" si="4"/>
        <v>5600</v>
      </c>
      <c r="O10" s="16">
        <v>50</v>
      </c>
      <c r="P10" s="5">
        <f t="shared" ref="P10:P14" si="9">I10/8*O10</f>
        <v>2016.1290322580644</v>
      </c>
      <c r="Q10" s="5">
        <f t="shared" si="5"/>
        <v>20719.354838709678</v>
      </c>
      <c r="R10" s="5">
        <f t="shared" si="6"/>
        <v>1200</v>
      </c>
      <c r="S10" s="5">
        <f t="shared" si="7"/>
        <v>155.39516129032259</v>
      </c>
      <c r="T10" s="5">
        <f t="shared" si="8"/>
        <v>19363.959677419356</v>
      </c>
    </row>
    <row r="11" spans="1:20" x14ac:dyDescent="0.3">
      <c r="A11" s="7" t="s">
        <v>26</v>
      </c>
      <c r="B11" s="5">
        <f>COUNTIF(Sheet1!K15:AN15,"P")</f>
        <v>22</v>
      </c>
      <c r="C11" s="5">
        <f>COUNTIF(Sheet1!K15:AN15,"A")</f>
        <v>0</v>
      </c>
      <c r="D11" s="5">
        <f>COUNTIF(Sheet1!K15:AN15,"hd")</f>
        <v>0</v>
      </c>
      <c r="E11" s="5">
        <v>1</v>
      </c>
      <c r="F11" s="5">
        <v>31</v>
      </c>
      <c r="G11" s="5">
        <f t="shared" si="0"/>
        <v>31</v>
      </c>
      <c r="H11" s="5">
        <v>8000</v>
      </c>
      <c r="I11" s="5">
        <f t="shared" si="1"/>
        <v>258.06451612903226</v>
      </c>
      <c r="J11" s="5">
        <f t="shared" si="2"/>
        <v>8000</v>
      </c>
      <c r="K11" s="5">
        <f t="shared" si="3"/>
        <v>960</v>
      </c>
      <c r="L11" s="5">
        <v>4000</v>
      </c>
      <c r="M11" s="5" t="s">
        <v>105</v>
      </c>
      <c r="N11" s="5">
        <f t="shared" si="4"/>
        <v>4480</v>
      </c>
      <c r="O11" s="16">
        <v>6</v>
      </c>
      <c r="P11" s="5">
        <f t="shared" si="9"/>
        <v>193.54838709677421</v>
      </c>
      <c r="Q11" s="5">
        <f t="shared" si="5"/>
        <v>17633.548387096773</v>
      </c>
      <c r="R11" s="5">
        <f t="shared" si="6"/>
        <v>960</v>
      </c>
      <c r="S11" s="5">
        <f t="shared" si="7"/>
        <v>132.2516129032258</v>
      </c>
      <c r="T11" s="5">
        <f t="shared" si="8"/>
        <v>16541.296774193546</v>
      </c>
    </row>
    <row r="12" spans="1:20" x14ac:dyDescent="0.3">
      <c r="A12" s="7" t="s">
        <v>24</v>
      </c>
      <c r="B12" s="5">
        <f>COUNTIF(Sheet1!K16:AN16,"P")</f>
        <v>20</v>
      </c>
      <c r="C12" s="5">
        <f>COUNTIF(Sheet1!K16:AN16,"A")</f>
        <v>1</v>
      </c>
      <c r="D12" s="5">
        <f>COUNTIF(Sheet1!K16:AN16,"hd")</f>
        <v>1</v>
      </c>
      <c r="E12" s="5">
        <v>1</v>
      </c>
      <c r="F12" s="5">
        <v>31</v>
      </c>
      <c r="G12" s="5">
        <f t="shared" si="0"/>
        <v>29.5</v>
      </c>
      <c r="H12" s="5">
        <v>9000</v>
      </c>
      <c r="I12" s="5">
        <f t="shared" si="1"/>
        <v>290.32258064516128</v>
      </c>
      <c r="J12" s="5">
        <f t="shared" si="2"/>
        <v>8564.5161290322576</v>
      </c>
      <c r="K12" s="5">
        <f t="shared" si="3"/>
        <v>1080</v>
      </c>
      <c r="L12" s="5">
        <v>4000</v>
      </c>
      <c r="M12" s="5" t="s">
        <v>105</v>
      </c>
      <c r="N12" s="5">
        <f t="shared" si="4"/>
        <v>5040</v>
      </c>
      <c r="O12" s="16">
        <v>30</v>
      </c>
      <c r="P12" s="5">
        <f t="shared" si="9"/>
        <v>1088.7096774193549</v>
      </c>
      <c r="Q12" s="5">
        <f t="shared" si="5"/>
        <v>19773.225806451614</v>
      </c>
      <c r="R12" s="5">
        <f t="shared" si="6"/>
        <v>1080</v>
      </c>
      <c r="S12" s="5">
        <f t="shared" si="7"/>
        <v>148.29919354838711</v>
      </c>
      <c r="T12" s="5">
        <f t="shared" si="8"/>
        <v>18544.926612903226</v>
      </c>
    </row>
    <row r="13" spans="1:20" x14ac:dyDescent="0.3">
      <c r="A13" s="7" t="s">
        <v>77</v>
      </c>
      <c r="B13" s="5">
        <f>COUNTIF(Sheet1!K17:AN17,"P")</f>
        <v>21</v>
      </c>
      <c r="C13" s="5">
        <f>COUNTIF(Sheet1!K17:AN17,"A")</f>
        <v>0</v>
      </c>
      <c r="D13" s="5">
        <f>COUNTIF(Sheet1!K17:AN17,"hd")</f>
        <v>1</v>
      </c>
      <c r="E13" s="5">
        <v>1</v>
      </c>
      <c r="F13" s="5">
        <v>31</v>
      </c>
      <c r="G13" s="5">
        <f t="shared" si="0"/>
        <v>30.5</v>
      </c>
      <c r="H13" s="5">
        <v>8750</v>
      </c>
      <c r="I13" s="5">
        <f t="shared" si="1"/>
        <v>282.25806451612902</v>
      </c>
      <c r="J13" s="5">
        <f t="shared" si="2"/>
        <v>8608.8709677419356</v>
      </c>
      <c r="K13" s="5">
        <f t="shared" si="3"/>
        <v>1050</v>
      </c>
      <c r="L13" s="5">
        <v>4000</v>
      </c>
      <c r="M13" s="5" t="s">
        <v>106</v>
      </c>
      <c r="N13" s="5">
        <f t="shared" si="4"/>
        <v>3920</v>
      </c>
      <c r="O13" s="16">
        <v>8</v>
      </c>
      <c r="P13" s="5">
        <f t="shared" si="9"/>
        <v>282.25806451612902</v>
      </c>
      <c r="Q13" s="5">
        <f t="shared" si="5"/>
        <v>17861.129032258064</v>
      </c>
      <c r="R13" s="5">
        <f t="shared" si="6"/>
        <v>1050</v>
      </c>
      <c r="S13" s="5">
        <f t="shared" si="7"/>
        <v>133.95846774193546</v>
      </c>
      <c r="T13" s="5">
        <f t="shared" si="8"/>
        <v>16677.170564516127</v>
      </c>
    </row>
    <row r="14" spans="1:20" x14ac:dyDescent="0.3">
      <c r="A14" s="7" t="s">
        <v>25</v>
      </c>
      <c r="B14" s="5">
        <f>COUNTIF(Sheet1!K18:AN18,"P")</f>
        <v>0</v>
      </c>
      <c r="C14" s="5">
        <f>COUNTIF(Sheet1!K18:AN18,"A")</f>
        <v>0</v>
      </c>
      <c r="D14" s="5">
        <f>COUNTIF(Sheet1!K18:AN18,"hd")</f>
        <v>0</v>
      </c>
      <c r="E14" s="5">
        <v>1</v>
      </c>
      <c r="F14" s="5">
        <v>31</v>
      </c>
      <c r="G14" s="5">
        <f t="shared" si="0"/>
        <v>31</v>
      </c>
      <c r="H14" s="5">
        <v>11000</v>
      </c>
      <c r="I14" s="5">
        <f t="shared" si="1"/>
        <v>354.83870967741933</v>
      </c>
      <c r="J14" s="5">
        <f t="shared" si="2"/>
        <v>11000</v>
      </c>
      <c r="K14" s="5">
        <f t="shared" si="3"/>
        <v>1320</v>
      </c>
      <c r="L14" s="5">
        <v>4000</v>
      </c>
      <c r="M14" s="5" t="s">
        <v>105</v>
      </c>
      <c r="N14" s="5">
        <f t="shared" si="4"/>
        <v>6160</v>
      </c>
      <c r="O14" s="16">
        <v>4</v>
      </c>
      <c r="P14" s="5">
        <f t="shared" si="9"/>
        <v>177.41935483870967</v>
      </c>
      <c r="Q14" s="5">
        <f t="shared" si="5"/>
        <v>22657.419354838708</v>
      </c>
      <c r="R14" s="5">
        <f t="shared" si="6"/>
        <v>1320</v>
      </c>
      <c r="S14" s="5" t="str">
        <f t="shared" si="7"/>
        <v>No ESI</v>
      </c>
      <c r="T14" s="5">
        <f t="shared" si="8"/>
        <v>21337.419354838708</v>
      </c>
    </row>
    <row r="15" spans="1:20" ht="15" thickBot="1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20" x14ac:dyDescent="0.3">
      <c r="N16" s="36" t="s">
        <v>91</v>
      </c>
    </row>
    <row r="17" spans="14:14" x14ac:dyDescent="0.3">
      <c r="N17" s="37" t="s">
        <v>116</v>
      </c>
    </row>
    <row r="18" spans="14:14" x14ac:dyDescent="0.3">
      <c r="N18" s="37" t="s">
        <v>117</v>
      </c>
    </row>
    <row r="19" spans="14:14" x14ac:dyDescent="0.3">
      <c r="N19" s="38" t="s">
        <v>111</v>
      </c>
    </row>
    <row r="20" spans="14:14" ht="15" thickBot="1" x14ac:dyDescent="0.35">
      <c r="N20" s="39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44E3E-13E0-4C98-8621-2184A4D881CA}">
  <sheetPr codeName="Sheet3"/>
  <dimension ref="A2:AP28"/>
  <sheetViews>
    <sheetView tabSelected="1" topLeftCell="B7" workbookViewId="0">
      <selection activeCell="AE23" sqref="AE23"/>
    </sheetView>
  </sheetViews>
  <sheetFormatPr defaultRowHeight="14.4" x14ac:dyDescent="0.3"/>
  <cols>
    <col min="1" max="1" width="8.109375" bestFit="1" customWidth="1"/>
    <col min="2" max="2" width="5.5546875" bestFit="1" customWidth="1"/>
    <col min="3" max="3" width="10.5546875" bestFit="1" customWidth="1"/>
    <col min="4" max="4" width="9.109375" bestFit="1" customWidth="1"/>
    <col min="5" max="5" width="9.33203125" bestFit="1" customWidth="1"/>
    <col min="6" max="6" width="8.109375" bestFit="1" customWidth="1"/>
    <col min="7" max="7" width="5.5546875" bestFit="1" customWidth="1"/>
    <col min="8" max="8" width="10.5546875" bestFit="1" customWidth="1"/>
    <col min="9" max="9" width="13.21875" bestFit="1" customWidth="1"/>
    <col min="10" max="10" width="14.109375" bestFit="1" customWidth="1"/>
    <col min="11" max="11" width="8.21875" bestFit="1" customWidth="1"/>
    <col min="12" max="42" width="3.5546875" bestFit="1" customWidth="1"/>
  </cols>
  <sheetData>
    <row r="2" spans="1:42" ht="18" x14ac:dyDescent="0.35">
      <c r="C2" s="55">
        <f>DATEVALUE("1"&amp;F3&amp;G3)</f>
        <v>45627</v>
      </c>
      <c r="D2" s="55">
        <f>EOMONTH(C2,0)</f>
        <v>45657</v>
      </c>
      <c r="F2" s="50" t="s">
        <v>0</v>
      </c>
      <c r="G2" s="51" t="s">
        <v>1</v>
      </c>
      <c r="H2" s="52" t="s">
        <v>142</v>
      </c>
      <c r="K2" t="s">
        <v>180</v>
      </c>
      <c r="L2" t="str">
        <f ca="1">IF(L8=TODAY(),COUNTIF(L9:L28,"p"),"")</f>
        <v/>
      </c>
      <c r="M2" t="str">
        <f t="shared" ref="M2:P2" ca="1" si="0">IF(M8=TODAY(),COUNTIF(M9:M28,"p"),"")</f>
        <v/>
      </c>
      <c r="N2" t="str">
        <f t="shared" ca="1" si="0"/>
        <v/>
      </c>
      <c r="O2" t="str">
        <f t="shared" ca="1" si="0"/>
        <v/>
      </c>
      <c r="P2" t="str">
        <f t="shared" ca="1" si="0"/>
        <v/>
      </c>
      <c r="Q2" t="str">
        <f ca="1">IF(Q8=TODAY(),COUNTIF(Q9:Q28,"p"),"")</f>
        <v/>
      </c>
      <c r="R2" t="str">
        <f t="shared" ref="R2:AO2" ca="1" si="1">IF(R8=TODAY(),COUNTIF(R9:R28,"p"),"")</f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ca="1" si="1"/>
        <v/>
      </c>
      <c r="W2" t="str">
        <f t="shared" ca="1" si="1"/>
        <v/>
      </c>
      <c r="X2" t="str">
        <f t="shared" ca="1" si="1"/>
        <v/>
      </c>
      <c r="Y2" t="str">
        <f t="shared" ca="1" si="1"/>
        <v/>
      </c>
      <c r="Z2" t="str">
        <f t="shared" ca="1" si="1"/>
        <v/>
      </c>
      <c r="AA2" t="str">
        <f t="shared" ca="1" si="1"/>
        <v/>
      </c>
      <c r="AB2" t="str">
        <f t="shared" ca="1" si="1"/>
        <v/>
      </c>
      <c r="AC2" t="str">
        <f t="shared" ca="1" si="1"/>
        <v/>
      </c>
      <c r="AD2" t="str">
        <f t="shared" ca="1" si="1"/>
        <v/>
      </c>
      <c r="AE2" t="str">
        <f t="shared" ca="1" si="1"/>
        <v/>
      </c>
      <c r="AF2" t="str">
        <f t="shared" ca="1" si="1"/>
        <v/>
      </c>
      <c r="AG2" t="str">
        <f t="shared" ca="1" si="1"/>
        <v/>
      </c>
      <c r="AH2" t="str">
        <f t="shared" ca="1" si="1"/>
        <v/>
      </c>
      <c r="AI2" t="str">
        <f t="shared" ca="1" si="1"/>
        <v/>
      </c>
      <c r="AJ2">
        <f t="shared" ca="1" si="1"/>
        <v>18</v>
      </c>
      <c r="AK2" t="str">
        <f t="shared" ca="1" si="1"/>
        <v/>
      </c>
      <c r="AL2" t="str">
        <f t="shared" ca="1" si="1"/>
        <v/>
      </c>
      <c r="AM2" t="str">
        <f t="shared" ca="1" si="1"/>
        <v/>
      </c>
      <c r="AN2" t="str">
        <f t="shared" ca="1" si="1"/>
        <v/>
      </c>
      <c r="AO2" t="str">
        <f t="shared" ca="1" si="1"/>
        <v/>
      </c>
    </row>
    <row r="3" spans="1:42" x14ac:dyDescent="0.3">
      <c r="C3" t="str">
        <f>TEXT(C2,"dddd")</f>
        <v>Sunday</v>
      </c>
      <c r="F3" s="5" t="s">
        <v>134</v>
      </c>
      <c r="G3" s="5">
        <v>2024</v>
      </c>
      <c r="H3" s="53" t="s">
        <v>136</v>
      </c>
      <c r="I3" s="45"/>
      <c r="J3" s="45"/>
      <c r="K3" s="45" t="s">
        <v>179</v>
      </c>
      <c r="L3" t="str">
        <f ca="1">IF(L8=TODAY(),COUNTIF(L9:L28,"a"),"")</f>
        <v/>
      </c>
      <c r="M3" t="str">
        <f t="shared" ref="M3:AO3" ca="1" si="2">IF(M8=TODAY(),COUNTIF(M9:M28,"a"),"")</f>
        <v/>
      </c>
      <c r="N3" t="str">
        <f t="shared" ca="1" si="2"/>
        <v/>
      </c>
      <c r="O3" t="str">
        <f t="shared" ca="1" si="2"/>
        <v/>
      </c>
      <c r="P3" t="str">
        <f t="shared" ca="1" si="2"/>
        <v/>
      </c>
      <c r="Q3" t="str">
        <f t="shared" ca="1" si="2"/>
        <v/>
      </c>
      <c r="R3" t="str">
        <f t="shared" ca="1" si="2"/>
        <v/>
      </c>
      <c r="S3" t="str">
        <f t="shared" ca="1" si="2"/>
        <v/>
      </c>
      <c r="T3" t="str">
        <f t="shared" ca="1" si="2"/>
        <v/>
      </c>
      <c r="U3" t="str">
        <f t="shared" ca="1" si="2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2"/>
        <v/>
      </c>
      <c r="AG3" t="str">
        <f t="shared" ca="1" si="2"/>
        <v/>
      </c>
      <c r="AH3" t="str">
        <f t="shared" ca="1" si="2"/>
        <v/>
      </c>
      <c r="AI3" t="str">
        <f t="shared" ca="1" si="2"/>
        <v/>
      </c>
      <c r="AJ3">
        <f t="shared" ca="1" si="2"/>
        <v>1</v>
      </c>
      <c r="AK3" t="str">
        <f t="shared" ca="1" si="2"/>
        <v/>
      </c>
      <c r="AL3" t="str">
        <f t="shared" ca="1" si="2"/>
        <v/>
      </c>
      <c r="AM3" t="str">
        <f t="shared" ca="1" si="2"/>
        <v/>
      </c>
      <c r="AN3" t="str">
        <f t="shared" ca="1" si="2"/>
        <v/>
      </c>
      <c r="AO3" t="str">
        <f t="shared" ca="1" si="2"/>
        <v/>
      </c>
    </row>
    <row r="4" spans="1:42" ht="18" x14ac:dyDescent="0.35">
      <c r="J4" s="48"/>
      <c r="K4" s="45" t="s">
        <v>181</v>
      </c>
      <c r="L4" t="str">
        <f ca="1">IF(L8=TODAY(),COUNTIF(L9:L28,"h"),"")</f>
        <v/>
      </c>
      <c r="M4" t="str">
        <f t="shared" ref="M4:AO4" ca="1" si="3">IF(M8=TODAY(),COUNTIF(M9:M28,"h"),"")</f>
        <v/>
      </c>
      <c r="N4" t="str">
        <f t="shared" ca="1" si="3"/>
        <v/>
      </c>
      <c r="O4" t="str">
        <f t="shared" ca="1" si="3"/>
        <v/>
      </c>
      <c r="P4" t="str">
        <f t="shared" ca="1" si="3"/>
        <v/>
      </c>
      <c r="Q4" t="str">
        <f t="shared" ca="1" si="3"/>
        <v/>
      </c>
      <c r="R4" t="str">
        <f t="shared" ca="1" si="3"/>
        <v/>
      </c>
      <c r="S4" t="str">
        <f t="shared" ca="1" si="3"/>
        <v/>
      </c>
      <c r="T4" t="str">
        <f t="shared" ca="1" si="3"/>
        <v/>
      </c>
      <c r="U4" t="str">
        <f t="shared" ca="1" si="3"/>
        <v/>
      </c>
      <c r="V4" t="str">
        <f t="shared" ca="1" si="3"/>
        <v/>
      </c>
      <c r="W4" t="str">
        <f t="shared" ca="1" si="3"/>
        <v/>
      </c>
      <c r="X4" t="str">
        <f t="shared" ca="1" si="3"/>
        <v/>
      </c>
      <c r="Y4" t="str">
        <f t="shared" ca="1" si="3"/>
        <v/>
      </c>
      <c r="Z4" t="str">
        <f t="shared" ca="1" si="3"/>
        <v/>
      </c>
      <c r="AA4" t="str">
        <f t="shared" ca="1" si="3"/>
        <v/>
      </c>
      <c r="AB4" t="str">
        <f t="shared" ca="1" si="3"/>
        <v/>
      </c>
      <c r="AC4" t="str">
        <f t="shared" ca="1" si="3"/>
        <v/>
      </c>
      <c r="AD4" t="str">
        <f t="shared" ca="1" si="3"/>
        <v/>
      </c>
      <c r="AE4" t="str">
        <f t="shared" ca="1" si="3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>
        <f t="shared" ca="1" si="3"/>
        <v>1</v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</row>
    <row r="5" spans="1:42" x14ac:dyDescent="0.3">
      <c r="J5" s="46"/>
      <c r="K5" s="45"/>
      <c r="L5" s="45"/>
    </row>
    <row r="6" spans="1:42" x14ac:dyDescent="0.3">
      <c r="A6" s="45"/>
      <c r="H6" s="45"/>
      <c r="I6" s="45"/>
      <c r="J6" s="45"/>
      <c r="K6" s="45"/>
      <c r="L6" s="45"/>
    </row>
    <row r="7" spans="1:42" ht="55.8" x14ac:dyDescent="0.3">
      <c r="A7" s="45"/>
      <c r="G7" s="54"/>
      <c r="L7" s="65" t="str">
        <f t="shared" ref="L7:AO7" si="4">TEXT(L8,"dddd")</f>
        <v>Sunday</v>
      </c>
      <c r="M7" s="65" t="str">
        <f t="shared" si="4"/>
        <v>Tuesday</v>
      </c>
      <c r="N7" s="65" t="str">
        <f t="shared" si="4"/>
        <v>Wednesday</v>
      </c>
      <c r="O7" s="65" t="str">
        <f t="shared" si="4"/>
        <v>Thursday</v>
      </c>
      <c r="P7" s="65" t="str">
        <f t="shared" si="4"/>
        <v>Friday</v>
      </c>
      <c r="Q7" s="65" t="str">
        <f t="shared" ca="1" si="4"/>
        <v>Saturday</v>
      </c>
      <c r="R7" s="65" t="str">
        <f t="shared" ca="1" si="4"/>
        <v>Sunday</v>
      </c>
      <c r="S7" s="65" t="str">
        <f t="shared" ca="1" si="4"/>
        <v>Monday</v>
      </c>
      <c r="T7" s="65" t="str">
        <f t="shared" ca="1" si="4"/>
        <v>Tuesday</v>
      </c>
      <c r="U7" s="65" t="str">
        <f t="shared" ca="1" si="4"/>
        <v>Wednesday</v>
      </c>
      <c r="V7" s="65" t="str">
        <f t="shared" ca="1" si="4"/>
        <v>Thursday</v>
      </c>
      <c r="W7" s="65" t="str">
        <f t="shared" ca="1" si="4"/>
        <v>Friday</v>
      </c>
      <c r="X7" s="65" t="str">
        <f t="shared" ca="1" si="4"/>
        <v>Saturday</v>
      </c>
      <c r="Y7" s="65" t="str">
        <f t="shared" ca="1" si="4"/>
        <v>Sunday</v>
      </c>
      <c r="Z7" s="65" t="str">
        <f t="shared" ca="1" si="4"/>
        <v>Monday</v>
      </c>
      <c r="AA7" s="65" t="str">
        <f t="shared" ca="1" si="4"/>
        <v>Tuesday</v>
      </c>
      <c r="AB7" s="65" t="str">
        <f t="shared" ca="1" si="4"/>
        <v>Wednesday</v>
      </c>
      <c r="AC7" s="65" t="str">
        <f t="shared" ca="1" si="4"/>
        <v>Thursday</v>
      </c>
      <c r="AD7" s="65" t="str">
        <f t="shared" ca="1" si="4"/>
        <v>Friday</v>
      </c>
      <c r="AE7" s="65" t="str">
        <f t="shared" ca="1" si="4"/>
        <v>Saturday</v>
      </c>
      <c r="AF7" s="65" t="str">
        <f t="shared" ca="1" si="4"/>
        <v>Sunday</v>
      </c>
      <c r="AG7" s="65" t="str">
        <f t="shared" ca="1" si="4"/>
        <v>Monday</v>
      </c>
      <c r="AH7" s="65" t="str">
        <f t="shared" ca="1" si="4"/>
        <v>Tuesday</v>
      </c>
      <c r="AI7" s="65" t="str">
        <f t="shared" ca="1" si="4"/>
        <v>Wednesday</v>
      </c>
      <c r="AJ7" s="65" t="str">
        <f t="shared" ca="1" si="4"/>
        <v>Thursday</v>
      </c>
      <c r="AK7" s="65" t="str">
        <f t="shared" ca="1" si="4"/>
        <v>Friday</v>
      </c>
      <c r="AL7" s="65" t="str">
        <f t="shared" ca="1" si="4"/>
        <v>Saturday</v>
      </c>
      <c r="AM7" s="65" t="str">
        <f t="shared" ca="1" si="4"/>
        <v>Sunday</v>
      </c>
      <c r="AN7" s="65" t="str">
        <f t="shared" ca="1" si="4"/>
        <v>Monday</v>
      </c>
      <c r="AO7" s="65" t="str">
        <f t="shared" ca="1" si="4"/>
        <v>Tuesday</v>
      </c>
    </row>
    <row r="8" spans="1:42" ht="15.6" x14ac:dyDescent="0.3">
      <c r="A8" s="45"/>
      <c r="G8" s="56"/>
      <c r="H8" s="35" t="s">
        <v>17</v>
      </c>
      <c r="I8" s="31" t="s">
        <v>27</v>
      </c>
      <c r="J8" s="35" t="s">
        <v>19</v>
      </c>
      <c r="K8" s="35" t="s">
        <v>20</v>
      </c>
      <c r="L8" s="58">
        <f>IF(TEXT(C2,"dddd")=H3,C2+1,C2)</f>
        <v>45627</v>
      </c>
      <c r="M8" s="58">
        <f t="shared" ref="M8:AO8" si="5">IFERROR(IF(IF(TEXT(L8+1,"dddd")=H3,L8+2,L8+1)&lt;=$D$2,IF(TEXT(L8+1,"dddd")=H3,L8+2,L8+1),""),"")</f>
        <v>45629</v>
      </c>
      <c r="N8" s="58">
        <f t="shared" si="5"/>
        <v>45630</v>
      </c>
      <c r="O8" s="58">
        <f t="shared" si="5"/>
        <v>45631</v>
      </c>
      <c r="P8" s="58">
        <f t="shared" si="5"/>
        <v>45632</v>
      </c>
      <c r="Q8" s="58">
        <f t="shared" ca="1" si="5"/>
        <v>45633</v>
      </c>
      <c r="R8" s="58">
        <f t="shared" ca="1" si="5"/>
        <v>45634</v>
      </c>
      <c r="S8" s="58">
        <f t="shared" ca="1" si="5"/>
        <v>45635</v>
      </c>
      <c r="T8" s="58">
        <f t="shared" ca="1" si="5"/>
        <v>45636</v>
      </c>
      <c r="U8" s="58">
        <f t="shared" ca="1" si="5"/>
        <v>45637</v>
      </c>
      <c r="V8" s="58">
        <f t="shared" ca="1" si="5"/>
        <v>45638</v>
      </c>
      <c r="W8" s="58">
        <f t="shared" ca="1" si="5"/>
        <v>45639</v>
      </c>
      <c r="X8" s="58">
        <f t="shared" ca="1" si="5"/>
        <v>45640</v>
      </c>
      <c r="Y8" s="58">
        <f t="shared" ca="1" si="5"/>
        <v>45641</v>
      </c>
      <c r="Z8" s="58">
        <f t="shared" ca="1" si="5"/>
        <v>45642</v>
      </c>
      <c r="AA8" s="58">
        <f t="shared" ca="1" si="5"/>
        <v>45643</v>
      </c>
      <c r="AB8" s="58">
        <f t="shared" ca="1" si="5"/>
        <v>45644</v>
      </c>
      <c r="AC8" s="58">
        <f t="shared" ca="1" si="5"/>
        <v>45645</v>
      </c>
      <c r="AD8" s="58">
        <f t="shared" ca="1" si="5"/>
        <v>45646</v>
      </c>
      <c r="AE8" s="58">
        <f t="shared" ca="1" si="5"/>
        <v>45647</v>
      </c>
      <c r="AF8" s="58">
        <f t="shared" ca="1" si="5"/>
        <v>45648</v>
      </c>
      <c r="AG8" s="58">
        <f t="shared" ca="1" si="5"/>
        <v>45649</v>
      </c>
      <c r="AH8" s="58">
        <f t="shared" ca="1" si="5"/>
        <v>45650</v>
      </c>
      <c r="AI8" s="58">
        <f t="shared" ca="1" si="5"/>
        <v>45651</v>
      </c>
      <c r="AJ8" s="58">
        <f t="shared" ca="1" si="5"/>
        <v>45652</v>
      </c>
      <c r="AK8" s="58">
        <f t="shared" ca="1" si="5"/>
        <v>45653</v>
      </c>
      <c r="AL8" s="58">
        <f t="shared" ca="1" si="5"/>
        <v>45654</v>
      </c>
      <c r="AM8" s="58">
        <f t="shared" ca="1" si="5"/>
        <v>45655</v>
      </c>
      <c r="AN8" s="62">
        <f t="shared" ca="1" si="5"/>
        <v>45656</v>
      </c>
      <c r="AO8" s="63">
        <f t="shared" ca="1" si="5"/>
        <v>45657</v>
      </c>
    </row>
    <row r="9" spans="1:42" ht="15.6" x14ac:dyDescent="0.3">
      <c r="A9" s="45"/>
      <c r="G9" s="56"/>
      <c r="H9" t="s">
        <v>147</v>
      </c>
      <c r="I9" s="7" t="s">
        <v>167</v>
      </c>
      <c r="L9" t="s">
        <v>179</v>
      </c>
      <c r="M9" s="47" t="s">
        <v>180</v>
      </c>
      <c r="N9" t="s">
        <v>180</v>
      </c>
      <c r="O9" s="47" t="s">
        <v>180</v>
      </c>
      <c r="P9" s="47" t="s">
        <v>179</v>
      </c>
      <c r="Q9" s="47" t="s">
        <v>179</v>
      </c>
      <c r="R9" s="47" t="s">
        <v>179</v>
      </c>
      <c r="S9" s="47" t="s">
        <v>180</v>
      </c>
      <c r="T9" s="47" t="s">
        <v>180</v>
      </c>
      <c r="U9" s="47" t="s">
        <v>180</v>
      </c>
      <c r="V9" s="47" t="s">
        <v>180</v>
      </c>
      <c r="W9" s="47" t="s">
        <v>180</v>
      </c>
      <c r="X9" s="47" t="s">
        <v>180</v>
      </c>
      <c r="Y9" s="47" t="s">
        <v>179</v>
      </c>
      <c r="Z9" s="47" t="s">
        <v>180</v>
      </c>
      <c r="AA9" s="47" t="s">
        <v>180</v>
      </c>
      <c r="AB9" s="47" t="s">
        <v>180</v>
      </c>
      <c r="AC9" s="47" t="s">
        <v>180</v>
      </c>
      <c r="AD9" s="47" t="s">
        <v>180</v>
      </c>
      <c r="AE9" s="47" t="s">
        <v>180</v>
      </c>
      <c r="AF9" s="47" t="s">
        <v>179</v>
      </c>
      <c r="AG9" s="47" t="s">
        <v>180</v>
      </c>
      <c r="AH9" s="47" t="s">
        <v>180</v>
      </c>
      <c r="AI9" s="47" t="s">
        <v>180</v>
      </c>
      <c r="AJ9" s="47" t="s">
        <v>180</v>
      </c>
    </row>
    <row r="10" spans="1:42" ht="15.6" x14ac:dyDescent="0.3">
      <c r="A10" s="45"/>
      <c r="G10" s="56"/>
      <c r="H10" t="s">
        <v>148</v>
      </c>
      <c r="I10" s="7" t="s">
        <v>168</v>
      </c>
      <c r="L10" t="s">
        <v>180</v>
      </c>
      <c r="M10" t="s">
        <v>180</v>
      </c>
      <c r="N10" t="s">
        <v>180</v>
      </c>
      <c r="O10" t="s">
        <v>179</v>
      </c>
      <c r="P10" t="s">
        <v>180</v>
      </c>
      <c r="Q10" t="s">
        <v>180</v>
      </c>
      <c r="R10" s="47" t="s">
        <v>179</v>
      </c>
      <c r="S10" s="47" t="s">
        <v>180</v>
      </c>
      <c r="T10" s="47" t="s">
        <v>180</v>
      </c>
      <c r="U10" s="47" t="s">
        <v>180</v>
      </c>
      <c r="V10" s="47" t="s">
        <v>180</v>
      </c>
      <c r="W10" s="47" t="s">
        <v>180</v>
      </c>
      <c r="X10" s="47" t="s">
        <v>180</v>
      </c>
      <c r="Y10" s="47" t="s">
        <v>179</v>
      </c>
      <c r="Z10" s="47" t="s">
        <v>180</v>
      </c>
      <c r="AA10" s="47" t="s">
        <v>180</v>
      </c>
      <c r="AB10" s="47" t="s">
        <v>180</v>
      </c>
      <c r="AC10" s="47" t="s">
        <v>180</v>
      </c>
      <c r="AD10" s="47" t="s">
        <v>180</v>
      </c>
      <c r="AE10" s="47" t="s">
        <v>180</v>
      </c>
      <c r="AF10" s="47" t="s">
        <v>179</v>
      </c>
      <c r="AG10" s="47" t="s">
        <v>180</v>
      </c>
      <c r="AH10" s="47" t="s">
        <v>180</v>
      </c>
      <c r="AI10" s="47" t="s">
        <v>180</v>
      </c>
      <c r="AJ10" s="47" t="s">
        <v>180</v>
      </c>
    </row>
    <row r="11" spans="1:42" ht="15.6" x14ac:dyDescent="0.3">
      <c r="A11" s="45"/>
      <c r="G11" s="56"/>
      <c r="H11" t="s">
        <v>149</v>
      </c>
      <c r="I11" s="7" t="s">
        <v>168</v>
      </c>
      <c r="L11" t="s">
        <v>180</v>
      </c>
      <c r="M11" t="s">
        <v>180</v>
      </c>
      <c r="N11" t="s">
        <v>180</v>
      </c>
      <c r="O11" t="s">
        <v>179</v>
      </c>
      <c r="P11" t="s">
        <v>180</v>
      </c>
      <c r="Q11" t="s">
        <v>180</v>
      </c>
      <c r="R11" s="47" t="s">
        <v>179</v>
      </c>
      <c r="S11" s="47" t="s">
        <v>180</v>
      </c>
      <c r="T11" s="47" t="s">
        <v>180</v>
      </c>
      <c r="U11" s="47" t="s">
        <v>180</v>
      </c>
      <c r="V11" s="47" t="s">
        <v>180</v>
      </c>
      <c r="W11" s="47" t="s">
        <v>180</v>
      </c>
      <c r="X11" s="47" t="s">
        <v>180</v>
      </c>
      <c r="Y11" s="47" t="s">
        <v>179</v>
      </c>
      <c r="Z11" s="47" t="s">
        <v>180</v>
      </c>
      <c r="AA11" s="47" t="s">
        <v>180</v>
      </c>
      <c r="AB11" s="47" t="s">
        <v>180</v>
      </c>
      <c r="AC11" s="47" t="s">
        <v>180</v>
      </c>
      <c r="AD11" s="47" t="s">
        <v>180</v>
      </c>
      <c r="AE11" s="47" t="s">
        <v>180</v>
      </c>
      <c r="AF11" s="47" t="s">
        <v>179</v>
      </c>
      <c r="AG11" s="47" t="s">
        <v>180</v>
      </c>
      <c r="AH11" s="47" t="s">
        <v>180</v>
      </c>
      <c r="AI11" s="47" t="s">
        <v>180</v>
      </c>
      <c r="AJ11" s="47" t="s">
        <v>180</v>
      </c>
    </row>
    <row r="12" spans="1:42" ht="15.6" x14ac:dyDescent="0.3">
      <c r="A12" s="45"/>
      <c r="C12" s="64" t="s">
        <v>143</v>
      </c>
      <c r="E12" s="64" t="s">
        <v>144</v>
      </c>
      <c r="G12" s="56"/>
      <c r="H12" t="s">
        <v>150</v>
      </c>
      <c r="I12" s="7" t="s">
        <v>169</v>
      </c>
      <c r="L12" t="s">
        <v>180</v>
      </c>
      <c r="M12" t="s">
        <v>180</v>
      </c>
      <c r="N12" t="s">
        <v>180</v>
      </c>
      <c r="O12" t="s">
        <v>180</v>
      </c>
      <c r="P12" t="s">
        <v>180</v>
      </c>
      <c r="Q12" t="s">
        <v>179</v>
      </c>
      <c r="R12" s="47" t="s">
        <v>179</v>
      </c>
      <c r="S12" s="47" t="s">
        <v>180</v>
      </c>
      <c r="T12" s="47" t="s">
        <v>180</v>
      </c>
      <c r="U12" s="47" t="s">
        <v>180</v>
      </c>
      <c r="V12" s="47" t="s">
        <v>180</v>
      </c>
      <c r="W12" s="47" t="s">
        <v>180</v>
      </c>
      <c r="X12" s="47" t="s">
        <v>180</v>
      </c>
      <c r="Y12" s="47" t="s">
        <v>179</v>
      </c>
      <c r="Z12" s="47" t="s">
        <v>180</v>
      </c>
      <c r="AA12" s="47" t="s">
        <v>180</v>
      </c>
      <c r="AB12" s="47" t="s">
        <v>180</v>
      </c>
      <c r="AC12" s="47" t="s">
        <v>180</v>
      </c>
      <c r="AD12" s="47" t="s">
        <v>180</v>
      </c>
      <c r="AE12" s="47" t="s">
        <v>180</v>
      </c>
      <c r="AF12" s="47" t="s">
        <v>179</v>
      </c>
      <c r="AG12" s="47" t="s">
        <v>180</v>
      </c>
      <c r="AH12" s="47" t="s">
        <v>180</v>
      </c>
      <c r="AI12" s="47" t="s">
        <v>180</v>
      </c>
      <c r="AJ12" s="47" t="s">
        <v>180</v>
      </c>
    </row>
    <row r="13" spans="1:42" ht="15.6" x14ac:dyDescent="0.3">
      <c r="A13" s="45"/>
      <c r="C13" s="66">
        <f>COUNTA(H9:H28)</f>
        <v>20</v>
      </c>
      <c r="E13" s="66">
        <f ca="1">SUM(L2:AO2)</f>
        <v>18</v>
      </c>
      <c r="G13" s="56"/>
      <c r="H13" t="s">
        <v>151</v>
      </c>
      <c r="I13" s="7" t="s">
        <v>170</v>
      </c>
      <c r="L13" t="s">
        <v>180</v>
      </c>
      <c r="M13" t="s">
        <v>180</v>
      </c>
      <c r="N13" t="s">
        <v>180</v>
      </c>
      <c r="O13" t="s">
        <v>179</v>
      </c>
      <c r="P13" t="s">
        <v>180</v>
      </c>
      <c r="Q13" t="s">
        <v>180</v>
      </c>
      <c r="R13" s="47" t="s">
        <v>179</v>
      </c>
      <c r="S13" s="47" t="s">
        <v>180</v>
      </c>
      <c r="T13" s="47" t="s">
        <v>180</v>
      </c>
      <c r="U13" s="47" t="s">
        <v>180</v>
      </c>
      <c r="V13" s="47" t="s">
        <v>180</v>
      </c>
      <c r="W13" s="47" t="s">
        <v>180</v>
      </c>
      <c r="X13" s="47" t="s">
        <v>180</v>
      </c>
      <c r="Y13" s="47" t="s">
        <v>179</v>
      </c>
      <c r="Z13" s="47" t="s">
        <v>180</v>
      </c>
      <c r="AA13" s="47" t="s">
        <v>180</v>
      </c>
      <c r="AB13" s="47" t="s">
        <v>180</v>
      </c>
      <c r="AC13" s="47" t="s">
        <v>180</v>
      </c>
      <c r="AD13" s="47" t="s">
        <v>180</v>
      </c>
      <c r="AE13" s="47" t="s">
        <v>180</v>
      </c>
      <c r="AF13" s="47" t="s">
        <v>179</v>
      </c>
      <c r="AG13" s="47" t="s">
        <v>180</v>
      </c>
      <c r="AH13" s="47" t="s">
        <v>180</v>
      </c>
      <c r="AI13" s="47" t="s">
        <v>180</v>
      </c>
      <c r="AJ13" s="47" t="s">
        <v>180</v>
      </c>
    </row>
    <row r="14" spans="1:42" ht="15.6" x14ac:dyDescent="0.3">
      <c r="A14" s="45"/>
      <c r="C14" s="66"/>
      <c r="E14" s="66"/>
      <c r="G14" s="57"/>
      <c r="H14" t="s">
        <v>152</v>
      </c>
      <c r="I14" s="7" t="s">
        <v>171</v>
      </c>
      <c r="L14" t="s">
        <v>180</v>
      </c>
      <c r="M14" t="s">
        <v>180</v>
      </c>
      <c r="N14" t="s">
        <v>180</v>
      </c>
      <c r="O14" t="s">
        <v>180</v>
      </c>
      <c r="P14" t="s">
        <v>179</v>
      </c>
      <c r="Q14" t="s">
        <v>179</v>
      </c>
      <c r="R14" s="47" t="s">
        <v>179</v>
      </c>
      <c r="S14" s="47" t="s">
        <v>180</v>
      </c>
      <c r="T14" s="47" t="s">
        <v>180</v>
      </c>
      <c r="U14" s="47" t="s">
        <v>180</v>
      </c>
      <c r="V14" s="47" t="s">
        <v>180</v>
      </c>
      <c r="W14" s="47" t="s">
        <v>180</v>
      </c>
      <c r="X14" s="47" t="s">
        <v>180</v>
      </c>
      <c r="Y14" s="47" t="s">
        <v>179</v>
      </c>
      <c r="Z14" s="47" t="s">
        <v>180</v>
      </c>
      <c r="AA14" s="47" t="s">
        <v>180</v>
      </c>
      <c r="AB14" s="47" t="s">
        <v>180</v>
      </c>
      <c r="AC14" s="47" t="s">
        <v>180</v>
      </c>
      <c r="AD14" s="47" t="s">
        <v>180</v>
      </c>
      <c r="AE14" s="47" t="s">
        <v>180</v>
      </c>
      <c r="AF14" s="47" t="s">
        <v>179</v>
      </c>
      <c r="AG14" s="47" t="s">
        <v>180</v>
      </c>
      <c r="AH14" s="47" t="s">
        <v>180</v>
      </c>
      <c r="AI14" s="47" t="s">
        <v>180</v>
      </c>
      <c r="AJ14" s="47" t="s">
        <v>180</v>
      </c>
    </row>
    <row r="15" spans="1:42" x14ac:dyDescent="0.3">
      <c r="A15" s="45"/>
      <c r="C15" s="66"/>
      <c r="E15" s="66"/>
      <c r="H15" t="s">
        <v>153</v>
      </c>
      <c r="I15" s="7" t="s">
        <v>171</v>
      </c>
      <c r="L15" t="s">
        <v>180</v>
      </c>
      <c r="M15" t="s">
        <v>180</v>
      </c>
      <c r="N15" t="s">
        <v>180</v>
      </c>
      <c r="O15" t="s">
        <v>180</v>
      </c>
      <c r="P15" t="s">
        <v>180</v>
      </c>
      <c r="Q15" t="s">
        <v>179</v>
      </c>
      <c r="R15" s="47" t="s">
        <v>179</v>
      </c>
      <c r="S15" s="47" t="s">
        <v>180</v>
      </c>
      <c r="T15" s="47" t="s">
        <v>180</v>
      </c>
      <c r="U15" s="47" t="s">
        <v>180</v>
      </c>
      <c r="V15" s="47" t="s">
        <v>180</v>
      </c>
      <c r="W15" s="47" t="s">
        <v>180</v>
      </c>
      <c r="X15" s="47" t="s">
        <v>180</v>
      </c>
      <c r="Y15" s="47" t="s">
        <v>179</v>
      </c>
      <c r="Z15" s="47" t="s">
        <v>180</v>
      </c>
      <c r="AA15" s="47" t="s">
        <v>180</v>
      </c>
      <c r="AB15" s="47" t="s">
        <v>180</v>
      </c>
      <c r="AC15" s="47" t="s">
        <v>180</v>
      </c>
      <c r="AD15" s="47" t="s">
        <v>180</v>
      </c>
      <c r="AE15" s="47" t="s">
        <v>180</v>
      </c>
      <c r="AF15" s="47" t="s">
        <v>179</v>
      </c>
      <c r="AG15" s="47" t="s">
        <v>180</v>
      </c>
      <c r="AH15" s="47" t="s">
        <v>180</v>
      </c>
      <c r="AI15" s="47" t="s">
        <v>180</v>
      </c>
      <c r="AJ15" s="47" t="s">
        <v>180</v>
      </c>
    </row>
    <row r="16" spans="1:42" x14ac:dyDescent="0.3">
      <c r="A16" s="45"/>
      <c r="H16" t="s">
        <v>154</v>
      </c>
      <c r="I16" s="7" t="s">
        <v>172</v>
      </c>
      <c r="L16" t="s">
        <v>180</v>
      </c>
      <c r="M16" t="s">
        <v>179</v>
      </c>
      <c r="N16" t="s">
        <v>180</v>
      </c>
      <c r="O16" t="s">
        <v>180</v>
      </c>
      <c r="P16" t="s">
        <v>179</v>
      </c>
      <c r="Q16" t="s">
        <v>180</v>
      </c>
      <c r="R16" s="47" t="s">
        <v>179</v>
      </c>
      <c r="S16" s="47" t="s">
        <v>180</v>
      </c>
      <c r="T16" s="47" t="s">
        <v>180</v>
      </c>
      <c r="U16" s="47" t="s">
        <v>180</v>
      </c>
      <c r="V16" s="47" t="s">
        <v>180</v>
      </c>
      <c r="W16" s="47" t="s">
        <v>180</v>
      </c>
      <c r="X16" s="47" t="s">
        <v>180</v>
      </c>
      <c r="Y16" s="47" t="s">
        <v>179</v>
      </c>
      <c r="Z16" s="47" t="s">
        <v>180</v>
      </c>
      <c r="AA16" s="47" t="s">
        <v>180</v>
      </c>
      <c r="AB16" s="47" t="s">
        <v>180</v>
      </c>
      <c r="AC16" s="47" t="s">
        <v>180</v>
      </c>
      <c r="AD16" s="47" t="s">
        <v>180</v>
      </c>
      <c r="AE16" s="47" t="s">
        <v>180</v>
      </c>
      <c r="AF16" s="47" t="s">
        <v>179</v>
      </c>
      <c r="AG16" s="47" t="s">
        <v>180</v>
      </c>
      <c r="AH16" s="47" t="s">
        <v>180</v>
      </c>
      <c r="AI16" s="47" t="s">
        <v>180</v>
      </c>
      <c r="AJ16" s="47" t="s">
        <v>180</v>
      </c>
      <c r="AP16" s="59" t="str">
        <f t="shared" ref="AP16" ca="1" si="6">TEXT(AP17,"dddd")</f>
        <v/>
      </c>
    </row>
    <row r="17" spans="3:42" ht="15.6" x14ac:dyDescent="0.3">
      <c r="C17" s="64" t="s">
        <v>145</v>
      </c>
      <c r="D17" s="60"/>
      <c r="E17" s="64" t="s">
        <v>146</v>
      </c>
      <c r="F17" s="60"/>
      <c r="H17" t="s">
        <v>155</v>
      </c>
      <c r="I17" s="7" t="s">
        <v>173</v>
      </c>
      <c r="L17" t="s">
        <v>179</v>
      </c>
      <c r="M17" t="s">
        <v>179</v>
      </c>
      <c r="N17" t="s">
        <v>179</v>
      </c>
      <c r="O17" t="s">
        <v>179</v>
      </c>
      <c r="P17" t="s">
        <v>179</v>
      </c>
      <c r="Q17" t="s">
        <v>179</v>
      </c>
      <c r="R17" s="47" t="s">
        <v>179</v>
      </c>
      <c r="S17" s="47" t="s">
        <v>180</v>
      </c>
      <c r="T17" s="47" t="s">
        <v>180</v>
      </c>
      <c r="U17" s="47" t="s">
        <v>180</v>
      </c>
      <c r="V17" s="47" t="s">
        <v>180</v>
      </c>
      <c r="W17" s="47" t="s">
        <v>180</v>
      </c>
      <c r="X17" s="47" t="s">
        <v>180</v>
      </c>
      <c r="Y17" s="47" t="s">
        <v>179</v>
      </c>
      <c r="Z17" s="47" t="s">
        <v>180</v>
      </c>
      <c r="AA17" s="47" t="s">
        <v>180</v>
      </c>
      <c r="AB17" s="47" t="s">
        <v>180</v>
      </c>
      <c r="AC17" s="47" t="s">
        <v>180</v>
      </c>
      <c r="AD17" s="47" t="s">
        <v>180</v>
      </c>
      <c r="AE17" s="47" t="s">
        <v>180</v>
      </c>
      <c r="AF17" s="47" t="s">
        <v>179</v>
      </c>
      <c r="AG17" s="47" t="s">
        <v>180</v>
      </c>
      <c r="AH17" s="47" t="s">
        <v>180</v>
      </c>
      <c r="AI17" s="47" t="s">
        <v>180</v>
      </c>
      <c r="AJ17" s="47" t="s">
        <v>180</v>
      </c>
      <c r="AP17" s="63" t="str">
        <f ca="1">IFERROR(IF(IF(TEXT(AO8+1,"dddd")=AK3,AO8+2,AO8+1)&lt;=$D$2,IF(TEXT(AO8+1,"dddd")=AK3,AO8+2,AO8+1),""),"")</f>
        <v/>
      </c>
    </row>
    <row r="18" spans="3:42" x14ac:dyDescent="0.3">
      <c r="C18" s="66">
        <f ca="1">SUM(L3:AO3)</f>
        <v>1</v>
      </c>
      <c r="D18" s="47"/>
      <c r="E18" s="66">
        <f ca="1">SUM(L4:AO4)</f>
        <v>1</v>
      </c>
      <c r="F18" s="61"/>
      <c r="H18" t="s">
        <v>156</v>
      </c>
      <c r="I18" s="7" t="s">
        <v>174</v>
      </c>
      <c r="L18" t="s">
        <v>179</v>
      </c>
      <c r="M18" t="s">
        <v>179</v>
      </c>
      <c r="N18" t="s">
        <v>179</v>
      </c>
      <c r="O18" t="s">
        <v>179</v>
      </c>
      <c r="P18" t="s">
        <v>179</v>
      </c>
      <c r="Q18" t="s">
        <v>179</v>
      </c>
      <c r="R18" s="47" t="s">
        <v>179</v>
      </c>
      <c r="S18" s="47" t="s">
        <v>180</v>
      </c>
      <c r="T18" s="47" t="s">
        <v>180</v>
      </c>
      <c r="U18" s="47" t="s">
        <v>180</v>
      </c>
      <c r="V18" s="47" t="s">
        <v>180</v>
      </c>
      <c r="W18" s="47" t="s">
        <v>180</v>
      </c>
      <c r="X18" s="47" t="s">
        <v>180</v>
      </c>
      <c r="Y18" s="47" t="s">
        <v>179</v>
      </c>
      <c r="Z18" s="47" t="s">
        <v>180</v>
      </c>
      <c r="AA18" s="47" t="s">
        <v>180</v>
      </c>
      <c r="AB18" s="47" t="s">
        <v>180</v>
      </c>
      <c r="AC18" s="47" t="s">
        <v>180</v>
      </c>
      <c r="AD18" s="47" t="s">
        <v>180</v>
      </c>
      <c r="AE18" s="47" t="s">
        <v>180</v>
      </c>
      <c r="AF18" s="47" t="s">
        <v>179</v>
      </c>
      <c r="AG18" s="47" t="s">
        <v>179</v>
      </c>
      <c r="AH18" s="47" t="s">
        <v>181</v>
      </c>
      <c r="AI18" s="47" t="s">
        <v>180</v>
      </c>
      <c r="AJ18" s="47" t="s">
        <v>181</v>
      </c>
    </row>
    <row r="19" spans="3:42" x14ac:dyDescent="0.3">
      <c r="C19" s="66"/>
      <c r="E19" s="66"/>
      <c r="H19" t="s">
        <v>157</v>
      </c>
      <c r="I19" s="7" t="s">
        <v>175</v>
      </c>
      <c r="L19" t="s">
        <v>179</v>
      </c>
      <c r="M19" t="s">
        <v>180</v>
      </c>
      <c r="N19" t="s">
        <v>179</v>
      </c>
      <c r="O19" t="s">
        <v>179</v>
      </c>
      <c r="P19" t="s">
        <v>179</v>
      </c>
      <c r="Q19" t="s">
        <v>179</v>
      </c>
      <c r="R19" s="47" t="s">
        <v>179</v>
      </c>
      <c r="S19" s="47" t="s">
        <v>180</v>
      </c>
      <c r="T19" s="47" t="s">
        <v>180</v>
      </c>
      <c r="U19" s="47" t="s">
        <v>180</v>
      </c>
      <c r="V19" s="47" t="s">
        <v>180</v>
      </c>
      <c r="W19" s="47" t="s">
        <v>180</v>
      </c>
      <c r="X19" s="47" t="s">
        <v>180</v>
      </c>
      <c r="Y19" s="47" t="s">
        <v>179</v>
      </c>
      <c r="Z19" s="47" t="s">
        <v>180</v>
      </c>
      <c r="AA19" s="47" t="s">
        <v>180</v>
      </c>
      <c r="AB19" s="47" t="s">
        <v>180</v>
      </c>
      <c r="AC19" s="47" t="s">
        <v>180</v>
      </c>
      <c r="AD19" s="47" t="s">
        <v>180</v>
      </c>
      <c r="AE19" s="47" t="s">
        <v>180</v>
      </c>
      <c r="AF19" s="47" t="s">
        <v>179</v>
      </c>
      <c r="AG19" s="47" t="s">
        <v>180</v>
      </c>
      <c r="AH19" s="47" t="s">
        <v>180</v>
      </c>
      <c r="AI19" s="47" t="s">
        <v>180</v>
      </c>
      <c r="AJ19" s="47" t="s">
        <v>180</v>
      </c>
    </row>
    <row r="20" spans="3:42" x14ac:dyDescent="0.3">
      <c r="C20" s="66"/>
      <c r="E20" s="66"/>
      <c r="H20" t="s">
        <v>158</v>
      </c>
      <c r="I20" s="7" t="s">
        <v>174</v>
      </c>
      <c r="L20" t="s">
        <v>179</v>
      </c>
      <c r="M20" t="s">
        <v>180</v>
      </c>
      <c r="N20" t="s">
        <v>179</v>
      </c>
      <c r="O20" t="s">
        <v>179</v>
      </c>
      <c r="P20" t="s">
        <v>179</v>
      </c>
      <c r="Q20" t="s">
        <v>179</v>
      </c>
      <c r="R20" s="47" t="s">
        <v>179</v>
      </c>
      <c r="S20" s="47" t="s">
        <v>180</v>
      </c>
      <c r="T20" s="47" t="s">
        <v>180</v>
      </c>
      <c r="U20" s="47" t="s">
        <v>180</v>
      </c>
      <c r="V20" s="47" t="s">
        <v>180</v>
      </c>
      <c r="W20" s="47" t="s">
        <v>180</v>
      </c>
      <c r="X20" s="47" t="s">
        <v>180</v>
      </c>
      <c r="Y20" s="47" t="s">
        <v>179</v>
      </c>
      <c r="Z20" s="47" t="s">
        <v>180</v>
      </c>
      <c r="AA20" s="47" t="s">
        <v>180</v>
      </c>
      <c r="AB20" s="47" t="s">
        <v>180</v>
      </c>
      <c r="AC20" s="47" t="s">
        <v>180</v>
      </c>
      <c r="AD20" s="47" t="s">
        <v>180</v>
      </c>
      <c r="AE20" s="47" t="s">
        <v>180</v>
      </c>
      <c r="AF20" s="47" t="s">
        <v>179</v>
      </c>
      <c r="AG20" s="47" t="s">
        <v>180</v>
      </c>
      <c r="AH20" s="47" t="s">
        <v>180</v>
      </c>
      <c r="AI20" s="47" t="s">
        <v>180</v>
      </c>
      <c r="AJ20" s="47" t="s">
        <v>180</v>
      </c>
    </row>
    <row r="21" spans="3:42" x14ac:dyDescent="0.3">
      <c r="H21" t="s">
        <v>159</v>
      </c>
      <c r="I21" s="7" t="s">
        <v>176</v>
      </c>
      <c r="L21" t="s">
        <v>179</v>
      </c>
      <c r="M21" t="s">
        <v>179</v>
      </c>
      <c r="N21" t="s">
        <v>179</v>
      </c>
      <c r="O21" t="s">
        <v>179</v>
      </c>
      <c r="P21" t="s">
        <v>179</v>
      </c>
      <c r="Q21" t="s">
        <v>179</v>
      </c>
      <c r="R21" s="47" t="s">
        <v>179</v>
      </c>
      <c r="S21" s="47" t="s">
        <v>180</v>
      </c>
      <c r="T21" s="47" t="s">
        <v>180</v>
      </c>
      <c r="U21" s="47" t="s">
        <v>180</v>
      </c>
      <c r="V21" s="47" t="s">
        <v>180</v>
      </c>
      <c r="W21" s="47" t="s">
        <v>180</v>
      </c>
      <c r="X21" s="47" t="s">
        <v>180</v>
      </c>
      <c r="Y21" s="47" t="s">
        <v>179</v>
      </c>
      <c r="Z21" s="47" t="s">
        <v>180</v>
      </c>
      <c r="AA21" s="47" t="s">
        <v>180</v>
      </c>
      <c r="AB21" s="47" t="s">
        <v>180</v>
      </c>
      <c r="AC21" s="47" t="s">
        <v>180</v>
      </c>
      <c r="AD21" s="47" t="s">
        <v>180</v>
      </c>
      <c r="AE21" s="47" t="s">
        <v>180</v>
      </c>
      <c r="AF21" s="47" t="s">
        <v>179</v>
      </c>
      <c r="AG21" s="47" t="s">
        <v>180</v>
      </c>
      <c r="AH21" s="47" t="s">
        <v>180</v>
      </c>
      <c r="AI21" s="47" t="s">
        <v>180</v>
      </c>
      <c r="AJ21" s="47" t="s">
        <v>180</v>
      </c>
    </row>
    <row r="22" spans="3:42" x14ac:dyDescent="0.3">
      <c r="H22" t="s">
        <v>160</v>
      </c>
      <c r="I22" s="7" t="s">
        <v>177</v>
      </c>
      <c r="L22" t="s">
        <v>181</v>
      </c>
      <c r="M22" t="s">
        <v>181</v>
      </c>
      <c r="N22" t="s">
        <v>181</v>
      </c>
      <c r="O22" t="s">
        <v>181</v>
      </c>
      <c r="P22" t="s">
        <v>181</v>
      </c>
      <c r="Q22" t="s">
        <v>181</v>
      </c>
      <c r="R22" s="47" t="s">
        <v>179</v>
      </c>
      <c r="S22" s="47" t="s">
        <v>180</v>
      </c>
      <c r="T22" s="47" t="s">
        <v>180</v>
      </c>
      <c r="U22" s="47" t="s">
        <v>180</v>
      </c>
      <c r="V22" s="47" t="s">
        <v>180</v>
      </c>
      <c r="W22" s="47" t="s">
        <v>180</v>
      </c>
      <c r="X22" s="47" t="s">
        <v>180</v>
      </c>
      <c r="Y22" s="47" t="s">
        <v>179</v>
      </c>
      <c r="Z22" s="47" t="s">
        <v>180</v>
      </c>
      <c r="AA22" s="47" t="s">
        <v>180</v>
      </c>
      <c r="AB22" s="47" t="s">
        <v>180</v>
      </c>
      <c r="AC22" s="47" t="s">
        <v>180</v>
      </c>
      <c r="AD22" s="47" t="s">
        <v>180</v>
      </c>
      <c r="AE22" s="47" t="s">
        <v>180</v>
      </c>
      <c r="AF22" s="47" t="s">
        <v>179</v>
      </c>
      <c r="AG22" s="47" t="s">
        <v>180</v>
      </c>
      <c r="AH22" s="47" t="s">
        <v>180</v>
      </c>
      <c r="AI22" s="47" t="s">
        <v>180</v>
      </c>
      <c r="AJ22" s="47" t="s">
        <v>179</v>
      </c>
    </row>
    <row r="23" spans="3:42" x14ac:dyDescent="0.3">
      <c r="H23" t="s">
        <v>161</v>
      </c>
      <c r="I23" s="7" t="s">
        <v>178</v>
      </c>
      <c r="L23" t="s">
        <v>181</v>
      </c>
      <c r="M23" t="s">
        <v>181</v>
      </c>
      <c r="N23" t="s">
        <v>181</v>
      </c>
      <c r="O23" t="s">
        <v>181</v>
      </c>
      <c r="P23" t="s">
        <v>181</v>
      </c>
      <c r="Q23" t="s">
        <v>181</v>
      </c>
      <c r="R23" s="47" t="s">
        <v>179</v>
      </c>
      <c r="S23" s="47" t="s">
        <v>180</v>
      </c>
      <c r="T23" s="47" t="s">
        <v>180</v>
      </c>
      <c r="U23" s="47" t="s">
        <v>180</v>
      </c>
      <c r="V23" s="47" t="s">
        <v>180</v>
      </c>
      <c r="W23" s="47" t="s">
        <v>180</v>
      </c>
      <c r="X23" s="47" t="s">
        <v>180</v>
      </c>
      <c r="Y23" s="47" t="s">
        <v>179</v>
      </c>
      <c r="Z23" s="47" t="s">
        <v>180</v>
      </c>
      <c r="AA23" s="47" t="s">
        <v>180</v>
      </c>
      <c r="AB23" s="47" t="s">
        <v>180</v>
      </c>
      <c r="AC23" s="47" t="s">
        <v>180</v>
      </c>
      <c r="AD23" s="47" t="s">
        <v>180</v>
      </c>
      <c r="AE23" s="47" t="s">
        <v>180</v>
      </c>
      <c r="AF23" s="47" t="s">
        <v>179</v>
      </c>
      <c r="AG23" s="47" t="s">
        <v>180</v>
      </c>
      <c r="AH23" s="47" t="s">
        <v>180</v>
      </c>
      <c r="AI23" s="47" t="s">
        <v>180</v>
      </c>
      <c r="AJ23" s="47" t="s">
        <v>180</v>
      </c>
    </row>
    <row r="24" spans="3:42" x14ac:dyDescent="0.3">
      <c r="H24" t="s">
        <v>162</v>
      </c>
      <c r="I24" s="7" t="s">
        <v>174</v>
      </c>
      <c r="L24" t="s">
        <v>181</v>
      </c>
      <c r="M24" t="s">
        <v>181</v>
      </c>
      <c r="N24" t="s">
        <v>181</v>
      </c>
      <c r="O24" t="s">
        <v>181</v>
      </c>
      <c r="P24" t="s">
        <v>181</v>
      </c>
      <c r="Q24" t="s">
        <v>181</v>
      </c>
      <c r="R24" s="47" t="s">
        <v>179</v>
      </c>
      <c r="S24" s="47" t="s">
        <v>180</v>
      </c>
      <c r="T24" s="47" t="s">
        <v>180</v>
      </c>
      <c r="U24" s="47" t="s">
        <v>180</v>
      </c>
      <c r="V24" s="47" t="s">
        <v>180</v>
      </c>
      <c r="W24" s="47" t="s">
        <v>180</v>
      </c>
      <c r="X24" s="47" t="s">
        <v>180</v>
      </c>
      <c r="Y24" s="47" t="s">
        <v>179</v>
      </c>
      <c r="Z24" s="47" t="s">
        <v>180</v>
      </c>
      <c r="AA24" s="47" t="s">
        <v>180</v>
      </c>
      <c r="AB24" s="47" t="s">
        <v>180</v>
      </c>
      <c r="AC24" s="47" t="s">
        <v>180</v>
      </c>
      <c r="AD24" s="47" t="s">
        <v>180</v>
      </c>
      <c r="AE24" s="47" t="s">
        <v>180</v>
      </c>
      <c r="AF24" s="47" t="s">
        <v>179</v>
      </c>
      <c r="AG24" s="47" t="s">
        <v>180</v>
      </c>
      <c r="AH24" s="47" t="s">
        <v>180</v>
      </c>
      <c r="AI24" s="47" t="s">
        <v>180</v>
      </c>
      <c r="AJ24" s="47" t="s">
        <v>180</v>
      </c>
    </row>
    <row r="25" spans="3:42" x14ac:dyDescent="0.3">
      <c r="H25" t="s">
        <v>163</v>
      </c>
      <c r="I25" s="7" t="s">
        <v>175</v>
      </c>
      <c r="L25" t="s">
        <v>181</v>
      </c>
      <c r="M25" t="s">
        <v>181</v>
      </c>
      <c r="N25" t="s">
        <v>181</v>
      </c>
      <c r="O25" t="s">
        <v>181</v>
      </c>
      <c r="P25" t="s">
        <v>181</v>
      </c>
      <c r="Q25" t="s">
        <v>181</v>
      </c>
      <c r="R25" s="47" t="s">
        <v>179</v>
      </c>
      <c r="S25" s="47" t="s">
        <v>180</v>
      </c>
      <c r="T25" s="47" t="s">
        <v>180</v>
      </c>
      <c r="U25" s="47" t="s">
        <v>180</v>
      </c>
      <c r="V25" s="47" t="s">
        <v>180</v>
      </c>
      <c r="W25" s="47" t="s">
        <v>180</v>
      </c>
      <c r="X25" s="47" t="s">
        <v>180</v>
      </c>
      <c r="Y25" s="47" t="s">
        <v>179</v>
      </c>
      <c r="Z25" s="47" t="s">
        <v>180</v>
      </c>
      <c r="AA25" s="47" t="s">
        <v>180</v>
      </c>
      <c r="AB25" s="47" t="s">
        <v>180</v>
      </c>
      <c r="AC25" s="47" t="s">
        <v>180</v>
      </c>
      <c r="AD25" s="47" t="s">
        <v>180</v>
      </c>
      <c r="AE25" s="47" t="s">
        <v>180</v>
      </c>
      <c r="AF25" s="47" t="s">
        <v>179</v>
      </c>
      <c r="AG25" s="47" t="s">
        <v>180</v>
      </c>
      <c r="AH25" s="47" t="s">
        <v>180</v>
      </c>
      <c r="AI25" s="47" t="s">
        <v>180</v>
      </c>
      <c r="AJ25" s="47" t="s">
        <v>180</v>
      </c>
    </row>
    <row r="26" spans="3:42" x14ac:dyDescent="0.3">
      <c r="H26" t="s">
        <v>164</v>
      </c>
      <c r="I26" s="7" t="s">
        <v>174</v>
      </c>
      <c r="L26" t="s">
        <v>181</v>
      </c>
      <c r="M26" t="s">
        <v>181</v>
      </c>
      <c r="N26" t="s">
        <v>181</v>
      </c>
      <c r="O26" t="s">
        <v>181</v>
      </c>
      <c r="P26" t="s">
        <v>181</v>
      </c>
      <c r="Q26" t="s">
        <v>181</v>
      </c>
      <c r="R26" s="47" t="s">
        <v>179</v>
      </c>
      <c r="S26" s="47" t="s">
        <v>180</v>
      </c>
      <c r="T26" s="47" t="s">
        <v>180</v>
      </c>
      <c r="U26" s="47" t="s">
        <v>180</v>
      </c>
      <c r="V26" s="47" t="s">
        <v>180</v>
      </c>
      <c r="W26" s="47" t="s">
        <v>180</v>
      </c>
      <c r="X26" s="47" t="s">
        <v>180</v>
      </c>
      <c r="Y26" s="47" t="s">
        <v>179</v>
      </c>
      <c r="Z26" s="47" t="s">
        <v>180</v>
      </c>
      <c r="AA26" s="47" t="s">
        <v>180</v>
      </c>
      <c r="AB26" s="47" t="s">
        <v>180</v>
      </c>
      <c r="AC26" s="47" t="s">
        <v>180</v>
      </c>
      <c r="AD26" s="47" t="s">
        <v>180</v>
      </c>
      <c r="AE26" s="47" t="s">
        <v>180</v>
      </c>
      <c r="AF26" s="47" t="s">
        <v>179</v>
      </c>
      <c r="AG26" s="47" t="s">
        <v>180</v>
      </c>
      <c r="AH26" s="47" t="s">
        <v>180</v>
      </c>
      <c r="AI26" s="47" t="s">
        <v>180</v>
      </c>
      <c r="AJ26" s="47" t="s">
        <v>180</v>
      </c>
    </row>
    <row r="27" spans="3:42" x14ac:dyDescent="0.3">
      <c r="H27" t="s">
        <v>165</v>
      </c>
      <c r="I27" s="7" t="s">
        <v>176</v>
      </c>
      <c r="L27" t="s">
        <v>180</v>
      </c>
      <c r="M27" t="s">
        <v>180</v>
      </c>
      <c r="N27" t="s">
        <v>180</v>
      </c>
      <c r="O27" t="s">
        <v>180</v>
      </c>
      <c r="P27" t="s">
        <v>180</v>
      </c>
      <c r="Q27" t="s">
        <v>180</v>
      </c>
      <c r="R27" s="47" t="s">
        <v>179</v>
      </c>
      <c r="S27" s="47" t="s">
        <v>180</v>
      </c>
      <c r="T27" s="47" t="s">
        <v>180</v>
      </c>
      <c r="U27" s="47" t="s">
        <v>180</v>
      </c>
      <c r="V27" s="47" t="s">
        <v>180</v>
      </c>
      <c r="W27" s="47" t="s">
        <v>180</v>
      </c>
      <c r="X27" s="47" t="s">
        <v>180</v>
      </c>
      <c r="Y27" s="47" t="s">
        <v>179</v>
      </c>
      <c r="Z27" s="47" t="s">
        <v>180</v>
      </c>
      <c r="AA27" s="47" t="s">
        <v>180</v>
      </c>
      <c r="AB27" s="47" t="s">
        <v>180</v>
      </c>
      <c r="AC27" s="47" t="s">
        <v>180</v>
      </c>
      <c r="AD27" s="47" t="s">
        <v>180</v>
      </c>
      <c r="AE27" s="47" t="s">
        <v>180</v>
      </c>
      <c r="AF27" s="47" t="s">
        <v>179</v>
      </c>
      <c r="AG27" s="47" t="s">
        <v>180</v>
      </c>
      <c r="AH27" s="47" t="s">
        <v>180</v>
      </c>
      <c r="AI27" s="47" t="s">
        <v>180</v>
      </c>
      <c r="AJ27" s="47" t="s">
        <v>180</v>
      </c>
    </row>
    <row r="28" spans="3:42" x14ac:dyDescent="0.3">
      <c r="H28" t="s">
        <v>166</v>
      </c>
      <c r="I28" s="7" t="s">
        <v>177</v>
      </c>
      <c r="L28" t="s">
        <v>180</v>
      </c>
      <c r="M28" t="s">
        <v>180</v>
      </c>
      <c r="N28" t="s">
        <v>180</v>
      </c>
      <c r="O28" t="s">
        <v>180</v>
      </c>
      <c r="P28" t="s">
        <v>180</v>
      </c>
      <c r="Q28" t="s">
        <v>180</v>
      </c>
      <c r="R28" s="47" t="s">
        <v>179</v>
      </c>
      <c r="S28" s="47" t="s">
        <v>180</v>
      </c>
      <c r="T28" s="47" t="s">
        <v>180</v>
      </c>
      <c r="U28" s="47" t="s">
        <v>180</v>
      </c>
      <c r="V28" s="47" t="s">
        <v>180</v>
      </c>
      <c r="W28" s="47" t="s">
        <v>180</v>
      </c>
      <c r="X28" s="47" t="s">
        <v>180</v>
      </c>
      <c r="Y28" s="47" t="s">
        <v>179</v>
      </c>
      <c r="Z28" s="47" t="s">
        <v>180</v>
      </c>
      <c r="AA28" s="47" t="s">
        <v>180</v>
      </c>
      <c r="AB28" s="47" t="s">
        <v>180</v>
      </c>
      <c r="AC28" s="47" t="s">
        <v>180</v>
      </c>
      <c r="AD28" s="47" t="s">
        <v>180</v>
      </c>
      <c r="AE28" s="47" t="s">
        <v>180</v>
      </c>
      <c r="AF28" s="47" t="s">
        <v>179</v>
      </c>
      <c r="AG28" s="47" t="s">
        <v>180</v>
      </c>
      <c r="AH28" s="47" t="s">
        <v>180</v>
      </c>
      <c r="AI28" s="47" t="s">
        <v>180</v>
      </c>
      <c r="AJ28" s="47" t="s">
        <v>180</v>
      </c>
    </row>
  </sheetData>
  <mergeCells count="4">
    <mergeCell ref="C13:C15"/>
    <mergeCell ref="E13:E15"/>
    <mergeCell ref="C18:C20"/>
    <mergeCell ref="E18:E20"/>
  </mergeCells>
  <phoneticPr fontId="4" type="noConversion"/>
  <conditionalFormatting sqref="H9:H28 J9:AO28">
    <cfRule type="expression" dxfId="1" priority="11">
      <formula>H$8&lt;&gt;""</formula>
    </cfRule>
  </conditionalFormatting>
  <conditionalFormatting sqref="H8:AO8">
    <cfRule type="expression" dxfId="8" priority="9">
      <formula>H$8&lt;&gt;""</formula>
    </cfRule>
  </conditionalFormatting>
  <conditionalFormatting sqref="I9:I28">
    <cfRule type="expression" dxfId="7" priority="1">
      <formula>I$6&lt;&gt;""</formula>
    </cfRule>
  </conditionalFormatting>
  <conditionalFormatting sqref="L8:AO8 AP17">
    <cfRule type="timePeriod" dxfId="6" priority="2" timePeriod="today">
      <formula>FLOOR(L8,1)=TODAY()</formula>
    </cfRule>
  </conditionalFormatting>
  <conditionalFormatting sqref="L9:AO28">
    <cfRule type="expression" dxfId="0" priority="14">
      <formula>$H$3=TEXT(L$8-1,"dddd")</formula>
    </cfRule>
  </conditionalFormatting>
  <conditionalFormatting sqref="AP17">
    <cfRule type="expression" dxfId="5" priority="7">
      <formula>AP$17&lt;&gt;""</formula>
    </cfRule>
  </conditionalFormatting>
  <conditionalFormatting sqref="AP18:AP37">
    <cfRule type="expression" dxfId="4" priority="3">
      <formula>$H$3=TEXT(AP$17-1,"dddd")</formula>
    </cfRule>
    <cfRule type="expression" dxfId="3" priority="5">
      <formula>AP$17&lt;&gt;""</formula>
    </cfRule>
  </conditionalFormatting>
  <dataValidations count="1">
    <dataValidation type="list" allowBlank="1" showInputMessage="1" showErrorMessage="1" sqref="B16" xr:uid="{ABD3B2F5-E446-42CB-A56A-9031141C8378}">
      <formula1>$B$6:$B$16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0FB7CE1-53C0-49AB-9A32-C340BC8B8455}">
          <x14:formula1>
            <xm:f>'attendence-dummy'!$C$2:$C$4</xm:f>
          </x14:formula1>
          <xm:sqref>G3 D18</xm:sqref>
        </x14:dataValidation>
        <x14:dataValidation type="list" allowBlank="1" showInputMessage="1" showErrorMessage="1" xr:uid="{481267BF-0682-4E67-97BD-A90F5EBFD99E}">
          <x14:formula1>
            <xm:f>'attendence-dummy'!$A$1:$A$12</xm:f>
          </x14:formula1>
          <xm:sqref>F3</xm:sqref>
        </x14:dataValidation>
        <x14:dataValidation type="list" allowBlank="1" showInputMessage="1" showErrorMessage="1" xr:uid="{AEEE223F-1BCB-4300-A41A-CC5EE75FF82B}">
          <x14:formula1>
            <xm:f>'attendence-dummy'!$B$1:$B$7</xm:f>
          </x14:formula1>
          <xm:sqref>H3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01AF-4739-4354-A180-CED7A2034116}">
  <sheetPr codeName="Sheet4"/>
  <dimension ref="A3:T24"/>
  <sheetViews>
    <sheetView workbookViewId="0">
      <selection activeCell="G9" sqref="G9"/>
    </sheetView>
  </sheetViews>
  <sheetFormatPr defaultRowHeight="14.4" x14ac:dyDescent="0.3"/>
  <cols>
    <col min="1" max="1" width="7.77734375" bestFit="1" customWidth="1"/>
    <col min="2" max="2" width="8.109375" bestFit="1" customWidth="1"/>
    <col min="3" max="3" width="7.5546875" bestFit="1" customWidth="1"/>
    <col min="4" max="5" width="8.109375" bestFit="1" customWidth="1"/>
    <col min="6" max="6" width="11.21875" bestFit="1" customWidth="1"/>
    <col min="8" max="8" width="6.5546875" bestFit="1" customWidth="1"/>
    <col min="9" max="9" width="8" bestFit="1" customWidth="1"/>
    <col min="10" max="10" width="15.6640625" bestFit="1" customWidth="1"/>
    <col min="11" max="11" width="10.21875" bestFit="1" customWidth="1"/>
    <col min="12" max="12" width="3.44140625" bestFit="1" customWidth="1"/>
    <col min="13" max="13" width="4.5546875" bestFit="1" customWidth="1"/>
    <col min="14" max="14" width="5" bestFit="1" customWidth="1"/>
    <col min="15" max="16" width="9.6640625" bestFit="1" customWidth="1"/>
    <col min="17" max="17" width="6.5546875" bestFit="1" customWidth="1"/>
    <col min="18" max="18" width="5.77734375" bestFit="1" customWidth="1"/>
    <col min="19" max="19" width="3.6640625" bestFit="1" customWidth="1"/>
    <col min="20" max="20" width="6.44140625" bestFit="1" customWidth="1"/>
  </cols>
  <sheetData>
    <row r="3" spans="1:20" ht="31.2" x14ac:dyDescent="0.3">
      <c r="A3" s="43" t="s">
        <v>17</v>
      </c>
      <c r="B3" s="43" t="s">
        <v>80</v>
      </c>
      <c r="C3" s="43" t="s">
        <v>81</v>
      </c>
      <c r="D3" s="43" t="s">
        <v>82</v>
      </c>
      <c r="E3" s="43" t="s">
        <v>83</v>
      </c>
      <c r="F3" s="43" t="s">
        <v>122</v>
      </c>
      <c r="G3" s="43" t="s">
        <v>85</v>
      </c>
      <c r="H3" s="43" t="s">
        <v>86</v>
      </c>
      <c r="I3" s="43" t="s">
        <v>87</v>
      </c>
      <c r="J3" s="44" t="s">
        <v>88</v>
      </c>
      <c r="K3" s="44" t="s">
        <v>89</v>
      </c>
      <c r="L3" s="43" t="s">
        <v>90</v>
      </c>
      <c r="M3" s="43" t="s">
        <v>104</v>
      </c>
      <c r="N3" s="43" t="s">
        <v>91</v>
      </c>
      <c r="O3" s="43" t="s">
        <v>119</v>
      </c>
      <c r="P3" s="43" t="s">
        <v>120</v>
      </c>
      <c r="Q3" s="43" t="s">
        <v>121</v>
      </c>
      <c r="R3" s="43" t="s">
        <v>110</v>
      </c>
      <c r="S3" s="43" t="s">
        <v>111</v>
      </c>
      <c r="T3" s="43" t="s">
        <v>112</v>
      </c>
    </row>
    <row r="4" spans="1:20" x14ac:dyDescent="0.3">
      <c r="A4" s="1" t="s">
        <v>147</v>
      </c>
      <c r="B4" s="5">
        <f>COUNTIF('attendence-sheet'!L9:AO28,"p")</f>
        <v>366</v>
      </c>
      <c r="C4" s="5">
        <f>COUNTIF('attendence-sheet'!L9:AO28,"a")</f>
        <v>102</v>
      </c>
      <c r="D4" s="5">
        <f>COUNTIF('attendence-sheet'!L9:AO28,"h")</f>
        <v>32</v>
      </c>
      <c r="E4" s="5">
        <v>2</v>
      </c>
      <c r="F4" s="5">
        <f>DAY('attendence-sheet'!$D$2)</f>
        <v>31</v>
      </c>
      <c r="G4" s="19"/>
      <c r="H4" s="19"/>
      <c r="I4" s="19"/>
      <c r="J4" s="19"/>
      <c r="K4" s="19"/>
      <c r="L4" s="19"/>
      <c r="M4" s="19"/>
      <c r="N4" s="19"/>
      <c r="O4" s="40"/>
      <c r="P4" s="19"/>
      <c r="Q4" s="41"/>
      <c r="R4" s="19"/>
      <c r="S4" s="41"/>
      <c r="T4" s="5"/>
    </row>
    <row r="5" spans="1:20" x14ac:dyDescent="0.3">
      <c r="A5" s="1" t="s">
        <v>148</v>
      </c>
      <c r="B5" s="5">
        <f>COUNTIF('attendence-sheet'!L10:AO29,"p")</f>
        <v>347</v>
      </c>
      <c r="C5" s="5">
        <f>COUNTIF('attendence-sheet'!L10:AO29,"a")</f>
        <v>96</v>
      </c>
      <c r="D5" s="5">
        <f>COUNTIF('attendence-sheet'!L10:AO29,"h")</f>
        <v>32</v>
      </c>
      <c r="E5" s="5">
        <v>2</v>
      </c>
      <c r="F5" s="5">
        <f>DAY('attendence-sheet'!$D$2)</f>
        <v>31</v>
      </c>
      <c r="G5" s="19"/>
      <c r="H5" s="19"/>
      <c r="I5" s="19"/>
      <c r="J5" s="19"/>
      <c r="K5" s="19"/>
      <c r="L5" s="19"/>
      <c r="M5" s="19"/>
      <c r="N5" s="19"/>
      <c r="O5" s="42"/>
      <c r="P5" s="19"/>
      <c r="Q5" s="19"/>
      <c r="R5" s="19"/>
      <c r="S5" s="19"/>
      <c r="T5" s="5"/>
    </row>
    <row r="6" spans="1:20" x14ac:dyDescent="0.3">
      <c r="A6" s="1" t="s">
        <v>149</v>
      </c>
      <c r="B6" s="5">
        <f>COUNTIF('attendence-sheet'!L11:AO30,"p")</f>
        <v>326</v>
      </c>
      <c r="C6" s="5">
        <f>COUNTIF('attendence-sheet'!L11:AO30,"a")</f>
        <v>92</v>
      </c>
      <c r="D6" s="5">
        <f>COUNTIF('attendence-sheet'!L11:AO30,"h")</f>
        <v>32</v>
      </c>
      <c r="E6" s="5">
        <v>2</v>
      </c>
      <c r="F6" s="5">
        <f>DAY('attendence-sheet'!$D$2)</f>
        <v>31</v>
      </c>
      <c r="G6" s="19"/>
      <c r="H6" s="19"/>
      <c r="I6" s="19"/>
      <c r="J6" s="19"/>
      <c r="K6" s="19"/>
      <c r="L6" s="19"/>
      <c r="M6" s="19"/>
      <c r="N6" s="19"/>
      <c r="O6" s="42"/>
      <c r="P6" s="19"/>
      <c r="Q6" s="19"/>
      <c r="R6" s="19"/>
      <c r="S6" s="19"/>
      <c r="T6" s="5"/>
    </row>
    <row r="7" spans="1:20" x14ac:dyDescent="0.3">
      <c r="A7" s="1" t="s">
        <v>150</v>
      </c>
      <c r="B7" s="5">
        <f>COUNTIF('attendence-sheet'!L12:AO31,"p")</f>
        <v>305</v>
      </c>
      <c r="C7" s="5">
        <f>COUNTIF('attendence-sheet'!L12:AO31,"a")</f>
        <v>88</v>
      </c>
      <c r="D7" s="5">
        <f>COUNTIF('attendence-sheet'!L12:AO31,"h")</f>
        <v>32</v>
      </c>
      <c r="E7" s="5">
        <v>2</v>
      </c>
      <c r="F7" s="5">
        <f>DAY('attendence-sheet'!$D$2)</f>
        <v>31</v>
      </c>
      <c r="G7" s="19"/>
      <c r="H7" s="19"/>
      <c r="I7" s="19"/>
      <c r="J7" s="19"/>
      <c r="K7" s="19"/>
      <c r="L7" s="19"/>
      <c r="M7" s="19"/>
      <c r="N7" s="19"/>
      <c r="O7" s="42"/>
      <c r="P7" s="19"/>
      <c r="Q7" s="19"/>
      <c r="R7" s="19"/>
      <c r="S7" s="19"/>
      <c r="T7" s="5"/>
    </row>
    <row r="8" spans="1:20" x14ac:dyDescent="0.3">
      <c r="A8" s="1" t="s">
        <v>151</v>
      </c>
      <c r="B8" s="5">
        <f>COUNTIF('attendence-sheet'!L13:AO32,"p")</f>
        <v>284</v>
      </c>
      <c r="C8" s="5">
        <f>COUNTIF('attendence-sheet'!L13:AO32,"a")</f>
        <v>84</v>
      </c>
      <c r="D8" s="5">
        <f>COUNTIF('attendence-sheet'!L13:AO32,"h")</f>
        <v>32</v>
      </c>
      <c r="E8" s="5">
        <v>2</v>
      </c>
      <c r="F8" s="5">
        <f>DAY('attendence-sheet'!$D$2)</f>
        <v>31</v>
      </c>
      <c r="G8" s="5"/>
      <c r="H8" s="5"/>
      <c r="I8" s="5"/>
      <c r="J8" s="5"/>
      <c r="K8" s="5"/>
      <c r="L8" s="5"/>
      <c r="M8" s="5"/>
      <c r="N8" s="5"/>
      <c r="O8" s="16"/>
      <c r="P8" s="5"/>
      <c r="Q8" s="5"/>
      <c r="R8" s="5"/>
      <c r="S8" s="5"/>
      <c r="T8" s="5"/>
    </row>
    <row r="9" spans="1:20" x14ac:dyDescent="0.3">
      <c r="A9" s="1" t="s">
        <v>152</v>
      </c>
      <c r="B9" s="5">
        <f>COUNTIF('attendence-sheet'!L14:AO33,"p")</f>
        <v>263</v>
      </c>
      <c r="C9" s="5">
        <f>COUNTIF('attendence-sheet'!L14:AO33,"a")</f>
        <v>80</v>
      </c>
      <c r="D9" s="5">
        <f>COUNTIF('attendence-sheet'!L14:AO33,"h")</f>
        <v>32</v>
      </c>
      <c r="E9" s="5">
        <v>2</v>
      </c>
      <c r="F9" s="5">
        <f>DAY('attendence-sheet'!$D$2)</f>
        <v>31</v>
      </c>
      <c r="G9" s="5"/>
      <c r="H9" s="5"/>
      <c r="I9" s="5"/>
      <c r="J9" s="5"/>
      <c r="K9" s="5"/>
      <c r="L9" s="5"/>
      <c r="M9" s="5"/>
      <c r="N9" s="5"/>
      <c r="O9" s="16"/>
      <c r="P9" s="5"/>
      <c r="Q9" s="5"/>
      <c r="R9" s="5"/>
      <c r="S9" s="5"/>
      <c r="T9" s="5"/>
    </row>
    <row r="10" spans="1:20" x14ac:dyDescent="0.3">
      <c r="A10" s="1" t="s">
        <v>153</v>
      </c>
      <c r="B10" s="5">
        <f>COUNTIF('attendence-sheet'!L15:AO34,"p")</f>
        <v>243</v>
      </c>
      <c r="C10" s="5">
        <f>COUNTIF('attendence-sheet'!L15:AO34,"a")</f>
        <v>75</v>
      </c>
      <c r="D10" s="5">
        <f>COUNTIF('attendence-sheet'!L15:AO34,"h")</f>
        <v>32</v>
      </c>
      <c r="E10" s="5">
        <v>2</v>
      </c>
      <c r="F10" s="5">
        <f>DAY('attendence-sheet'!$D$2)</f>
        <v>31</v>
      </c>
      <c r="G10" s="5"/>
      <c r="H10" s="5"/>
      <c r="I10" s="5"/>
      <c r="J10" s="5"/>
      <c r="K10" s="5"/>
      <c r="L10" s="5"/>
      <c r="M10" s="5"/>
      <c r="N10" s="5"/>
      <c r="O10" s="16"/>
      <c r="P10" s="5"/>
      <c r="Q10" s="5"/>
      <c r="R10" s="5"/>
      <c r="S10" s="5"/>
      <c r="T10" s="5"/>
    </row>
    <row r="11" spans="1:20" x14ac:dyDescent="0.3">
      <c r="A11" s="1" t="s">
        <v>154</v>
      </c>
      <c r="B11" s="5">
        <f>COUNTIF('attendence-sheet'!L16:AO35,"p")</f>
        <v>222</v>
      </c>
      <c r="C11" s="5">
        <f>COUNTIF('attendence-sheet'!L16:AO35,"a")</f>
        <v>71</v>
      </c>
      <c r="D11" s="5">
        <f>COUNTIF('attendence-sheet'!L16:AO35,"h")</f>
        <v>32</v>
      </c>
      <c r="E11" s="5">
        <v>2</v>
      </c>
      <c r="F11" s="5">
        <f>DAY('attendence-sheet'!$D$2)</f>
        <v>31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1" t="s">
        <v>155</v>
      </c>
      <c r="B12" s="5">
        <f>COUNTIF('attendence-sheet'!L17:AO36,"p")</f>
        <v>202</v>
      </c>
      <c r="C12" s="5">
        <f>COUNTIF('attendence-sheet'!L17:AO36,"a")</f>
        <v>66</v>
      </c>
      <c r="D12" s="5">
        <f>COUNTIF('attendence-sheet'!L17:AO36,"h")</f>
        <v>32</v>
      </c>
      <c r="E12" s="5">
        <v>2</v>
      </c>
      <c r="F12" s="5">
        <f>DAY('attendence-sheet'!$D$2)</f>
        <v>31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1" t="s">
        <v>156</v>
      </c>
      <c r="B13" s="5">
        <f>COUNTIF('attendence-sheet'!L18:AO37,"p")</f>
        <v>186</v>
      </c>
      <c r="C13" s="5">
        <f>COUNTIF('attendence-sheet'!L18:AO37,"a")</f>
        <v>57</v>
      </c>
      <c r="D13" s="5">
        <f>COUNTIF('attendence-sheet'!L18:AO37,"h")</f>
        <v>32</v>
      </c>
      <c r="E13" s="5">
        <v>2</v>
      </c>
      <c r="F13" s="5">
        <f>DAY('attendence-sheet'!$D$2)</f>
        <v>31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1" t="s">
        <v>157</v>
      </c>
      <c r="B14" s="5">
        <f>COUNTIF('attendence-sheet'!L19:AO38,"p")</f>
        <v>173</v>
      </c>
      <c r="C14" s="5">
        <f>COUNTIF('attendence-sheet'!L19:AO38,"a")</f>
        <v>47</v>
      </c>
      <c r="D14" s="5">
        <f>COUNTIF('attendence-sheet'!L19:AO38,"h")</f>
        <v>30</v>
      </c>
      <c r="E14" s="5">
        <v>2</v>
      </c>
      <c r="F14" s="5">
        <f>DAY('attendence-sheet'!$D$2)</f>
        <v>31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A15" s="1" t="s">
        <v>158</v>
      </c>
      <c r="B15" s="5">
        <f>COUNTIF('attendence-sheet'!L20:AO39,"p")</f>
        <v>156</v>
      </c>
      <c r="C15" s="5">
        <f>COUNTIF('attendence-sheet'!L20:AO39,"a")</f>
        <v>39</v>
      </c>
      <c r="D15" s="5">
        <f>COUNTIF('attendence-sheet'!L20:AO39,"h")</f>
        <v>30</v>
      </c>
      <c r="E15" s="5">
        <v>2</v>
      </c>
      <c r="F15" s="5">
        <f>DAY('attendence-sheet'!$D$2)</f>
        <v>31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A16" s="1" t="s">
        <v>159</v>
      </c>
      <c r="B16" s="5">
        <f>COUNTIF('attendence-sheet'!L21:AO40,"p")</f>
        <v>139</v>
      </c>
      <c r="C16" s="5">
        <f>COUNTIF('attendence-sheet'!L21:AO40,"a")</f>
        <v>31</v>
      </c>
      <c r="D16" s="5">
        <f>COUNTIF('attendence-sheet'!L21:AO40,"h")</f>
        <v>30</v>
      </c>
      <c r="E16" s="5">
        <v>2</v>
      </c>
      <c r="F16" s="5">
        <f>DAY('attendence-sheet'!$D$2)</f>
        <v>31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">
      <c r="A17" s="1" t="s">
        <v>160</v>
      </c>
      <c r="B17" s="5">
        <f>COUNTIF('attendence-sheet'!L22:AO41,"p")</f>
        <v>123</v>
      </c>
      <c r="C17" s="5">
        <f>COUNTIF('attendence-sheet'!L22:AO41,"a")</f>
        <v>22</v>
      </c>
      <c r="D17" s="5">
        <f>COUNTIF('attendence-sheet'!L22:AO41,"h")</f>
        <v>30</v>
      </c>
      <c r="E17" s="5">
        <v>2</v>
      </c>
      <c r="F17" s="5">
        <f>DAY('attendence-sheet'!$D$2)</f>
        <v>31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">
      <c r="A18" s="1" t="s">
        <v>161</v>
      </c>
      <c r="B18" s="5">
        <f>COUNTIF('attendence-sheet'!L23:AO42,"p")</f>
        <v>108</v>
      </c>
      <c r="C18" s="5">
        <f>COUNTIF('attendence-sheet'!L23:AO42,"a")</f>
        <v>18</v>
      </c>
      <c r="D18" s="5">
        <f>COUNTIF('attendence-sheet'!L23:AO42,"h")</f>
        <v>24</v>
      </c>
      <c r="E18" s="5">
        <v>2</v>
      </c>
      <c r="F18" s="5">
        <f>DAY('attendence-sheet'!$D$2)</f>
        <v>31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">
      <c r="A19" s="1" t="s">
        <v>162</v>
      </c>
      <c r="B19" s="5">
        <f>COUNTIF('attendence-sheet'!L24:AO43,"p")</f>
        <v>92</v>
      </c>
      <c r="C19" s="5">
        <f>COUNTIF('attendence-sheet'!L24:AO43,"a")</f>
        <v>15</v>
      </c>
      <c r="D19" s="5">
        <f>COUNTIF('attendence-sheet'!L24:AO43,"h")</f>
        <v>18</v>
      </c>
      <c r="E19" s="5">
        <v>2</v>
      </c>
      <c r="F19" s="5">
        <f>DAY('attendence-sheet'!$D$2)</f>
        <v>31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">
      <c r="A20" s="1" t="s">
        <v>163</v>
      </c>
      <c r="B20" s="5">
        <f>COUNTIF('attendence-sheet'!L25:AO44,"p")</f>
        <v>76</v>
      </c>
      <c r="C20" s="5">
        <f>COUNTIF('attendence-sheet'!L25:AO44,"a")</f>
        <v>12</v>
      </c>
      <c r="D20" s="5">
        <f>COUNTIF('attendence-sheet'!L25:AO44,"h")</f>
        <v>12</v>
      </c>
      <c r="E20" s="5">
        <v>2</v>
      </c>
      <c r="F20" s="5">
        <f>DAY('attendence-sheet'!$D$2)</f>
        <v>31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">
      <c r="A21" s="1" t="s">
        <v>164</v>
      </c>
      <c r="B21" s="5">
        <f>COUNTIF('attendence-sheet'!L26:AO45,"p")</f>
        <v>60</v>
      </c>
      <c r="C21" s="5">
        <f>COUNTIF('attendence-sheet'!L26:AO45,"a")</f>
        <v>9</v>
      </c>
      <c r="D21" s="5">
        <f>COUNTIF('attendence-sheet'!L26:AO45,"h")</f>
        <v>6</v>
      </c>
      <c r="E21" s="5">
        <v>2</v>
      </c>
      <c r="F21" s="5">
        <f>DAY('attendence-sheet'!$D$2)</f>
        <v>31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3">
      <c r="A22" s="1" t="s">
        <v>165</v>
      </c>
      <c r="B22" s="5">
        <f>COUNTIF('attendence-sheet'!L27:AO46,"p")</f>
        <v>44</v>
      </c>
      <c r="C22" s="5">
        <f>COUNTIF('attendence-sheet'!L27:AO46,"a")</f>
        <v>6</v>
      </c>
      <c r="D22" s="5">
        <f>COUNTIF('attendence-sheet'!L27:AO46,"h")</f>
        <v>0</v>
      </c>
      <c r="E22" s="5">
        <v>2</v>
      </c>
      <c r="F22" s="5">
        <f>DAY('attendence-sheet'!$D$2)</f>
        <v>31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3">
      <c r="A23" s="1" t="s">
        <v>166</v>
      </c>
      <c r="B23" s="5">
        <f>COUNTIF('attendence-sheet'!L28:AO47,"p")</f>
        <v>22</v>
      </c>
      <c r="C23" s="5">
        <f>COUNTIF('attendence-sheet'!L28:AO47,"a")</f>
        <v>3</v>
      </c>
      <c r="D23" s="5">
        <f>COUNTIF('attendence-sheet'!L28:AO47,"h")</f>
        <v>0</v>
      </c>
      <c r="E23" s="5">
        <v>2</v>
      </c>
      <c r="F23" s="5">
        <f>DAY('attendence-sheet'!$D$2)</f>
        <v>31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3">
      <c r="A24" s="1"/>
      <c r="B24" s="5">
        <f>COUNTIF('attendence-sheet'!L29:AO48,"p")</f>
        <v>0</v>
      </c>
      <c r="C24" s="5">
        <f>COUNTIF('attendence-sheet'!L29:AO48,"a")</f>
        <v>0</v>
      </c>
      <c r="D24" s="5">
        <f>COUNTIF('attendence-sheet'!L29:AO48,"h")</f>
        <v>0</v>
      </c>
      <c r="E24" s="5">
        <v>2</v>
      </c>
      <c r="F24" s="5">
        <f>DAY('attendence-sheet'!$D$2)</f>
        <v>31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</sheetData>
  <conditionalFormatting sqref="A4:A23">
    <cfRule type="expression" dxfId="2" priority="1">
      <formula>A$8&lt;&gt;""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F01DB-2792-4410-8912-E72F9F458333}">
  <sheetPr codeName="Sheet5"/>
  <dimension ref="A1:C12"/>
  <sheetViews>
    <sheetView workbookViewId="0">
      <selection activeCell="C2" sqref="C2:C4"/>
    </sheetView>
  </sheetViews>
  <sheetFormatPr defaultRowHeight="14.4" x14ac:dyDescent="0.3"/>
  <cols>
    <col min="2" max="2" width="15.88671875" customWidth="1"/>
    <col min="3" max="3" width="9.5546875" bestFit="1" customWidth="1"/>
  </cols>
  <sheetData>
    <row r="1" spans="1:3" x14ac:dyDescent="0.3">
      <c r="A1" t="s">
        <v>123</v>
      </c>
      <c r="B1" t="s">
        <v>135</v>
      </c>
      <c r="C1" s="49"/>
    </row>
    <row r="2" spans="1:3" x14ac:dyDescent="0.3">
      <c r="A2" t="s">
        <v>124</v>
      </c>
      <c r="B2" t="s">
        <v>136</v>
      </c>
      <c r="C2">
        <v>2023</v>
      </c>
    </row>
    <row r="3" spans="1:3" x14ac:dyDescent="0.3">
      <c r="A3" t="s">
        <v>125</v>
      </c>
      <c r="B3" t="s">
        <v>137</v>
      </c>
      <c r="C3">
        <v>2024</v>
      </c>
    </row>
    <row r="4" spans="1:3" x14ac:dyDescent="0.3">
      <c r="A4" t="s">
        <v>126</v>
      </c>
      <c r="B4" t="s">
        <v>138</v>
      </c>
      <c r="C4">
        <v>2025</v>
      </c>
    </row>
    <row r="5" spans="1:3" x14ac:dyDescent="0.3">
      <c r="A5" t="s">
        <v>127</v>
      </c>
      <c r="B5" t="s">
        <v>139</v>
      </c>
    </row>
    <row r="6" spans="1:3" x14ac:dyDescent="0.3">
      <c r="A6" t="s">
        <v>128</v>
      </c>
      <c r="B6" t="s">
        <v>140</v>
      </c>
    </row>
    <row r="7" spans="1:3" x14ac:dyDescent="0.3">
      <c r="A7" t="s">
        <v>129</v>
      </c>
      <c r="B7" t="s">
        <v>141</v>
      </c>
    </row>
    <row r="8" spans="1:3" x14ac:dyDescent="0.3">
      <c r="A8" t="s">
        <v>130</v>
      </c>
    </row>
    <row r="9" spans="1:3" x14ac:dyDescent="0.3">
      <c r="A9" t="s">
        <v>131</v>
      </c>
    </row>
    <row r="10" spans="1:3" x14ac:dyDescent="0.3">
      <c r="A10" t="s">
        <v>132</v>
      </c>
    </row>
    <row r="11" spans="1:3" x14ac:dyDescent="0.3">
      <c r="A11" t="s">
        <v>133</v>
      </c>
    </row>
    <row r="12" spans="1:3" x14ac:dyDescent="0.3">
      <c r="A1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attendence-sheet</vt:lpstr>
      <vt:lpstr>salary-sheet</vt:lpstr>
      <vt:lpstr>attendence-dummy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 DeyTalukder</dc:creator>
  <cp:lastModifiedBy>Santanu DeyTalukder</cp:lastModifiedBy>
  <dcterms:created xsi:type="dcterms:W3CDTF">2024-12-06T15:35:34Z</dcterms:created>
  <dcterms:modified xsi:type="dcterms:W3CDTF">2024-12-26T11:37:27Z</dcterms:modified>
</cp:coreProperties>
</file>