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118C9D6-7231-4C18-AB73-99CF68883CF0}" xr6:coauthVersionLast="47" xr6:coauthVersionMax="47" xr10:uidLastSave="{00000000-0000-0000-0000-000000000000}"/>
  <bookViews>
    <workbookView xWindow="-108" yWindow="-108" windowWidth="23256" windowHeight="12456" activeTab="4" xr2:uid="{26DB1904-4EEA-4D2D-AF2C-342910C031DF}"/>
  </bookViews>
  <sheets>
    <sheet name="Sheet1" sheetId="1" r:id="rId1"/>
    <sheet name="Sheet2" sheetId="2" r:id="rId2"/>
    <sheet name="attendence-sheet" sheetId="3" r:id="rId3"/>
    <sheet name="Sheet3" sheetId="6" r:id="rId4"/>
    <sheet name="salary-sheet" sheetId="4" r:id="rId5"/>
    <sheet name="attendence-dummy" sheetId="5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4" l="1"/>
  <c r="S35" i="4"/>
  <c r="Q35" i="4"/>
  <c r="P35" i="4"/>
  <c r="N35" i="4"/>
  <c r="I35" i="4"/>
  <c r="J35" i="4"/>
  <c r="K35" i="4"/>
  <c r="L35" i="4"/>
  <c r="R35" i="4"/>
  <c r="G35" i="4"/>
  <c r="F35" i="4"/>
  <c r="D35" i="4"/>
  <c r="C35" i="4"/>
  <c r="B35" i="4"/>
  <c r="N24" i="4" l="1"/>
  <c r="N25" i="4"/>
  <c r="N26" i="4"/>
  <c r="N27" i="4"/>
  <c r="N28" i="4"/>
  <c r="N29" i="4"/>
  <c r="N30" i="4"/>
  <c r="N31" i="4"/>
  <c r="N32" i="4"/>
  <c r="N33" i="4"/>
  <c r="N34" i="4"/>
  <c r="K34" i="4"/>
  <c r="L34" i="4"/>
  <c r="R34" i="4"/>
  <c r="K33" i="4"/>
  <c r="L33" i="4"/>
  <c r="R33" i="4"/>
  <c r="K32" i="4"/>
  <c r="L32" i="4"/>
  <c r="R32" i="4"/>
  <c r="K31" i="4"/>
  <c r="L31" i="4"/>
  <c r="R31" i="4"/>
  <c r="K30" i="4"/>
  <c r="L30" i="4"/>
  <c r="R30" i="4"/>
  <c r="K29" i="4"/>
  <c r="L29" i="4"/>
  <c r="R29" i="4"/>
  <c r="K28" i="4"/>
  <c r="L28" i="4"/>
  <c r="R28" i="4"/>
  <c r="K27" i="4"/>
  <c r="L27" i="4"/>
  <c r="R27" i="4"/>
  <c r="K26" i="4"/>
  <c r="L26" i="4"/>
  <c r="R26" i="4"/>
  <c r="K25" i="4"/>
  <c r="L25" i="4"/>
  <c r="R25" i="4"/>
  <c r="K24" i="4"/>
  <c r="L24" i="4"/>
  <c r="R24" i="4"/>
  <c r="D24" i="4"/>
  <c r="D25" i="4"/>
  <c r="D26" i="4"/>
  <c r="D27" i="4"/>
  <c r="D28" i="4"/>
  <c r="D29" i="4"/>
  <c r="D30" i="4"/>
  <c r="D31" i="4"/>
  <c r="D32" i="4"/>
  <c r="D33" i="4"/>
  <c r="D34" i="4"/>
  <c r="C24" i="4"/>
  <c r="C25" i="4"/>
  <c r="C26" i="4"/>
  <c r="C27" i="4"/>
  <c r="C28" i="4"/>
  <c r="C29" i="4"/>
  <c r="C30" i="4"/>
  <c r="C31" i="4"/>
  <c r="C32" i="4"/>
  <c r="C33" i="4"/>
  <c r="C34" i="4"/>
  <c r="B24" i="4"/>
  <c r="B25" i="4"/>
  <c r="B26" i="4"/>
  <c r="B27" i="4"/>
  <c r="B28" i="4"/>
  <c r="B29" i="4"/>
  <c r="B30" i="4"/>
  <c r="B31" i="4"/>
  <c r="B32" i="4"/>
  <c r="B33" i="4"/>
  <c r="B34" i="4"/>
  <c r="C13" i="3"/>
  <c r="T8" i="2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4" i="4"/>
  <c r="N13" i="4"/>
  <c r="N16" i="4"/>
  <c r="N17" i="4"/>
  <c r="N20" i="4"/>
  <c r="N21" i="4"/>
  <c r="N4" i="4"/>
  <c r="N8" i="2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4" i="4"/>
  <c r="K5" i="4"/>
  <c r="N5" i="4" s="1"/>
  <c r="K6" i="4"/>
  <c r="N6" i="4" s="1"/>
  <c r="K7" i="4"/>
  <c r="N7" i="4" s="1"/>
  <c r="K8" i="4"/>
  <c r="N8" i="4" s="1"/>
  <c r="K9" i="4"/>
  <c r="N9" i="4" s="1"/>
  <c r="K10" i="4"/>
  <c r="N10" i="4" s="1"/>
  <c r="K11" i="4"/>
  <c r="N11" i="4" s="1"/>
  <c r="K12" i="4"/>
  <c r="N12" i="4" s="1"/>
  <c r="K13" i="4"/>
  <c r="K14" i="4"/>
  <c r="N14" i="4" s="1"/>
  <c r="K15" i="4"/>
  <c r="N15" i="4" s="1"/>
  <c r="K16" i="4"/>
  <c r="K17" i="4"/>
  <c r="K18" i="4"/>
  <c r="N18" i="4" s="1"/>
  <c r="K19" i="4"/>
  <c r="N19" i="4" s="1"/>
  <c r="K20" i="4"/>
  <c r="K21" i="4"/>
  <c r="K22" i="4"/>
  <c r="N22" i="4" s="1"/>
  <c r="K23" i="4"/>
  <c r="N23" i="4" s="1"/>
  <c r="K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" i="3" l="1"/>
  <c r="D2" i="3" s="1"/>
  <c r="F25" i="4" l="1"/>
  <c r="F29" i="4"/>
  <c r="F33" i="4"/>
  <c r="F26" i="4"/>
  <c r="F30" i="4"/>
  <c r="F34" i="4"/>
  <c r="F27" i="4"/>
  <c r="F31" i="4"/>
  <c r="F24" i="4"/>
  <c r="F28" i="4"/>
  <c r="F32" i="4"/>
  <c r="F5" i="4"/>
  <c r="F9" i="4"/>
  <c r="F13" i="4"/>
  <c r="F17" i="4"/>
  <c r="F21" i="4"/>
  <c r="F4" i="4"/>
  <c r="F6" i="4"/>
  <c r="F10" i="4"/>
  <c r="F14" i="4"/>
  <c r="F18" i="4"/>
  <c r="F22" i="4"/>
  <c r="F12" i="4"/>
  <c r="F16" i="4"/>
  <c r="F7" i="4"/>
  <c r="F11" i="4"/>
  <c r="F15" i="4"/>
  <c r="F19" i="4"/>
  <c r="F23" i="4"/>
  <c r="F8" i="4"/>
  <c r="F20" i="4"/>
  <c r="L8" i="3"/>
  <c r="C3" i="3"/>
  <c r="I24" i="4" l="1"/>
  <c r="G24" i="4"/>
  <c r="G25" i="4"/>
  <c r="I25" i="4"/>
  <c r="G31" i="4"/>
  <c r="I31" i="4"/>
  <c r="G26" i="4"/>
  <c r="I26" i="4"/>
  <c r="I30" i="4"/>
  <c r="G30" i="4"/>
  <c r="G32" i="4"/>
  <c r="I32" i="4"/>
  <c r="I27" i="4"/>
  <c r="G27" i="4"/>
  <c r="I33" i="4"/>
  <c r="G33" i="4"/>
  <c r="G28" i="4"/>
  <c r="I28" i="4"/>
  <c r="G34" i="4"/>
  <c r="I34" i="4"/>
  <c r="G29" i="4"/>
  <c r="I29" i="4"/>
  <c r="L2" i="3"/>
  <c r="L4" i="3"/>
  <c r="L3" i="3"/>
  <c r="I23" i="4"/>
  <c r="G23" i="4"/>
  <c r="I7" i="4"/>
  <c r="G7" i="4"/>
  <c r="I18" i="4"/>
  <c r="G18" i="4"/>
  <c r="I4" i="4"/>
  <c r="P4" i="4" s="1"/>
  <c r="G4" i="4"/>
  <c r="I19" i="4"/>
  <c r="G19" i="4"/>
  <c r="I16" i="4"/>
  <c r="G16" i="4"/>
  <c r="I14" i="4"/>
  <c r="G14" i="4"/>
  <c r="I21" i="4"/>
  <c r="G21" i="4"/>
  <c r="I20" i="4"/>
  <c r="G20" i="4"/>
  <c r="I15" i="4"/>
  <c r="G15" i="4"/>
  <c r="I12" i="4"/>
  <c r="G12" i="4"/>
  <c r="I10" i="4"/>
  <c r="G10" i="4"/>
  <c r="I17" i="4"/>
  <c r="G17" i="4"/>
  <c r="I8" i="4"/>
  <c r="G8" i="4"/>
  <c r="I11" i="4"/>
  <c r="G11" i="4"/>
  <c r="I22" i="4"/>
  <c r="G22" i="4"/>
  <c r="I6" i="4"/>
  <c r="G6" i="4"/>
  <c r="I13" i="4"/>
  <c r="G13" i="4"/>
  <c r="I9" i="4"/>
  <c r="G9" i="4"/>
  <c r="I5" i="4"/>
  <c r="G5" i="4"/>
  <c r="M8" i="3"/>
  <c r="L7" i="3"/>
  <c r="P34" i="4" l="1"/>
  <c r="J34" i="4"/>
  <c r="Q34" i="4" s="1"/>
  <c r="S34" i="4" s="1"/>
  <c r="T34" i="4" s="1"/>
  <c r="J32" i="4"/>
  <c r="Q32" i="4" s="1"/>
  <c r="S32" i="4" s="1"/>
  <c r="T32" i="4" s="1"/>
  <c r="P32" i="4"/>
  <c r="J26" i="4"/>
  <c r="P26" i="4"/>
  <c r="P25" i="4"/>
  <c r="J25" i="4"/>
  <c r="J33" i="4"/>
  <c r="P33" i="4"/>
  <c r="P29" i="4"/>
  <c r="J29" i="4"/>
  <c r="J28" i="4"/>
  <c r="P28" i="4"/>
  <c r="P31" i="4"/>
  <c r="J31" i="4"/>
  <c r="P27" i="4"/>
  <c r="J27" i="4"/>
  <c r="Q27" i="4" s="1"/>
  <c r="S27" i="4" s="1"/>
  <c r="T27" i="4" s="1"/>
  <c r="P30" i="4"/>
  <c r="J30" i="4"/>
  <c r="P24" i="4"/>
  <c r="J24" i="4"/>
  <c r="Q24" i="4" s="1"/>
  <c r="S24" i="4" s="1"/>
  <c r="T24" i="4" s="1"/>
  <c r="M4" i="3"/>
  <c r="M3" i="3"/>
  <c r="M2" i="3"/>
  <c r="J4" i="4"/>
  <c r="Q4" i="4" s="1"/>
  <c r="S4" i="4" s="1"/>
  <c r="T4" i="4" s="1"/>
  <c r="J9" i="4"/>
  <c r="P9" i="4"/>
  <c r="P6" i="4"/>
  <c r="J6" i="4"/>
  <c r="P11" i="4"/>
  <c r="J11" i="4"/>
  <c r="P17" i="4"/>
  <c r="J17" i="4"/>
  <c r="P12" i="4"/>
  <c r="J12" i="4"/>
  <c r="P20" i="4"/>
  <c r="J20" i="4"/>
  <c r="P14" i="4"/>
  <c r="J14" i="4"/>
  <c r="J19" i="4"/>
  <c r="P19" i="4"/>
  <c r="P18" i="4"/>
  <c r="J18" i="4"/>
  <c r="P23" i="4"/>
  <c r="J23" i="4"/>
  <c r="J5" i="4"/>
  <c r="P5" i="4"/>
  <c r="P13" i="4"/>
  <c r="J13" i="4"/>
  <c r="P22" i="4"/>
  <c r="J22" i="4"/>
  <c r="J8" i="4"/>
  <c r="P8" i="4"/>
  <c r="J10" i="4"/>
  <c r="P10" i="4"/>
  <c r="P15" i="4"/>
  <c r="J15" i="4"/>
  <c r="P21" i="4"/>
  <c r="J21" i="4"/>
  <c r="P16" i="4"/>
  <c r="J16" i="4"/>
  <c r="P7" i="4"/>
  <c r="J7" i="4"/>
  <c r="N8" i="3"/>
  <c r="M7" i="3"/>
  <c r="T9" i="2"/>
  <c r="T11" i="2"/>
  <c r="T12" i="2"/>
  <c r="T13" i="2"/>
  <c r="T14" i="2"/>
  <c r="S9" i="2"/>
  <c r="S11" i="2"/>
  <c r="S12" i="2"/>
  <c r="S13" i="2"/>
  <c r="S14" i="2"/>
  <c r="R9" i="2"/>
  <c r="R10" i="2"/>
  <c r="R11" i="2"/>
  <c r="R12" i="2"/>
  <c r="R13" i="2"/>
  <c r="R14" i="2"/>
  <c r="R8" i="2"/>
  <c r="K8" i="2"/>
  <c r="K9" i="2"/>
  <c r="N9" i="2" s="1"/>
  <c r="K10" i="2"/>
  <c r="N10" i="2" s="1"/>
  <c r="K11" i="2"/>
  <c r="N11" i="2" s="1"/>
  <c r="K12" i="2"/>
  <c r="N12" i="2" s="1"/>
  <c r="K13" i="2"/>
  <c r="N13" i="2" s="1"/>
  <c r="K14" i="2"/>
  <c r="N14" i="2" s="1"/>
  <c r="I8" i="2"/>
  <c r="P8" i="2" s="1"/>
  <c r="D8" i="2"/>
  <c r="D9" i="2"/>
  <c r="D10" i="2"/>
  <c r="D11" i="2"/>
  <c r="D12" i="2"/>
  <c r="D13" i="2"/>
  <c r="D14" i="2"/>
  <c r="I9" i="2"/>
  <c r="P9" i="2" s="1"/>
  <c r="I10" i="2"/>
  <c r="P10" i="2" s="1"/>
  <c r="I11" i="2"/>
  <c r="P11" i="2" s="1"/>
  <c r="I12" i="2"/>
  <c r="J12" i="2" s="1"/>
  <c r="I13" i="2"/>
  <c r="P13" i="2" s="1"/>
  <c r="I14" i="2"/>
  <c r="P14" i="2" s="1"/>
  <c r="C9" i="2"/>
  <c r="G9" i="2" s="1"/>
  <c r="J9" i="2" s="1"/>
  <c r="C10" i="2"/>
  <c r="C11" i="2"/>
  <c r="C12" i="2"/>
  <c r="G12" i="2" s="1"/>
  <c r="C13" i="2"/>
  <c r="G13" i="2" s="1"/>
  <c r="J13" i="2" s="1"/>
  <c r="C14" i="2"/>
  <c r="C8" i="2"/>
  <c r="B8" i="2"/>
  <c r="B9" i="2"/>
  <c r="B10" i="2"/>
  <c r="B11" i="2"/>
  <c r="B12" i="2"/>
  <c r="B13" i="2"/>
  <c r="B14" i="2"/>
  <c r="Q30" i="4" l="1"/>
  <c r="S30" i="4" s="1"/>
  <c r="T30" i="4" s="1"/>
  <c r="Q31" i="4"/>
  <c r="S31" i="4" s="1"/>
  <c r="T31" i="4" s="1"/>
  <c r="Q29" i="4"/>
  <c r="S29" i="4" s="1"/>
  <c r="T29" i="4" s="1"/>
  <c r="Q25" i="4"/>
  <c r="S25" i="4" s="1"/>
  <c r="T25" i="4" s="1"/>
  <c r="Q28" i="4"/>
  <c r="S28" i="4" s="1"/>
  <c r="T28" i="4" s="1"/>
  <c r="Q33" i="4"/>
  <c r="S33" i="4" s="1"/>
  <c r="T33" i="4" s="1"/>
  <c r="Q26" i="4"/>
  <c r="S26" i="4" s="1"/>
  <c r="T26" i="4" s="1"/>
  <c r="N4" i="3"/>
  <c r="N3" i="3"/>
  <c r="N2" i="3"/>
  <c r="Q16" i="4"/>
  <c r="S16" i="4" s="1"/>
  <c r="T16" i="4" s="1"/>
  <c r="Q15" i="4"/>
  <c r="S15" i="4" s="1"/>
  <c r="T15" i="4" s="1"/>
  <c r="Q13" i="4"/>
  <c r="S13" i="4" s="1"/>
  <c r="T13" i="4" s="1"/>
  <c r="Q23" i="4"/>
  <c r="S23" i="4" s="1"/>
  <c r="T23" i="4" s="1"/>
  <c r="Q20" i="4"/>
  <c r="S20" i="4" s="1"/>
  <c r="T20" i="4" s="1"/>
  <c r="Q17" i="4"/>
  <c r="S17" i="4" s="1"/>
  <c r="T17" i="4" s="1"/>
  <c r="Q6" i="4"/>
  <c r="S6" i="4" s="1"/>
  <c r="T6" i="4" s="1"/>
  <c r="Q7" i="4"/>
  <c r="S7" i="4" s="1"/>
  <c r="T7" i="4" s="1"/>
  <c r="Q21" i="4"/>
  <c r="S21" i="4" s="1"/>
  <c r="T21" i="4" s="1"/>
  <c r="Q22" i="4"/>
  <c r="S22" i="4" s="1"/>
  <c r="T22" i="4" s="1"/>
  <c r="Q18" i="4"/>
  <c r="S18" i="4" s="1"/>
  <c r="T18" i="4" s="1"/>
  <c r="Q14" i="4"/>
  <c r="S14" i="4" s="1"/>
  <c r="T14" i="4" s="1"/>
  <c r="Q12" i="4"/>
  <c r="S12" i="4" s="1"/>
  <c r="T12" i="4" s="1"/>
  <c r="Q11" i="4"/>
  <c r="S11" i="4" s="1"/>
  <c r="T11" i="4" s="1"/>
  <c r="Q10" i="4"/>
  <c r="S10" i="4" s="1"/>
  <c r="T10" i="4" s="1"/>
  <c r="Q5" i="4"/>
  <c r="S5" i="4" s="1"/>
  <c r="T5" i="4" s="1"/>
  <c r="Q9" i="4"/>
  <c r="S9" i="4" s="1"/>
  <c r="T9" i="4" s="1"/>
  <c r="Q8" i="4"/>
  <c r="S8" i="4" s="1"/>
  <c r="T8" i="4" s="1"/>
  <c r="Q19" i="4"/>
  <c r="S19" i="4" s="1"/>
  <c r="T19" i="4" s="1"/>
  <c r="O8" i="3"/>
  <c r="N7" i="3"/>
  <c r="G8" i="2"/>
  <c r="J8" i="2" s="1"/>
  <c r="Q8" i="2" s="1"/>
  <c r="S8" i="2" s="1"/>
  <c r="Q9" i="2"/>
  <c r="Q13" i="2"/>
  <c r="P12" i="2"/>
  <c r="Q12" i="2" s="1"/>
  <c r="G11" i="2"/>
  <c r="J11" i="2" s="1"/>
  <c r="Q11" i="2" s="1"/>
  <c r="G14" i="2"/>
  <c r="J14" i="2" s="1"/>
  <c r="Q14" i="2" s="1"/>
  <c r="G10" i="2"/>
  <c r="J10" i="2" s="1"/>
  <c r="Q10" i="2" s="1"/>
  <c r="S10" i="2" s="1"/>
  <c r="T10" i="2" s="1"/>
  <c r="O4" i="3" l="1"/>
  <c r="O3" i="3"/>
  <c r="O2" i="3"/>
  <c r="P8" i="3"/>
  <c r="O7" i="3"/>
  <c r="P4" i="3" l="1"/>
  <c r="P3" i="3"/>
  <c r="P2" i="3"/>
  <c r="Q8" i="3"/>
  <c r="Q4" i="3" s="1"/>
  <c r="P7" i="3"/>
  <c r="Q2" i="3" l="1"/>
  <c r="Q3" i="3"/>
  <c r="R8" i="3"/>
  <c r="R4" i="3" s="1"/>
  <c r="Q7" i="3"/>
  <c r="R2" i="3" l="1"/>
  <c r="R3" i="3"/>
  <c r="S8" i="3"/>
  <c r="S4" i="3" s="1"/>
  <c r="R7" i="3"/>
  <c r="S2" i="3" l="1"/>
  <c r="S3" i="3"/>
  <c r="T8" i="3"/>
  <c r="T4" i="3" s="1"/>
  <c r="S7" i="3"/>
  <c r="T2" i="3" l="1"/>
  <c r="T3" i="3"/>
  <c r="U8" i="3"/>
  <c r="U4" i="3" s="1"/>
  <c r="T7" i="3"/>
  <c r="U2" i="3" l="1"/>
  <c r="U3" i="3"/>
  <c r="V8" i="3"/>
  <c r="V4" i="3" s="1"/>
  <c r="U7" i="3"/>
  <c r="V2" i="3" l="1"/>
  <c r="V3" i="3"/>
  <c r="W8" i="3"/>
  <c r="W4" i="3" s="1"/>
  <c r="V7" i="3"/>
  <c r="W2" i="3" l="1"/>
  <c r="W3" i="3"/>
  <c r="X8" i="3"/>
  <c r="X4" i="3" s="1"/>
  <c r="W7" i="3"/>
  <c r="X2" i="3" l="1"/>
  <c r="X3" i="3"/>
  <c r="Y8" i="3"/>
  <c r="Y4" i="3" s="1"/>
  <c r="X7" i="3"/>
  <c r="Y2" i="3" l="1"/>
  <c r="Y3" i="3"/>
  <c r="Z8" i="3"/>
  <c r="Z4" i="3" s="1"/>
  <c r="Y7" i="3"/>
  <c r="Z2" i="3" l="1"/>
  <c r="Z3" i="3"/>
  <c r="AA8" i="3"/>
  <c r="AA4" i="3" s="1"/>
  <c r="Z7" i="3"/>
  <c r="AA2" i="3" l="1"/>
  <c r="AA3" i="3"/>
  <c r="AB8" i="3"/>
  <c r="AB4" i="3" s="1"/>
  <c r="AA7" i="3"/>
  <c r="AB2" i="3" l="1"/>
  <c r="AB3" i="3"/>
  <c r="AC8" i="3"/>
  <c r="AC4" i="3" s="1"/>
  <c r="AB7" i="3"/>
  <c r="AC2" i="3" l="1"/>
  <c r="AC3" i="3"/>
  <c r="AD8" i="3"/>
  <c r="AD4" i="3" s="1"/>
  <c r="AC7" i="3"/>
  <c r="AD2" i="3" l="1"/>
  <c r="AD3" i="3"/>
  <c r="AE8" i="3"/>
  <c r="AE4" i="3" s="1"/>
  <c r="AD7" i="3"/>
  <c r="AE2" i="3" l="1"/>
  <c r="AE3" i="3"/>
  <c r="AF8" i="3"/>
  <c r="AF4" i="3" s="1"/>
  <c r="AE7" i="3"/>
  <c r="AF2" i="3" l="1"/>
  <c r="AF3" i="3"/>
  <c r="AG8" i="3"/>
  <c r="AG4" i="3" s="1"/>
  <c r="AF7" i="3"/>
  <c r="AG2" i="3" l="1"/>
  <c r="AG3" i="3"/>
  <c r="AH8" i="3"/>
  <c r="AH4" i="3" s="1"/>
  <c r="AG7" i="3"/>
  <c r="AH2" i="3" l="1"/>
  <c r="AH3" i="3"/>
  <c r="AI8" i="3"/>
  <c r="AI4" i="3" s="1"/>
  <c r="AH7" i="3"/>
  <c r="AI2" i="3" l="1"/>
  <c r="AI3" i="3"/>
  <c r="AJ8" i="3"/>
  <c r="AJ4" i="3" s="1"/>
  <c r="AI7" i="3"/>
  <c r="AJ2" i="3" l="1"/>
  <c r="AJ3" i="3"/>
  <c r="AK8" i="3"/>
  <c r="AK4" i="3" s="1"/>
  <c r="AJ7" i="3"/>
  <c r="AK2" i="3" l="1"/>
  <c r="AK3" i="3"/>
  <c r="AL8" i="3"/>
  <c r="AL4" i="3" s="1"/>
  <c r="AK7" i="3"/>
  <c r="AL2" i="3" l="1"/>
  <c r="AL3" i="3"/>
  <c r="AM8" i="3"/>
  <c r="AM4" i="3" s="1"/>
  <c r="AL7" i="3"/>
  <c r="AM2" i="3" l="1"/>
  <c r="AM3" i="3"/>
  <c r="AN8" i="3"/>
  <c r="AN4" i="3" s="1"/>
  <c r="AM7" i="3"/>
  <c r="AN2" i="3" l="1"/>
  <c r="AN3" i="3"/>
  <c r="AO8" i="3"/>
  <c r="AO4" i="3" s="1"/>
  <c r="AN7" i="3"/>
  <c r="AO2" i="3" l="1"/>
  <c r="E13" i="3" s="1"/>
  <c r="AO3" i="3"/>
  <c r="C18" i="3" s="1"/>
  <c r="E18" i="3"/>
  <c r="AP8" i="3"/>
  <c r="AP7" i="3" s="1"/>
  <c r="AO7" i="3"/>
</calcChain>
</file>

<file path=xl/sharedStrings.xml><?xml version="1.0" encoding="utf-8"?>
<sst xmlns="http://schemas.openxmlformats.org/spreadsheetml/2006/main" count="1087" uniqueCount="213">
  <si>
    <t>Month</t>
  </si>
  <si>
    <t>Year</t>
  </si>
  <si>
    <t>From Date</t>
  </si>
  <si>
    <t>To Date</t>
  </si>
  <si>
    <t>FEB</t>
  </si>
  <si>
    <t>MARCH</t>
  </si>
  <si>
    <t>APRIL</t>
  </si>
  <si>
    <t>MAY</t>
  </si>
  <si>
    <t>JUNE</t>
  </si>
  <si>
    <t>JULY</t>
  </si>
  <si>
    <t>OCTOBAR</t>
  </si>
  <si>
    <t>NOVEMBAR</t>
  </si>
  <si>
    <t>JANUARY</t>
  </si>
  <si>
    <t>AUG</t>
  </si>
  <si>
    <t>SEP</t>
  </si>
  <si>
    <t>DECEMBAR</t>
  </si>
  <si>
    <t>31-01-2023</t>
  </si>
  <si>
    <t>EMP ID</t>
  </si>
  <si>
    <t>EMP NAME</t>
  </si>
  <si>
    <t>DEPARTMENT</t>
  </si>
  <si>
    <t>MOBILE</t>
  </si>
  <si>
    <t>A101</t>
  </si>
  <si>
    <t>B101</t>
  </si>
  <si>
    <t>A102</t>
  </si>
  <si>
    <t>A103</t>
  </si>
  <si>
    <t>A104</t>
  </si>
  <si>
    <t>B102</t>
  </si>
  <si>
    <t>SURESH</t>
  </si>
  <si>
    <t>PRITAM</t>
  </si>
  <si>
    <t>MALA</t>
  </si>
  <si>
    <t>ACCOUNTS</t>
  </si>
  <si>
    <t>SALES</t>
  </si>
  <si>
    <t>PURCHASE</t>
  </si>
  <si>
    <t>HR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</si>
  <si>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</si>
  <si>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</si>
  <si>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</si>
  <si>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</si>
  <si>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</si>
  <si>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</si>
  <si>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</si>
  <si>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</si>
  <si>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</si>
  <si>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Sun</t>
  </si>
  <si>
    <t>Mon</t>
  </si>
  <si>
    <t>Tue</t>
  </si>
  <si>
    <t>Wed</t>
  </si>
  <si>
    <t>Thu</t>
  </si>
  <si>
    <t>Fri</t>
  </si>
  <si>
    <t>Sat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</si>
  <si>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</si>
  <si>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</si>
  <si>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</si>
  <si>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</si>
  <si>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</si>
  <si>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</si>
  <si>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</si>
  <si>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</si>
  <si>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</si>
  <si>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</si>
  <si>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</si>
  <si>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</si>
  <si>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</si>
  <si>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</si>
  <si>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</si>
  <si>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</si>
  <si>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</si>
  <si>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</si>
  <si>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</si>
  <si>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</si>
  <si>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</si>
  <si>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</si>
  <si>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P</t>
  </si>
  <si>
    <t>SIPRA</t>
  </si>
  <si>
    <t>PROLOY</t>
  </si>
  <si>
    <t>MOLOY</t>
  </si>
  <si>
    <t>PINTU</t>
  </si>
  <si>
    <t>B103</t>
  </si>
  <si>
    <t>A</t>
  </si>
  <si>
    <t>HD</t>
  </si>
  <si>
    <t>Total Present</t>
  </si>
  <si>
    <t>Total Absent</t>
  </si>
  <si>
    <t>Total Halfday</t>
  </si>
  <si>
    <t>Total Holiday</t>
  </si>
  <si>
    <t>Total Days in a month</t>
  </si>
  <si>
    <t>Working days</t>
  </si>
  <si>
    <t>Basic Salary</t>
  </si>
  <si>
    <t>Per day salary</t>
  </si>
  <si>
    <t>Net basic salary</t>
  </si>
  <si>
    <t>DA @12%</t>
  </si>
  <si>
    <t>TA</t>
  </si>
  <si>
    <t>HRA</t>
  </si>
  <si>
    <t>Overtime in hours</t>
  </si>
  <si>
    <t>Overtime salary</t>
  </si>
  <si>
    <t>Gross Salary</t>
  </si>
  <si>
    <t>D7</t>
  </si>
  <si>
    <t>F7</t>
  </si>
  <si>
    <t>C7</t>
  </si>
  <si>
    <t>Formula</t>
  </si>
  <si>
    <t>H7</t>
  </si>
  <si>
    <t>(=)F7-C7-(D7/2)</t>
  </si>
  <si>
    <t>(=)H7/F7</t>
  </si>
  <si>
    <t>(=)I7*G7</t>
  </si>
  <si>
    <t>(=)H7*12%</t>
  </si>
  <si>
    <t>City</t>
  </si>
  <si>
    <t>metro</t>
  </si>
  <si>
    <t>non metro</t>
  </si>
  <si>
    <t>(=)IF(M7="metro",(H7+K7)*50%,</t>
  </si>
  <si>
    <t>(=)I7/8*O7</t>
  </si>
  <si>
    <t>i,o and p cell formula</t>
  </si>
  <si>
    <t>PF @ 12%</t>
  </si>
  <si>
    <t>ESI</t>
  </si>
  <si>
    <t>Net salary</t>
  </si>
  <si>
    <t>(=)J7+K7+L7+N7+P7</t>
  </si>
  <si>
    <t>CountIF formula use</t>
  </si>
  <si>
    <t>IF(ISNUMBER(S8),Q8-R8-S8,Q8-R8)</t>
  </si>
  <si>
    <t>50% of (basic+DA) for metro city</t>
  </si>
  <si>
    <t>40% of (basic+DA) for non metro city</t>
  </si>
  <si>
    <t>0.75% of gross, if gross salary is below 21000</t>
  </si>
  <si>
    <t>Overtime 
in hours</t>
  </si>
  <si>
    <t>Overtime 
salary</t>
  </si>
  <si>
    <t>Gross 
Salary</t>
  </si>
  <si>
    <t>Total Days 
in a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</si>
  <si>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</si>
  <si>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</si>
  <si>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</si>
  <si>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</si>
  <si>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</si>
  <si>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</si>
  <si>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</si>
  <si>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</si>
  <si>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</si>
  <si>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</si>
  <si>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</si>
  <si>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</si>
  <si>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Sunday</t>
  </si>
  <si>
    <t>Monday</t>
  </si>
  <si>
    <t>Tuesday</t>
  </si>
  <si>
    <t>Wednesday</t>
  </si>
  <si>
    <t>Thursday</t>
  </si>
  <si>
    <t>Friday</t>
  </si>
  <si>
    <t>Saturday</t>
  </si>
  <si>
    <t>Weak Off</t>
  </si>
  <si>
    <t>Total EMP</t>
  </si>
  <si>
    <t>Presence</t>
  </si>
  <si>
    <t>Absence</t>
  </si>
  <si>
    <t>Half DAY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</si>
  <si>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</si>
  <si>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</si>
  <si>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</si>
  <si>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</si>
  <si>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</si>
  <si>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</si>
  <si>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</si>
  <si>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</si>
  <si>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</si>
  <si>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</si>
  <si>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</si>
  <si>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</si>
  <si>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</si>
  <si>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</si>
  <si>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</si>
  <si>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</si>
  <si>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</si>
  <si>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</si>
  <si>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</si>
  <si>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</si>
  <si>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Jiya</t>
  </si>
  <si>
    <t>Suman</t>
  </si>
  <si>
    <t>Neha</t>
  </si>
  <si>
    <t>Rohit Sharma</t>
  </si>
  <si>
    <t>Om</t>
  </si>
  <si>
    <t>Avi Sharma</t>
  </si>
  <si>
    <t>Ramesh Kumar</t>
  </si>
  <si>
    <t>Rohit</t>
  </si>
  <si>
    <t>Rohan Singh</t>
  </si>
  <si>
    <t>Dev</t>
  </si>
  <si>
    <t>Deepak</t>
  </si>
  <si>
    <t>Ravi Kumar</t>
  </si>
  <si>
    <t>a</t>
  </si>
  <si>
    <t>p</t>
  </si>
  <si>
    <t>h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</si>
  <si>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</si>
  <si>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</si>
  <si>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</si>
  <si>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</si>
  <si>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</si>
  <si>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</si>
  <si>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</si>
  <si>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</si>
  <si>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</si>
  <si>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</si>
  <si>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</si>
  <si>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Pritish</t>
  </si>
  <si>
    <t>Samaresh</t>
  </si>
  <si>
    <t>Yahana</t>
  </si>
  <si>
    <t>Tulsi</t>
  </si>
  <si>
    <t>Oliver</t>
  </si>
  <si>
    <t>Pramath</t>
  </si>
  <si>
    <t>Sibnath</t>
  </si>
  <si>
    <t>Urmila</t>
  </si>
  <si>
    <t>Harish</t>
  </si>
  <si>
    <t>Prasen</t>
  </si>
  <si>
    <t>Koilash</t>
  </si>
  <si>
    <t>H</t>
  </si>
  <si>
    <t>Row Labels</t>
  </si>
  <si>
    <t>Grand Total</t>
  </si>
  <si>
    <t>Sum of Working days</t>
  </si>
  <si>
    <t>Sum of Net salary</t>
  </si>
  <si>
    <t>Sum of PF @ 12%</t>
  </si>
  <si>
    <t>E032</t>
  </si>
  <si>
    <t>E033</t>
  </si>
  <si>
    <t>Bishal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</si>
</sst>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\a\te"/>
    <numFmt numFmtId="165" formatCode="#\ &quot;hrs&quot;"/>
    <numFmt numFmtId="166" formatCode="[$-409]d\-mmm\-yy;@"/>
    <numFmt numFmtId="167" formatCode="[$-409]dd\-mmm\-yy;@"/>
    <numFmt numFmtId="168" formatCode="dd"/>
    <numFmt numFmtId="169" formatCode="ddd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Fill="1"/>
    <xf numFmtId="0" fontId="2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0" xfId="0" applyFill="1"/>
    <xf numFmtId="165" fontId="0" fillId="0" borderId="1" xfId="0" applyNumberFormat="1" applyBorder="1" applyAlignment="1">
      <alignment horizontal="center"/>
    </xf>
    <xf numFmtId="0" fontId="0" fillId="8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0" fillId="10" borderId="1" xfId="0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11" borderId="1" xfId="0" applyFont="1" applyFill="1" applyBorder="1" applyAlignment="1">
      <alignment horizontal="left"/>
    </xf>
    <xf numFmtId="0" fontId="7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13" borderId="0" xfId="0" applyFill="1"/>
    <xf numFmtId="0" fontId="5" fillId="13" borderId="0" xfId="0" applyFont="1" applyFill="1" applyAlignment="1">
      <alignment horizontal="center"/>
    </xf>
    <xf numFmtId="0" fontId="8" fillId="0" borderId="1" xfId="0" applyFont="1" applyBorder="1"/>
    <xf numFmtId="0" fontId="8" fillId="3" borderId="1" xfId="0" applyFont="1" applyFill="1" applyBorder="1"/>
    <xf numFmtId="0" fontId="8" fillId="2" borderId="1" xfId="0" applyFont="1" applyFill="1" applyBorder="1"/>
    <xf numFmtId="49" fontId="8" fillId="0" borderId="1" xfId="0" applyNumberFormat="1" applyFont="1" applyBorder="1"/>
    <xf numFmtId="0" fontId="6" fillId="0" borderId="1" xfId="0" applyFont="1" applyBorder="1"/>
    <xf numFmtId="0" fontId="1" fillId="3" borderId="2" xfId="0" applyFont="1" applyFill="1" applyBorder="1" applyAlignment="1">
      <alignment horizontal="center"/>
    </xf>
    <xf numFmtId="0" fontId="0" fillId="3" borderId="3" xfId="0" applyFill="1" applyBorder="1" applyAlignment="1"/>
    <xf numFmtId="0" fontId="1" fillId="3" borderId="3" xfId="0" applyFont="1" applyFill="1" applyBorder="1" applyAlignment="1">
      <alignment horizontal="center"/>
    </xf>
    <xf numFmtId="0" fontId="0" fillId="3" borderId="4" xfId="0" applyFill="1" applyBorder="1" applyAlignment="1"/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/>
    <xf numFmtId="0" fontId="0" fillId="0" borderId="0" xfId="0" applyFill="1" applyBorder="1"/>
    <xf numFmtId="0" fontId="3" fillId="0" borderId="0" xfId="0" applyFont="1" applyFill="1" applyBorder="1"/>
    <xf numFmtId="14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0" applyFont="1" applyBorder="1"/>
    <xf numFmtId="167" fontId="2" fillId="14" borderId="1" xfId="0" applyNumberFormat="1" applyFont="1" applyFill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left"/>
    </xf>
    <xf numFmtId="168" fontId="5" fillId="0" borderId="1" xfId="0" applyNumberFormat="1" applyFont="1" applyFill="1" applyBorder="1" applyAlignment="1">
      <alignment horizontal="center"/>
    </xf>
    <xf numFmtId="0" fontId="0" fillId="0" borderId="0" xfId="0" applyAlignment="1">
      <alignment textRotation="90"/>
    </xf>
    <xf numFmtId="0" fontId="2" fillId="0" borderId="0" xfId="0" applyFont="1" applyFill="1" applyBorder="1"/>
    <xf numFmtId="166" fontId="0" fillId="0" borderId="0" xfId="0" applyNumberFormat="1" applyFill="1" applyBorder="1"/>
    <xf numFmtId="168" fontId="5" fillId="0" borderId="5" xfId="0" applyNumberFormat="1" applyFont="1" applyFill="1" applyBorder="1" applyAlignment="1">
      <alignment horizontal="center"/>
    </xf>
    <xf numFmtId="168" fontId="5" fillId="0" borderId="0" xfId="0" applyNumberFormat="1" applyFont="1" applyFill="1" applyBorder="1" applyAlignment="1">
      <alignment horizontal="center"/>
    </xf>
    <xf numFmtId="0" fontId="7" fillId="15" borderId="0" xfId="0" applyFont="1" applyFill="1" applyAlignment="1">
      <alignment horizontal="center"/>
    </xf>
    <xf numFmtId="169" fontId="0" fillId="0" borderId="0" xfId="0" applyNumberFormat="1" applyAlignment="1">
      <alignment textRotation="90"/>
    </xf>
    <xf numFmtId="165" fontId="5" fillId="0" borderId="1" xfId="0" applyNumberFormat="1" applyFon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7" borderId="0" xfId="0" applyFont="1" applyFill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0" fontId="0" fillId="0" borderId="1" xfId="0" applyFill="1" applyBorder="1" applyAlignment="1"/>
    <xf numFmtId="0" fontId="0" fillId="0" borderId="1" xfId="0" applyBorder="1" applyAlignment="1"/>
    <xf numFmtId="0" fontId="0" fillId="0" borderId="0" xfId="0" applyAlignment="1"/>
    <xf numFmtId="0" fontId="0" fillId="0" borderId="1" xfId="0" applyFill="1" applyBorder="1" applyAlignment="1">
      <alignment horizontal="right"/>
    </xf>
    <xf numFmtId="0" fontId="0" fillId="0" borderId="6" xfId="0" applyFill="1" applyBorder="1" applyAlignment="1">
      <alignment horizontal="left"/>
    </xf>
    <xf numFmtId="0" fontId="0" fillId="0" borderId="6" xfId="0" applyFill="1" applyBorder="1"/>
    <xf numFmtId="0" fontId="0" fillId="0" borderId="6" xfId="0" applyFill="1" applyBorder="1" applyAlignment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1">
    <cellStyle name="Normal" xfId="0" builtinId="0"/>
  </cellStyles>
  <dxfs count="1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4" tint="0.3999450666829432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2D050"/>
      </font>
      <fill>
        <patternFill>
          <bgColor theme="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3499862666707357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anu DeyTalukder" refreshedDate="45637.548395949074" createdVersion="7" refreshedVersion="7" minRefreshableVersion="3" recordCount="31" xr:uid="{CB918890-3DB7-461C-BF04-08189A733AD7}">
  <cacheSource type="worksheet">
    <worksheetSource ref="A3:T34" sheet="salary-sheet"/>
  </cacheSource>
  <cacheFields count="20">
    <cacheField name="EMP ID" numFmtId="0">
      <sharedItems count="31">
        <s v="E001"/>
        <s v="E002"/>
        <s v="E003"/>
        <s v="E004"/>
        <s v="E005"/>
        <s v="E006"/>
        <s v="E007"/>
        <s v="E008"/>
        <s v="E009"/>
        <s v="E010"/>
        <s v="E011"/>
        <s v="E012"/>
        <s v="E013"/>
        <s v="E014"/>
        <s v="E015"/>
        <s v="E016"/>
        <s v="E017"/>
        <s v="E018"/>
        <s v="E019"/>
        <s v="E020"/>
        <s v="E021"/>
        <s v="E022"/>
        <s v="E023"/>
        <s v="E024"/>
        <s v="E025"/>
        <s v="E026"/>
        <s v="E027"/>
        <s v="E028"/>
        <s v="E029"/>
        <s v="E030"/>
        <s v="E031"/>
      </sharedItems>
    </cacheField>
    <cacheField name="Total Present" numFmtId="0">
      <sharedItems containsSemiMixedTypes="0" containsString="0" containsNumber="1" containsInteger="1" minValue="3" maxValue="9"/>
    </cacheField>
    <cacheField name="Total Absent" numFmtId="0">
      <sharedItems containsSemiMixedTypes="0" containsString="0" containsNumber="1" containsInteger="1" minValue="1" maxValue="8"/>
    </cacheField>
    <cacheField name="Total Halfday" numFmtId="0">
      <sharedItems containsSemiMixedTypes="0" containsString="0" containsNumber="1" containsInteger="1" minValue="0" maxValue="6"/>
    </cacheField>
    <cacheField name="Total Holiday" numFmtId="0">
      <sharedItems containsSemiMixedTypes="0" containsString="0" containsNumber="1" containsInteger="1" minValue="2" maxValue="2"/>
    </cacheField>
    <cacheField name="Total Days _x000a_in a month" numFmtId="0">
      <sharedItems containsSemiMixedTypes="0" containsString="0" containsNumber="1" containsInteger="1" minValue="31" maxValue="31"/>
    </cacheField>
    <cacheField name="Working days" numFmtId="0">
      <sharedItems containsSemiMixedTypes="0" containsString="0" containsNumber="1" minValue="23" maxValue="30" count="9">
        <n v="26"/>
        <n v="28"/>
        <n v="27"/>
        <n v="23"/>
        <n v="24"/>
        <n v="23.5"/>
        <n v="28.5"/>
        <n v="29"/>
        <n v="30"/>
      </sharedItems>
    </cacheField>
    <cacheField name="Basic Salary" numFmtId="0">
      <sharedItems containsSemiMixedTypes="0" containsString="0" containsNumber="1" containsInteger="1" minValue="4000" maxValue="25000"/>
    </cacheField>
    <cacheField name="Per day salary" numFmtId="0">
      <sharedItems containsSemiMixedTypes="0" containsString="0" containsNumber="1" minValue="129.03225806451613" maxValue="806.45161290322585"/>
    </cacheField>
    <cacheField name="Net basic salary" numFmtId="0">
      <sharedItems containsSemiMixedTypes="0" containsString="0" containsNumber="1" minValue="3870.9677419354839" maxValue="21774.193548387098"/>
    </cacheField>
    <cacheField name="DA @12%" numFmtId="0">
      <sharedItems containsSemiMixedTypes="0" containsString="0" containsNumber="1" containsInteger="1" minValue="480" maxValue="3000"/>
    </cacheField>
    <cacheField name="TA" numFmtId="0">
      <sharedItems containsSemiMixedTypes="0" containsString="0" containsNumber="1" minValue="1000" maxValue="6250"/>
    </cacheField>
    <cacheField name="City" numFmtId="0">
      <sharedItems/>
    </cacheField>
    <cacheField name="HRA" numFmtId="0">
      <sharedItems containsSemiMixedTypes="0" containsString="0" containsNumber="1" minValue="1792" maxValue="14000"/>
    </cacheField>
    <cacheField name="Overtime _x000a_in hours" numFmtId="165">
      <sharedItems containsSemiMixedTypes="0" containsString="0" containsNumber="1" containsInteger="1" minValue="6" maxValue="50"/>
    </cacheField>
    <cacheField name="Overtime _x000a_salary" numFmtId="0">
      <sharedItems containsSemiMixedTypes="0" containsString="0" containsNumber="1" minValue="290.32258064516128" maxValue="1411.2903225806451"/>
    </cacheField>
    <cacheField name="Gross _x000a_Salary" numFmtId="0">
      <sharedItems containsSemiMixedTypes="0" containsString="0" containsNumber="1" minValue="7433.2903225806449" maxValue="46032.258064516129"/>
    </cacheField>
    <cacheField name="PF @ 12%" numFmtId="0">
      <sharedItems containsSemiMixedTypes="0" containsString="0" containsNumber="1" containsInteger="1" minValue="480" maxValue="3000" count="21">
        <n v="1200"/>
        <n v="1440"/>
        <n v="1800"/>
        <n v="3000"/>
        <n v="960"/>
        <n v="918"/>
        <n v="1380"/>
        <n v="2640"/>
        <n v="2520"/>
        <n v="1080"/>
        <n v="1260"/>
        <n v="1020"/>
        <n v="1140"/>
        <n v="840"/>
        <n v="2940"/>
        <n v="1680"/>
        <n v="780"/>
        <n v="600"/>
        <n v="480"/>
        <n v="900"/>
        <n v="816"/>
      </sharedItems>
    </cacheField>
    <cacheField name="ESI" numFmtId="0">
      <sharedItems containsMixedTypes="1" containsNumber="1" minValue="55.749677419354832" maxValue="142.14374999999998"/>
    </cacheField>
    <cacheField name="Net salary" numFmtId="0">
      <sharedItems containsSemiMixedTypes="0" containsString="0" containsNumber="1" minValue="6897.5406451612898" maxValue="43032.258064516129" count="31">
        <n v="16834.685483870966"/>
        <n v="19746.967741935485"/>
        <n v="26303.225806451614"/>
        <n v="43032.258064516129"/>
        <n v="13026.694193548386"/>
        <n v="13062.226935483872"/>
        <n v="20165.806451612902"/>
        <n v="37868.38709677419"/>
        <n v="31424.129032258061"/>
        <n v="13574.486612903225"/>
        <n v="17550.356250000001"/>
        <n v="13731.191330645161"/>
        <n v="15954.932056451613"/>
        <n v="12070.69612903226"/>
        <n v="38834.870967741939"/>
        <n v="42326.612903225803"/>
        <n v="17508.335080645164"/>
        <n v="23420.645161290326"/>
        <n v="25228.06451612903"/>
        <n v="15231.321290322581"/>
        <n v="12126.724354838709"/>
        <n v="14657.273870967741"/>
        <n v="11390.595282258066"/>
        <n v="8681.9560483870955"/>
        <n v="24562.322580645159"/>
        <n v="20859.870967741939"/>
        <n v="6897.5406451612898"/>
        <n v="12992.918951612903"/>
        <n v="16533.73564516129"/>
        <n v="20547.16129032258"/>
        <n v="12188.4521612903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6"/>
    <n v="5"/>
    <n v="0"/>
    <n v="2"/>
    <n v="31"/>
    <x v="0"/>
    <n v="10000"/>
    <n v="322.58064516129031"/>
    <n v="8387.0967741935474"/>
    <n v="1200"/>
    <n v="2500"/>
    <s v="metro"/>
    <n v="5600"/>
    <n v="12"/>
    <n v="483.87096774193549"/>
    <n v="18170.967741935481"/>
    <x v="0"/>
    <n v="136.2822580645161"/>
    <x v="0"/>
  </r>
  <r>
    <x v="1"/>
    <n v="8"/>
    <n v="3"/>
    <n v="0"/>
    <n v="2"/>
    <n v="31"/>
    <x v="1"/>
    <n v="12000"/>
    <n v="387.09677419354841"/>
    <n v="10838.709677419356"/>
    <n v="1440"/>
    <n v="3000"/>
    <s v="non metro"/>
    <n v="5376"/>
    <n v="11"/>
    <n v="532.25806451612902"/>
    <n v="21186.967741935485"/>
    <x v="1"/>
    <s v="No ESI"/>
    <x v="1"/>
  </r>
  <r>
    <x v="2"/>
    <n v="8"/>
    <n v="3"/>
    <n v="0"/>
    <n v="2"/>
    <n v="31"/>
    <x v="1"/>
    <n v="15000"/>
    <n v="483.87096774193549"/>
    <n v="13548.387096774193"/>
    <n v="1800"/>
    <n v="3750"/>
    <s v="metro"/>
    <n v="8400"/>
    <n v="10"/>
    <n v="604.83870967741939"/>
    <n v="28103.225806451614"/>
    <x v="2"/>
    <s v="No ESI"/>
    <x v="2"/>
  </r>
  <r>
    <x v="3"/>
    <n v="7"/>
    <n v="4"/>
    <n v="0"/>
    <n v="2"/>
    <n v="31"/>
    <x v="2"/>
    <n v="25000"/>
    <n v="806.45161290322585"/>
    <n v="21774.193548387098"/>
    <n v="3000"/>
    <n v="6250"/>
    <s v="metro"/>
    <n v="14000"/>
    <n v="10"/>
    <n v="1008.0645161290323"/>
    <n v="46032.258064516129"/>
    <x v="3"/>
    <s v="No ESI"/>
    <x v="3"/>
  </r>
  <r>
    <x v="4"/>
    <n v="8"/>
    <n v="3"/>
    <n v="0"/>
    <n v="2"/>
    <n v="31"/>
    <x v="1"/>
    <n v="8000"/>
    <n v="258.06451612903226"/>
    <n v="7225.8064516129034"/>
    <n v="960"/>
    <n v="2000"/>
    <s v="non metro"/>
    <n v="3584"/>
    <n v="10"/>
    <n v="322.58064516129031"/>
    <n v="14092.387096774193"/>
    <x v="4"/>
    <n v="105.69290322580645"/>
    <x v="4"/>
  </r>
  <r>
    <x v="5"/>
    <n v="7"/>
    <n v="4"/>
    <n v="0"/>
    <n v="2"/>
    <n v="31"/>
    <x v="2"/>
    <n v="7650"/>
    <n v="246.7741935483871"/>
    <n v="6662.9032258064517"/>
    <n v="918"/>
    <n v="1912.5"/>
    <s v="metro"/>
    <n v="4284"/>
    <n v="10"/>
    <n v="308.4677419354839"/>
    <n v="14085.870967741936"/>
    <x v="5"/>
    <n v="105.64403225806451"/>
    <x v="5"/>
  </r>
  <r>
    <x v="6"/>
    <n v="8"/>
    <n v="3"/>
    <n v="0"/>
    <n v="2"/>
    <n v="31"/>
    <x v="1"/>
    <n v="11500"/>
    <n v="370.96774193548384"/>
    <n v="10387.096774193547"/>
    <n v="1380"/>
    <n v="2875"/>
    <s v="metro"/>
    <n v="6440"/>
    <n v="10"/>
    <n v="463.70967741935482"/>
    <n v="21545.806451612902"/>
    <x v="6"/>
    <s v="No ESI"/>
    <x v="6"/>
  </r>
  <r>
    <x v="7"/>
    <n v="7"/>
    <n v="4"/>
    <n v="0"/>
    <n v="2"/>
    <n v="31"/>
    <x v="2"/>
    <n v="22000"/>
    <n v="709.67741935483866"/>
    <n v="19161.290322580644"/>
    <n v="2640"/>
    <n v="5500"/>
    <s v="metro"/>
    <n v="12320"/>
    <n v="10"/>
    <n v="887.0967741935483"/>
    <n v="40508.38709677419"/>
    <x v="7"/>
    <s v="No ESI"/>
    <x v="7"/>
  </r>
  <r>
    <x v="8"/>
    <n v="3"/>
    <n v="8"/>
    <n v="0"/>
    <n v="2"/>
    <n v="31"/>
    <x v="3"/>
    <n v="21000"/>
    <n v="677.41935483870964"/>
    <n v="15580.645161290322"/>
    <n v="2520"/>
    <n v="5250"/>
    <s v="non metro"/>
    <n v="9408"/>
    <n v="14"/>
    <n v="1185.483870967742"/>
    <n v="33944.129032258061"/>
    <x v="8"/>
    <s v="No ESI"/>
    <x v="8"/>
  </r>
  <r>
    <x v="9"/>
    <n v="3"/>
    <n v="8"/>
    <n v="0"/>
    <n v="2"/>
    <n v="31"/>
    <x v="3"/>
    <n v="9000"/>
    <n v="290.32258064516128"/>
    <n v="6677.4193548387093"/>
    <n v="1080"/>
    <n v="2250"/>
    <s v="non metro"/>
    <n v="4032"/>
    <n v="20"/>
    <n v="725.80645161290317"/>
    <n v="14765.225806451612"/>
    <x v="9"/>
    <n v="110.73919354838708"/>
    <x v="9"/>
  </r>
  <r>
    <x v="10"/>
    <n v="4"/>
    <n v="7"/>
    <n v="0"/>
    <n v="2"/>
    <n v="31"/>
    <x v="4"/>
    <n v="10500"/>
    <n v="338.70967741935482"/>
    <n v="8129.0322580645152"/>
    <n v="1260"/>
    <n v="2625"/>
    <s v="metro"/>
    <n v="5880"/>
    <n v="25"/>
    <n v="1058.4677419354839"/>
    <n v="18952.5"/>
    <x v="10"/>
    <n v="142.14374999999998"/>
    <x v="10"/>
  </r>
  <r>
    <x v="11"/>
    <n v="3"/>
    <n v="7"/>
    <n v="1"/>
    <n v="2"/>
    <n v="31"/>
    <x v="5"/>
    <n v="8500"/>
    <n v="274.19354838709677"/>
    <n v="6443.5483870967737"/>
    <n v="1020"/>
    <n v="2125"/>
    <s v="metro"/>
    <n v="4760"/>
    <n v="15"/>
    <n v="514.11290322580646"/>
    <n v="14862.66129032258"/>
    <x v="11"/>
    <n v="111.46995967741934"/>
    <x v="11"/>
  </r>
  <r>
    <x v="12"/>
    <n v="3"/>
    <n v="8"/>
    <n v="0"/>
    <n v="2"/>
    <n v="31"/>
    <x v="3"/>
    <n v="9500"/>
    <n v="306.45161290322579"/>
    <n v="7048.3870967741932"/>
    <n v="1140"/>
    <n v="2375"/>
    <s v="metro"/>
    <n v="5320"/>
    <n v="35"/>
    <n v="1340.7258064516129"/>
    <n v="17224.112903225807"/>
    <x v="12"/>
    <n v="129.18084677419355"/>
    <x v="12"/>
  </r>
  <r>
    <x v="13"/>
    <n v="3"/>
    <n v="2"/>
    <n v="6"/>
    <n v="2"/>
    <n v="31"/>
    <x v="0"/>
    <n v="7000"/>
    <n v="225.80645161290323"/>
    <n v="5870.9677419354839"/>
    <n v="840"/>
    <n v="1750"/>
    <s v="non metro"/>
    <n v="3136"/>
    <n v="50"/>
    <n v="1411.2903225806451"/>
    <n v="13008.258064516131"/>
    <x v="13"/>
    <n v="97.561935483870982"/>
    <x v="13"/>
  </r>
  <r>
    <x v="14"/>
    <n v="3"/>
    <n v="2"/>
    <n v="6"/>
    <n v="2"/>
    <n v="31"/>
    <x v="0"/>
    <n v="24500"/>
    <n v="790.32258064516134"/>
    <n v="20548.387096774193"/>
    <n v="2940"/>
    <n v="6125"/>
    <s v="non metro"/>
    <n v="10976"/>
    <n v="12"/>
    <n v="1185.483870967742"/>
    <n v="41774.870967741939"/>
    <x v="14"/>
    <s v="No ESI"/>
    <x v="14"/>
  </r>
  <r>
    <x v="15"/>
    <n v="3"/>
    <n v="2"/>
    <n v="6"/>
    <n v="2"/>
    <n v="31"/>
    <x v="0"/>
    <n v="25000"/>
    <n v="806.45161290322585"/>
    <n v="20967.741935483871"/>
    <n v="3000"/>
    <n v="6250"/>
    <s v="metro"/>
    <n v="14000"/>
    <n v="11"/>
    <n v="1108.8709677419356"/>
    <n v="45326.612903225803"/>
    <x v="3"/>
    <s v="No ESI"/>
    <x v="15"/>
  </r>
  <r>
    <x v="16"/>
    <n v="3"/>
    <n v="2"/>
    <n v="6"/>
    <n v="2"/>
    <n v="31"/>
    <x v="0"/>
    <n v="10500"/>
    <n v="338.70967741935482"/>
    <n v="8806.4516129032254"/>
    <n v="1260"/>
    <n v="2625"/>
    <s v="metro"/>
    <n v="5880"/>
    <n v="8"/>
    <n v="338.70967741935482"/>
    <n v="18910.161290322583"/>
    <x v="10"/>
    <n v="141.82620967741937"/>
    <x v="16"/>
  </r>
  <r>
    <x v="17"/>
    <n v="3"/>
    <n v="2"/>
    <n v="6"/>
    <n v="2"/>
    <n v="31"/>
    <x v="0"/>
    <n v="14000"/>
    <n v="451.61290322580646"/>
    <n v="11741.935483870968"/>
    <n v="1680"/>
    <n v="3500"/>
    <s v="metro"/>
    <n v="7840"/>
    <n v="6"/>
    <n v="338.70967741935488"/>
    <n v="25100.645161290326"/>
    <x v="15"/>
    <s v="No ESI"/>
    <x v="17"/>
  </r>
  <r>
    <x v="18"/>
    <n v="8"/>
    <n v="2"/>
    <n v="1"/>
    <n v="2"/>
    <n v="31"/>
    <x v="6"/>
    <n v="15000"/>
    <n v="483.87096774193549"/>
    <n v="13790.322580645161"/>
    <n v="1800"/>
    <n v="3750"/>
    <s v="non metro"/>
    <n v="6720"/>
    <n v="16"/>
    <n v="967.74193548387098"/>
    <n v="27028.06451612903"/>
    <x v="2"/>
    <s v="No ESI"/>
    <x v="18"/>
  </r>
  <r>
    <x v="19"/>
    <n v="9"/>
    <n v="2"/>
    <n v="0"/>
    <n v="2"/>
    <n v="31"/>
    <x v="7"/>
    <n v="9000"/>
    <n v="290.32258064516128"/>
    <n v="8419.354838709678"/>
    <n v="1080"/>
    <n v="2250"/>
    <s v="non metro"/>
    <n v="4032"/>
    <n v="18"/>
    <n v="653.22580645161293"/>
    <n v="16434.580645161292"/>
    <x v="9"/>
    <n v="123.25935483870968"/>
    <x v="19"/>
  </r>
  <r>
    <x v="20"/>
    <n v="3"/>
    <n v="1"/>
    <n v="0"/>
    <n v="2"/>
    <n v="31"/>
    <x v="8"/>
    <n v="7000"/>
    <n v="225.80645161290323"/>
    <n v="6774.1935483870966"/>
    <n v="840"/>
    <n v="1750"/>
    <s v="non metro"/>
    <n v="3136"/>
    <n v="20"/>
    <n v="564.51612903225805"/>
    <n v="13064.709677419354"/>
    <x v="13"/>
    <n v="97.985322580645146"/>
    <x v="20"/>
  </r>
  <r>
    <x v="21"/>
    <n v="3"/>
    <n v="1"/>
    <n v="0"/>
    <n v="2"/>
    <n v="31"/>
    <x v="8"/>
    <n v="8500"/>
    <n v="274.19354838709677"/>
    <n v="8225.8064516129034"/>
    <n v="1020"/>
    <n v="2125"/>
    <s v="non metro"/>
    <n v="3808"/>
    <n v="18"/>
    <n v="616.93548387096769"/>
    <n v="15795.741935483871"/>
    <x v="11"/>
    <n v="118.46806451612903"/>
    <x v="21"/>
  </r>
  <r>
    <x v="22"/>
    <n v="3"/>
    <n v="1"/>
    <n v="0"/>
    <n v="2"/>
    <n v="31"/>
    <x v="8"/>
    <n v="6500"/>
    <n v="209.67741935483872"/>
    <n v="6290.3225806451619"/>
    <n v="780"/>
    <n v="1625"/>
    <s v="non metro"/>
    <n v="2912"/>
    <n v="25"/>
    <n v="655.24193548387098"/>
    <n v="12262.564516129034"/>
    <x v="16"/>
    <n v="91.969233870967756"/>
    <x v="22"/>
  </r>
  <r>
    <x v="23"/>
    <n v="3"/>
    <n v="1"/>
    <n v="0"/>
    <n v="2"/>
    <n v="31"/>
    <x v="8"/>
    <n v="5000"/>
    <n v="161.29032258064515"/>
    <n v="4838.7096774193542"/>
    <n v="600"/>
    <n v="1250"/>
    <s v="non metro"/>
    <n v="2240"/>
    <n v="21"/>
    <n v="423.38709677419354"/>
    <n v="9352.0967741935474"/>
    <x v="17"/>
    <n v="70.140725806451599"/>
    <x v="23"/>
  </r>
  <r>
    <x v="24"/>
    <n v="3"/>
    <n v="1"/>
    <n v="0"/>
    <n v="2"/>
    <n v="31"/>
    <x v="8"/>
    <n v="14000"/>
    <n v="451.61290322580646"/>
    <n v="13548.387096774193"/>
    <n v="1680"/>
    <n v="3500"/>
    <s v="non metro"/>
    <n v="6272"/>
    <n v="22"/>
    <n v="1241.9354838709678"/>
    <n v="26242.322580645159"/>
    <x v="15"/>
    <s v="No ESI"/>
    <x v="24"/>
  </r>
  <r>
    <x v="25"/>
    <n v="3"/>
    <n v="1"/>
    <n v="0"/>
    <n v="2"/>
    <n v="31"/>
    <x v="8"/>
    <n v="12000"/>
    <n v="387.09677419354841"/>
    <n v="11612.903225806453"/>
    <n v="1440"/>
    <n v="3000"/>
    <s v="non metro"/>
    <n v="5376"/>
    <n v="18"/>
    <n v="870.9677419354839"/>
    <n v="22299.870967741939"/>
    <x v="1"/>
    <s v="No ESI"/>
    <x v="25"/>
  </r>
  <r>
    <x v="26"/>
    <n v="3"/>
    <n v="1"/>
    <n v="0"/>
    <n v="2"/>
    <n v="31"/>
    <x v="8"/>
    <n v="4000"/>
    <n v="129.03225806451613"/>
    <n v="3870.9677419354839"/>
    <n v="480"/>
    <n v="1000"/>
    <s v="non metro"/>
    <n v="1792"/>
    <n v="18"/>
    <n v="290.32258064516128"/>
    <n v="7433.2903225806449"/>
    <x v="18"/>
    <n v="55.749677419354832"/>
    <x v="26"/>
  </r>
  <r>
    <x v="27"/>
    <n v="3"/>
    <n v="1"/>
    <n v="0"/>
    <n v="2"/>
    <n v="31"/>
    <x v="8"/>
    <n v="7500"/>
    <n v="241.93548387096774"/>
    <n v="7258.0645161290322"/>
    <n v="900"/>
    <n v="1875"/>
    <s v="non metro"/>
    <n v="3360"/>
    <n v="20"/>
    <n v="604.83870967741939"/>
    <n v="13997.903225806451"/>
    <x v="19"/>
    <n v="104.98427419354837"/>
    <x v="27"/>
  </r>
  <r>
    <x v="28"/>
    <n v="3"/>
    <n v="1"/>
    <n v="0"/>
    <n v="2"/>
    <n v="31"/>
    <x v="8"/>
    <n v="9500"/>
    <n v="306.45161290322579"/>
    <n v="9193.5483870967746"/>
    <n v="1140"/>
    <n v="2375"/>
    <s v="non metro"/>
    <n v="4256"/>
    <n v="22"/>
    <n v="842.74193548387098"/>
    <n v="17807.290322580644"/>
    <x v="12"/>
    <n v="133.55467741935482"/>
    <x v="28"/>
  </r>
  <r>
    <x v="29"/>
    <n v="3"/>
    <n v="1"/>
    <n v="0"/>
    <n v="2"/>
    <n v="31"/>
    <x v="8"/>
    <n v="11500"/>
    <n v="370.96774193548384"/>
    <n v="11129.032258064515"/>
    <n v="1380"/>
    <n v="2875"/>
    <s v="non metro"/>
    <n v="5152"/>
    <n v="30"/>
    <n v="1391.1290322580644"/>
    <n v="21927.16129032258"/>
    <x v="6"/>
    <s v="No ESI"/>
    <x v="29"/>
  </r>
  <r>
    <x v="30"/>
    <n v="3"/>
    <n v="1"/>
    <n v="0"/>
    <n v="2"/>
    <n v="31"/>
    <x v="8"/>
    <n v="6800"/>
    <n v="219.35483870967741"/>
    <n v="6580.645161290322"/>
    <n v="816"/>
    <n v="1700"/>
    <s v="non metro"/>
    <n v="3046.4"/>
    <n v="35"/>
    <n v="959.67741935483866"/>
    <n v="13102.722580645161"/>
    <x v="20"/>
    <n v="98.270419354838708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D4A53-00B2-4D7E-BC27-14891868A3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D35" firstHeaderRow="0" firstDataRow="1" firstDataCol="1"/>
  <pivotFields count="20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dataField="1" showAll="0">
      <items count="10">
        <item x="3"/>
        <item x="5"/>
        <item x="4"/>
        <item x="0"/>
        <item x="2"/>
        <item x="1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dataField="1" showAll="0">
      <items count="22">
        <item x="18"/>
        <item x="17"/>
        <item x="16"/>
        <item x="20"/>
        <item x="13"/>
        <item x="19"/>
        <item x="5"/>
        <item x="4"/>
        <item x="11"/>
        <item x="9"/>
        <item x="12"/>
        <item x="0"/>
        <item x="10"/>
        <item x="6"/>
        <item x="1"/>
        <item x="15"/>
        <item x="2"/>
        <item x="8"/>
        <item x="7"/>
        <item x="14"/>
        <item x="3"/>
        <item t="default"/>
      </items>
    </pivotField>
    <pivotField showAll="0"/>
    <pivotField dataField="1" showAll="0">
      <items count="32">
        <item x="26"/>
        <item x="23"/>
        <item x="22"/>
        <item x="13"/>
        <item x="20"/>
        <item x="30"/>
        <item x="27"/>
        <item x="4"/>
        <item x="5"/>
        <item x="9"/>
        <item x="11"/>
        <item x="21"/>
        <item x="19"/>
        <item x="12"/>
        <item x="28"/>
        <item x="0"/>
        <item x="16"/>
        <item x="10"/>
        <item x="1"/>
        <item x="6"/>
        <item x="29"/>
        <item x="25"/>
        <item x="17"/>
        <item x="24"/>
        <item x="18"/>
        <item x="2"/>
        <item x="8"/>
        <item x="7"/>
        <item x="14"/>
        <item x="15"/>
        <item x="3"/>
        <item t="default"/>
      </items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F @ 12%" fld="17" baseField="0" baseItem="0"/>
    <dataField name="Sum of Working days" fld="6" baseField="0" baseItem="0"/>
    <dataField name="Sum of Net salary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679B-B37F-48EB-9F4B-5CAF0ED45A65}">
  <sheetPr codeName="Sheet1"/>
  <dimension ref="A4:AN17"/>
  <sheetViews>
    <sheetView topLeftCell="F1" workbookViewId="0">
      <selection activeCell="H11" sqref="H11:H17"/>
    </sheetView>
  </sheetViews>
  <sheetFormatPr defaultRowHeight="14.4" x14ac:dyDescent="0.3"/>
  <cols>
    <col min="1" max="1" width="10.77734375" bestFit="1" customWidth="1"/>
    <col min="2" max="3" width="5" bestFit="1" customWidth="1"/>
    <col min="4" max="4" width="11.88671875" bestFit="1" customWidth="1"/>
    <col min="5" max="5" width="9" bestFit="1" customWidth="1"/>
    <col min="6" max="6" width="7.77734375" bestFit="1" customWidth="1"/>
    <col min="7" max="7" width="11.5546875" bestFit="1" customWidth="1"/>
    <col min="8" max="8" width="14.109375" bestFit="1" customWidth="1"/>
    <col min="9" max="9" width="12.109375" bestFit="1" customWidth="1"/>
    <col min="10" max="10" width="10.33203125" bestFit="1" customWidth="1"/>
    <col min="11" max="11" width="5.33203125" bestFit="1" customWidth="1"/>
    <col min="12" max="12" width="4.44140625" bestFit="1" customWidth="1"/>
    <col min="13" max="13" width="5.33203125" bestFit="1" customWidth="1"/>
    <col min="14" max="14" width="4.5546875" bestFit="1" customWidth="1"/>
    <col min="15" max="15" width="3.33203125" bestFit="1" customWidth="1"/>
    <col min="16" max="16" width="3.88671875" bestFit="1" customWidth="1"/>
    <col min="17" max="17" width="4.44140625" bestFit="1" customWidth="1"/>
    <col min="18" max="18" width="5.33203125" bestFit="1" customWidth="1"/>
    <col min="19" max="19" width="4.44140625" bestFit="1" customWidth="1"/>
    <col min="20" max="20" width="5.33203125" bestFit="1" customWidth="1"/>
    <col min="21" max="21" width="4.5546875" bestFit="1" customWidth="1"/>
    <col min="22" max="22" width="3.33203125" bestFit="1" customWidth="1"/>
    <col min="23" max="23" width="3.88671875" bestFit="1" customWidth="1"/>
    <col min="24" max="24" width="4.44140625" bestFit="1" customWidth="1"/>
    <col min="25" max="25" width="5.33203125" bestFit="1" customWidth="1"/>
    <col min="26" max="26" width="4.44140625" bestFit="1" customWidth="1"/>
    <col min="27" max="27" width="5.33203125" bestFit="1" customWidth="1"/>
    <col min="28" max="28" width="4.5546875" bestFit="1" customWidth="1"/>
    <col min="29" max="29" width="3.33203125" bestFit="1" customWidth="1"/>
    <col min="30" max="30" width="3.88671875" bestFit="1" customWidth="1"/>
    <col min="31" max="31" width="4.44140625" bestFit="1" customWidth="1"/>
    <col min="32" max="32" width="5.33203125" bestFit="1" customWidth="1"/>
    <col min="33" max="33" width="4.44140625" bestFit="1" customWidth="1"/>
    <col min="34" max="34" width="5.33203125" bestFit="1" customWidth="1"/>
    <col min="35" max="35" width="4.5546875" bestFit="1" customWidth="1"/>
    <col min="36" max="36" width="3.33203125" bestFit="1" customWidth="1"/>
    <col min="37" max="37" width="3.88671875" bestFit="1" customWidth="1"/>
    <col min="38" max="38" width="4.44140625" bestFit="1" customWidth="1"/>
    <col min="39" max="39" width="5.33203125" bestFit="1" customWidth="1"/>
    <col min="40" max="40" width="4.44140625" bestFit="1" customWidth="1"/>
    <col min="41" max="41" width="5" bestFit="1" customWidth="1"/>
    <col min="42" max="43" width="2.77734375" bestFit="1" customWidth="1"/>
  </cols>
  <sheetData>
    <row r="4" spans="1:40" ht="18" x14ac:dyDescent="0.35">
      <c r="A4" s="1" t="s">
        <v>12</v>
      </c>
      <c r="C4">
        <v>2023</v>
      </c>
      <c r="G4" s="3" t="s">
        <v>0</v>
      </c>
      <c r="H4" s="2" t="s">
        <v>1</v>
      </c>
      <c r="I4" s="2" t="s">
        <v>2</v>
      </c>
      <c r="J4" s="2" t="s">
        <v>3</v>
      </c>
    </row>
    <row r="5" spans="1:40" x14ac:dyDescent="0.3">
      <c r="A5" s="1" t="s">
        <v>4</v>
      </c>
      <c r="C5">
        <v>2024</v>
      </c>
      <c r="G5" s="1" t="s">
        <v>5</v>
      </c>
      <c r="H5" s="1">
        <v>2024</v>
      </c>
      <c r="I5" s="4">
        <v>44927</v>
      </c>
      <c r="J5" s="4" t="s">
        <v>16</v>
      </c>
    </row>
    <row r="6" spans="1:40" x14ac:dyDescent="0.3">
      <c r="A6" s="1" t="s">
        <v>5</v>
      </c>
      <c r="C6">
        <v>2025</v>
      </c>
    </row>
    <row r="7" spans="1:40" x14ac:dyDescent="0.3">
      <c r="A7" s="1" t="s">
        <v>6</v>
      </c>
      <c r="C7">
        <v>2026</v>
      </c>
    </row>
    <row r="8" spans="1:40" x14ac:dyDescent="0.3">
      <c r="A8" s="1" t="s">
        <v>7</v>
      </c>
      <c r="C8">
        <v>2027</v>
      </c>
    </row>
    <row r="9" spans="1:40" x14ac:dyDescent="0.3">
      <c r="A9" s="1" t="s">
        <v>8</v>
      </c>
      <c r="C9">
        <v>2028</v>
      </c>
    </row>
    <row r="10" spans="1:40" ht="15.6" x14ac:dyDescent="0.3">
      <c r="A10" s="1" t="s">
        <v>9</v>
      </c>
      <c r="C10">
        <v>2029</v>
      </c>
      <c r="F10" s="35" t="s">
        <v>17</v>
      </c>
      <c r="G10" s="35" t="s">
        <v>18</v>
      </c>
      <c r="H10" s="35" t="s">
        <v>19</v>
      </c>
      <c r="I10" s="35" t="s">
        <v>20</v>
      </c>
      <c r="J10" s="34" t="s">
        <v>34</v>
      </c>
      <c r="K10" s="34" t="s">
        <v>35</v>
      </c>
      <c r="L10" s="34" t="s">
        <v>36</v>
      </c>
      <c r="M10" s="34" t="s">
        <v>37</v>
      </c>
      <c r="N10" s="34" t="s">
        <v>38</v>
      </c>
      <c r="O10" s="34" t="s">
        <v>39</v>
      </c>
      <c r="P10" s="34" t="s">
        <v>40</v>
      </c>
      <c r="Q10" s="34" t="s">
        <v>41</v>
      </c>
      <c r="R10" s="34" t="s">
        <v>42</v>
      </c>
      <c r="S10" s="34" t="s">
        <v>50</v>
      </c>
      <c r="T10" s="34" t="s">
        <v>51</v>
      </c>
      <c r="U10" s="34" t="s">
        <v>52</v>
      </c>
      <c r="V10" s="34" t="s">
        <v>53</v>
      </c>
      <c r="W10" s="34" t="s">
        <v>54</v>
      </c>
      <c r="X10" s="34" t="s">
        <v>55</v>
      </c>
      <c r="Y10" s="34" t="s">
        <v>56</v>
      </c>
      <c r="Z10" s="34" t="s">
        <v>57</v>
      </c>
      <c r="AA10" s="34" t="s">
        <v>58</v>
      </c>
      <c r="AB10" s="34" t="s">
        <v>59</v>
      </c>
      <c r="AC10" s="34" t="s">
        <v>60</v>
      </c>
      <c r="AD10" s="34" t="s">
        <v>61</v>
      </c>
      <c r="AE10" s="34" t="s">
        <v>62</v>
      </c>
      <c r="AF10" s="34" t="s">
        <v>63</v>
      </c>
      <c r="AG10" s="34" t="s">
        <v>64</v>
      </c>
      <c r="AH10" s="34" t="s">
        <v>65</v>
      </c>
      <c r="AI10" s="34" t="s">
        <v>66</v>
      </c>
      <c r="AJ10" s="34" t="s">
        <v>67</v>
      </c>
      <c r="AK10" s="34" t="s">
        <v>68</v>
      </c>
      <c r="AL10" s="34" t="s">
        <v>69</v>
      </c>
      <c r="AM10" s="34" t="s">
        <v>70</v>
      </c>
      <c r="AN10" s="34" t="s">
        <v>71</v>
      </c>
    </row>
    <row r="11" spans="1:40" ht="15.6" x14ac:dyDescent="0.3">
      <c r="A11" s="1" t="s">
        <v>13</v>
      </c>
      <c r="C11">
        <v>2030</v>
      </c>
      <c r="F11" s="31" t="s">
        <v>21</v>
      </c>
      <c r="G11" s="31" t="s">
        <v>27</v>
      </c>
      <c r="H11" s="31" t="s">
        <v>30</v>
      </c>
      <c r="I11" s="31">
        <v>1236666666</v>
      </c>
      <c r="J11" s="31" t="s">
        <v>43</v>
      </c>
      <c r="K11" s="31" t="s">
        <v>44</v>
      </c>
      <c r="L11" s="31" t="s">
        <v>45</v>
      </c>
      <c r="M11" s="31" t="s">
        <v>46</v>
      </c>
      <c r="N11" s="31" t="s">
        <v>47</v>
      </c>
      <c r="O11" s="31" t="s">
        <v>48</v>
      </c>
      <c r="P11" s="31" t="s">
        <v>49</v>
      </c>
      <c r="Q11" s="31" t="s">
        <v>43</v>
      </c>
      <c r="R11" s="31" t="s">
        <v>44</v>
      </c>
      <c r="S11" s="31" t="s">
        <v>45</v>
      </c>
      <c r="T11" s="31" t="s">
        <v>46</v>
      </c>
      <c r="U11" s="31" t="s">
        <v>47</v>
      </c>
      <c r="V11" s="31" t="s">
        <v>48</v>
      </c>
      <c r="W11" s="31" t="s">
        <v>49</v>
      </c>
      <c r="X11" s="31" t="s">
        <v>43</v>
      </c>
      <c r="Y11" s="31" t="s">
        <v>44</v>
      </c>
      <c r="Z11" s="31" t="s">
        <v>45</v>
      </c>
      <c r="AA11" s="31" t="s">
        <v>46</v>
      </c>
      <c r="AB11" s="31" t="s">
        <v>47</v>
      </c>
      <c r="AC11" s="31" t="s">
        <v>48</v>
      </c>
      <c r="AD11" s="31" t="s">
        <v>49</v>
      </c>
      <c r="AE11" s="31" t="s">
        <v>43</v>
      </c>
      <c r="AF11" s="31" t="s">
        <v>44</v>
      </c>
      <c r="AG11" s="31" t="s">
        <v>45</v>
      </c>
      <c r="AH11" s="31" t="s">
        <v>46</v>
      </c>
      <c r="AI11" s="31" t="s">
        <v>47</v>
      </c>
      <c r="AJ11" s="31" t="s">
        <v>48</v>
      </c>
      <c r="AK11" s="31" t="s">
        <v>49</v>
      </c>
      <c r="AL11" s="31" t="s">
        <v>43</v>
      </c>
      <c r="AM11" s="31" t="s">
        <v>44</v>
      </c>
      <c r="AN11" s="31" t="s">
        <v>45</v>
      </c>
    </row>
    <row r="12" spans="1:40" ht="15.6" x14ac:dyDescent="0.3">
      <c r="A12" s="1" t="s">
        <v>14</v>
      </c>
      <c r="F12" s="31" t="s">
        <v>22</v>
      </c>
      <c r="G12" s="31" t="s">
        <v>28</v>
      </c>
      <c r="H12" s="31" t="s">
        <v>31</v>
      </c>
      <c r="I12" s="31">
        <v>4566666666</v>
      </c>
      <c r="J12" s="32"/>
      <c r="K12" s="31" t="s">
        <v>72</v>
      </c>
      <c r="L12" s="31" t="s">
        <v>72</v>
      </c>
      <c r="M12" s="31" t="s">
        <v>72</v>
      </c>
      <c r="N12" s="31" t="s">
        <v>72</v>
      </c>
      <c r="O12" s="31" t="s">
        <v>72</v>
      </c>
      <c r="P12" s="33"/>
      <c r="Q12" s="32"/>
      <c r="R12" s="31" t="s">
        <v>72</v>
      </c>
      <c r="S12" s="31" t="s">
        <v>72</v>
      </c>
      <c r="T12" s="31" t="s">
        <v>72</v>
      </c>
      <c r="U12" s="31" t="s">
        <v>72</v>
      </c>
      <c r="V12" s="31" t="s">
        <v>72</v>
      </c>
      <c r="W12" s="33"/>
      <c r="X12" s="32"/>
      <c r="Y12" s="31" t="s">
        <v>72</v>
      </c>
      <c r="Z12" s="31" t="s">
        <v>72</v>
      </c>
      <c r="AA12" s="31" t="s">
        <v>72</v>
      </c>
      <c r="AB12" s="31" t="s">
        <v>72</v>
      </c>
      <c r="AC12" s="31" t="s">
        <v>72</v>
      </c>
      <c r="AD12" s="33"/>
      <c r="AE12" s="32"/>
      <c r="AF12" s="31" t="s">
        <v>72</v>
      </c>
      <c r="AG12" s="31" t="s">
        <v>78</v>
      </c>
      <c r="AH12" s="31" t="s">
        <v>72</v>
      </c>
      <c r="AI12" s="31" t="s">
        <v>72</v>
      </c>
      <c r="AJ12" s="31" t="s">
        <v>72</v>
      </c>
      <c r="AK12" s="33"/>
      <c r="AL12" s="32"/>
      <c r="AM12" s="31" t="s">
        <v>72</v>
      </c>
      <c r="AN12" s="31" t="s">
        <v>72</v>
      </c>
    </row>
    <row r="13" spans="1:40" ht="15.6" x14ac:dyDescent="0.3">
      <c r="A13" s="1" t="s">
        <v>10</v>
      </c>
      <c r="F13" s="31" t="s">
        <v>23</v>
      </c>
      <c r="G13" s="31" t="s">
        <v>29</v>
      </c>
      <c r="H13" s="31" t="s">
        <v>32</v>
      </c>
      <c r="I13" s="31">
        <v>2344444444</v>
      </c>
      <c r="J13" s="32"/>
      <c r="K13" s="31" t="s">
        <v>72</v>
      </c>
      <c r="L13" s="31" t="s">
        <v>72</v>
      </c>
      <c r="M13" s="31" t="s">
        <v>72</v>
      </c>
      <c r="N13" s="31" t="s">
        <v>72</v>
      </c>
      <c r="O13" s="31" t="s">
        <v>72</v>
      </c>
      <c r="P13" s="33"/>
      <c r="Q13" s="32"/>
      <c r="R13" s="31" t="s">
        <v>72</v>
      </c>
      <c r="S13" s="31" t="s">
        <v>72</v>
      </c>
      <c r="T13" s="31" t="s">
        <v>72</v>
      </c>
      <c r="U13" s="31" t="s">
        <v>72</v>
      </c>
      <c r="V13" s="31" t="s">
        <v>72</v>
      </c>
      <c r="W13" s="33"/>
      <c r="X13" s="32"/>
      <c r="Y13" s="31" t="s">
        <v>72</v>
      </c>
      <c r="Z13" s="31" t="s">
        <v>72</v>
      </c>
      <c r="AA13" s="31" t="s">
        <v>72</v>
      </c>
      <c r="AB13" s="31" t="s">
        <v>72</v>
      </c>
      <c r="AC13" s="31" t="s">
        <v>72</v>
      </c>
      <c r="AD13" s="33"/>
      <c r="AE13" s="32"/>
      <c r="AF13" s="31" t="s">
        <v>72</v>
      </c>
      <c r="AG13" s="31" t="s">
        <v>72</v>
      </c>
      <c r="AH13" s="31" t="s">
        <v>72</v>
      </c>
      <c r="AI13" s="31" t="s">
        <v>72</v>
      </c>
      <c r="AJ13" s="31" t="s">
        <v>72</v>
      </c>
      <c r="AK13" s="33"/>
      <c r="AL13" s="32"/>
      <c r="AM13" s="31" t="s">
        <v>72</v>
      </c>
      <c r="AN13" s="31" t="s">
        <v>72</v>
      </c>
    </row>
    <row r="14" spans="1:40" ht="15.6" x14ac:dyDescent="0.3">
      <c r="A14" s="1" t="s">
        <v>11</v>
      </c>
      <c r="F14" s="31" t="s">
        <v>26</v>
      </c>
      <c r="G14" s="31" t="s">
        <v>73</v>
      </c>
      <c r="H14" s="31" t="s">
        <v>33</v>
      </c>
      <c r="I14" s="31">
        <v>7899999999</v>
      </c>
      <c r="J14" s="32"/>
      <c r="K14" s="31" t="s">
        <v>72</v>
      </c>
      <c r="L14" s="31" t="s">
        <v>78</v>
      </c>
      <c r="M14" s="31" t="s">
        <v>72</v>
      </c>
      <c r="N14" s="31" t="s">
        <v>72</v>
      </c>
      <c r="O14" s="31" t="s">
        <v>72</v>
      </c>
      <c r="P14" s="33"/>
      <c r="Q14" s="32"/>
      <c r="R14" s="31" t="s">
        <v>72</v>
      </c>
      <c r="S14" s="31" t="s">
        <v>78</v>
      </c>
      <c r="T14" s="31" t="s">
        <v>72</v>
      </c>
      <c r="U14" s="31" t="s">
        <v>72</v>
      </c>
      <c r="V14" s="31" t="s">
        <v>78</v>
      </c>
      <c r="W14" s="33"/>
      <c r="X14" s="32"/>
      <c r="Y14" s="31" t="s">
        <v>72</v>
      </c>
      <c r="Z14" s="31" t="s">
        <v>78</v>
      </c>
      <c r="AA14" s="31" t="s">
        <v>72</v>
      </c>
      <c r="AB14" s="31" t="s">
        <v>79</v>
      </c>
      <c r="AC14" s="31" t="s">
        <v>72</v>
      </c>
      <c r="AD14" s="33"/>
      <c r="AE14" s="32"/>
      <c r="AF14" s="31" t="s">
        <v>72</v>
      </c>
      <c r="AG14" s="31" t="s">
        <v>72</v>
      </c>
      <c r="AH14" s="31" t="s">
        <v>72</v>
      </c>
      <c r="AI14" s="31" t="s">
        <v>78</v>
      </c>
      <c r="AJ14" s="31" t="s">
        <v>72</v>
      </c>
      <c r="AK14" s="33"/>
      <c r="AL14" s="32"/>
      <c r="AM14" s="31" t="s">
        <v>72</v>
      </c>
      <c r="AN14" s="31" t="s">
        <v>78</v>
      </c>
    </row>
    <row r="15" spans="1:40" ht="15.6" x14ac:dyDescent="0.3">
      <c r="A15" s="1" t="s">
        <v>15</v>
      </c>
      <c r="F15" s="31" t="s">
        <v>24</v>
      </c>
      <c r="G15" s="31" t="s">
        <v>74</v>
      </c>
      <c r="H15" s="31" t="s">
        <v>31</v>
      </c>
      <c r="I15" s="31">
        <v>7899009999</v>
      </c>
      <c r="J15" s="32"/>
      <c r="K15" s="31" t="s">
        <v>72</v>
      </c>
      <c r="L15" s="31" t="s">
        <v>72</v>
      </c>
      <c r="M15" s="31" t="s">
        <v>72</v>
      </c>
      <c r="N15" s="31" t="s">
        <v>72</v>
      </c>
      <c r="O15" s="31" t="s">
        <v>72</v>
      </c>
      <c r="P15" s="33"/>
      <c r="Q15" s="32"/>
      <c r="R15" s="31" t="s">
        <v>72</v>
      </c>
      <c r="S15" s="31" t="s">
        <v>72</v>
      </c>
      <c r="T15" s="31" t="s">
        <v>72</v>
      </c>
      <c r="U15" s="31" t="s">
        <v>72</v>
      </c>
      <c r="V15" s="31" t="s">
        <v>72</v>
      </c>
      <c r="W15" s="33"/>
      <c r="X15" s="32"/>
      <c r="Y15" s="31" t="s">
        <v>72</v>
      </c>
      <c r="Z15" s="31" t="s">
        <v>72</v>
      </c>
      <c r="AA15" s="31" t="s">
        <v>72</v>
      </c>
      <c r="AB15" s="31" t="s">
        <v>72</v>
      </c>
      <c r="AC15" s="31" t="s">
        <v>72</v>
      </c>
      <c r="AD15" s="33"/>
      <c r="AE15" s="32"/>
      <c r="AF15" s="31" t="s">
        <v>72</v>
      </c>
      <c r="AG15" s="31" t="s">
        <v>72</v>
      </c>
      <c r="AH15" s="31" t="s">
        <v>72</v>
      </c>
      <c r="AI15" s="31" t="s">
        <v>72</v>
      </c>
      <c r="AJ15" s="31" t="s">
        <v>72</v>
      </c>
      <c r="AK15" s="33"/>
      <c r="AL15" s="32"/>
      <c r="AM15" s="31" t="s">
        <v>72</v>
      </c>
      <c r="AN15" s="31" t="s">
        <v>72</v>
      </c>
    </row>
    <row r="16" spans="1:40" ht="15.6" x14ac:dyDescent="0.3">
      <c r="F16" s="31" t="s">
        <v>77</v>
      </c>
      <c r="G16" s="31" t="s">
        <v>75</v>
      </c>
      <c r="H16" s="31" t="s">
        <v>33</v>
      </c>
      <c r="I16" s="31">
        <v>7899669999</v>
      </c>
      <c r="J16" s="32"/>
      <c r="K16" s="31" t="s">
        <v>72</v>
      </c>
      <c r="L16" s="31" t="s">
        <v>72</v>
      </c>
      <c r="M16" s="31" t="s">
        <v>72</v>
      </c>
      <c r="N16" s="31" t="s">
        <v>79</v>
      </c>
      <c r="O16" s="31" t="s">
        <v>72</v>
      </c>
      <c r="P16" s="33"/>
      <c r="Q16" s="32"/>
      <c r="R16" s="31" t="s">
        <v>72</v>
      </c>
      <c r="S16" s="31" t="s">
        <v>72</v>
      </c>
      <c r="T16" s="31" t="s">
        <v>72</v>
      </c>
      <c r="U16" s="31" t="s">
        <v>72</v>
      </c>
      <c r="V16" s="31" t="s">
        <v>72</v>
      </c>
      <c r="W16" s="33"/>
      <c r="X16" s="32"/>
      <c r="Y16" s="31" t="s">
        <v>72</v>
      </c>
      <c r="Z16" s="31" t="s">
        <v>72</v>
      </c>
      <c r="AA16" s="31" t="s">
        <v>78</v>
      </c>
      <c r="AB16" s="31" t="s">
        <v>72</v>
      </c>
      <c r="AC16" s="31" t="s">
        <v>72</v>
      </c>
      <c r="AD16" s="33"/>
      <c r="AE16" s="32"/>
      <c r="AF16" s="31" t="s">
        <v>72</v>
      </c>
      <c r="AG16" s="31" t="s">
        <v>72</v>
      </c>
      <c r="AH16" s="31" t="s">
        <v>72</v>
      </c>
      <c r="AI16" s="31" t="s">
        <v>72</v>
      </c>
      <c r="AJ16" s="31" t="s">
        <v>72</v>
      </c>
      <c r="AK16" s="33"/>
      <c r="AL16" s="32"/>
      <c r="AM16" s="31" t="s">
        <v>72</v>
      </c>
      <c r="AN16" s="31" t="s">
        <v>72</v>
      </c>
    </row>
    <row r="17" spans="6:40" ht="15.6" x14ac:dyDescent="0.3">
      <c r="F17" s="31" t="s">
        <v>25</v>
      </c>
      <c r="G17" s="31" t="s">
        <v>76</v>
      </c>
      <c r="H17" s="31" t="s">
        <v>30</v>
      </c>
      <c r="I17" s="31">
        <v>7899779999</v>
      </c>
      <c r="J17" s="32"/>
      <c r="K17" s="31" t="s">
        <v>72</v>
      </c>
      <c r="L17" s="31" t="s">
        <v>72</v>
      </c>
      <c r="M17" s="31" t="s">
        <v>72</v>
      </c>
      <c r="N17" s="31" t="s">
        <v>72</v>
      </c>
      <c r="O17" s="31" t="s">
        <v>72</v>
      </c>
      <c r="P17" s="33"/>
      <c r="Q17" s="32"/>
      <c r="R17" s="31" t="s">
        <v>72</v>
      </c>
      <c r="S17" s="31" t="s">
        <v>72</v>
      </c>
      <c r="T17" s="31" t="s">
        <v>79</v>
      </c>
      <c r="U17" s="31" t="s">
        <v>72</v>
      </c>
      <c r="V17" s="31" t="s">
        <v>72</v>
      </c>
      <c r="W17" s="33"/>
      <c r="X17" s="32"/>
      <c r="Y17" s="31" t="s">
        <v>72</v>
      </c>
      <c r="Z17" s="31" t="s">
        <v>72</v>
      </c>
      <c r="AA17" s="31" t="s">
        <v>72</v>
      </c>
      <c r="AB17" s="31" t="s">
        <v>72</v>
      </c>
      <c r="AC17" s="31" t="s">
        <v>72</v>
      </c>
      <c r="AD17" s="33"/>
      <c r="AE17" s="32"/>
      <c r="AF17" s="31" t="s">
        <v>72</v>
      </c>
      <c r="AG17" s="31" t="s">
        <v>72</v>
      </c>
      <c r="AH17" s="31" t="s">
        <v>72</v>
      </c>
      <c r="AI17" s="31" t="s">
        <v>72</v>
      </c>
      <c r="AJ17" s="31" t="s">
        <v>72</v>
      </c>
      <c r="AK17" s="33"/>
      <c r="AL17" s="32"/>
      <c r="AM17" s="31" t="s">
        <v>72</v>
      </c>
      <c r="AN17" s="31" t="s">
        <v>72</v>
      </c>
    </row>
  </sheetData>
  <phoneticPr fontId="4" type="noConversion"/>
  <dataValidations count="3">
    <dataValidation type="list" allowBlank="1" showInputMessage="1" showErrorMessage="1" sqref="B16" xr:uid="{1F9E7C64-AAFE-47B4-B928-81E928CEFD39}">
      <formula1>$B$6:$B$16</formula1>
    </dataValidation>
    <dataValidation type="list" allowBlank="1" showInputMessage="1" showErrorMessage="1" sqref="G5" xr:uid="{95D2382F-7231-4B4B-BCA2-41E50AC1C0A4}">
      <formula1>$A$4:$A$15</formula1>
    </dataValidation>
    <dataValidation type="list" allowBlank="1" showInputMessage="1" showErrorMessage="1" sqref="H5" xr:uid="{E64802A6-FBB9-4E46-822F-BCF2827B18B4}">
      <formula1>$C$4:$C$11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1B5D8-C5AB-40F2-86A0-13EC7EF32483}">
  <sheetPr codeName="Sheet2"/>
  <dimension ref="A3:T20"/>
  <sheetViews>
    <sheetView topLeftCell="I1" workbookViewId="0">
      <selection activeCell="T8" sqref="T8"/>
    </sheetView>
  </sheetViews>
  <sheetFormatPr defaultRowHeight="14.4" x14ac:dyDescent="0.3"/>
  <cols>
    <col min="1" max="1" width="7.77734375" bestFit="1" customWidth="1"/>
    <col min="2" max="2" width="17.6640625" bestFit="1" customWidth="1"/>
    <col min="3" max="3" width="12.88671875" bestFit="1" customWidth="1"/>
    <col min="4" max="5" width="13.5546875" bestFit="1" customWidth="1"/>
    <col min="6" max="6" width="21.88671875" bestFit="1" customWidth="1"/>
    <col min="7" max="7" width="13.77734375" bestFit="1" customWidth="1"/>
    <col min="8" max="8" width="11.77734375" bestFit="1" customWidth="1"/>
    <col min="9" max="9" width="18.21875" bestFit="1" customWidth="1"/>
    <col min="10" max="10" width="15.6640625" bestFit="1" customWidth="1"/>
    <col min="11" max="11" width="10.21875" bestFit="1" customWidth="1"/>
    <col min="12" max="12" width="5" bestFit="1" customWidth="1"/>
    <col min="13" max="13" width="9.5546875" bestFit="1" customWidth="1"/>
    <col min="14" max="14" width="38.109375" bestFit="1" customWidth="1"/>
    <col min="15" max="15" width="18.109375" bestFit="1" customWidth="1"/>
    <col min="16" max="16" width="15.77734375" bestFit="1" customWidth="1"/>
    <col min="17" max="17" width="17.21875" bestFit="1" customWidth="1"/>
    <col min="18" max="18" width="10.21875" bestFit="1" customWidth="1"/>
    <col min="19" max="19" width="12" bestFit="1" customWidth="1"/>
    <col min="20" max="20" width="29.77734375" bestFit="1" customWidth="1"/>
  </cols>
  <sheetData>
    <row r="3" spans="1:20" x14ac:dyDescent="0.3">
      <c r="I3" s="18" t="s">
        <v>109</v>
      </c>
    </row>
    <row r="4" spans="1:20" x14ac:dyDescent="0.3">
      <c r="G4" t="s">
        <v>98</v>
      </c>
      <c r="I4" t="s">
        <v>98</v>
      </c>
    </row>
    <row r="5" spans="1:20" x14ac:dyDescent="0.3">
      <c r="B5" s="1" t="s">
        <v>114</v>
      </c>
      <c r="C5" s="9" t="s">
        <v>97</v>
      </c>
      <c r="D5" s="9" t="s">
        <v>95</v>
      </c>
      <c r="E5" s="6"/>
      <c r="F5" s="9" t="s">
        <v>96</v>
      </c>
      <c r="G5" s="9" t="s">
        <v>100</v>
      </c>
      <c r="H5" s="11" t="s">
        <v>99</v>
      </c>
      <c r="I5" s="11" t="s">
        <v>101</v>
      </c>
      <c r="J5" s="10" t="s">
        <v>102</v>
      </c>
      <c r="K5" s="13" t="s">
        <v>103</v>
      </c>
      <c r="M5" s="15"/>
      <c r="N5" s="17" t="s">
        <v>107</v>
      </c>
      <c r="O5" s="8"/>
      <c r="P5" s="18" t="s">
        <v>108</v>
      </c>
      <c r="Q5" s="21" t="s">
        <v>113</v>
      </c>
      <c r="T5" s="29" t="s">
        <v>115</v>
      </c>
    </row>
    <row r="6" spans="1:20" x14ac:dyDescent="0.3">
      <c r="A6" s="8"/>
      <c r="B6" s="8"/>
      <c r="C6" s="23"/>
      <c r="D6" s="23"/>
      <c r="E6" s="24"/>
      <c r="F6" s="23"/>
      <c r="G6" s="23"/>
      <c r="H6" s="25"/>
      <c r="I6" s="25"/>
      <c r="J6" s="25"/>
      <c r="K6" s="24"/>
      <c r="L6" s="8"/>
      <c r="M6" s="8"/>
      <c r="N6" s="24"/>
      <c r="O6" s="8"/>
      <c r="P6" s="23"/>
      <c r="Q6" s="30"/>
      <c r="R6" s="29"/>
      <c r="S6" s="29"/>
    </row>
    <row r="7" spans="1:20" ht="15.6" x14ac:dyDescent="0.3">
      <c r="A7" s="26" t="s">
        <v>17</v>
      </c>
      <c r="B7" s="27" t="s">
        <v>80</v>
      </c>
      <c r="C7" s="27" t="s">
        <v>81</v>
      </c>
      <c r="D7" s="27" t="s">
        <v>82</v>
      </c>
      <c r="E7" s="27" t="s">
        <v>83</v>
      </c>
      <c r="F7" s="27" t="s">
        <v>84</v>
      </c>
      <c r="G7" s="27" t="s">
        <v>85</v>
      </c>
      <c r="H7" s="27" t="s">
        <v>86</v>
      </c>
      <c r="I7" s="27" t="s">
        <v>87</v>
      </c>
      <c r="J7" s="27" t="s">
        <v>88</v>
      </c>
      <c r="K7" s="27" t="s">
        <v>89</v>
      </c>
      <c r="L7" s="27" t="s">
        <v>90</v>
      </c>
      <c r="M7" s="27" t="s">
        <v>104</v>
      </c>
      <c r="N7" s="27" t="s">
        <v>91</v>
      </c>
      <c r="O7" s="27" t="s">
        <v>92</v>
      </c>
      <c r="P7" s="27" t="s">
        <v>93</v>
      </c>
      <c r="Q7" s="27" t="s">
        <v>94</v>
      </c>
      <c r="R7" s="27" t="s">
        <v>110</v>
      </c>
      <c r="S7" s="27" t="s">
        <v>111</v>
      </c>
      <c r="T7" s="27" t="s">
        <v>112</v>
      </c>
    </row>
    <row r="8" spans="1:20" x14ac:dyDescent="0.3">
      <c r="A8" s="7" t="s">
        <v>21</v>
      </c>
      <c r="B8" s="5">
        <f>COUNTIF(Sheet1!K12:AN12,"P")</f>
        <v>21</v>
      </c>
      <c r="C8" s="5">
        <f>COUNTIF(Sheet1!K12:AN12,"A")</f>
        <v>1</v>
      </c>
      <c r="D8" s="5">
        <f>COUNTIF(Sheet1!K12:AN12,"hd")</f>
        <v>0</v>
      </c>
      <c r="E8" s="5">
        <v>1</v>
      </c>
      <c r="F8" s="5">
        <v>31</v>
      </c>
      <c r="G8" s="12">
        <f>F8-C8-(D8/2)</f>
        <v>30</v>
      </c>
      <c r="H8" s="14">
        <v>15000</v>
      </c>
      <c r="I8" s="12">
        <f>H8/F8</f>
        <v>483.87096774193549</v>
      </c>
      <c r="J8" s="5">
        <f>I8*G8</f>
        <v>14516.129032258064</v>
      </c>
      <c r="K8" s="14">
        <f>H8*12%</f>
        <v>1800</v>
      </c>
      <c r="L8" s="5">
        <v>4000</v>
      </c>
      <c r="M8" s="5" t="s">
        <v>105</v>
      </c>
      <c r="N8" s="5">
        <f>IF(M8="metro",(H8+K8)*50%,
(H8+K8)*40%)</f>
        <v>8400</v>
      </c>
      <c r="O8" s="20">
        <v>12</v>
      </c>
      <c r="P8" s="5">
        <f>I8/8*O8</f>
        <v>725.80645161290317</v>
      </c>
      <c r="Q8" s="28">
        <f>J8+K8+L8+N8+P8</f>
        <v>29441.935483870966</v>
      </c>
      <c r="R8" s="5">
        <f>H8*12%</f>
        <v>1800</v>
      </c>
      <c r="S8" s="28" t="str">
        <f>IF(Q8&lt;21000,Q8*0.75%,"No ESI")</f>
        <v>No ESI</v>
      </c>
      <c r="T8" s="5">
        <f>IF(ISNUMBER(S8),Q8-R8-S8,Q8-R8)</f>
        <v>27641.935483870966</v>
      </c>
    </row>
    <row r="9" spans="1:20" x14ac:dyDescent="0.3">
      <c r="A9" s="7" t="s">
        <v>22</v>
      </c>
      <c r="B9" s="5">
        <f>COUNTIF(Sheet1!K13:AN13,"P")</f>
        <v>22</v>
      </c>
      <c r="C9" s="5">
        <f>COUNTIF(Sheet1!K13:AN13,"A")</f>
        <v>0</v>
      </c>
      <c r="D9" s="5">
        <f>COUNTIF(Sheet1!K13:AN13,"hd")</f>
        <v>0</v>
      </c>
      <c r="E9" s="5">
        <v>1</v>
      </c>
      <c r="F9" s="5">
        <v>31</v>
      </c>
      <c r="G9" s="5">
        <f t="shared" ref="G9:G14" si="0">F9-C9-(D9/2)</f>
        <v>31</v>
      </c>
      <c r="H9" s="5">
        <v>12000</v>
      </c>
      <c r="I9" s="19">
        <f t="shared" ref="I9:I14" si="1">H9/F9</f>
        <v>387.09677419354841</v>
      </c>
      <c r="J9" s="22">
        <f t="shared" ref="J9:J14" si="2">I9*G9</f>
        <v>12000</v>
      </c>
      <c r="K9" s="22">
        <f t="shared" ref="K9:K14" si="3">H9*12%</f>
        <v>1440</v>
      </c>
      <c r="L9" s="22">
        <v>4000</v>
      </c>
      <c r="M9" s="5" t="s">
        <v>106</v>
      </c>
      <c r="N9" s="22">
        <f t="shared" ref="N9:N14" si="4">IF(M9="metro",(H9+K9)*50%,
(H9+K9)*40%)</f>
        <v>5376</v>
      </c>
      <c r="O9" s="16">
        <v>10</v>
      </c>
      <c r="P9" s="22">
        <f>I9/8*O9</f>
        <v>483.87096774193549</v>
      </c>
      <c r="Q9" s="5">
        <f t="shared" ref="Q9:Q14" si="5">J9+K9+L9+N9+P9</f>
        <v>23299.870967741936</v>
      </c>
      <c r="R9" s="5">
        <f t="shared" ref="R9:R14" si="6">H9*12%</f>
        <v>1440</v>
      </c>
      <c r="S9" s="5" t="str">
        <f t="shared" ref="S9:S14" si="7">IF(Q9&lt;21000,Q9*0.75%,"No ESI")</f>
        <v>No ESI</v>
      </c>
      <c r="T9" s="5">
        <f t="shared" ref="T9:T14" si="8">IF(ISNUMBER(S9),Q9-R9-S9,Q9-R9)</f>
        <v>21859.870967741936</v>
      </c>
    </row>
    <row r="10" spans="1:20" x14ac:dyDescent="0.3">
      <c r="A10" s="7" t="s">
        <v>23</v>
      </c>
      <c r="B10" s="5">
        <f>COUNTIF(Sheet1!K14:AN14,"P")</f>
        <v>15</v>
      </c>
      <c r="C10" s="5">
        <f>COUNTIF(Sheet1!K14:AN14,"A")</f>
        <v>6</v>
      </c>
      <c r="D10" s="5">
        <f>COUNTIF(Sheet1!K14:AN14,"hd")</f>
        <v>1</v>
      </c>
      <c r="E10" s="5">
        <v>1</v>
      </c>
      <c r="F10" s="5">
        <v>31</v>
      </c>
      <c r="G10" s="5">
        <f t="shared" si="0"/>
        <v>24.5</v>
      </c>
      <c r="H10" s="5">
        <v>10000</v>
      </c>
      <c r="I10" s="5">
        <f t="shared" si="1"/>
        <v>322.58064516129031</v>
      </c>
      <c r="J10" s="5">
        <f t="shared" si="2"/>
        <v>7903.2258064516127</v>
      </c>
      <c r="K10" s="5">
        <f t="shared" si="3"/>
        <v>1200</v>
      </c>
      <c r="L10" s="5">
        <v>4000</v>
      </c>
      <c r="M10" s="5" t="s">
        <v>105</v>
      </c>
      <c r="N10" s="5">
        <f t="shared" si="4"/>
        <v>5600</v>
      </c>
      <c r="O10" s="16">
        <v>50</v>
      </c>
      <c r="P10" s="5">
        <f t="shared" ref="P10:P14" si="9">I10/8*O10</f>
        <v>2016.1290322580644</v>
      </c>
      <c r="Q10" s="5">
        <f t="shared" si="5"/>
        <v>20719.354838709678</v>
      </c>
      <c r="R10" s="5">
        <f t="shared" si="6"/>
        <v>1200</v>
      </c>
      <c r="S10" s="5">
        <f t="shared" si="7"/>
        <v>155.39516129032259</v>
      </c>
      <c r="T10" s="5">
        <f t="shared" si="8"/>
        <v>19363.959677419356</v>
      </c>
    </row>
    <row r="11" spans="1:20" x14ac:dyDescent="0.3">
      <c r="A11" s="7" t="s">
        <v>26</v>
      </c>
      <c r="B11" s="5">
        <f>COUNTIF(Sheet1!K15:AN15,"P")</f>
        <v>22</v>
      </c>
      <c r="C11" s="5">
        <f>COUNTIF(Sheet1!K15:AN15,"A")</f>
        <v>0</v>
      </c>
      <c r="D11" s="5">
        <f>COUNTIF(Sheet1!K15:AN15,"hd")</f>
        <v>0</v>
      </c>
      <c r="E11" s="5">
        <v>1</v>
      </c>
      <c r="F11" s="5">
        <v>31</v>
      </c>
      <c r="G11" s="5">
        <f t="shared" si="0"/>
        <v>31</v>
      </c>
      <c r="H11" s="5">
        <v>8000</v>
      </c>
      <c r="I11" s="5">
        <f t="shared" si="1"/>
        <v>258.06451612903226</v>
      </c>
      <c r="J11" s="5">
        <f t="shared" si="2"/>
        <v>8000</v>
      </c>
      <c r="K11" s="5">
        <f t="shared" si="3"/>
        <v>960</v>
      </c>
      <c r="L11" s="5">
        <v>4000</v>
      </c>
      <c r="M11" s="5" t="s">
        <v>105</v>
      </c>
      <c r="N11" s="5">
        <f t="shared" si="4"/>
        <v>4480</v>
      </c>
      <c r="O11" s="16">
        <v>6</v>
      </c>
      <c r="P11" s="5">
        <f t="shared" si="9"/>
        <v>193.54838709677421</v>
      </c>
      <c r="Q11" s="5">
        <f t="shared" si="5"/>
        <v>17633.548387096773</v>
      </c>
      <c r="R11" s="5">
        <f t="shared" si="6"/>
        <v>960</v>
      </c>
      <c r="S11" s="5">
        <f t="shared" si="7"/>
        <v>132.2516129032258</v>
      </c>
      <c r="T11" s="5">
        <f t="shared" si="8"/>
        <v>16541.296774193546</v>
      </c>
    </row>
    <row r="12" spans="1:20" x14ac:dyDescent="0.3">
      <c r="A12" s="7" t="s">
        <v>24</v>
      </c>
      <c r="B12" s="5">
        <f>COUNTIF(Sheet1!K16:AN16,"P")</f>
        <v>20</v>
      </c>
      <c r="C12" s="5">
        <f>COUNTIF(Sheet1!K16:AN16,"A")</f>
        <v>1</v>
      </c>
      <c r="D12" s="5">
        <f>COUNTIF(Sheet1!K16:AN16,"hd")</f>
        <v>1</v>
      </c>
      <c r="E12" s="5">
        <v>1</v>
      </c>
      <c r="F12" s="5">
        <v>31</v>
      </c>
      <c r="G12" s="5">
        <f t="shared" si="0"/>
        <v>29.5</v>
      </c>
      <c r="H12" s="5">
        <v>9000</v>
      </c>
      <c r="I12" s="5">
        <f t="shared" si="1"/>
        <v>290.32258064516128</v>
      </c>
      <c r="J12" s="5">
        <f t="shared" si="2"/>
        <v>8564.5161290322576</v>
      </c>
      <c r="K12" s="5">
        <f t="shared" si="3"/>
        <v>1080</v>
      </c>
      <c r="L12" s="5">
        <v>4000</v>
      </c>
      <c r="M12" s="5" t="s">
        <v>105</v>
      </c>
      <c r="N12" s="5">
        <f t="shared" si="4"/>
        <v>5040</v>
      </c>
      <c r="O12" s="16">
        <v>30</v>
      </c>
      <c r="P12" s="5">
        <f t="shared" si="9"/>
        <v>1088.7096774193549</v>
      </c>
      <c r="Q12" s="5">
        <f t="shared" si="5"/>
        <v>19773.225806451614</v>
      </c>
      <c r="R12" s="5">
        <f t="shared" si="6"/>
        <v>1080</v>
      </c>
      <c r="S12" s="5">
        <f t="shared" si="7"/>
        <v>148.29919354838711</v>
      </c>
      <c r="T12" s="5">
        <f t="shared" si="8"/>
        <v>18544.926612903226</v>
      </c>
    </row>
    <row r="13" spans="1:20" x14ac:dyDescent="0.3">
      <c r="A13" s="7" t="s">
        <v>77</v>
      </c>
      <c r="B13" s="5">
        <f>COUNTIF(Sheet1!K17:AN17,"P")</f>
        <v>21</v>
      </c>
      <c r="C13" s="5">
        <f>COUNTIF(Sheet1!K17:AN17,"A")</f>
        <v>0</v>
      </c>
      <c r="D13" s="5">
        <f>COUNTIF(Sheet1!K17:AN17,"hd")</f>
        <v>1</v>
      </c>
      <c r="E13" s="5">
        <v>1</v>
      </c>
      <c r="F13" s="5">
        <v>31</v>
      </c>
      <c r="G13" s="5">
        <f t="shared" si="0"/>
        <v>30.5</v>
      </c>
      <c r="H13" s="5">
        <v>8750</v>
      </c>
      <c r="I13" s="5">
        <f t="shared" si="1"/>
        <v>282.25806451612902</v>
      </c>
      <c r="J13" s="5">
        <f t="shared" si="2"/>
        <v>8608.8709677419356</v>
      </c>
      <c r="K13" s="5">
        <f t="shared" si="3"/>
        <v>1050</v>
      </c>
      <c r="L13" s="5">
        <v>4000</v>
      </c>
      <c r="M13" s="5" t="s">
        <v>106</v>
      </c>
      <c r="N13" s="5">
        <f t="shared" si="4"/>
        <v>3920</v>
      </c>
      <c r="O13" s="16">
        <v>8</v>
      </c>
      <c r="P13" s="5">
        <f t="shared" si="9"/>
        <v>282.25806451612902</v>
      </c>
      <c r="Q13" s="5">
        <f t="shared" si="5"/>
        <v>17861.129032258064</v>
      </c>
      <c r="R13" s="5">
        <f t="shared" si="6"/>
        <v>1050</v>
      </c>
      <c r="S13" s="5">
        <f t="shared" si="7"/>
        <v>133.95846774193546</v>
      </c>
      <c r="T13" s="5">
        <f t="shared" si="8"/>
        <v>16677.170564516127</v>
      </c>
    </row>
    <row r="14" spans="1:20" x14ac:dyDescent="0.3">
      <c r="A14" s="7" t="s">
        <v>25</v>
      </c>
      <c r="B14" s="5">
        <f>COUNTIF(Sheet1!K18:AN18,"P")</f>
        <v>0</v>
      </c>
      <c r="C14" s="5">
        <f>COUNTIF(Sheet1!K18:AN18,"A")</f>
        <v>0</v>
      </c>
      <c r="D14" s="5">
        <f>COUNTIF(Sheet1!K18:AN18,"hd")</f>
        <v>0</v>
      </c>
      <c r="E14" s="5">
        <v>1</v>
      </c>
      <c r="F14" s="5">
        <v>31</v>
      </c>
      <c r="G14" s="5">
        <f t="shared" si="0"/>
        <v>31</v>
      </c>
      <c r="H14" s="5">
        <v>11000</v>
      </c>
      <c r="I14" s="5">
        <f t="shared" si="1"/>
        <v>354.83870967741933</v>
      </c>
      <c r="J14" s="5">
        <f t="shared" si="2"/>
        <v>11000</v>
      </c>
      <c r="K14" s="5">
        <f t="shared" si="3"/>
        <v>1320</v>
      </c>
      <c r="L14" s="5">
        <v>4000</v>
      </c>
      <c r="M14" s="5" t="s">
        <v>105</v>
      </c>
      <c r="N14" s="5">
        <f t="shared" si="4"/>
        <v>6160</v>
      </c>
      <c r="O14" s="16">
        <v>4</v>
      </c>
      <c r="P14" s="5">
        <f t="shared" si="9"/>
        <v>177.41935483870967</v>
      </c>
      <c r="Q14" s="5">
        <f t="shared" si="5"/>
        <v>22657.419354838708</v>
      </c>
      <c r="R14" s="5">
        <f t="shared" si="6"/>
        <v>1320</v>
      </c>
      <c r="S14" s="5" t="str">
        <f t="shared" si="7"/>
        <v>No ESI</v>
      </c>
      <c r="T14" s="5">
        <f t="shared" si="8"/>
        <v>21337.419354838708</v>
      </c>
    </row>
    <row r="15" spans="1:20" ht="15" thickBot="1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20" x14ac:dyDescent="0.3">
      <c r="N16" s="36" t="s">
        <v>91</v>
      </c>
    </row>
    <row r="17" spans="14:14" x14ac:dyDescent="0.3">
      <c r="N17" s="37" t="s">
        <v>116</v>
      </c>
    </row>
    <row r="18" spans="14:14" x14ac:dyDescent="0.3">
      <c r="N18" s="37" t="s">
        <v>117</v>
      </c>
    </row>
    <row r="19" spans="14:14" x14ac:dyDescent="0.3">
      <c r="N19" s="38" t="s">
        <v>111</v>
      </c>
    </row>
    <row r="20" spans="14:14" ht="15" thickBot="1" x14ac:dyDescent="0.35">
      <c r="N20" s="39" t="s"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4E3E-13E0-4C98-8621-2184A4D881CA}">
  <sheetPr codeName="Sheet3"/>
  <dimension ref="A2:AP41"/>
  <sheetViews>
    <sheetView topLeftCell="B16" workbookViewId="0">
      <selection activeCell="AB31" sqref="AB31"/>
    </sheetView>
  </sheetViews>
  <sheetFormatPr defaultRowHeight="14.4" x14ac:dyDescent="0.3"/>
  <cols>
    <col min="1" max="1" width="8.109375" bestFit="1" customWidth="1"/>
    <col min="2" max="2" width="5.5546875" bestFit="1" customWidth="1"/>
    <col min="3" max="3" width="10.5546875" bestFit="1" customWidth="1"/>
    <col min="4" max="4" width="9.44140625" bestFit="1" customWidth="1"/>
    <col min="5" max="5" width="9.33203125" bestFit="1" customWidth="1"/>
    <col min="6" max="6" width="8.109375" bestFit="1" customWidth="1"/>
    <col min="7" max="7" width="5.5546875" bestFit="1" customWidth="1"/>
    <col min="8" max="8" width="10.5546875" bestFit="1" customWidth="1"/>
    <col min="9" max="9" width="13.21875" bestFit="1" customWidth="1"/>
    <col min="10" max="10" width="14.109375" bestFit="1" customWidth="1"/>
    <col min="11" max="11" width="8.21875" bestFit="1" customWidth="1"/>
    <col min="12" max="42" width="3.5546875" bestFit="1" customWidth="1"/>
  </cols>
  <sheetData>
    <row r="2" spans="1:42" ht="18" x14ac:dyDescent="0.35">
      <c r="C2" s="52">
        <f>DATEVALUE("1"&amp;F3&amp;G3)</f>
        <v>45627</v>
      </c>
      <c r="D2" s="52">
        <f>EOMONTH(C2,0)</f>
        <v>45657</v>
      </c>
      <c r="F2" s="47" t="s">
        <v>0</v>
      </c>
      <c r="G2" s="48" t="s">
        <v>1</v>
      </c>
      <c r="H2" s="49" t="s">
        <v>142</v>
      </c>
      <c r="K2" t="s">
        <v>180</v>
      </c>
      <c r="L2" t="str">
        <f ca="1">IF(L8=TODAY(),COUNTIF(L9:L39,"p"),"")</f>
        <v/>
      </c>
      <c r="M2" t="str">
        <f t="shared" ref="M2:AO2" ca="1" si="0">IF(M8=TODAY(),COUNTIF(M9:M39,"p"),"")</f>
        <v/>
      </c>
      <c r="N2" t="str">
        <f t="shared" ca="1" si="0"/>
        <v/>
      </c>
      <c r="O2" t="str">
        <f t="shared" ca="1" si="0"/>
        <v/>
      </c>
      <c r="P2" t="str">
        <f t="shared" ca="1" si="0"/>
        <v/>
      </c>
      <c r="Q2" t="str">
        <f t="shared" ca="1" si="0"/>
        <v/>
      </c>
      <c r="R2" t="str">
        <f t="shared" ca="1" si="0"/>
        <v/>
      </c>
      <c r="S2" t="str">
        <f t="shared" ca="1" si="0"/>
        <v/>
      </c>
      <c r="T2" t="str">
        <f t="shared" ca="1" si="0"/>
        <v/>
      </c>
      <c r="U2" t="str">
        <f t="shared" ca="1" si="0"/>
        <v/>
      </c>
      <c r="V2" t="str">
        <f t="shared" ca="1" si="0"/>
        <v/>
      </c>
      <c r="W2" t="str">
        <f t="shared" ca="1" si="0"/>
        <v/>
      </c>
      <c r="X2" t="str">
        <f t="shared" ca="1" si="0"/>
        <v/>
      </c>
      <c r="Y2" t="str">
        <f t="shared" ca="1" si="0"/>
        <v/>
      </c>
      <c r="Z2" t="str">
        <f t="shared" ca="1" si="0"/>
        <v/>
      </c>
      <c r="AA2" t="str">
        <f t="shared" ca="1" si="0"/>
        <v/>
      </c>
      <c r="AB2" t="str">
        <f t="shared" ca="1" si="0"/>
        <v/>
      </c>
      <c r="AC2" t="str">
        <f t="shared" ca="1" si="0"/>
        <v/>
      </c>
      <c r="AD2" t="str">
        <f t="shared" ca="1" si="0"/>
        <v/>
      </c>
      <c r="AE2">
        <f t="shared" ca="1" si="0"/>
        <v>31</v>
      </c>
      <c r="AF2" t="str">
        <f t="shared" ca="1" si="0"/>
        <v/>
      </c>
      <c r="AG2" t="str">
        <f t="shared" ca="1" si="0"/>
        <v/>
      </c>
      <c r="AH2" t="str">
        <f t="shared" ca="1" si="0"/>
        <v/>
      </c>
      <c r="AI2" t="str">
        <f t="shared" ca="1" si="0"/>
        <v/>
      </c>
      <c r="AJ2" t="str">
        <f t="shared" ca="1" si="0"/>
        <v/>
      </c>
      <c r="AK2" t="str">
        <f t="shared" ca="1" si="0"/>
        <v/>
      </c>
      <c r="AL2" t="str">
        <f t="shared" ca="1" si="0"/>
        <v/>
      </c>
      <c r="AM2" t="str">
        <f t="shared" ca="1" si="0"/>
        <v/>
      </c>
      <c r="AN2" t="str">
        <f t="shared" ca="1" si="0"/>
        <v/>
      </c>
      <c r="AO2" t="str">
        <f t="shared" ca="1" si="0"/>
        <v/>
      </c>
    </row>
    <row r="3" spans="1:42" x14ac:dyDescent="0.3">
      <c r="C3" t="str">
        <f>TEXT(C2,"dddd")</f>
        <v>Sunday</v>
      </c>
      <c r="F3" s="5" t="s">
        <v>134</v>
      </c>
      <c r="G3" s="5">
        <v>2024</v>
      </c>
      <c r="H3" s="50" t="s">
        <v>138</v>
      </c>
      <c r="I3" s="42"/>
      <c r="J3" s="42"/>
      <c r="K3" s="42" t="s">
        <v>179</v>
      </c>
      <c r="L3" t="str">
        <f ca="1">IF(L8=TODAY(),COUNTIF(L9:L39,"a"),"")</f>
        <v/>
      </c>
      <c r="M3" t="str">
        <f t="shared" ref="M3:AO3" ca="1" si="1">IF(M8=TODAY(),COUNTIF(M9:M39,"a"),"")</f>
        <v/>
      </c>
      <c r="N3" t="str">
        <f t="shared" ca="1" si="1"/>
        <v/>
      </c>
      <c r="O3" t="str">
        <f t="shared" ca="1" si="1"/>
        <v/>
      </c>
      <c r="P3" t="str">
        <f t="shared" ca="1" si="1"/>
        <v/>
      </c>
      <c r="Q3" t="str">
        <f t="shared" ca="1" si="1"/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1"/>
        <v/>
      </c>
      <c r="W3" t="str">
        <f t="shared" ca="1" si="1"/>
        <v/>
      </c>
      <c r="X3" t="str">
        <f t="shared" ca="1" si="1"/>
        <v/>
      </c>
      <c r="Y3" t="str">
        <f t="shared" ca="1" si="1"/>
        <v/>
      </c>
      <c r="Z3" t="str">
        <f t="shared" ca="1" si="1"/>
        <v/>
      </c>
      <c r="AA3" t="str">
        <f t="shared" ca="1" si="1"/>
        <v/>
      </c>
      <c r="AB3" t="str">
        <f t="shared" ca="1" si="1"/>
        <v/>
      </c>
      <c r="AC3" t="str">
        <f t="shared" ca="1" si="1"/>
        <v/>
      </c>
      <c r="AD3" t="str">
        <f t="shared" ca="1" si="1"/>
        <v/>
      </c>
      <c r="AE3">
        <f t="shared" ca="1" si="1"/>
        <v>0</v>
      </c>
      <c r="AF3" t="str">
        <f t="shared" ca="1" si="1"/>
        <v/>
      </c>
      <c r="AG3" t="str">
        <f t="shared" ca="1" si="1"/>
        <v/>
      </c>
      <c r="AH3" t="str">
        <f t="shared" ca="1" si="1"/>
        <v/>
      </c>
      <c r="AI3" t="str">
        <f t="shared" ca="1" si="1"/>
        <v/>
      </c>
      <c r="AJ3" t="str">
        <f t="shared" ca="1" si="1"/>
        <v/>
      </c>
      <c r="AK3" t="str">
        <f t="shared" ca="1" si="1"/>
        <v/>
      </c>
      <c r="AL3" t="str">
        <f t="shared" ca="1" si="1"/>
        <v/>
      </c>
      <c r="AM3" t="str">
        <f t="shared" ca="1" si="1"/>
        <v/>
      </c>
      <c r="AN3" t="str">
        <f t="shared" ca="1" si="1"/>
        <v/>
      </c>
      <c r="AO3" t="str">
        <f t="shared" ca="1" si="1"/>
        <v/>
      </c>
    </row>
    <row r="4" spans="1:42" ht="18" x14ac:dyDescent="0.35">
      <c r="J4" s="45"/>
      <c r="K4" s="42" t="s">
        <v>181</v>
      </c>
      <c r="L4" t="str">
        <f ca="1">IF(L8=TODAY(),COUNTIF(L9:L39,"h"),"")</f>
        <v/>
      </c>
      <c r="M4" t="str">
        <f t="shared" ref="M4:AO4" ca="1" si="2">IF(M8=TODAY(),COUNTIF(M9:M39,"h"),"")</f>
        <v/>
      </c>
      <c r="N4" t="str">
        <f t="shared" ca="1" si="2"/>
        <v/>
      </c>
      <c r="O4" t="str">
        <f t="shared" ca="1" si="2"/>
        <v/>
      </c>
      <c r="P4" t="str">
        <f t="shared" ca="1" si="2"/>
        <v/>
      </c>
      <c r="Q4" t="str">
        <f t="shared" ca="1" si="2"/>
        <v/>
      </c>
      <c r="R4" t="str">
        <f t="shared" ca="1" si="2"/>
        <v/>
      </c>
      <c r="S4" t="str">
        <f t="shared" ca="1" si="2"/>
        <v/>
      </c>
      <c r="T4" t="str">
        <f t="shared" ca="1" si="2"/>
        <v/>
      </c>
      <c r="U4" t="str">
        <f t="shared" ca="1" si="2"/>
        <v/>
      </c>
      <c r="V4" t="str">
        <f t="shared" ca="1" si="2"/>
        <v/>
      </c>
      <c r="W4" t="str">
        <f t="shared" ca="1" si="2"/>
        <v/>
      </c>
      <c r="X4" t="str">
        <f t="shared" ca="1" si="2"/>
        <v/>
      </c>
      <c r="Y4" t="str">
        <f t="shared" ca="1" si="2"/>
        <v/>
      </c>
      <c r="Z4" t="str">
        <f t="shared" ca="1" si="2"/>
        <v/>
      </c>
      <c r="AA4" t="str">
        <f t="shared" ca="1" si="2"/>
        <v/>
      </c>
      <c r="AB4" t="str">
        <f t="shared" ca="1" si="2"/>
        <v/>
      </c>
      <c r="AC4" t="str">
        <f t="shared" ca="1" si="2"/>
        <v/>
      </c>
      <c r="AD4" t="str">
        <f t="shared" ca="1" si="2"/>
        <v/>
      </c>
      <c r="AE4">
        <f t="shared" ca="1" si="2"/>
        <v>0</v>
      </c>
      <c r="AF4" t="str">
        <f t="shared" ca="1" si="2"/>
        <v/>
      </c>
      <c r="AG4" t="str">
        <f t="shared" ca="1" si="2"/>
        <v/>
      </c>
      <c r="AH4" t="str">
        <f t="shared" ca="1" si="2"/>
        <v/>
      </c>
      <c r="AI4" t="str">
        <f t="shared" ca="1" si="2"/>
        <v/>
      </c>
      <c r="AJ4" t="str">
        <f t="shared" ca="1" si="2"/>
        <v/>
      </c>
      <c r="AK4" t="str">
        <f t="shared" ca="1" si="2"/>
        <v/>
      </c>
      <c r="AL4" t="str">
        <f t="shared" ca="1" si="2"/>
        <v/>
      </c>
      <c r="AM4" t="str">
        <f t="shared" ca="1" si="2"/>
        <v/>
      </c>
      <c r="AN4" t="str">
        <f t="shared" ca="1" si="2"/>
        <v/>
      </c>
      <c r="AO4" t="str">
        <f t="shared" ca="1" si="2"/>
        <v/>
      </c>
    </row>
    <row r="5" spans="1:42" x14ac:dyDescent="0.3">
      <c r="J5" s="43"/>
      <c r="K5" s="42"/>
      <c r="L5" s="42"/>
    </row>
    <row r="6" spans="1:42" x14ac:dyDescent="0.3">
      <c r="A6" s="42"/>
      <c r="H6" s="42"/>
      <c r="I6" s="42"/>
      <c r="J6" s="42"/>
      <c r="K6" s="42"/>
      <c r="L6" s="42"/>
    </row>
    <row r="7" spans="1:42" ht="55.8" x14ac:dyDescent="0.3">
      <c r="A7" s="42"/>
      <c r="G7" s="51"/>
      <c r="L7" s="62" t="str">
        <f t="shared" ref="L7:AO7" si="3">TEXT(L8,"dddd")</f>
        <v>Sunday</v>
      </c>
      <c r="M7" s="62" t="str">
        <f t="shared" si="3"/>
        <v>Monday</v>
      </c>
      <c r="N7" s="62" t="str">
        <f t="shared" si="3"/>
        <v>Tuesday</v>
      </c>
      <c r="O7" s="62" t="str">
        <f t="shared" si="3"/>
        <v>Wednesday</v>
      </c>
      <c r="P7" s="62" t="str">
        <f t="shared" si="3"/>
        <v>Thursday</v>
      </c>
      <c r="Q7" s="62" t="str">
        <f t="shared" ca="1" si="3"/>
        <v>Friday</v>
      </c>
      <c r="R7" s="62" t="str">
        <f t="shared" ca="1" si="3"/>
        <v>Saturday</v>
      </c>
      <c r="S7" s="62" t="str">
        <f t="shared" ca="1" si="3"/>
        <v>Sunday</v>
      </c>
      <c r="T7" s="62" t="str">
        <f t="shared" ca="1" si="3"/>
        <v>Monday</v>
      </c>
      <c r="U7" s="62" t="str">
        <f t="shared" ca="1" si="3"/>
        <v>Tuesday</v>
      </c>
      <c r="V7" s="62" t="str">
        <f t="shared" ca="1" si="3"/>
        <v>Wednesday</v>
      </c>
      <c r="W7" s="62" t="str">
        <f t="shared" ca="1" si="3"/>
        <v>Thursday</v>
      </c>
      <c r="X7" s="62" t="str">
        <f t="shared" ca="1" si="3"/>
        <v>Friday</v>
      </c>
      <c r="Y7" s="62" t="str">
        <f t="shared" ca="1" si="3"/>
        <v>Saturday</v>
      </c>
      <c r="Z7" s="62" t="str">
        <f t="shared" ca="1" si="3"/>
        <v>Sunday</v>
      </c>
      <c r="AA7" s="62" t="str">
        <f t="shared" ca="1" si="3"/>
        <v>Monday</v>
      </c>
      <c r="AB7" s="62" t="str">
        <f t="shared" ca="1" si="3"/>
        <v>Tuesday</v>
      </c>
      <c r="AC7" s="62" t="str">
        <f t="shared" ca="1" si="3"/>
        <v>Wednesday</v>
      </c>
      <c r="AD7" s="62" t="str">
        <f t="shared" ca="1" si="3"/>
        <v>Thursday</v>
      </c>
      <c r="AE7" s="62" t="str">
        <f t="shared" ca="1" si="3"/>
        <v>Friday</v>
      </c>
      <c r="AF7" s="62" t="str">
        <f t="shared" ca="1" si="3"/>
        <v>Saturday</v>
      </c>
      <c r="AG7" s="62" t="str">
        <f t="shared" ca="1" si="3"/>
        <v>Sunday</v>
      </c>
      <c r="AH7" s="62" t="str">
        <f t="shared" ca="1" si="3"/>
        <v>Monday</v>
      </c>
      <c r="AI7" s="62" t="str">
        <f t="shared" ca="1" si="3"/>
        <v>Tuesday</v>
      </c>
      <c r="AJ7" s="62" t="str">
        <f t="shared" ca="1" si="3"/>
        <v>Wednesday</v>
      </c>
      <c r="AK7" s="62" t="str">
        <f t="shared" ca="1" si="3"/>
        <v>Thursday</v>
      </c>
      <c r="AL7" s="62" t="str">
        <f t="shared" ca="1" si="3"/>
        <v>Friday</v>
      </c>
      <c r="AM7" s="62" t="str">
        <f t="shared" ca="1" si="3"/>
        <v>Saturday</v>
      </c>
      <c r="AN7" s="62" t="str">
        <f t="shared" ca="1" si="3"/>
        <v>Sunday</v>
      </c>
      <c r="AO7" s="62" t="str">
        <f t="shared" ca="1" si="3"/>
        <v>Monday</v>
      </c>
      <c r="AP7" s="56" t="str">
        <f t="shared" ref="AP7" ca="1" si="4">TEXT(AP8,"dddd")</f>
        <v>Tuesday</v>
      </c>
    </row>
    <row r="8" spans="1:42" ht="15.6" x14ac:dyDescent="0.3">
      <c r="A8" s="42"/>
      <c r="G8" s="53"/>
      <c r="H8" s="35" t="s">
        <v>17</v>
      </c>
      <c r="I8" s="31" t="s">
        <v>27</v>
      </c>
      <c r="J8" s="35" t="s">
        <v>19</v>
      </c>
      <c r="K8" s="35" t="s">
        <v>20</v>
      </c>
      <c r="L8" s="55">
        <f>IF(TEXT(C2,"dddd")=H3,C2+1,C2)</f>
        <v>45627</v>
      </c>
      <c r="M8" s="55">
        <f t="shared" ref="M8:AO8" si="5">IFERROR(IF(IF(TEXT(L8+1,"dddd")=H3,L8+2,L8+1)&lt;=$D$2,IF(TEXT(L8+1,"dddd")=H3,L8+2,L8+1),""),"")</f>
        <v>45628</v>
      </c>
      <c r="N8" s="55">
        <f t="shared" si="5"/>
        <v>45629</v>
      </c>
      <c r="O8" s="55">
        <f t="shared" si="5"/>
        <v>45630</v>
      </c>
      <c r="P8" s="55">
        <f t="shared" si="5"/>
        <v>45631</v>
      </c>
      <c r="Q8" s="55">
        <f t="shared" ca="1" si="5"/>
        <v>45632</v>
      </c>
      <c r="R8" s="55">
        <f t="shared" ca="1" si="5"/>
        <v>45633</v>
      </c>
      <c r="S8" s="55">
        <f t="shared" ca="1" si="5"/>
        <v>45634</v>
      </c>
      <c r="T8" s="55">
        <f t="shared" ca="1" si="5"/>
        <v>45635</v>
      </c>
      <c r="U8" s="55">
        <f t="shared" ca="1" si="5"/>
        <v>45636</v>
      </c>
      <c r="V8" s="55">
        <f t="shared" ca="1" si="5"/>
        <v>45637</v>
      </c>
      <c r="W8" s="55">
        <f t="shared" ca="1" si="5"/>
        <v>45638</v>
      </c>
      <c r="X8" s="55">
        <f t="shared" ca="1" si="5"/>
        <v>45639</v>
      </c>
      <c r="Y8" s="55">
        <f t="shared" ca="1" si="5"/>
        <v>45640</v>
      </c>
      <c r="Z8" s="55">
        <f t="shared" ca="1" si="5"/>
        <v>45641</v>
      </c>
      <c r="AA8" s="55">
        <f t="shared" ca="1" si="5"/>
        <v>45642</v>
      </c>
      <c r="AB8" s="55">
        <f t="shared" ca="1" si="5"/>
        <v>45643</v>
      </c>
      <c r="AC8" s="55">
        <f t="shared" ca="1" si="5"/>
        <v>45644</v>
      </c>
      <c r="AD8" s="55">
        <f t="shared" ca="1" si="5"/>
        <v>45645</v>
      </c>
      <c r="AE8" s="55">
        <f t="shared" ca="1" si="5"/>
        <v>45646</v>
      </c>
      <c r="AF8" s="55">
        <f t="shared" ca="1" si="5"/>
        <v>45647</v>
      </c>
      <c r="AG8" s="55">
        <f t="shared" ca="1" si="5"/>
        <v>45648</v>
      </c>
      <c r="AH8" s="55">
        <f t="shared" ca="1" si="5"/>
        <v>45649</v>
      </c>
      <c r="AI8" s="55">
        <f t="shared" ca="1" si="5"/>
        <v>45650</v>
      </c>
      <c r="AJ8" s="55">
        <f t="shared" ca="1" si="5"/>
        <v>45651</v>
      </c>
      <c r="AK8" s="55">
        <f t="shared" ca="1" si="5"/>
        <v>45652</v>
      </c>
      <c r="AL8" s="55">
        <f t="shared" ca="1" si="5"/>
        <v>45653</v>
      </c>
      <c r="AM8" s="55">
        <f t="shared" ca="1" si="5"/>
        <v>45654</v>
      </c>
      <c r="AN8" s="59">
        <f t="shared" ca="1" si="5"/>
        <v>45655</v>
      </c>
      <c r="AO8" s="60">
        <f t="shared" ca="1" si="5"/>
        <v>45656</v>
      </c>
      <c r="AP8" s="60">
        <f ca="1">IFERROR(IF(IF(TEXT(AO8+1,"dddd")=AK3,AO8+2,AO8+1)&lt;=$D$2,IF(TEXT(AO8+1,"dddd")=AK3,AO8+2,AO8+1),""),"")</f>
        <v>45657</v>
      </c>
    </row>
    <row r="9" spans="1:42" ht="15.6" x14ac:dyDescent="0.3">
      <c r="A9" s="42"/>
      <c r="G9" s="53"/>
      <c r="H9" t="s">
        <v>147</v>
      </c>
      <c r="I9" s="7" t="s">
        <v>167</v>
      </c>
      <c r="L9" t="s">
        <v>179</v>
      </c>
      <c r="M9" s="44" t="s">
        <v>180</v>
      </c>
      <c r="N9" t="s">
        <v>180</v>
      </c>
      <c r="O9" s="44" t="s">
        <v>180</v>
      </c>
      <c r="P9" s="44" t="s">
        <v>179</v>
      </c>
      <c r="Q9" s="44" t="s">
        <v>179</v>
      </c>
      <c r="R9" s="44" t="s">
        <v>179</v>
      </c>
      <c r="S9" s="44" t="s">
        <v>179</v>
      </c>
      <c r="T9" s="44" t="s">
        <v>180</v>
      </c>
      <c r="U9" s="44" t="s">
        <v>180</v>
      </c>
      <c r="V9" s="44" t="s">
        <v>72</v>
      </c>
      <c r="W9" s="44" t="s">
        <v>72</v>
      </c>
      <c r="X9" s="44" t="s">
        <v>72</v>
      </c>
      <c r="Y9" s="44" t="s">
        <v>72</v>
      </c>
      <c r="Z9" s="44" t="s">
        <v>181</v>
      </c>
      <c r="AA9" s="44" t="s">
        <v>180</v>
      </c>
      <c r="AB9" s="44" t="s">
        <v>180</v>
      </c>
      <c r="AC9" s="44" t="s">
        <v>180</v>
      </c>
      <c r="AD9" s="44" t="s">
        <v>180</v>
      </c>
      <c r="AE9" s="44" t="s">
        <v>180</v>
      </c>
    </row>
    <row r="10" spans="1:42" ht="15.6" x14ac:dyDescent="0.3">
      <c r="A10" s="42"/>
      <c r="G10" s="53"/>
      <c r="H10" t="s">
        <v>148</v>
      </c>
      <c r="I10" s="7" t="s">
        <v>168</v>
      </c>
      <c r="L10" t="s">
        <v>180</v>
      </c>
      <c r="M10" t="s">
        <v>180</v>
      </c>
      <c r="N10" t="s">
        <v>180</v>
      </c>
      <c r="O10" t="s">
        <v>179</v>
      </c>
      <c r="P10" t="s">
        <v>180</v>
      </c>
      <c r="Q10" t="s">
        <v>180</v>
      </c>
      <c r="R10" s="44" t="s">
        <v>179</v>
      </c>
      <c r="S10" s="44" t="s">
        <v>179</v>
      </c>
      <c r="T10" s="44" t="s">
        <v>180</v>
      </c>
      <c r="U10" s="44" t="s">
        <v>180</v>
      </c>
      <c r="V10" s="44" t="s">
        <v>72</v>
      </c>
      <c r="W10" s="44" t="s">
        <v>72</v>
      </c>
      <c r="X10" s="44" t="s">
        <v>72</v>
      </c>
      <c r="Y10" s="44" t="s">
        <v>72</v>
      </c>
      <c r="Z10" s="44" t="s">
        <v>181</v>
      </c>
      <c r="AA10" s="44" t="s">
        <v>180</v>
      </c>
      <c r="AB10" s="44" t="s">
        <v>180</v>
      </c>
      <c r="AC10" s="44" t="s">
        <v>180</v>
      </c>
      <c r="AD10" s="44" t="s">
        <v>180</v>
      </c>
      <c r="AE10" s="44" t="s">
        <v>180</v>
      </c>
    </row>
    <row r="11" spans="1:42" ht="15.6" x14ac:dyDescent="0.3">
      <c r="A11" s="42"/>
      <c r="G11" s="53"/>
      <c r="H11" t="s">
        <v>149</v>
      </c>
      <c r="I11" s="7" t="s">
        <v>168</v>
      </c>
      <c r="L11" t="s">
        <v>180</v>
      </c>
      <c r="M11" t="s">
        <v>180</v>
      </c>
      <c r="N11" t="s">
        <v>180</v>
      </c>
      <c r="O11" t="s">
        <v>179</v>
      </c>
      <c r="P11" t="s">
        <v>180</v>
      </c>
      <c r="Q11" t="s">
        <v>180</v>
      </c>
      <c r="R11" s="44" t="s">
        <v>179</v>
      </c>
      <c r="S11" s="44" t="s">
        <v>179</v>
      </c>
      <c r="T11" s="44" t="s">
        <v>180</v>
      </c>
      <c r="U11" s="44" t="s">
        <v>180</v>
      </c>
      <c r="V11" s="44" t="s">
        <v>72</v>
      </c>
      <c r="W11" s="44" t="s">
        <v>72</v>
      </c>
      <c r="X11" s="44" t="s">
        <v>72</v>
      </c>
      <c r="Y11" s="44" t="s">
        <v>72</v>
      </c>
      <c r="Z11" s="44" t="s">
        <v>181</v>
      </c>
      <c r="AA11" s="44" t="s">
        <v>180</v>
      </c>
      <c r="AB11" s="44" t="s">
        <v>180</v>
      </c>
      <c r="AC11" s="44" t="s">
        <v>180</v>
      </c>
      <c r="AD11" s="44" t="s">
        <v>180</v>
      </c>
      <c r="AE11" s="44" t="s">
        <v>180</v>
      </c>
    </row>
    <row r="12" spans="1:42" ht="15.6" x14ac:dyDescent="0.3">
      <c r="A12" s="42"/>
      <c r="C12" s="61" t="s">
        <v>143</v>
      </c>
      <c r="E12" s="61" t="s">
        <v>144</v>
      </c>
      <c r="G12" s="53"/>
      <c r="H12" t="s">
        <v>150</v>
      </c>
      <c r="I12" s="7" t="s">
        <v>169</v>
      </c>
      <c r="L12" t="s">
        <v>180</v>
      </c>
      <c r="M12" t="s">
        <v>180</v>
      </c>
      <c r="N12" t="s">
        <v>180</v>
      </c>
      <c r="O12" t="s">
        <v>180</v>
      </c>
      <c r="P12" t="s">
        <v>180</v>
      </c>
      <c r="Q12" t="s">
        <v>179</v>
      </c>
      <c r="R12" s="44" t="s">
        <v>179</v>
      </c>
      <c r="S12" s="44" t="s">
        <v>179</v>
      </c>
      <c r="T12" s="44" t="s">
        <v>180</v>
      </c>
      <c r="U12" s="44" t="s">
        <v>179</v>
      </c>
      <c r="V12" s="44" t="s">
        <v>72</v>
      </c>
      <c r="W12" s="44" t="s">
        <v>72</v>
      </c>
      <c r="X12" s="44" t="s">
        <v>72</v>
      </c>
      <c r="Y12" s="44" t="s">
        <v>72</v>
      </c>
      <c r="Z12" s="44" t="s">
        <v>181</v>
      </c>
      <c r="AA12" s="44" t="s">
        <v>180</v>
      </c>
      <c r="AB12" s="44" t="s">
        <v>180</v>
      </c>
      <c r="AC12" s="44" t="s">
        <v>180</v>
      </c>
      <c r="AD12" s="44" t="s">
        <v>180</v>
      </c>
      <c r="AE12" s="44" t="s">
        <v>180</v>
      </c>
    </row>
    <row r="13" spans="1:42" ht="15.6" x14ac:dyDescent="0.3">
      <c r="A13" s="42"/>
      <c r="C13" s="71">
        <f>COUNTA(H9:H39)</f>
        <v>31</v>
      </c>
      <c r="E13" s="71">
        <f ca="1">SUM(L2:AO2)</f>
        <v>31</v>
      </c>
      <c r="G13" s="53"/>
      <c r="H13" t="s">
        <v>151</v>
      </c>
      <c r="I13" s="7" t="s">
        <v>170</v>
      </c>
      <c r="L13" t="s">
        <v>180</v>
      </c>
      <c r="M13" t="s">
        <v>180</v>
      </c>
      <c r="N13" t="s">
        <v>180</v>
      </c>
      <c r="O13" t="s">
        <v>179</v>
      </c>
      <c r="P13" t="s">
        <v>180</v>
      </c>
      <c r="Q13" t="s">
        <v>180</v>
      </c>
      <c r="R13" s="44" t="s">
        <v>179</v>
      </c>
      <c r="S13" s="44" t="s">
        <v>179</v>
      </c>
      <c r="T13" s="44" t="s">
        <v>180</v>
      </c>
      <c r="U13" s="44" t="s">
        <v>180</v>
      </c>
      <c r="V13" s="44" t="s">
        <v>72</v>
      </c>
      <c r="W13" s="44" t="s">
        <v>72</v>
      </c>
      <c r="X13" s="44" t="s">
        <v>72</v>
      </c>
      <c r="Y13" s="44" t="s">
        <v>72</v>
      </c>
      <c r="Z13" s="44" t="s">
        <v>181</v>
      </c>
      <c r="AA13" s="44" t="s">
        <v>180</v>
      </c>
      <c r="AB13" s="44" t="s">
        <v>180</v>
      </c>
      <c r="AC13" s="44" t="s">
        <v>180</v>
      </c>
      <c r="AD13" s="44" t="s">
        <v>180</v>
      </c>
      <c r="AE13" s="44" t="s">
        <v>180</v>
      </c>
    </row>
    <row r="14" spans="1:42" ht="15.6" x14ac:dyDescent="0.3">
      <c r="A14" s="42"/>
      <c r="C14" s="71"/>
      <c r="E14" s="71"/>
      <c r="G14" s="54"/>
      <c r="H14" t="s">
        <v>152</v>
      </c>
      <c r="I14" s="7" t="s">
        <v>171</v>
      </c>
      <c r="L14" t="s">
        <v>180</v>
      </c>
      <c r="M14" t="s">
        <v>180</v>
      </c>
      <c r="N14" t="s">
        <v>180</v>
      </c>
      <c r="O14" t="s">
        <v>180</v>
      </c>
      <c r="P14" t="s">
        <v>179</v>
      </c>
      <c r="Q14" t="s">
        <v>179</v>
      </c>
      <c r="R14" s="44" t="s">
        <v>179</v>
      </c>
      <c r="S14" s="44" t="s">
        <v>179</v>
      </c>
      <c r="T14" s="44" t="s">
        <v>180</v>
      </c>
      <c r="U14" s="44" t="s">
        <v>180</v>
      </c>
      <c r="V14" s="44" t="s">
        <v>72</v>
      </c>
      <c r="W14" s="44" t="s">
        <v>72</v>
      </c>
      <c r="X14" s="44" t="s">
        <v>72</v>
      </c>
      <c r="Y14" s="44" t="s">
        <v>72</v>
      </c>
      <c r="Z14" s="44" t="s">
        <v>181</v>
      </c>
      <c r="AA14" s="44" t="s">
        <v>180</v>
      </c>
      <c r="AB14" s="44" t="s">
        <v>180</v>
      </c>
      <c r="AC14" s="44" t="s">
        <v>180</v>
      </c>
      <c r="AD14" s="44" t="s">
        <v>180</v>
      </c>
      <c r="AE14" s="44" t="s">
        <v>180</v>
      </c>
    </row>
    <row r="15" spans="1:42" x14ac:dyDescent="0.3">
      <c r="A15" s="42"/>
      <c r="C15" s="71"/>
      <c r="E15" s="71"/>
      <c r="H15" t="s">
        <v>153</v>
      </c>
      <c r="I15" s="7" t="s">
        <v>171</v>
      </c>
      <c r="L15" t="s">
        <v>180</v>
      </c>
      <c r="M15" t="s">
        <v>180</v>
      </c>
      <c r="N15" t="s">
        <v>180</v>
      </c>
      <c r="O15" t="s">
        <v>180</v>
      </c>
      <c r="P15" t="s">
        <v>180</v>
      </c>
      <c r="Q15" t="s">
        <v>179</v>
      </c>
      <c r="R15" s="44" t="s">
        <v>179</v>
      </c>
      <c r="S15" s="44" t="s">
        <v>179</v>
      </c>
      <c r="T15" s="44" t="s">
        <v>180</v>
      </c>
      <c r="U15" s="44" t="s">
        <v>180</v>
      </c>
      <c r="V15" s="44" t="s">
        <v>72</v>
      </c>
      <c r="W15" s="44" t="s">
        <v>72</v>
      </c>
      <c r="X15" s="44" t="s">
        <v>72</v>
      </c>
      <c r="Y15" s="44" t="s">
        <v>72</v>
      </c>
      <c r="Z15" s="44" t="s">
        <v>181</v>
      </c>
      <c r="AA15" s="44" t="s">
        <v>180</v>
      </c>
      <c r="AB15" s="44" t="s">
        <v>180</v>
      </c>
      <c r="AC15" s="44" t="s">
        <v>180</v>
      </c>
      <c r="AD15" s="44" t="s">
        <v>180</v>
      </c>
      <c r="AE15" s="44" t="s">
        <v>180</v>
      </c>
    </row>
    <row r="16" spans="1:42" x14ac:dyDescent="0.3">
      <c r="A16" s="42"/>
      <c r="H16" t="s">
        <v>154</v>
      </c>
      <c r="I16" s="7" t="s">
        <v>172</v>
      </c>
      <c r="L16" t="s">
        <v>180</v>
      </c>
      <c r="M16" t="s">
        <v>179</v>
      </c>
      <c r="N16" t="s">
        <v>180</v>
      </c>
      <c r="O16" t="s">
        <v>180</v>
      </c>
      <c r="P16" t="s">
        <v>179</v>
      </c>
      <c r="Q16" t="s">
        <v>180</v>
      </c>
      <c r="R16" s="44" t="s">
        <v>179</v>
      </c>
      <c r="S16" s="44" t="s">
        <v>179</v>
      </c>
      <c r="T16" s="44" t="s">
        <v>180</v>
      </c>
      <c r="U16" s="44" t="s">
        <v>180</v>
      </c>
      <c r="V16" s="44" t="s">
        <v>72</v>
      </c>
      <c r="W16" s="44" t="s">
        <v>72</v>
      </c>
      <c r="X16" s="44" t="s">
        <v>72</v>
      </c>
      <c r="Y16" s="44" t="s">
        <v>72</v>
      </c>
      <c r="Z16" s="44" t="s">
        <v>181</v>
      </c>
      <c r="AA16" s="44" t="s">
        <v>180</v>
      </c>
      <c r="AB16" s="44" t="s">
        <v>180</v>
      </c>
      <c r="AC16" s="44" t="s">
        <v>180</v>
      </c>
      <c r="AD16" s="44" t="s">
        <v>180</v>
      </c>
      <c r="AE16" s="44" t="s">
        <v>180</v>
      </c>
    </row>
    <row r="17" spans="3:31" ht="15.6" x14ac:dyDescent="0.3">
      <c r="C17" s="61" t="s">
        <v>145</v>
      </c>
      <c r="D17" s="57"/>
      <c r="E17" s="61" t="s">
        <v>146</v>
      </c>
      <c r="F17" s="57"/>
      <c r="H17" t="s">
        <v>155</v>
      </c>
      <c r="I17" s="7" t="s">
        <v>173</v>
      </c>
      <c r="L17" t="s">
        <v>179</v>
      </c>
      <c r="M17" t="s">
        <v>179</v>
      </c>
      <c r="N17" t="s">
        <v>179</v>
      </c>
      <c r="O17" t="s">
        <v>179</v>
      </c>
      <c r="P17" t="s">
        <v>179</v>
      </c>
      <c r="Q17" t="s">
        <v>179</v>
      </c>
      <c r="R17" s="44" t="s">
        <v>179</v>
      </c>
      <c r="S17" s="44" t="s">
        <v>179</v>
      </c>
      <c r="T17" s="44" t="s">
        <v>180</v>
      </c>
      <c r="U17" s="44" t="s">
        <v>180</v>
      </c>
      <c r="V17" s="44" t="s">
        <v>72</v>
      </c>
      <c r="W17" s="44" t="s">
        <v>72</v>
      </c>
      <c r="X17" s="44" t="s">
        <v>72</v>
      </c>
      <c r="Y17" s="44" t="s">
        <v>72</v>
      </c>
      <c r="Z17" s="44" t="s">
        <v>181</v>
      </c>
      <c r="AA17" s="44" t="s">
        <v>180</v>
      </c>
      <c r="AB17" s="44" t="s">
        <v>180</v>
      </c>
      <c r="AC17" s="44" t="s">
        <v>180</v>
      </c>
      <c r="AD17" s="44" t="s">
        <v>180</v>
      </c>
      <c r="AE17" s="44" t="s">
        <v>180</v>
      </c>
    </row>
    <row r="18" spans="3:31" x14ac:dyDescent="0.3">
      <c r="C18" s="71">
        <f ca="1">SUM(L3:AO3)</f>
        <v>0</v>
      </c>
      <c r="D18" s="44"/>
      <c r="E18" s="71">
        <f ca="1">SUM(L4:AO4)</f>
        <v>0</v>
      </c>
      <c r="F18" s="58"/>
      <c r="H18" t="s">
        <v>156</v>
      </c>
      <c r="I18" s="7" t="s">
        <v>174</v>
      </c>
      <c r="L18" t="s">
        <v>179</v>
      </c>
      <c r="M18" t="s">
        <v>179</v>
      </c>
      <c r="N18" t="s">
        <v>179</v>
      </c>
      <c r="O18" t="s">
        <v>179</v>
      </c>
      <c r="P18" t="s">
        <v>179</v>
      </c>
      <c r="Q18" t="s">
        <v>179</v>
      </c>
      <c r="R18" s="44" t="s">
        <v>179</v>
      </c>
      <c r="S18" s="44" t="s">
        <v>179</v>
      </c>
      <c r="T18" s="44" t="s">
        <v>180</v>
      </c>
      <c r="U18" s="44" t="s">
        <v>180</v>
      </c>
      <c r="V18" s="44" t="s">
        <v>72</v>
      </c>
      <c r="W18" s="44" t="s">
        <v>72</v>
      </c>
      <c r="X18" s="44" t="s">
        <v>72</v>
      </c>
      <c r="Y18" s="44" t="s">
        <v>72</v>
      </c>
      <c r="Z18" s="44" t="s">
        <v>181</v>
      </c>
      <c r="AA18" s="44" t="s">
        <v>180</v>
      </c>
      <c r="AB18" s="44" t="s">
        <v>180</v>
      </c>
      <c r="AC18" s="44" t="s">
        <v>180</v>
      </c>
      <c r="AD18" s="44" t="s">
        <v>180</v>
      </c>
      <c r="AE18" s="44" t="s">
        <v>180</v>
      </c>
    </row>
    <row r="19" spans="3:31" x14ac:dyDescent="0.3">
      <c r="C19" s="71"/>
      <c r="E19" s="71"/>
      <c r="H19" t="s">
        <v>157</v>
      </c>
      <c r="I19" s="7" t="s">
        <v>175</v>
      </c>
      <c r="L19" t="s">
        <v>179</v>
      </c>
      <c r="M19" t="s">
        <v>180</v>
      </c>
      <c r="N19" t="s">
        <v>179</v>
      </c>
      <c r="O19" t="s">
        <v>179</v>
      </c>
      <c r="P19" t="s">
        <v>179</v>
      </c>
      <c r="Q19" t="s">
        <v>179</v>
      </c>
      <c r="R19" s="44" t="s">
        <v>179</v>
      </c>
      <c r="S19" s="44" t="s">
        <v>179</v>
      </c>
      <c r="T19" s="44" t="s">
        <v>180</v>
      </c>
      <c r="U19" s="44" t="s">
        <v>180</v>
      </c>
      <c r="V19" s="44" t="s">
        <v>72</v>
      </c>
      <c r="W19" s="44" t="s">
        <v>72</v>
      </c>
      <c r="X19" s="44" t="s">
        <v>72</v>
      </c>
      <c r="Y19" s="44" t="s">
        <v>72</v>
      </c>
      <c r="Z19" s="44" t="s">
        <v>181</v>
      </c>
      <c r="AA19" s="44" t="s">
        <v>180</v>
      </c>
      <c r="AB19" s="44" t="s">
        <v>180</v>
      </c>
      <c r="AC19" s="44" t="s">
        <v>180</v>
      </c>
      <c r="AD19" s="44" t="s">
        <v>180</v>
      </c>
      <c r="AE19" s="44" t="s">
        <v>180</v>
      </c>
    </row>
    <row r="20" spans="3:31" x14ac:dyDescent="0.3">
      <c r="C20" s="71"/>
      <c r="E20" s="71"/>
      <c r="H20" t="s">
        <v>158</v>
      </c>
      <c r="I20" s="7" t="s">
        <v>174</v>
      </c>
      <c r="L20" t="s">
        <v>179</v>
      </c>
      <c r="M20" t="s">
        <v>180</v>
      </c>
      <c r="N20" t="s">
        <v>179</v>
      </c>
      <c r="O20" t="s">
        <v>179</v>
      </c>
      <c r="P20" t="s">
        <v>179</v>
      </c>
      <c r="Q20" t="s">
        <v>179</v>
      </c>
      <c r="R20" s="44" t="s">
        <v>179</v>
      </c>
      <c r="S20" s="44" t="s">
        <v>179</v>
      </c>
      <c r="T20" s="44" t="s">
        <v>180</v>
      </c>
      <c r="U20" s="44" t="s">
        <v>180</v>
      </c>
      <c r="V20" s="44" t="s">
        <v>204</v>
      </c>
      <c r="W20" s="44" t="s">
        <v>72</v>
      </c>
      <c r="X20" s="44" t="s">
        <v>72</v>
      </c>
      <c r="Y20" s="44" t="s">
        <v>72</v>
      </c>
      <c r="Z20" s="44" t="s">
        <v>181</v>
      </c>
      <c r="AA20" s="44" t="s">
        <v>180</v>
      </c>
      <c r="AB20" s="44" t="s">
        <v>180</v>
      </c>
      <c r="AC20" s="44" t="s">
        <v>180</v>
      </c>
      <c r="AD20" s="44" t="s">
        <v>180</v>
      </c>
      <c r="AE20" s="44" t="s">
        <v>180</v>
      </c>
    </row>
    <row r="21" spans="3:31" x14ac:dyDescent="0.3">
      <c r="H21" t="s">
        <v>159</v>
      </c>
      <c r="I21" s="7" t="s">
        <v>176</v>
      </c>
      <c r="L21" t="s">
        <v>179</v>
      </c>
      <c r="M21" t="s">
        <v>179</v>
      </c>
      <c r="N21" t="s">
        <v>179</v>
      </c>
      <c r="O21" t="s">
        <v>179</v>
      </c>
      <c r="P21" t="s">
        <v>179</v>
      </c>
      <c r="Q21" t="s">
        <v>179</v>
      </c>
      <c r="R21" s="44" t="s">
        <v>179</v>
      </c>
      <c r="S21" s="44" t="s">
        <v>179</v>
      </c>
      <c r="T21" s="44" t="s">
        <v>180</v>
      </c>
      <c r="U21" s="44" t="s">
        <v>180</v>
      </c>
      <c r="V21" s="44" t="s">
        <v>72</v>
      </c>
      <c r="W21" s="44" t="s">
        <v>72</v>
      </c>
      <c r="X21" s="44" t="s">
        <v>72</v>
      </c>
      <c r="Y21" s="44" t="s">
        <v>72</v>
      </c>
      <c r="Z21" s="44" t="s">
        <v>181</v>
      </c>
      <c r="AA21" s="44" t="s">
        <v>180</v>
      </c>
      <c r="AB21" s="44" t="s">
        <v>180</v>
      </c>
      <c r="AC21" s="44" t="s">
        <v>180</v>
      </c>
      <c r="AD21" s="44" t="s">
        <v>180</v>
      </c>
      <c r="AE21" s="44" t="s">
        <v>180</v>
      </c>
    </row>
    <row r="22" spans="3:31" x14ac:dyDescent="0.3">
      <c r="H22" t="s">
        <v>160</v>
      </c>
      <c r="I22" s="7" t="s">
        <v>177</v>
      </c>
      <c r="L22" t="s">
        <v>181</v>
      </c>
      <c r="M22" t="s">
        <v>181</v>
      </c>
      <c r="N22" t="s">
        <v>181</v>
      </c>
      <c r="O22" t="s">
        <v>181</v>
      </c>
      <c r="P22" t="s">
        <v>181</v>
      </c>
      <c r="Q22" t="s">
        <v>181</v>
      </c>
      <c r="R22" s="44" t="s">
        <v>179</v>
      </c>
      <c r="S22" s="44" t="s">
        <v>179</v>
      </c>
      <c r="T22" s="44" t="s">
        <v>180</v>
      </c>
      <c r="U22" s="44" t="s">
        <v>180</v>
      </c>
      <c r="V22" s="44" t="s">
        <v>72</v>
      </c>
      <c r="W22" s="44" t="s">
        <v>72</v>
      </c>
      <c r="X22" s="44" t="s">
        <v>72</v>
      </c>
      <c r="Y22" s="44" t="s">
        <v>72</v>
      </c>
      <c r="Z22" s="44" t="s">
        <v>181</v>
      </c>
      <c r="AA22" s="44" t="s">
        <v>180</v>
      </c>
      <c r="AB22" s="44" t="s">
        <v>180</v>
      </c>
      <c r="AC22" s="44" t="s">
        <v>180</v>
      </c>
      <c r="AD22" s="44" t="s">
        <v>180</v>
      </c>
      <c r="AE22" s="44" t="s">
        <v>180</v>
      </c>
    </row>
    <row r="23" spans="3:31" x14ac:dyDescent="0.3">
      <c r="H23" t="s">
        <v>161</v>
      </c>
      <c r="I23" s="7" t="s">
        <v>178</v>
      </c>
      <c r="L23" t="s">
        <v>181</v>
      </c>
      <c r="M23" t="s">
        <v>181</v>
      </c>
      <c r="N23" t="s">
        <v>181</v>
      </c>
      <c r="O23" t="s">
        <v>181</v>
      </c>
      <c r="P23" t="s">
        <v>181</v>
      </c>
      <c r="Q23" t="s">
        <v>181</v>
      </c>
      <c r="R23" s="44" t="s">
        <v>179</v>
      </c>
      <c r="S23" s="44" t="s">
        <v>179</v>
      </c>
      <c r="T23" s="44" t="s">
        <v>180</v>
      </c>
      <c r="U23" s="44" t="s">
        <v>180</v>
      </c>
      <c r="V23" s="44" t="s">
        <v>72</v>
      </c>
      <c r="W23" s="44" t="s">
        <v>72</v>
      </c>
      <c r="X23" s="44" t="s">
        <v>72</v>
      </c>
      <c r="Y23" s="44" t="s">
        <v>72</v>
      </c>
      <c r="Z23" s="44" t="s">
        <v>181</v>
      </c>
      <c r="AA23" s="44" t="s">
        <v>180</v>
      </c>
      <c r="AB23" s="44" t="s">
        <v>180</v>
      </c>
      <c r="AC23" s="44" t="s">
        <v>180</v>
      </c>
      <c r="AD23" s="44" t="s">
        <v>180</v>
      </c>
      <c r="AE23" s="44" t="s">
        <v>180</v>
      </c>
    </row>
    <row r="24" spans="3:31" x14ac:dyDescent="0.3">
      <c r="H24" t="s">
        <v>162</v>
      </c>
      <c r="I24" s="7" t="s">
        <v>174</v>
      </c>
      <c r="L24" t="s">
        <v>181</v>
      </c>
      <c r="M24" t="s">
        <v>181</v>
      </c>
      <c r="N24" t="s">
        <v>181</v>
      </c>
      <c r="O24" t="s">
        <v>181</v>
      </c>
      <c r="P24" t="s">
        <v>181</v>
      </c>
      <c r="Q24" t="s">
        <v>181</v>
      </c>
      <c r="R24" s="44" t="s">
        <v>179</v>
      </c>
      <c r="S24" s="44" t="s">
        <v>179</v>
      </c>
      <c r="T24" s="44" t="s">
        <v>180</v>
      </c>
      <c r="U24" s="44" t="s">
        <v>180</v>
      </c>
      <c r="V24" s="44" t="s">
        <v>72</v>
      </c>
      <c r="W24" s="44" t="s">
        <v>72</v>
      </c>
      <c r="X24" s="44" t="s">
        <v>72</v>
      </c>
      <c r="Y24" s="44" t="s">
        <v>72</v>
      </c>
      <c r="Z24" s="44" t="s">
        <v>181</v>
      </c>
      <c r="AA24" s="44" t="s">
        <v>180</v>
      </c>
      <c r="AB24" s="44" t="s">
        <v>180</v>
      </c>
      <c r="AC24" s="44" t="s">
        <v>180</v>
      </c>
      <c r="AD24" s="44" t="s">
        <v>180</v>
      </c>
      <c r="AE24" s="44" t="s">
        <v>180</v>
      </c>
    </row>
    <row r="25" spans="3:31" x14ac:dyDescent="0.3">
      <c r="H25" t="s">
        <v>163</v>
      </c>
      <c r="I25" s="7" t="s">
        <v>175</v>
      </c>
      <c r="L25" t="s">
        <v>181</v>
      </c>
      <c r="M25" t="s">
        <v>181</v>
      </c>
      <c r="N25" t="s">
        <v>181</v>
      </c>
      <c r="O25" t="s">
        <v>181</v>
      </c>
      <c r="P25" t="s">
        <v>181</v>
      </c>
      <c r="Q25" t="s">
        <v>181</v>
      </c>
      <c r="R25" s="44" t="s">
        <v>179</v>
      </c>
      <c r="S25" s="44" t="s">
        <v>179</v>
      </c>
      <c r="T25" s="44" t="s">
        <v>180</v>
      </c>
      <c r="U25" s="44" t="s">
        <v>180</v>
      </c>
      <c r="V25" s="44" t="s">
        <v>72</v>
      </c>
      <c r="W25" s="44" t="s">
        <v>72</v>
      </c>
      <c r="X25" s="44" t="s">
        <v>72</v>
      </c>
      <c r="Y25" s="44" t="s">
        <v>72</v>
      </c>
      <c r="Z25" s="44" t="s">
        <v>181</v>
      </c>
      <c r="AA25" s="44" t="s">
        <v>180</v>
      </c>
      <c r="AB25" s="44" t="s">
        <v>180</v>
      </c>
      <c r="AC25" s="44" t="s">
        <v>180</v>
      </c>
      <c r="AD25" s="44" t="s">
        <v>180</v>
      </c>
      <c r="AE25" s="44" t="s">
        <v>180</v>
      </c>
    </row>
    <row r="26" spans="3:31" x14ac:dyDescent="0.3">
      <c r="H26" t="s">
        <v>164</v>
      </c>
      <c r="I26" s="7" t="s">
        <v>174</v>
      </c>
      <c r="L26" t="s">
        <v>181</v>
      </c>
      <c r="M26" t="s">
        <v>181</v>
      </c>
      <c r="N26" t="s">
        <v>181</v>
      </c>
      <c r="O26" t="s">
        <v>181</v>
      </c>
      <c r="P26" t="s">
        <v>181</v>
      </c>
      <c r="Q26" t="s">
        <v>181</v>
      </c>
      <c r="R26" s="44" t="s">
        <v>179</v>
      </c>
      <c r="S26" s="44" t="s">
        <v>179</v>
      </c>
      <c r="T26" s="44" t="s">
        <v>180</v>
      </c>
      <c r="U26" s="44" t="s">
        <v>180</v>
      </c>
      <c r="V26" s="44" t="s">
        <v>72</v>
      </c>
      <c r="W26" s="44" t="s">
        <v>72</v>
      </c>
      <c r="X26" s="44" t="s">
        <v>72</v>
      </c>
      <c r="Y26" s="44" t="s">
        <v>72</v>
      </c>
      <c r="Z26" s="44" t="s">
        <v>181</v>
      </c>
      <c r="AA26" s="44" t="s">
        <v>180</v>
      </c>
      <c r="AB26" s="44" t="s">
        <v>180</v>
      </c>
      <c r="AC26" s="44" t="s">
        <v>180</v>
      </c>
      <c r="AD26" s="44" t="s">
        <v>180</v>
      </c>
      <c r="AE26" s="44" t="s">
        <v>180</v>
      </c>
    </row>
    <row r="27" spans="3:31" x14ac:dyDescent="0.3">
      <c r="H27" t="s">
        <v>165</v>
      </c>
      <c r="I27" s="7" t="s">
        <v>176</v>
      </c>
      <c r="L27" t="s">
        <v>180</v>
      </c>
      <c r="M27" t="s">
        <v>180</v>
      </c>
      <c r="N27" t="s">
        <v>180</v>
      </c>
      <c r="O27" t="s">
        <v>180</v>
      </c>
      <c r="P27" t="s">
        <v>180</v>
      </c>
      <c r="Q27" t="s">
        <v>180</v>
      </c>
      <c r="R27" s="44" t="s">
        <v>179</v>
      </c>
      <c r="S27" s="44" t="s">
        <v>179</v>
      </c>
      <c r="T27" s="44" t="s">
        <v>180</v>
      </c>
      <c r="U27" s="44" t="s">
        <v>180</v>
      </c>
      <c r="V27" s="44" t="s">
        <v>204</v>
      </c>
      <c r="W27" s="44" t="s">
        <v>72</v>
      </c>
      <c r="X27" s="44" t="s">
        <v>72</v>
      </c>
      <c r="Y27" s="44" t="s">
        <v>72</v>
      </c>
      <c r="Z27" s="44" t="s">
        <v>181</v>
      </c>
      <c r="AA27" s="44" t="s">
        <v>180</v>
      </c>
      <c r="AB27" s="44" t="s">
        <v>180</v>
      </c>
      <c r="AC27" s="44" t="s">
        <v>180</v>
      </c>
      <c r="AD27" s="44" t="s">
        <v>180</v>
      </c>
      <c r="AE27" s="44" t="s">
        <v>180</v>
      </c>
    </row>
    <row r="28" spans="3:31" x14ac:dyDescent="0.3">
      <c r="H28" t="s">
        <v>166</v>
      </c>
      <c r="I28" s="7" t="s">
        <v>177</v>
      </c>
      <c r="L28" t="s">
        <v>180</v>
      </c>
      <c r="M28" t="s">
        <v>180</v>
      </c>
      <c r="N28" t="s">
        <v>180</v>
      </c>
      <c r="O28" t="s">
        <v>180</v>
      </c>
      <c r="P28" t="s">
        <v>180</v>
      </c>
      <c r="Q28" t="s">
        <v>180</v>
      </c>
      <c r="R28" s="44" t="s">
        <v>179</v>
      </c>
      <c r="S28" s="44" t="s">
        <v>179</v>
      </c>
      <c r="T28" s="44" t="s">
        <v>180</v>
      </c>
      <c r="U28" s="44" t="s">
        <v>180</v>
      </c>
      <c r="V28" s="44" t="s">
        <v>72</v>
      </c>
      <c r="W28" s="44" t="s">
        <v>72</v>
      </c>
      <c r="X28" s="44" t="s">
        <v>72</v>
      </c>
      <c r="Y28" s="44" t="s">
        <v>72</v>
      </c>
      <c r="Z28" s="44" t="s">
        <v>181</v>
      </c>
      <c r="AA28" s="44" t="s">
        <v>180</v>
      </c>
      <c r="AB28" s="44" t="s">
        <v>180</v>
      </c>
      <c r="AC28" s="44" t="s">
        <v>180</v>
      </c>
      <c r="AD28" s="44" t="s">
        <v>180</v>
      </c>
      <c r="AE28" s="44" t="s">
        <v>180</v>
      </c>
    </row>
    <row r="29" spans="3:31" x14ac:dyDescent="0.3">
      <c r="H29" s="1" t="s">
        <v>182</v>
      </c>
      <c r="I29" s="67" t="s">
        <v>193</v>
      </c>
      <c r="M29" s="44"/>
      <c r="N29" s="44"/>
      <c r="O29" s="44"/>
      <c r="P29" s="44"/>
      <c r="Q29" s="44"/>
      <c r="R29" s="44"/>
      <c r="S29" s="44" t="s">
        <v>179</v>
      </c>
      <c r="T29" s="44" t="s">
        <v>180</v>
      </c>
      <c r="U29" s="44" t="s">
        <v>180</v>
      </c>
      <c r="V29" s="44" t="s">
        <v>72</v>
      </c>
      <c r="W29" s="44" t="s">
        <v>72</v>
      </c>
      <c r="X29" s="44" t="s">
        <v>72</v>
      </c>
      <c r="Y29" s="44" t="s">
        <v>72</v>
      </c>
      <c r="Z29" s="44" t="s">
        <v>181</v>
      </c>
      <c r="AA29" s="44" t="s">
        <v>180</v>
      </c>
      <c r="AB29" s="44" t="s">
        <v>180</v>
      </c>
      <c r="AC29" s="44" t="s">
        <v>180</v>
      </c>
      <c r="AD29" s="44" t="s">
        <v>180</v>
      </c>
      <c r="AE29" s="44" t="s">
        <v>180</v>
      </c>
    </row>
    <row r="30" spans="3:31" x14ac:dyDescent="0.3">
      <c r="H30" s="1" t="s">
        <v>183</v>
      </c>
      <c r="I30" s="67" t="s">
        <v>194</v>
      </c>
      <c r="M30" s="44"/>
      <c r="N30" s="44"/>
      <c r="O30" s="44"/>
      <c r="P30" s="44"/>
      <c r="Q30" s="44"/>
      <c r="R30" s="44"/>
      <c r="S30" s="44" t="s">
        <v>179</v>
      </c>
      <c r="T30" s="44" t="s">
        <v>180</v>
      </c>
      <c r="U30" s="44" t="s">
        <v>180</v>
      </c>
      <c r="V30" s="44" t="s">
        <v>72</v>
      </c>
      <c r="W30" s="44" t="s">
        <v>72</v>
      </c>
      <c r="X30" s="44" t="s">
        <v>72</v>
      </c>
      <c r="Y30" s="44" t="s">
        <v>72</v>
      </c>
      <c r="Z30" s="44" t="s">
        <v>181</v>
      </c>
      <c r="AA30" s="44" t="s">
        <v>180</v>
      </c>
      <c r="AB30" s="44" t="s">
        <v>180</v>
      </c>
      <c r="AC30" s="44" t="s">
        <v>180</v>
      </c>
      <c r="AD30" s="44" t="s">
        <v>180</v>
      </c>
      <c r="AE30" s="44" t="s">
        <v>180</v>
      </c>
    </row>
    <row r="31" spans="3:31" x14ac:dyDescent="0.3">
      <c r="H31" s="1" t="s">
        <v>184</v>
      </c>
      <c r="I31" s="67" t="s">
        <v>195</v>
      </c>
      <c r="M31" s="44"/>
      <c r="N31" s="44"/>
      <c r="O31" s="44"/>
      <c r="P31" s="44"/>
      <c r="Q31" s="44"/>
      <c r="R31" s="44"/>
      <c r="S31" s="44" t="s">
        <v>179</v>
      </c>
      <c r="T31" s="44" t="s">
        <v>180</v>
      </c>
      <c r="U31" s="44" t="s">
        <v>180</v>
      </c>
      <c r="V31" s="44" t="s">
        <v>72</v>
      </c>
      <c r="W31" s="44" t="s">
        <v>72</v>
      </c>
      <c r="X31" s="44" t="s">
        <v>72</v>
      </c>
      <c r="Y31" s="44" t="s">
        <v>72</v>
      </c>
      <c r="Z31" s="44" t="s">
        <v>181</v>
      </c>
      <c r="AA31" s="44" t="s">
        <v>180</v>
      </c>
      <c r="AB31" s="44" t="s">
        <v>180</v>
      </c>
      <c r="AC31" s="44" t="s">
        <v>180</v>
      </c>
      <c r="AD31" s="44" t="s">
        <v>180</v>
      </c>
      <c r="AE31" s="44" t="s">
        <v>180</v>
      </c>
    </row>
    <row r="32" spans="3:31" x14ac:dyDescent="0.3">
      <c r="H32" s="1" t="s">
        <v>185</v>
      </c>
      <c r="I32" s="67" t="s">
        <v>196</v>
      </c>
      <c r="M32" s="44"/>
      <c r="N32" s="44"/>
      <c r="O32" s="44"/>
      <c r="P32" s="44"/>
      <c r="Q32" s="44"/>
      <c r="R32" s="44"/>
      <c r="S32" s="44" t="s">
        <v>179</v>
      </c>
      <c r="T32" s="44" t="s">
        <v>180</v>
      </c>
      <c r="U32" s="44" t="s">
        <v>180</v>
      </c>
      <c r="V32" s="44" t="s">
        <v>72</v>
      </c>
      <c r="W32" s="44" t="s">
        <v>72</v>
      </c>
      <c r="X32" s="44" t="s">
        <v>72</v>
      </c>
      <c r="Y32" s="44" t="s">
        <v>72</v>
      </c>
      <c r="Z32" s="44" t="s">
        <v>181</v>
      </c>
      <c r="AA32" s="44" t="s">
        <v>180</v>
      </c>
      <c r="AB32" s="44" t="s">
        <v>180</v>
      </c>
      <c r="AC32" s="44" t="s">
        <v>180</v>
      </c>
      <c r="AD32" s="44" t="s">
        <v>180</v>
      </c>
      <c r="AE32" s="44" t="s">
        <v>180</v>
      </c>
    </row>
    <row r="33" spans="8:31" x14ac:dyDescent="0.3">
      <c r="H33" s="1" t="s">
        <v>186</v>
      </c>
      <c r="I33" s="67" t="s">
        <v>197</v>
      </c>
      <c r="M33" s="44"/>
      <c r="N33" s="44"/>
      <c r="O33" s="44"/>
      <c r="P33" s="44"/>
      <c r="Q33" s="44"/>
      <c r="R33" s="44"/>
      <c r="S33" s="44" t="s">
        <v>179</v>
      </c>
      <c r="T33" s="44" t="s">
        <v>180</v>
      </c>
      <c r="U33" s="44" t="s">
        <v>180</v>
      </c>
      <c r="V33" s="44" t="s">
        <v>72</v>
      </c>
      <c r="W33" s="44" t="s">
        <v>72</v>
      </c>
      <c r="X33" s="44" t="s">
        <v>72</v>
      </c>
      <c r="Y33" s="44" t="s">
        <v>72</v>
      </c>
      <c r="Z33" s="44" t="s">
        <v>181</v>
      </c>
      <c r="AA33" s="44" t="s">
        <v>180</v>
      </c>
      <c r="AB33" s="44" t="s">
        <v>180</v>
      </c>
      <c r="AC33" s="44" t="s">
        <v>180</v>
      </c>
      <c r="AD33" s="44" t="s">
        <v>180</v>
      </c>
      <c r="AE33" s="44" t="s">
        <v>180</v>
      </c>
    </row>
    <row r="34" spans="8:31" x14ac:dyDescent="0.3">
      <c r="H34" s="1" t="s">
        <v>187</v>
      </c>
      <c r="I34" s="67" t="s">
        <v>198</v>
      </c>
      <c r="M34" s="44"/>
      <c r="N34" s="44"/>
      <c r="O34" s="44"/>
      <c r="P34" s="44"/>
      <c r="Q34" s="44"/>
      <c r="R34" s="44"/>
      <c r="S34" s="44" t="s">
        <v>179</v>
      </c>
      <c r="T34" s="44" t="s">
        <v>180</v>
      </c>
      <c r="U34" s="44" t="s">
        <v>180</v>
      </c>
      <c r="V34" s="44" t="s">
        <v>72</v>
      </c>
      <c r="W34" s="44" t="s">
        <v>72</v>
      </c>
      <c r="X34" s="44" t="s">
        <v>72</v>
      </c>
      <c r="Y34" s="44" t="s">
        <v>72</v>
      </c>
      <c r="Z34" s="44" t="s">
        <v>181</v>
      </c>
      <c r="AA34" s="44" t="s">
        <v>180</v>
      </c>
      <c r="AB34" s="44" t="s">
        <v>180</v>
      </c>
      <c r="AC34" s="44" t="s">
        <v>180</v>
      </c>
      <c r="AD34" s="44" t="s">
        <v>180</v>
      </c>
      <c r="AE34" s="44" t="s">
        <v>180</v>
      </c>
    </row>
    <row r="35" spans="8:31" x14ac:dyDescent="0.3">
      <c r="H35" s="1" t="s">
        <v>188</v>
      </c>
      <c r="I35" s="67" t="s">
        <v>199</v>
      </c>
      <c r="M35" s="44"/>
      <c r="N35" s="44"/>
      <c r="O35" s="44"/>
      <c r="P35" s="44"/>
      <c r="Q35" s="44"/>
      <c r="R35" s="44"/>
      <c r="S35" s="44" t="s">
        <v>179</v>
      </c>
      <c r="T35" s="44" t="s">
        <v>180</v>
      </c>
      <c r="U35" s="44" t="s">
        <v>180</v>
      </c>
      <c r="V35" s="44" t="s">
        <v>72</v>
      </c>
      <c r="W35" s="44" t="s">
        <v>72</v>
      </c>
      <c r="X35" s="44" t="s">
        <v>72</v>
      </c>
      <c r="Y35" s="44" t="s">
        <v>72</v>
      </c>
      <c r="Z35" s="44" t="s">
        <v>181</v>
      </c>
      <c r="AA35" s="44" t="s">
        <v>180</v>
      </c>
      <c r="AB35" s="44" t="s">
        <v>180</v>
      </c>
      <c r="AC35" s="44" t="s">
        <v>180</v>
      </c>
      <c r="AD35" s="44" t="s">
        <v>180</v>
      </c>
      <c r="AE35" s="44" t="s">
        <v>180</v>
      </c>
    </row>
    <row r="36" spans="8:31" x14ac:dyDescent="0.3">
      <c r="H36" s="1" t="s">
        <v>189</v>
      </c>
      <c r="I36" s="67" t="s">
        <v>200</v>
      </c>
      <c r="M36" s="44"/>
      <c r="N36" s="44"/>
      <c r="O36" s="44"/>
      <c r="P36" s="44"/>
      <c r="Q36" s="44"/>
      <c r="R36" s="44"/>
      <c r="S36" s="44" t="s">
        <v>179</v>
      </c>
      <c r="T36" s="44" t="s">
        <v>180</v>
      </c>
      <c r="U36" s="44" t="s">
        <v>180</v>
      </c>
      <c r="V36" s="44" t="s">
        <v>72</v>
      </c>
      <c r="W36" s="44" t="s">
        <v>72</v>
      </c>
      <c r="X36" s="44" t="s">
        <v>72</v>
      </c>
      <c r="Y36" s="44" t="s">
        <v>72</v>
      </c>
      <c r="Z36" s="44" t="s">
        <v>181</v>
      </c>
      <c r="AA36" s="44" t="s">
        <v>180</v>
      </c>
      <c r="AB36" s="44" t="s">
        <v>180</v>
      </c>
      <c r="AC36" s="44" t="s">
        <v>180</v>
      </c>
      <c r="AD36" s="44" t="s">
        <v>180</v>
      </c>
      <c r="AE36" s="44" t="s">
        <v>180</v>
      </c>
    </row>
    <row r="37" spans="8:31" x14ac:dyDescent="0.3">
      <c r="H37" s="1" t="s">
        <v>190</v>
      </c>
      <c r="I37" s="67" t="s">
        <v>201</v>
      </c>
      <c r="M37" s="44"/>
      <c r="N37" s="44"/>
      <c r="O37" s="44"/>
      <c r="P37" s="44"/>
      <c r="Q37" s="44"/>
      <c r="R37" s="44"/>
      <c r="S37" s="44" t="s">
        <v>179</v>
      </c>
      <c r="T37" s="44" t="s">
        <v>180</v>
      </c>
      <c r="U37" s="44" t="s">
        <v>180</v>
      </c>
      <c r="V37" s="44" t="s">
        <v>72</v>
      </c>
      <c r="W37" s="44" t="s">
        <v>72</v>
      </c>
      <c r="X37" s="44" t="s">
        <v>72</v>
      </c>
      <c r="Y37" s="44" t="s">
        <v>72</v>
      </c>
      <c r="Z37" s="44" t="s">
        <v>181</v>
      </c>
      <c r="AA37" s="44" t="s">
        <v>180</v>
      </c>
      <c r="AB37" s="44" t="s">
        <v>180</v>
      </c>
      <c r="AC37" s="44" t="s">
        <v>180</v>
      </c>
      <c r="AD37" s="44" t="s">
        <v>180</v>
      </c>
      <c r="AE37" s="44" t="s">
        <v>180</v>
      </c>
    </row>
    <row r="38" spans="8:31" x14ac:dyDescent="0.3">
      <c r="H38" s="1" t="s">
        <v>191</v>
      </c>
      <c r="I38" s="67" t="s">
        <v>202</v>
      </c>
      <c r="M38" s="44"/>
      <c r="N38" s="44"/>
      <c r="O38" s="44"/>
      <c r="P38" s="44"/>
      <c r="Q38" s="44"/>
      <c r="R38" s="44"/>
      <c r="S38" s="44" t="s">
        <v>179</v>
      </c>
      <c r="T38" s="44" t="s">
        <v>180</v>
      </c>
      <c r="U38" s="44" t="s">
        <v>180</v>
      </c>
      <c r="V38" s="44" t="s">
        <v>72</v>
      </c>
      <c r="W38" s="44" t="s">
        <v>72</v>
      </c>
      <c r="X38" s="44" t="s">
        <v>72</v>
      </c>
      <c r="Y38" s="44" t="s">
        <v>72</v>
      </c>
      <c r="Z38" s="44" t="s">
        <v>181</v>
      </c>
      <c r="AA38" s="44" t="s">
        <v>180</v>
      </c>
      <c r="AB38" s="44" t="s">
        <v>180</v>
      </c>
      <c r="AC38" s="44" t="s">
        <v>180</v>
      </c>
      <c r="AD38" s="44" t="s">
        <v>180</v>
      </c>
      <c r="AE38" s="44" t="s">
        <v>180</v>
      </c>
    </row>
    <row r="39" spans="8:31" x14ac:dyDescent="0.3">
      <c r="H39" s="1" t="s">
        <v>192</v>
      </c>
      <c r="I39" s="67" t="s">
        <v>203</v>
      </c>
      <c r="M39" s="44"/>
      <c r="N39" s="44"/>
      <c r="O39" s="44"/>
      <c r="P39" s="44"/>
      <c r="Q39" s="44"/>
      <c r="R39" s="44"/>
      <c r="S39" s="44" t="s">
        <v>179</v>
      </c>
      <c r="T39" s="44" t="s">
        <v>180</v>
      </c>
      <c r="U39" s="44" t="s">
        <v>180</v>
      </c>
      <c r="V39" s="44" t="s">
        <v>72</v>
      </c>
      <c r="W39" s="44" t="s">
        <v>72</v>
      </c>
      <c r="X39" s="44" t="s">
        <v>72</v>
      </c>
      <c r="Y39" s="44" t="s">
        <v>72</v>
      </c>
      <c r="Z39" s="44" t="s">
        <v>181</v>
      </c>
      <c r="AA39" s="44" t="s">
        <v>180</v>
      </c>
      <c r="AB39" s="44" t="s">
        <v>180</v>
      </c>
      <c r="AC39" s="44" t="s">
        <v>180</v>
      </c>
      <c r="AD39" s="44" t="s">
        <v>180</v>
      </c>
      <c r="AE39" s="44" t="s">
        <v>180</v>
      </c>
    </row>
    <row r="40" spans="8:31" x14ac:dyDescent="0.3">
      <c r="H40" s="1" t="s">
        <v>210</v>
      </c>
      <c r="I40" s="77" t="s">
        <v>212</v>
      </c>
      <c r="W40" s="44" t="s">
        <v>72</v>
      </c>
      <c r="X40" s="44" t="s">
        <v>72</v>
      </c>
      <c r="Y40" s="44" t="s">
        <v>72</v>
      </c>
      <c r="Z40" s="44" t="s">
        <v>181</v>
      </c>
      <c r="AA40" s="44" t="s">
        <v>180</v>
      </c>
      <c r="AB40" s="44" t="s">
        <v>180</v>
      </c>
      <c r="AC40" s="44" t="s">
        <v>180</v>
      </c>
      <c r="AD40" s="44" t="s">
        <v>180</v>
      </c>
      <c r="AE40" s="44" t="s">
        <v>180</v>
      </c>
    </row>
    <row r="41" spans="8:31" x14ac:dyDescent="0.3">
      <c r="H41" s="1" t="s">
        <v>211</v>
      </c>
    </row>
  </sheetData>
  <mergeCells count="4">
    <mergeCell ref="C13:C15"/>
    <mergeCell ref="E13:E15"/>
    <mergeCell ref="C18:C20"/>
    <mergeCell ref="E18:E20"/>
  </mergeCells>
  <phoneticPr fontId="4" type="noConversion"/>
  <conditionalFormatting sqref="H9:H41">
    <cfRule type="expression" dxfId="11" priority="2">
      <formula>H$8&lt;&gt;""</formula>
    </cfRule>
  </conditionalFormatting>
  <conditionalFormatting sqref="H8:AP8">
    <cfRule type="expression" dxfId="10" priority="11">
      <formula>H$8&lt;&gt;""</formula>
    </cfRule>
  </conditionalFormatting>
  <conditionalFormatting sqref="I9:I40">
    <cfRule type="expression" dxfId="9" priority="1">
      <formula>I$6&lt;&gt;""</formula>
    </cfRule>
  </conditionalFormatting>
  <conditionalFormatting sqref="J10:V39 AF10:AP39 J9:AP9 W10:AE40">
    <cfRule type="expression" dxfId="8" priority="13">
      <formula>J$8&lt;&gt;""</formula>
    </cfRule>
  </conditionalFormatting>
  <conditionalFormatting sqref="L8:AP8">
    <cfRule type="timePeriod" dxfId="7" priority="4" timePeriod="today">
      <formula>FLOOR(L8,1)=TODAY()</formula>
    </cfRule>
  </conditionalFormatting>
  <conditionalFormatting sqref="L10:V39 AF10:AP39 L9:AP9 W10:AE40">
    <cfRule type="expression" dxfId="6" priority="16">
      <formula>$H$3=TEXT(L$8-1,"dddd")</formula>
    </cfRule>
  </conditionalFormatting>
  <dataValidations count="1">
    <dataValidation type="list" allowBlank="1" showInputMessage="1" showErrorMessage="1" sqref="B16" xr:uid="{ABD3B2F5-E446-42CB-A56A-9031141C8378}">
      <formula1>$B$6:$B$16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0FB7CE1-53C0-49AB-9A32-C340BC8B8455}">
          <x14:formula1>
            <xm:f>'attendence-dummy'!$C$2:$C$4</xm:f>
          </x14:formula1>
          <xm:sqref>G3 D18</xm:sqref>
        </x14:dataValidation>
        <x14:dataValidation type="list" allowBlank="1" showInputMessage="1" showErrorMessage="1" xr:uid="{481267BF-0682-4E67-97BD-A90F5EBFD99E}">
          <x14:formula1>
            <xm:f>'attendence-dummy'!$A$1:$A$12</xm:f>
          </x14:formula1>
          <xm:sqref>F3</xm:sqref>
        </x14:dataValidation>
        <x14:dataValidation type="list" allowBlank="1" showInputMessage="1" showErrorMessage="1" xr:uid="{AEEE223F-1BCB-4300-A41A-CC5EE75FF82B}">
          <x14:formula1>
            <xm:f>'attendence-dummy'!$B$1:$B$7</xm:f>
          </x14:formula1>
          <xm:sqref>H3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2EB6-E26F-48EE-920E-4855757333AC}">
  <dimension ref="A3:D35"/>
  <sheetViews>
    <sheetView workbookViewId="0">
      <selection activeCell="F4" sqref="F4"/>
    </sheetView>
  </sheetViews>
  <sheetFormatPr defaultRowHeight="14.4" x14ac:dyDescent="0.3"/>
  <cols>
    <col min="1" max="1" width="12.5546875" bestFit="1" customWidth="1"/>
    <col min="2" max="2" width="15.6640625" bestFit="1" customWidth="1"/>
    <col min="3" max="3" width="19.109375" bestFit="1" customWidth="1"/>
    <col min="4" max="4" width="15.88671875" bestFit="1" customWidth="1"/>
    <col min="5" max="10" width="12" bestFit="1" customWidth="1"/>
    <col min="11" max="11" width="15.6640625" bestFit="1" customWidth="1"/>
    <col min="12" max="13" width="5" bestFit="1" customWidth="1"/>
    <col min="14" max="14" width="6" bestFit="1" customWidth="1"/>
    <col min="15" max="18" width="5" bestFit="1" customWidth="1"/>
    <col min="19" max="19" width="6" bestFit="1" customWidth="1"/>
    <col min="20" max="20" width="20.6640625" bestFit="1" customWidth="1"/>
    <col min="21" max="21" width="20.44140625" bestFit="1" customWidth="1"/>
  </cols>
  <sheetData>
    <row r="3" spans="1:4" x14ac:dyDescent="0.3">
      <c r="A3" s="68" t="s">
        <v>205</v>
      </c>
      <c r="B3" t="s">
        <v>209</v>
      </c>
      <c r="C3" t="s">
        <v>207</v>
      </c>
      <c r="D3" t="s">
        <v>208</v>
      </c>
    </row>
    <row r="4" spans="1:4" x14ac:dyDescent="0.3">
      <c r="A4" s="69" t="s">
        <v>147</v>
      </c>
      <c r="B4" s="70">
        <v>1200</v>
      </c>
      <c r="C4" s="70">
        <v>26</v>
      </c>
      <c r="D4" s="70">
        <v>16834.685483870966</v>
      </c>
    </row>
    <row r="5" spans="1:4" x14ac:dyDescent="0.3">
      <c r="A5" s="69" t="s">
        <v>148</v>
      </c>
      <c r="B5" s="70">
        <v>1440</v>
      </c>
      <c r="C5" s="70">
        <v>28</v>
      </c>
      <c r="D5" s="70">
        <v>19746.967741935485</v>
      </c>
    </row>
    <row r="6" spans="1:4" x14ac:dyDescent="0.3">
      <c r="A6" s="69" t="s">
        <v>149</v>
      </c>
      <c r="B6" s="70">
        <v>1800</v>
      </c>
      <c r="C6" s="70">
        <v>28</v>
      </c>
      <c r="D6" s="70">
        <v>26303.225806451614</v>
      </c>
    </row>
    <row r="7" spans="1:4" x14ac:dyDescent="0.3">
      <c r="A7" s="69" t="s">
        <v>150</v>
      </c>
      <c r="B7" s="70">
        <v>3000</v>
      </c>
      <c r="C7" s="70">
        <v>27</v>
      </c>
      <c r="D7" s="70">
        <v>43032.258064516129</v>
      </c>
    </row>
    <row r="8" spans="1:4" x14ac:dyDescent="0.3">
      <c r="A8" s="69" t="s">
        <v>151</v>
      </c>
      <c r="B8" s="70">
        <v>960</v>
      </c>
      <c r="C8" s="70">
        <v>28</v>
      </c>
      <c r="D8" s="70">
        <v>13026.694193548386</v>
      </c>
    </row>
    <row r="9" spans="1:4" x14ac:dyDescent="0.3">
      <c r="A9" s="69" t="s">
        <v>152</v>
      </c>
      <c r="B9" s="70">
        <v>918</v>
      </c>
      <c r="C9" s="70">
        <v>27</v>
      </c>
      <c r="D9" s="70">
        <v>13062.226935483872</v>
      </c>
    </row>
    <row r="10" spans="1:4" x14ac:dyDescent="0.3">
      <c r="A10" s="69" t="s">
        <v>153</v>
      </c>
      <c r="B10" s="70">
        <v>1380</v>
      </c>
      <c r="C10" s="70">
        <v>28</v>
      </c>
      <c r="D10" s="70">
        <v>20165.806451612902</v>
      </c>
    </row>
    <row r="11" spans="1:4" x14ac:dyDescent="0.3">
      <c r="A11" s="69" t="s">
        <v>154</v>
      </c>
      <c r="B11" s="70">
        <v>2640</v>
      </c>
      <c r="C11" s="70">
        <v>27</v>
      </c>
      <c r="D11" s="70">
        <v>37868.38709677419</v>
      </c>
    </row>
    <row r="12" spans="1:4" x14ac:dyDescent="0.3">
      <c r="A12" s="69" t="s">
        <v>155</v>
      </c>
      <c r="B12" s="70">
        <v>2520</v>
      </c>
      <c r="C12" s="70">
        <v>23</v>
      </c>
      <c r="D12" s="70">
        <v>31424.129032258061</v>
      </c>
    </row>
    <row r="13" spans="1:4" x14ac:dyDescent="0.3">
      <c r="A13" s="69" t="s">
        <v>156</v>
      </c>
      <c r="B13" s="70">
        <v>1080</v>
      </c>
      <c r="C13" s="70">
        <v>23</v>
      </c>
      <c r="D13" s="70">
        <v>13574.486612903225</v>
      </c>
    </row>
    <row r="14" spans="1:4" x14ac:dyDescent="0.3">
      <c r="A14" s="69" t="s">
        <v>157</v>
      </c>
      <c r="B14" s="70">
        <v>1260</v>
      </c>
      <c r="C14" s="70">
        <v>24</v>
      </c>
      <c r="D14" s="70">
        <v>17550.356250000001</v>
      </c>
    </row>
    <row r="15" spans="1:4" x14ac:dyDescent="0.3">
      <c r="A15" s="69" t="s">
        <v>158</v>
      </c>
      <c r="B15" s="70">
        <v>1020</v>
      </c>
      <c r="C15" s="70">
        <v>23.5</v>
      </c>
      <c r="D15" s="70">
        <v>13731.191330645161</v>
      </c>
    </row>
    <row r="16" spans="1:4" x14ac:dyDescent="0.3">
      <c r="A16" s="69" t="s">
        <v>159</v>
      </c>
      <c r="B16" s="70">
        <v>1140</v>
      </c>
      <c r="C16" s="70">
        <v>23</v>
      </c>
      <c r="D16" s="70">
        <v>15954.932056451613</v>
      </c>
    </row>
    <row r="17" spans="1:4" x14ac:dyDescent="0.3">
      <c r="A17" s="69" t="s">
        <v>160</v>
      </c>
      <c r="B17" s="70">
        <v>840</v>
      </c>
      <c r="C17" s="70">
        <v>26</v>
      </c>
      <c r="D17" s="70">
        <v>12070.69612903226</v>
      </c>
    </row>
    <row r="18" spans="1:4" x14ac:dyDescent="0.3">
      <c r="A18" s="69" t="s">
        <v>161</v>
      </c>
      <c r="B18" s="70">
        <v>2940</v>
      </c>
      <c r="C18" s="70">
        <v>26</v>
      </c>
      <c r="D18" s="70">
        <v>38834.870967741939</v>
      </c>
    </row>
    <row r="19" spans="1:4" x14ac:dyDescent="0.3">
      <c r="A19" s="69" t="s">
        <v>162</v>
      </c>
      <c r="B19" s="70">
        <v>3000</v>
      </c>
      <c r="C19" s="70">
        <v>26</v>
      </c>
      <c r="D19" s="70">
        <v>42326.612903225803</v>
      </c>
    </row>
    <row r="20" spans="1:4" x14ac:dyDescent="0.3">
      <c r="A20" s="69" t="s">
        <v>163</v>
      </c>
      <c r="B20" s="70">
        <v>1260</v>
      </c>
      <c r="C20" s="70">
        <v>26</v>
      </c>
      <c r="D20" s="70">
        <v>17508.335080645164</v>
      </c>
    </row>
    <row r="21" spans="1:4" x14ac:dyDescent="0.3">
      <c r="A21" s="69" t="s">
        <v>164</v>
      </c>
      <c r="B21" s="70">
        <v>1680</v>
      </c>
      <c r="C21" s="70">
        <v>26</v>
      </c>
      <c r="D21" s="70">
        <v>23420.645161290326</v>
      </c>
    </row>
    <row r="22" spans="1:4" x14ac:dyDescent="0.3">
      <c r="A22" s="69" t="s">
        <v>165</v>
      </c>
      <c r="B22" s="70">
        <v>1800</v>
      </c>
      <c r="C22" s="70">
        <v>28.5</v>
      </c>
      <c r="D22" s="70">
        <v>25228.06451612903</v>
      </c>
    </row>
    <row r="23" spans="1:4" x14ac:dyDescent="0.3">
      <c r="A23" s="69" t="s">
        <v>166</v>
      </c>
      <c r="B23" s="70">
        <v>1080</v>
      </c>
      <c r="C23" s="70">
        <v>29</v>
      </c>
      <c r="D23" s="70">
        <v>15231.321290322581</v>
      </c>
    </row>
    <row r="24" spans="1:4" x14ac:dyDescent="0.3">
      <c r="A24" s="69" t="s">
        <v>182</v>
      </c>
      <c r="B24" s="70">
        <v>840</v>
      </c>
      <c r="C24" s="70">
        <v>30</v>
      </c>
      <c r="D24" s="70">
        <v>12126.724354838709</v>
      </c>
    </row>
    <row r="25" spans="1:4" x14ac:dyDescent="0.3">
      <c r="A25" s="69" t="s">
        <v>183</v>
      </c>
      <c r="B25" s="70">
        <v>1020</v>
      </c>
      <c r="C25" s="70">
        <v>30</v>
      </c>
      <c r="D25" s="70">
        <v>14657.273870967741</v>
      </c>
    </row>
    <row r="26" spans="1:4" x14ac:dyDescent="0.3">
      <c r="A26" s="69" t="s">
        <v>184</v>
      </c>
      <c r="B26" s="70">
        <v>780</v>
      </c>
      <c r="C26" s="70">
        <v>30</v>
      </c>
      <c r="D26" s="70">
        <v>11390.595282258066</v>
      </c>
    </row>
    <row r="27" spans="1:4" x14ac:dyDescent="0.3">
      <c r="A27" s="69" t="s">
        <v>185</v>
      </c>
      <c r="B27" s="70">
        <v>600</v>
      </c>
      <c r="C27" s="70">
        <v>30</v>
      </c>
      <c r="D27" s="70">
        <v>8681.9560483870955</v>
      </c>
    </row>
    <row r="28" spans="1:4" x14ac:dyDescent="0.3">
      <c r="A28" s="69" t="s">
        <v>186</v>
      </c>
      <c r="B28" s="70">
        <v>1680</v>
      </c>
      <c r="C28" s="70">
        <v>30</v>
      </c>
      <c r="D28" s="70">
        <v>24562.322580645159</v>
      </c>
    </row>
    <row r="29" spans="1:4" x14ac:dyDescent="0.3">
      <c r="A29" s="69" t="s">
        <v>187</v>
      </c>
      <c r="B29" s="70">
        <v>1440</v>
      </c>
      <c r="C29" s="70">
        <v>30</v>
      </c>
      <c r="D29" s="70">
        <v>20859.870967741939</v>
      </c>
    </row>
    <row r="30" spans="1:4" x14ac:dyDescent="0.3">
      <c r="A30" s="69" t="s">
        <v>188</v>
      </c>
      <c r="B30" s="70">
        <v>480</v>
      </c>
      <c r="C30" s="70">
        <v>30</v>
      </c>
      <c r="D30" s="70">
        <v>6897.5406451612898</v>
      </c>
    </row>
    <row r="31" spans="1:4" x14ac:dyDescent="0.3">
      <c r="A31" s="69" t="s">
        <v>189</v>
      </c>
      <c r="B31" s="70">
        <v>900</v>
      </c>
      <c r="C31" s="70">
        <v>30</v>
      </c>
      <c r="D31" s="70">
        <v>12992.918951612903</v>
      </c>
    </row>
    <row r="32" spans="1:4" x14ac:dyDescent="0.3">
      <c r="A32" s="69" t="s">
        <v>190</v>
      </c>
      <c r="B32" s="70">
        <v>1140</v>
      </c>
      <c r="C32" s="70">
        <v>30</v>
      </c>
      <c r="D32" s="70">
        <v>16533.73564516129</v>
      </c>
    </row>
    <row r="33" spans="1:4" x14ac:dyDescent="0.3">
      <c r="A33" s="69" t="s">
        <v>191</v>
      </c>
      <c r="B33" s="70">
        <v>1380</v>
      </c>
      <c r="C33" s="70">
        <v>30</v>
      </c>
      <c r="D33" s="70">
        <v>20547.16129032258</v>
      </c>
    </row>
    <row r="34" spans="1:4" x14ac:dyDescent="0.3">
      <c r="A34" s="69" t="s">
        <v>192</v>
      </c>
      <c r="B34" s="70">
        <v>816</v>
      </c>
      <c r="C34" s="70">
        <v>30</v>
      </c>
      <c r="D34" s="70">
        <v>12188.452161290323</v>
      </c>
    </row>
    <row r="35" spans="1:4" x14ac:dyDescent="0.3">
      <c r="A35" s="69" t="s">
        <v>206</v>
      </c>
      <c r="B35" s="70">
        <v>44034</v>
      </c>
      <c r="C35" s="70">
        <v>853</v>
      </c>
      <c r="D35" s="70">
        <v>618334.44490322575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01AF-4739-4354-A180-CED7A2034116}">
  <sheetPr codeName="Sheet4"/>
  <dimension ref="A3:T36"/>
  <sheetViews>
    <sheetView tabSelected="1" topLeftCell="A20" workbookViewId="0">
      <selection activeCell="E38" sqref="E38"/>
    </sheetView>
  </sheetViews>
  <sheetFormatPr defaultRowHeight="14.4" x14ac:dyDescent="0.3"/>
  <cols>
    <col min="1" max="1" width="7.77734375" bestFit="1" customWidth="1"/>
    <col min="2" max="2" width="8.109375" bestFit="1" customWidth="1"/>
    <col min="3" max="3" width="7.5546875" bestFit="1" customWidth="1"/>
    <col min="4" max="5" width="8.109375" bestFit="1" customWidth="1"/>
    <col min="6" max="6" width="11.21875" bestFit="1" customWidth="1"/>
    <col min="8" max="8" width="6.5546875" bestFit="1" customWidth="1"/>
    <col min="9" max="9" width="8" bestFit="1" customWidth="1"/>
    <col min="10" max="10" width="15.6640625" style="75" bestFit="1" customWidth="1"/>
    <col min="11" max="11" width="10.21875" bestFit="1" customWidth="1"/>
    <col min="12" max="12" width="5" bestFit="1" customWidth="1"/>
    <col min="13" max="13" width="9.5546875" bestFit="1" customWidth="1"/>
    <col min="14" max="14" width="6" bestFit="1" customWidth="1"/>
    <col min="15" max="16" width="9.6640625" bestFit="1" customWidth="1"/>
    <col min="17" max="17" width="6.5546875" bestFit="1" customWidth="1"/>
    <col min="18" max="18" width="5.77734375" bestFit="1" customWidth="1"/>
    <col min="19" max="19" width="14.21875" customWidth="1"/>
    <col min="20" max="20" width="21.88671875" customWidth="1"/>
  </cols>
  <sheetData>
    <row r="3" spans="1:20" ht="31.2" x14ac:dyDescent="0.3">
      <c r="A3" s="40" t="s">
        <v>17</v>
      </c>
      <c r="B3" s="40" t="s">
        <v>80</v>
      </c>
      <c r="C3" s="40" t="s">
        <v>81</v>
      </c>
      <c r="D3" s="40" t="s">
        <v>82</v>
      </c>
      <c r="E3" s="40" t="s">
        <v>83</v>
      </c>
      <c r="F3" s="40" t="s">
        <v>122</v>
      </c>
      <c r="G3" s="40" t="s">
        <v>85</v>
      </c>
      <c r="H3" s="40" t="s">
        <v>86</v>
      </c>
      <c r="I3" s="40" t="s">
        <v>87</v>
      </c>
      <c r="J3" s="72" t="s">
        <v>88</v>
      </c>
      <c r="K3" s="41" t="s">
        <v>89</v>
      </c>
      <c r="L3" s="40" t="s">
        <v>90</v>
      </c>
      <c r="M3" s="40" t="s">
        <v>104</v>
      </c>
      <c r="N3" s="40" t="s">
        <v>91</v>
      </c>
      <c r="O3" s="40" t="s">
        <v>119</v>
      </c>
      <c r="P3" s="40" t="s">
        <v>120</v>
      </c>
      <c r="Q3" s="40" t="s">
        <v>121</v>
      </c>
      <c r="R3" s="40" t="s">
        <v>110</v>
      </c>
      <c r="S3" s="40" t="s">
        <v>111</v>
      </c>
      <c r="T3" s="40" t="s">
        <v>112</v>
      </c>
    </row>
    <row r="4" spans="1:20" x14ac:dyDescent="0.3">
      <c r="A4" s="1" t="s">
        <v>147</v>
      </c>
      <c r="B4" s="5">
        <f>COUNTIF('attendence-sheet'!L9:AO9,"p")</f>
        <v>14</v>
      </c>
      <c r="C4" s="5">
        <f>COUNTIF('attendence-sheet'!L9:AO9,"a")</f>
        <v>5</v>
      </c>
      <c r="D4" s="5">
        <f>COUNTIF('attendence-sheet'!L9:AO9,"h")</f>
        <v>1</v>
      </c>
      <c r="E4" s="5">
        <v>2</v>
      </c>
      <c r="F4" s="5">
        <f>DAY('attendence-sheet'!$D$2)</f>
        <v>31</v>
      </c>
      <c r="G4" s="19">
        <f>F4-C4-(D4/2)</f>
        <v>25.5</v>
      </c>
      <c r="H4" s="19">
        <v>10000</v>
      </c>
      <c r="I4" s="19">
        <f>H4/F4</f>
        <v>322.58064516129031</v>
      </c>
      <c r="J4" s="73">
        <f>I4*G4</f>
        <v>8225.8064516129034</v>
      </c>
      <c r="K4" s="76">
        <f>H4*12%</f>
        <v>1200</v>
      </c>
      <c r="L4" s="19">
        <f>H4*25%</f>
        <v>2500</v>
      </c>
      <c r="M4" s="5" t="s">
        <v>105</v>
      </c>
      <c r="N4" s="19">
        <f>IF(M4="metro",(H4+K4)*50%,(H4+K4)*40%)</f>
        <v>5600</v>
      </c>
      <c r="O4" s="63">
        <v>12</v>
      </c>
      <c r="P4" s="19">
        <f>I4/8*O4</f>
        <v>483.87096774193549</v>
      </c>
      <c r="Q4" s="65">
        <f>J4+K4+L4+N4+P4</f>
        <v>18009.677419354837</v>
      </c>
      <c r="R4" s="65">
        <f>H4*12%</f>
        <v>1200</v>
      </c>
      <c r="S4" s="65">
        <f>IF(Q4&lt;21000,Q4*0.75%,"No ESI")</f>
        <v>135.07258064516128</v>
      </c>
      <c r="T4" s="66">
        <f>IF(ISNUMBER(S4),Q4-R4-S4,Q4-R4)</f>
        <v>16674.604838709674</v>
      </c>
    </row>
    <row r="5" spans="1:20" x14ac:dyDescent="0.3">
      <c r="A5" s="1" t="s">
        <v>148</v>
      </c>
      <c r="B5" s="5">
        <f>COUNTIF('attendence-sheet'!L10:AO10,"p")</f>
        <v>16</v>
      </c>
      <c r="C5" s="5">
        <f>COUNTIF('attendence-sheet'!L10:AO10,"a")</f>
        <v>3</v>
      </c>
      <c r="D5" s="5">
        <f>COUNTIF('attendence-sheet'!L10:AO10,"h")</f>
        <v>1</v>
      </c>
      <c r="E5" s="5">
        <v>2</v>
      </c>
      <c r="F5" s="5">
        <f>DAY('attendence-sheet'!$D$2)</f>
        <v>31</v>
      </c>
      <c r="G5" s="19">
        <f t="shared" ref="G5:G35" si="0">F5-C5-(D5/2)</f>
        <v>27.5</v>
      </c>
      <c r="H5" s="19">
        <v>12000</v>
      </c>
      <c r="I5" s="19">
        <f t="shared" ref="I5:I35" si="1">H5/F5</f>
        <v>387.09677419354841</v>
      </c>
      <c r="J5" s="73">
        <f t="shared" ref="J5:J35" si="2">I5*G5</f>
        <v>10645.161290322581</v>
      </c>
      <c r="K5" s="76">
        <f t="shared" ref="K5:K35" si="3">H5*12%</f>
        <v>1440</v>
      </c>
      <c r="L5" s="19">
        <f t="shared" ref="L5:L35" si="4">H5*25%</f>
        <v>3000</v>
      </c>
      <c r="M5" s="5" t="s">
        <v>106</v>
      </c>
      <c r="N5" s="19">
        <f t="shared" ref="N5:N35" si="5">IF(M5="metro",(H5+K5)*50%,(H5+K5)*40%)</f>
        <v>5376</v>
      </c>
      <c r="O5" s="63">
        <v>11</v>
      </c>
      <c r="P5" s="19">
        <f t="shared" ref="P5:P35" si="6">I5/8*O5</f>
        <v>532.25806451612902</v>
      </c>
      <c r="Q5" s="65">
        <f t="shared" ref="Q5:Q35" si="7">J5+K5+L5+N5+P5</f>
        <v>20993.419354838712</v>
      </c>
      <c r="R5" s="65">
        <f t="shared" ref="R5:R35" si="8">H5*12%</f>
        <v>1440</v>
      </c>
      <c r="S5" s="65">
        <f t="shared" ref="S5:S35" si="9">IF(Q5&lt;21000,Q5*0.75%,"No ESI")</f>
        <v>157.45064516129034</v>
      </c>
      <c r="T5" s="66">
        <f t="shared" ref="T5:T35" si="10">IF(ISNUMBER(S5),Q5-R5-S5,Q5-R5)</f>
        <v>19395.968709677421</v>
      </c>
    </row>
    <row r="6" spans="1:20" x14ac:dyDescent="0.3">
      <c r="A6" s="1" t="s">
        <v>149</v>
      </c>
      <c r="B6" s="5">
        <f>COUNTIF('attendence-sheet'!L11:AO11,"p")</f>
        <v>16</v>
      </c>
      <c r="C6" s="5">
        <f>COUNTIF('attendence-sheet'!L11:AO11,"a")</f>
        <v>3</v>
      </c>
      <c r="D6" s="5">
        <f>COUNTIF('attendence-sheet'!L11:AO11,"h")</f>
        <v>1</v>
      </c>
      <c r="E6" s="5">
        <v>2</v>
      </c>
      <c r="F6" s="5">
        <f>DAY('attendence-sheet'!$D$2)</f>
        <v>31</v>
      </c>
      <c r="G6" s="19">
        <f t="shared" si="0"/>
        <v>27.5</v>
      </c>
      <c r="H6" s="19">
        <v>15000</v>
      </c>
      <c r="I6" s="19">
        <f t="shared" si="1"/>
        <v>483.87096774193549</v>
      </c>
      <c r="J6" s="73">
        <f t="shared" si="2"/>
        <v>13306.451612903225</v>
      </c>
      <c r="K6" s="76">
        <f t="shared" si="3"/>
        <v>1800</v>
      </c>
      <c r="L6" s="19">
        <f t="shared" si="4"/>
        <v>3750</v>
      </c>
      <c r="M6" s="5" t="s">
        <v>105</v>
      </c>
      <c r="N6" s="19">
        <f t="shared" si="5"/>
        <v>8400</v>
      </c>
      <c r="O6" s="63">
        <v>10</v>
      </c>
      <c r="P6" s="19">
        <f t="shared" si="6"/>
        <v>604.83870967741939</v>
      </c>
      <c r="Q6" s="65">
        <f t="shared" si="7"/>
        <v>27861.290322580648</v>
      </c>
      <c r="R6" s="65">
        <f t="shared" si="8"/>
        <v>1800</v>
      </c>
      <c r="S6" s="65" t="str">
        <f t="shared" si="9"/>
        <v>No ESI</v>
      </c>
      <c r="T6" s="66">
        <f t="shared" si="10"/>
        <v>26061.290322580648</v>
      </c>
    </row>
    <row r="7" spans="1:20" x14ac:dyDescent="0.3">
      <c r="A7" s="1" t="s">
        <v>150</v>
      </c>
      <c r="B7" s="5">
        <f>COUNTIF('attendence-sheet'!L12:AO12,"p")</f>
        <v>15</v>
      </c>
      <c r="C7" s="5">
        <f>COUNTIF('attendence-sheet'!L12:AO12,"a")</f>
        <v>4</v>
      </c>
      <c r="D7" s="5">
        <f>COUNTIF('attendence-sheet'!L12:AO12,"h")</f>
        <v>1</v>
      </c>
      <c r="E7" s="5">
        <v>2</v>
      </c>
      <c r="F7" s="5">
        <f>DAY('attendence-sheet'!$D$2)</f>
        <v>31</v>
      </c>
      <c r="G7" s="19">
        <f t="shared" si="0"/>
        <v>26.5</v>
      </c>
      <c r="H7" s="19">
        <v>25000</v>
      </c>
      <c r="I7" s="19">
        <f t="shared" si="1"/>
        <v>806.45161290322585</v>
      </c>
      <c r="J7" s="73">
        <f t="shared" si="2"/>
        <v>21370.967741935485</v>
      </c>
      <c r="K7" s="76">
        <f t="shared" si="3"/>
        <v>3000</v>
      </c>
      <c r="L7" s="19">
        <f t="shared" si="4"/>
        <v>6250</v>
      </c>
      <c r="M7" s="5" t="s">
        <v>105</v>
      </c>
      <c r="N7" s="19">
        <f t="shared" si="5"/>
        <v>14000</v>
      </c>
      <c r="O7" s="63">
        <v>10</v>
      </c>
      <c r="P7" s="19">
        <f t="shared" si="6"/>
        <v>1008.0645161290323</v>
      </c>
      <c r="Q7" s="65">
        <f t="shared" si="7"/>
        <v>45629.032258064515</v>
      </c>
      <c r="R7" s="65">
        <f t="shared" si="8"/>
        <v>3000</v>
      </c>
      <c r="S7" s="65" t="str">
        <f t="shared" si="9"/>
        <v>No ESI</v>
      </c>
      <c r="T7" s="66">
        <f t="shared" si="10"/>
        <v>42629.032258064515</v>
      </c>
    </row>
    <row r="8" spans="1:20" x14ac:dyDescent="0.3">
      <c r="A8" s="1" t="s">
        <v>151</v>
      </c>
      <c r="B8" s="5">
        <f>COUNTIF('attendence-sheet'!L13:AO13,"p")</f>
        <v>16</v>
      </c>
      <c r="C8" s="5">
        <f>COUNTIF('attendence-sheet'!L13:AO13,"a")</f>
        <v>3</v>
      </c>
      <c r="D8" s="5">
        <f>COUNTIF('attendence-sheet'!L13:AO13,"h")</f>
        <v>1</v>
      </c>
      <c r="E8" s="5">
        <v>2</v>
      </c>
      <c r="F8" s="5">
        <f>DAY('attendence-sheet'!$D$2)</f>
        <v>31</v>
      </c>
      <c r="G8" s="19">
        <f t="shared" si="0"/>
        <v>27.5</v>
      </c>
      <c r="H8" s="5">
        <v>8000</v>
      </c>
      <c r="I8" s="19">
        <f t="shared" si="1"/>
        <v>258.06451612903226</v>
      </c>
      <c r="J8" s="73">
        <f t="shared" si="2"/>
        <v>7096.7741935483873</v>
      </c>
      <c r="K8" s="76">
        <f t="shared" si="3"/>
        <v>960</v>
      </c>
      <c r="L8" s="19">
        <f t="shared" si="4"/>
        <v>2000</v>
      </c>
      <c r="M8" s="5" t="s">
        <v>106</v>
      </c>
      <c r="N8" s="19">
        <f t="shared" si="5"/>
        <v>3584</v>
      </c>
      <c r="O8" s="63">
        <v>10</v>
      </c>
      <c r="P8" s="19">
        <f t="shared" si="6"/>
        <v>322.58064516129031</v>
      </c>
      <c r="Q8" s="65">
        <f t="shared" si="7"/>
        <v>13963.354838709676</v>
      </c>
      <c r="R8" s="65">
        <f t="shared" si="8"/>
        <v>960</v>
      </c>
      <c r="S8" s="65">
        <f t="shared" si="9"/>
        <v>104.72516129032256</v>
      </c>
      <c r="T8" s="66">
        <f t="shared" si="10"/>
        <v>12898.629677419354</v>
      </c>
    </row>
    <row r="9" spans="1:20" x14ac:dyDescent="0.3">
      <c r="A9" s="1" t="s">
        <v>152</v>
      </c>
      <c r="B9" s="5">
        <f>COUNTIF('attendence-sheet'!L14:AO14,"p")</f>
        <v>15</v>
      </c>
      <c r="C9" s="5">
        <f>COUNTIF('attendence-sheet'!L14:AO14,"a")</f>
        <v>4</v>
      </c>
      <c r="D9" s="5">
        <f>COUNTIF('attendence-sheet'!L14:AO14,"h")</f>
        <v>1</v>
      </c>
      <c r="E9" s="5">
        <v>2</v>
      </c>
      <c r="F9" s="5">
        <f>DAY('attendence-sheet'!$D$2)</f>
        <v>31</v>
      </c>
      <c r="G9" s="19">
        <f t="shared" si="0"/>
        <v>26.5</v>
      </c>
      <c r="H9" s="5">
        <v>7650</v>
      </c>
      <c r="I9" s="19">
        <f t="shared" si="1"/>
        <v>246.7741935483871</v>
      </c>
      <c r="J9" s="73">
        <f t="shared" si="2"/>
        <v>6539.5161290322585</v>
      </c>
      <c r="K9" s="76">
        <f t="shared" si="3"/>
        <v>918</v>
      </c>
      <c r="L9" s="19">
        <f t="shared" si="4"/>
        <v>1912.5</v>
      </c>
      <c r="M9" s="5" t="s">
        <v>105</v>
      </c>
      <c r="N9" s="19">
        <f t="shared" si="5"/>
        <v>4284</v>
      </c>
      <c r="O9" s="63">
        <v>10</v>
      </c>
      <c r="P9" s="19">
        <f t="shared" si="6"/>
        <v>308.4677419354839</v>
      </c>
      <c r="Q9" s="65">
        <f t="shared" si="7"/>
        <v>13962.483870967742</v>
      </c>
      <c r="R9" s="65">
        <f t="shared" si="8"/>
        <v>918</v>
      </c>
      <c r="S9" s="65">
        <f t="shared" si="9"/>
        <v>104.71862903225806</v>
      </c>
      <c r="T9" s="66">
        <f t="shared" si="10"/>
        <v>12939.765241935484</v>
      </c>
    </row>
    <row r="10" spans="1:20" x14ac:dyDescent="0.3">
      <c r="A10" s="1" t="s">
        <v>153</v>
      </c>
      <c r="B10" s="5">
        <f>COUNTIF('attendence-sheet'!L15:AO15,"p")</f>
        <v>16</v>
      </c>
      <c r="C10" s="5">
        <f>COUNTIF('attendence-sheet'!L15:AO15,"a")</f>
        <v>3</v>
      </c>
      <c r="D10" s="5">
        <f>COUNTIF('attendence-sheet'!L15:AO15,"h")</f>
        <v>1</v>
      </c>
      <c r="E10" s="5">
        <v>2</v>
      </c>
      <c r="F10" s="5">
        <f>DAY('attendence-sheet'!$D$2)</f>
        <v>31</v>
      </c>
      <c r="G10" s="19">
        <f t="shared" si="0"/>
        <v>27.5</v>
      </c>
      <c r="H10" s="5">
        <v>11500</v>
      </c>
      <c r="I10" s="19">
        <f t="shared" si="1"/>
        <v>370.96774193548384</v>
      </c>
      <c r="J10" s="73">
        <f t="shared" si="2"/>
        <v>10201.612903225805</v>
      </c>
      <c r="K10" s="76">
        <f t="shared" si="3"/>
        <v>1380</v>
      </c>
      <c r="L10" s="19">
        <f t="shared" si="4"/>
        <v>2875</v>
      </c>
      <c r="M10" s="5" t="s">
        <v>105</v>
      </c>
      <c r="N10" s="19">
        <f t="shared" si="5"/>
        <v>6440</v>
      </c>
      <c r="O10" s="63">
        <v>10</v>
      </c>
      <c r="P10" s="19">
        <f t="shared" si="6"/>
        <v>463.70967741935482</v>
      </c>
      <c r="Q10" s="65">
        <f t="shared" si="7"/>
        <v>21360.322580645159</v>
      </c>
      <c r="R10" s="65">
        <f t="shared" si="8"/>
        <v>1380</v>
      </c>
      <c r="S10" s="65" t="str">
        <f t="shared" si="9"/>
        <v>No ESI</v>
      </c>
      <c r="T10" s="66">
        <f t="shared" si="10"/>
        <v>19980.322580645159</v>
      </c>
    </row>
    <row r="11" spans="1:20" x14ac:dyDescent="0.3">
      <c r="A11" s="1" t="s">
        <v>154</v>
      </c>
      <c r="B11" s="5">
        <f>COUNTIF('attendence-sheet'!L16:AO16,"p")</f>
        <v>15</v>
      </c>
      <c r="C11" s="5">
        <f>COUNTIF('attendence-sheet'!L16:AO16,"a")</f>
        <v>4</v>
      </c>
      <c r="D11" s="5">
        <f>COUNTIF('attendence-sheet'!L16:AO16,"h")</f>
        <v>1</v>
      </c>
      <c r="E11" s="5">
        <v>2</v>
      </c>
      <c r="F11" s="5">
        <f>DAY('attendence-sheet'!$D$2)</f>
        <v>31</v>
      </c>
      <c r="G11" s="19">
        <f t="shared" si="0"/>
        <v>26.5</v>
      </c>
      <c r="H11" s="1">
        <v>22000</v>
      </c>
      <c r="I11" s="19">
        <f t="shared" si="1"/>
        <v>709.67741935483866</v>
      </c>
      <c r="J11" s="73">
        <f t="shared" si="2"/>
        <v>18806.451612903224</v>
      </c>
      <c r="K11" s="76">
        <f t="shared" si="3"/>
        <v>2640</v>
      </c>
      <c r="L11" s="19">
        <f t="shared" si="4"/>
        <v>5500</v>
      </c>
      <c r="M11" s="5" t="s">
        <v>105</v>
      </c>
      <c r="N11" s="19">
        <f t="shared" si="5"/>
        <v>12320</v>
      </c>
      <c r="O11" s="63">
        <v>10</v>
      </c>
      <c r="P11" s="19">
        <f t="shared" si="6"/>
        <v>887.0967741935483</v>
      </c>
      <c r="Q11" s="65">
        <f t="shared" si="7"/>
        <v>40153.548387096773</v>
      </c>
      <c r="R11" s="65">
        <f t="shared" si="8"/>
        <v>2640</v>
      </c>
      <c r="S11" s="65" t="str">
        <f t="shared" si="9"/>
        <v>No ESI</v>
      </c>
      <c r="T11" s="66">
        <f t="shared" si="10"/>
        <v>37513.548387096773</v>
      </c>
    </row>
    <row r="12" spans="1:20" x14ac:dyDescent="0.3">
      <c r="A12" s="1" t="s">
        <v>155</v>
      </c>
      <c r="B12" s="5">
        <f>COUNTIF('attendence-sheet'!L17:AO17,"p")</f>
        <v>11</v>
      </c>
      <c r="C12" s="5">
        <f>COUNTIF('attendence-sheet'!L17:AO17,"a")</f>
        <v>8</v>
      </c>
      <c r="D12" s="5">
        <f>COUNTIF('attendence-sheet'!L17:AO17,"h")</f>
        <v>1</v>
      </c>
      <c r="E12" s="5">
        <v>2</v>
      </c>
      <c r="F12" s="5">
        <f>DAY('attendence-sheet'!$D$2)</f>
        <v>31</v>
      </c>
      <c r="G12" s="19">
        <f t="shared" si="0"/>
        <v>22.5</v>
      </c>
      <c r="H12" s="1">
        <v>21000</v>
      </c>
      <c r="I12" s="19">
        <f t="shared" si="1"/>
        <v>677.41935483870964</v>
      </c>
      <c r="J12" s="73">
        <f t="shared" si="2"/>
        <v>15241.935483870966</v>
      </c>
      <c r="K12" s="76">
        <f t="shared" si="3"/>
        <v>2520</v>
      </c>
      <c r="L12" s="19">
        <f t="shared" si="4"/>
        <v>5250</v>
      </c>
      <c r="M12" s="5" t="s">
        <v>106</v>
      </c>
      <c r="N12" s="19">
        <f t="shared" si="5"/>
        <v>9408</v>
      </c>
      <c r="O12" s="64">
        <v>14</v>
      </c>
      <c r="P12" s="19">
        <f t="shared" si="6"/>
        <v>1185.483870967742</v>
      </c>
      <c r="Q12" s="65">
        <f t="shared" si="7"/>
        <v>33605.419354838705</v>
      </c>
      <c r="R12" s="65">
        <f t="shared" si="8"/>
        <v>2520</v>
      </c>
      <c r="S12" s="65" t="str">
        <f t="shared" si="9"/>
        <v>No ESI</v>
      </c>
      <c r="T12" s="66">
        <f t="shared" si="10"/>
        <v>31085.419354838705</v>
      </c>
    </row>
    <row r="13" spans="1:20" x14ac:dyDescent="0.3">
      <c r="A13" s="1" t="s">
        <v>156</v>
      </c>
      <c r="B13" s="5">
        <f>COUNTIF('attendence-sheet'!L18:AO18,"p")</f>
        <v>11</v>
      </c>
      <c r="C13" s="5">
        <f>COUNTIF('attendence-sheet'!L18:AO18,"a")</f>
        <v>8</v>
      </c>
      <c r="D13" s="5">
        <f>COUNTIF('attendence-sheet'!L18:AO18,"h")</f>
        <v>1</v>
      </c>
      <c r="E13" s="5">
        <v>2</v>
      </c>
      <c r="F13" s="5">
        <f>DAY('attendence-sheet'!$D$2)</f>
        <v>31</v>
      </c>
      <c r="G13" s="19">
        <f t="shared" si="0"/>
        <v>22.5</v>
      </c>
      <c r="H13" s="1">
        <v>9000</v>
      </c>
      <c r="I13" s="19">
        <f t="shared" si="1"/>
        <v>290.32258064516128</v>
      </c>
      <c r="J13" s="73">
        <f t="shared" si="2"/>
        <v>6532.2580645161288</v>
      </c>
      <c r="K13" s="76">
        <f t="shared" si="3"/>
        <v>1080</v>
      </c>
      <c r="L13" s="19">
        <f t="shared" si="4"/>
        <v>2250</v>
      </c>
      <c r="M13" s="5" t="s">
        <v>106</v>
      </c>
      <c r="N13" s="19">
        <f t="shared" si="5"/>
        <v>4032</v>
      </c>
      <c r="O13" s="64">
        <v>20</v>
      </c>
      <c r="P13" s="19">
        <f t="shared" si="6"/>
        <v>725.80645161290317</v>
      </c>
      <c r="Q13" s="65">
        <f t="shared" si="7"/>
        <v>14620.064516129032</v>
      </c>
      <c r="R13" s="65">
        <f t="shared" si="8"/>
        <v>1080</v>
      </c>
      <c r="S13" s="65">
        <f t="shared" si="9"/>
        <v>109.65048387096773</v>
      </c>
      <c r="T13" s="66">
        <f t="shared" si="10"/>
        <v>13430.414032258064</v>
      </c>
    </row>
    <row r="14" spans="1:20" x14ac:dyDescent="0.3">
      <c r="A14" s="1" t="s">
        <v>157</v>
      </c>
      <c r="B14" s="5">
        <f>COUNTIF('attendence-sheet'!L19:AO19,"p")</f>
        <v>12</v>
      </c>
      <c r="C14" s="5">
        <f>COUNTIF('attendence-sheet'!L19:AO19,"a")</f>
        <v>7</v>
      </c>
      <c r="D14" s="5">
        <f>COUNTIF('attendence-sheet'!L19:AO19,"h")</f>
        <v>1</v>
      </c>
      <c r="E14" s="5">
        <v>2</v>
      </c>
      <c r="F14" s="5">
        <f>DAY('attendence-sheet'!$D$2)</f>
        <v>31</v>
      </c>
      <c r="G14" s="19">
        <f t="shared" si="0"/>
        <v>23.5</v>
      </c>
      <c r="H14" s="1">
        <v>10500</v>
      </c>
      <c r="I14" s="19">
        <f t="shared" si="1"/>
        <v>338.70967741935482</v>
      </c>
      <c r="J14" s="73">
        <f t="shared" si="2"/>
        <v>7959.6774193548381</v>
      </c>
      <c r="K14" s="76">
        <f t="shared" si="3"/>
        <v>1260</v>
      </c>
      <c r="L14" s="19">
        <f t="shared" si="4"/>
        <v>2625</v>
      </c>
      <c r="M14" s="5" t="s">
        <v>105</v>
      </c>
      <c r="N14" s="19">
        <f t="shared" si="5"/>
        <v>5880</v>
      </c>
      <c r="O14" s="64">
        <v>25</v>
      </c>
      <c r="P14" s="19">
        <f t="shared" si="6"/>
        <v>1058.4677419354839</v>
      </c>
      <c r="Q14" s="65">
        <f t="shared" si="7"/>
        <v>18783.145161290322</v>
      </c>
      <c r="R14" s="65">
        <f t="shared" si="8"/>
        <v>1260</v>
      </c>
      <c r="S14" s="65">
        <f t="shared" si="9"/>
        <v>140.87358870967742</v>
      </c>
      <c r="T14" s="66">
        <f t="shared" si="10"/>
        <v>17382.271572580645</v>
      </c>
    </row>
    <row r="15" spans="1:20" x14ac:dyDescent="0.3">
      <c r="A15" s="1" t="s">
        <v>158</v>
      </c>
      <c r="B15" s="5">
        <f>COUNTIF('attendence-sheet'!L20:AO20,"p")</f>
        <v>11</v>
      </c>
      <c r="C15" s="5">
        <f>COUNTIF('attendence-sheet'!L20:AO20,"a")</f>
        <v>7</v>
      </c>
      <c r="D15" s="5">
        <f>COUNTIF('attendence-sheet'!L20:AO20,"h")</f>
        <v>2</v>
      </c>
      <c r="E15" s="5">
        <v>2</v>
      </c>
      <c r="F15" s="5">
        <f>DAY('attendence-sheet'!$D$2)</f>
        <v>31</v>
      </c>
      <c r="G15" s="19">
        <f t="shared" si="0"/>
        <v>23</v>
      </c>
      <c r="H15" s="1">
        <v>8500</v>
      </c>
      <c r="I15" s="19">
        <f t="shared" si="1"/>
        <v>274.19354838709677</v>
      </c>
      <c r="J15" s="73">
        <f t="shared" si="2"/>
        <v>6306.4516129032254</v>
      </c>
      <c r="K15" s="76">
        <f t="shared" si="3"/>
        <v>1020</v>
      </c>
      <c r="L15" s="19">
        <f t="shared" si="4"/>
        <v>2125</v>
      </c>
      <c r="M15" s="5" t="s">
        <v>105</v>
      </c>
      <c r="N15" s="19">
        <f t="shared" si="5"/>
        <v>4760</v>
      </c>
      <c r="O15" s="64">
        <v>15</v>
      </c>
      <c r="P15" s="19">
        <f t="shared" si="6"/>
        <v>514.11290322580646</v>
      </c>
      <c r="Q15" s="65">
        <f t="shared" si="7"/>
        <v>14725.564516129032</v>
      </c>
      <c r="R15" s="65">
        <f t="shared" si="8"/>
        <v>1020</v>
      </c>
      <c r="S15" s="65">
        <f t="shared" si="9"/>
        <v>110.44173387096774</v>
      </c>
      <c r="T15" s="66">
        <f t="shared" si="10"/>
        <v>13595.122782258064</v>
      </c>
    </row>
    <row r="16" spans="1:20" x14ac:dyDescent="0.3">
      <c r="A16" s="1" t="s">
        <v>159</v>
      </c>
      <c r="B16" s="5">
        <f>COUNTIF('attendence-sheet'!L21:AO21,"p")</f>
        <v>11</v>
      </c>
      <c r="C16" s="5">
        <f>COUNTIF('attendence-sheet'!L21:AO21,"a")</f>
        <v>8</v>
      </c>
      <c r="D16" s="5">
        <f>COUNTIF('attendence-sheet'!L21:AO21,"h")</f>
        <v>1</v>
      </c>
      <c r="E16" s="5">
        <v>2</v>
      </c>
      <c r="F16" s="5">
        <f>DAY('attendence-sheet'!$D$2)</f>
        <v>31</v>
      </c>
      <c r="G16" s="19">
        <f t="shared" si="0"/>
        <v>22.5</v>
      </c>
      <c r="H16" s="1">
        <v>9500</v>
      </c>
      <c r="I16" s="19">
        <f t="shared" si="1"/>
        <v>306.45161290322579</v>
      </c>
      <c r="J16" s="73">
        <f t="shared" si="2"/>
        <v>6895.1612903225805</v>
      </c>
      <c r="K16" s="76">
        <f t="shared" si="3"/>
        <v>1140</v>
      </c>
      <c r="L16" s="19">
        <f t="shared" si="4"/>
        <v>2375</v>
      </c>
      <c r="M16" s="5" t="s">
        <v>105</v>
      </c>
      <c r="N16" s="19">
        <f t="shared" si="5"/>
        <v>5320</v>
      </c>
      <c r="O16" s="64">
        <v>35</v>
      </c>
      <c r="P16" s="19">
        <f t="shared" si="6"/>
        <v>1340.7258064516129</v>
      </c>
      <c r="Q16" s="65">
        <f t="shared" si="7"/>
        <v>17070.887096774193</v>
      </c>
      <c r="R16" s="65">
        <f t="shared" si="8"/>
        <v>1140</v>
      </c>
      <c r="S16" s="65">
        <f t="shared" si="9"/>
        <v>128.03165322580645</v>
      </c>
      <c r="T16" s="66">
        <f t="shared" si="10"/>
        <v>15802.855443548387</v>
      </c>
    </row>
    <row r="17" spans="1:20" x14ac:dyDescent="0.3">
      <c r="A17" s="1" t="s">
        <v>160</v>
      </c>
      <c r="B17" s="5">
        <f>COUNTIF('attendence-sheet'!L22:AO22,"p")</f>
        <v>11</v>
      </c>
      <c r="C17" s="5">
        <f>COUNTIF('attendence-sheet'!L22:AO22,"a")</f>
        <v>2</v>
      </c>
      <c r="D17" s="5">
        <f>COUNTIF('attendence-sheet'!L22:AO22,"h")</f>
        <v>7</v>
      </c>
      <c r="E17" s="5">
        <v>2</v>
      </c>
      <c r="F17" s="5">
        <f>DAY('attendence-sheet'!$D$2)</f>
        <v>31</v>
      </c>
      <c r="G17" s="19">
        <f t="shared" si="0"/>
        <v>25.5</v>
      </c>
      <c r="H17" s="1">
        <v>7000</v>
      </c>
      <c r="I17" s="19">
        <f t="shared" si="1"/>
        <v>225.80645161290323</v>
      </c>
      <c r="J17" s="73">
        <f t="shared" si="2"/>
        <v>5758.0645161290322</v>
      </c>
      <c r="K17" s="76">
        <f t="shared" si="3"/>
        <v>840</v>
      </c>
      <c r="L17" s="19">
        <f t="shared" si="4"/>
        <v>1750</v>
      </c>
      <c r="M17" s="5" t="s">
        <v>106</v>
      </c>
      <c r="N17" s="19">
        <f t="shared" si="5"/>
        <v>3136</v>
      </c>
      <c r="O17" s="64">
        <v>50</v>
      </c>
      <c r="P17" s="19">
        <f t="shared" si="6"/>
        <v>1411.2903225806451</v>
      </c>
      <c r="Q17" s="65">
        <f t="shared" si="7"/>
        <v>12895.354838709678</v>
      </c>
      <c r="R17" s="65">
        <f t="shared" si="8"/>
        <v>840</v>
      </c>
      <c r="S17" s="65">
        <f t="shared" si="9"/>
        <v>96.715161290322584</v>
      </c>
      <c r="T17" s="66">
        <f t="shared" si="10"/>
        <v>11958.639677419356</v>
      </c>
    </row>
    <row r="18" spans="1:20" x14ac:dyDescent="0.3">
      <c r="A18" s="1" t="s">
        <v>161</v>
      </c>
      <c r="B18" s="5">
        <f>COUNTIF('attendence-sheet'!L23:AO23,"p")</f>
        <v>11</v>
      </c>
      <c r="C18" s="5">
        <f>COUNTIF('attendence-sheet'!L23:AO23,"a")</f>
        <v>2</v>
      </c>
      <c r="D18" s="5">
        <f>COUNTIF('attendence-sheet'!L23:AO23,"h")</f>
        <v>7</v>
      </c>
      <c r="E18" s="5">
        <v>2</v>
      </c>
      <c r="F18" s="5">
        <f>DAY('attendence-sheet'!$D$2)</f>
        <v>31</v>
      </c>
      <c r="G18" s="19">
        <f t="shared" si="0"/>
        <v>25.5</v>
      </c>
      <c r="H18" s="1">
        <v>24500</v>
      </c>
      <c r="I18" s="19">
        <f t="shared" si="1"/>
        <v>790.32258064516134</v>
      </c>
      <c r="J18" s="73">
        <f t="shared" si="2"/>
        <v>20153.225806451614</v>
      </c>
      <c r="K18" s="76">
        <f t="shared" si="3"/>
        <v>2940</v>
      </c>
      <c r="L18" s="19">
        <f t="shared" si="4"/>
        <v>6125</v>
      </c>
      <c r="M18" s="5" t="s">
        <v>106</v>
      </c>
      <c r="N18" s="19">
        <f t="shared" si="5"/>
        <v>10976</v>
      </c>
      <c r="O18" s="64">
        <v>12</v>
      </c>
      <c r="P18" s="19">
        <f t="shared" si="6"/>
        <v>1185.483870967742</v>
      </c>
      <c r="Q18" s="65">
        <f t="shared" si="7"/>
        <v>41379.709677419356</v>
      </c>
      <c r="R18" s="65">
        <f t="shared" si="8"/>
        <v>2940</v>
      </c>
      <c r="S18" s="65" t="str">
        <f t="shared" si="9"/>
        <v>No ESI</v>
      </c>
      <c r="T18" s="66">
        <f t="shared" si="10"/>
        <v>38439.709677419356</v>
      </c>
    </row>
    <row r="19" spans="1:20" x14ac:dyDescent="0.3">
      <c r="A19" s="1" t="s">
        <v>162</v>
      </c>
      <c r="B19" s="5">
        <f>COUNTIF('attendence-sheet'!L24:AO24,"p")</f>
        <v>11</v>
      </c>
      <c r="C19" s="5">
        <f>COUNTIF('attendence-sheet'!L24:AO24,"a")</f>
        <v>2</v>
      </c>
      <c r="D19" s="5">
        <f>COUNTIF('attendence-sheet'!L24:AO24,"h")</f>
        <v>7</v>
      </c>
      <c r="E19" s="5">
        <v>2</v>
      </c>
      <c r="F19" s="5">
        <f>DAY('attendence-sheet'!$D$2)</f>
        <v>31</v>
      </c>
      <c r="G19" s="19">
        <f t="shared" si="0"/>
        <v>25.5</v>
      </c>
      <c r="H19" s="1">
        <v>25000</v>
      </c>
      <c r="I19" s="19">
        <f t="shared" si="1"/>
        <v>806.45161290322585</v>
      </c>
      <c r="J19" s="73">
        <f t="shared" si="2"/>
        <v>20564.516129032258</v>
      </c>
      <c r="K19" s="76">
        <f t="shared" si="3"/>
        <v>3000</v>
      </c>
      <c r="L19" s="19">
        <f t="shared" si="4"/>
        <v>6250</v>
      </c>
      <c r="M19" s="5" t="s">
        <v>105</v>
      </c>
      <c r="N19" s="19">
        <f t="shared" si="5"/>
        <v>14000</v>
      </c>
      <c r="O19" s="64">
        <v>11</v>
      </c>
      <c r="P19" s="19">
        <f t="shared" si="6"/>
        <v>1108.8709677419356</v>
      </c>
      <c r="Q19" s="65">
        <f t="shared" si="7"/>
        <v>44923.387096774197</v>
      </c>
      <c r="R19" s="65">
        <f t="shared" si="8"/>
        <v>3000</v>
      </c>
      <c r="S19" s="65" t="str">
        <f t="shared" si="9"/>
        <v>No ESI</v>
      </c>
      <c r="T19" s="66">
        <f t="shared" si="10"/>
        <v>41923.387096774197</v>
      </c>
    </row>
    <row r="20" spans="1:20" x14ac:dyDescent="0.3">
      <c r="A20" s="1" t="s">
        <v>163</v>
      </c>
      <c r="B20" s="5">
        <f>COUNTIF('attendence-sheet'!L25:AO25,"p")</f>
        <v>11</v>
      </c>
      <c r="C20" s="5">
        <f>COUNTIF('attendence-sheet'!L25:AO25,"a")</f>
        <v>2</v>
      </c>
      <c r="D20" s="5">
        <f>COUNTIF('attendence-sheet'!L25:AO25,"h")</f>
        <v>7</v>
      </c>
      <c r="E20" s="5">
        <v>2</v>
      </c>
      <c r="F20" s="5">
        <f>DAY('attendence-sheet'!$D$2)</f>
        <v>31</v>
      </c>
      <c r="G20" s="19">
        <f t="shared" si="0"/>
        <v>25.5</v>
      </c>
      <c r="H20" s="1">
        <v>10500</v>
      </c>
      <c r="I20" s="19">
        <f t="shared" si="1"/>
        <v>338.70967741935482</v>
      </c>
      <c r="J20" s="73">
        <f t="shared" si="2"/>
        <v>8637.0967741935474</v>
      </c>
      <c r="K20" s="76">
        <f t="shared" si="3"/>
        <v>1260</v>
      </c>
      <c r="L20" s="19">
        <f t="shared" si="4"/>
        <v>2625</v>
      </c>
      <c r="M20" s="5" t="s">
        <v>105</v>
      </c>
      <c r="N20" s="19">
        <f t="shared" si="5"/>
        <v>5880</v>
      </c>
      <c r="O20" s="64">
        <v>8</v>
      </c>
      <c r="P20" s="19">
        <f t="shared" si="6"/>
        <v>338.70967741935482</v>
      </c>
      <c r="Q20" s="65">
        <f t="shared" si="7"/>
        <v>18740.806451612902</v>
      </c>
      <c r="R20" s="65">
        <f t="shared" si="8"/>
        <v>1260</v>
      </c>
      <c r="S20" s="65">
        <f t="shared" si="9"/>
        <v>140.55604838709675</v>
      </c>
      <c r="T20" s="66">
        <f t="shared" si="10"/>
        <v>17340.250403225804</v>
      </c>
    </row>
    <row r="21" spans="1:20" x14ac:dyDescent="0.3">
      <c r="A21" s="1" t="s">
        <v>164</v>
      </c>
      <c r="B21" s="5">
        <f>COUNTIF('attendence-sheet'!L26:AO26,"p")</f>
        <v>11</v>
      </c>
      <c r="C21" s="5">
        <f>COUNTIF('attendence-sheet'!L26:AO26,"a")</f>
        <v>2</v>
      </c>
      <c r="D21" s="5">
        <f>COUNTIF('attendence-sheet'!L26:AO26,"h")</f>
        <v>7</v>
      </c>
      <c r="E21" s="5">
        <v>2</v>
      </c>
      <c r="F21" s="5">
        <f>DAY('attendence-sheet'!$D$2)</f>
        <v>31</v>
      </c>
      <c r="G21" s="19">
        <f t="shared" si="0"/>
        <v>25.5</v>
      </c>
      <c r="H21" s="1">
        <v>14000</v>
      </c>
      <c r="I21" s="19">
        <f t="shared" si="1"/>
        <v>451.61290322580646</v>
      </c>
      <c r="J21" s="73">
        <f t="shared" si="2"/>
        <v>11516.129032258064</v>
      </c>
      <c r="K21" s="76">
        <f t="shared" si="3"/>
        <v>1680</v>
      </c>
      <c r="L21" s="19">
        <f t="shared" si="4"/>
        <v>3500</v>
      </c>
      <c r="M21" s="5" t="s">
        <v>105</v>
      </c>
      <c r="N21" s="19">
        <f t="shared" si="5"/>
        <v>7840</v>
      </c>
      <c r="O21" s="64">
        <v>6</v>
      </c>
      <c r="P21" s="19">
        <f t="shared" si="6"/>
        <v>338.70967741935488</v>
      </c>
      <c r="Q21" s="65">
        <f t="shared" si="7"/>
        <v>24874.83870967742</v>
      </c>
      <c r="R21" s="65">
        <f t="shared" si="8"/>
        <v>1680</v>
      </c>
      <c r="S21" s="65" t="str">
        <f t="shared" si="9"/>
        <v>No ESI</v>
      </c>
      <c r="T21" s="66">
        <f t="shared" si="10"/>
        <v>23194.83870967742</v>
      </c>
    </row>
    <row r="22" spans="1:20" x14ac:dyDescent="0.3">
      <c r="A22" s="1" t="s">
        <v>165</v>
      </c>
      <c r="B22" s="5">
        <f>COUNTIF('attendence-sheet'!L27:AO27,"p")</f>
        <v>16</v>
      </c>
      <c r="C22" s="5">
        <f>COUNTIF('attendence-sheet'!L27:AO27,"a")</f>
        <v>2</v>
      </c>
      <c r="D22" s="5">
        <f>COUNTIF('attendence-sheet'!L27:AO27,"h")</f>
        <v>2</v>
      </c>
      <c r="E22" s="5">
        <v>2</v>
      </c>
      <c r="F22" s="5">
        <f>DAY('attendence-sheet'!$D$2)</f>
        <v>31</v>
      </c>
      <c r="G22" s="19">
        <f t="shared" si="0"/>
        <v>28</v>
      </c>
      <c r="H22" s="1">
        <v>15000</v>
      </c>
      <c r="I22" s="19">
        <f t="shared" si="1"/>
        <v>483.87096774193549</v>
      </c>
      <c r="J22" s="73">
        <f t="shared" si="2"/>
        <v>13548.387096774193</v>
      </c>
      <c r="K22" s="76">
        <f t="shared" si="3"/>
        <v>1800</v>
      </c>
      <c r="L22" s="19">
        <f t="shared" si="4"/>
        <v>3750</v>
      </c>
      <c r="M22" s="5" t="s">
        <v>106</v>
      </c>
      <c r="N22" s="19">
        <f t="shared" si="5"/>
        <v>6720</v>
      </c>
      <c r="O22" s="64">
        <v>16</v>
      </c>
      <c r="P22" s="19">
        <f t="shared" si="6"/>
        <v>967.74193548387098</v>
      </c>
      <c r="Q22" s="65">
        <f t="shared" si="7"/>
        <v>26786.129032258064</v>
      </c>
      <c r="R22" s="65">
        <f t="shared" si="8"/>
        <v>1800</v>
      </c>
      <c r="S22" s="65" t="str">
        <f t="shared" si="9"/>
        <v>No ESI</v>
      </c>
      <c r="T22" s="66">
        <f t="shared" si="10"/>
        <v>24986.129032258064</v>
      </c>
    </row>
    <row r="23" spans="1:20" x14ac:dyDescent="0.3">
      <c r="A23" s="1" t="s">
        <v>166</v>
      </c>
      <c r="B23" s="5">
        <f>COUNTIF('attendence-sheet'!L28:AO28,"p")</f>
        <v>17</v>
      </c>
      <c r="C23" s="5">
        <f>COUNTIF('attendence-sheet'!L28:AO28,"a")</f>
        <v>2</v>
      </c>
      <c r="D23" s="5">
        <f>COUNTIF('attendence-sheet'!L28:AO28,"h")</f>
        <v>1</v>
      </c>
      <c r="E23" s="5">
        <v>2</v>
      </c>
      <c r="F23" s="5">
        <f>DAY('attendence-sheet'!$D$2)</f>
        <v>31</v>
      </c>
      <c r="G23" s="19">
        <f t="shared" si="0"/>
        <v>28.5</v>
      </c>
      <c r="H23" s="1">
        <v>9000</v>
      </c>
      <c r="I23" s="19">
        <f t="shared" si="1"/>
        <v>290.32258064516128</v>
      </c>
      <c r="J23" s="73">
        <f t="shared" si="2"/>
        <v>8274.1935483870966</v>
      </c>
      <c r="K23" s="76">
        <f t="shared" si="3"/>
        <v>1080</v>
      </c>
      <c r="L23" s="19">
        <f t="shared" si="4"/>
        <v>2250</v>
      </c>
      <c r="M23" s="5" t="s">
        <v>106</v>
      </c>
      <c r="N23" s="19">
        <f t="shared" si="5"/>
        <v>4032</v>
      </c>
      <c r="O23" s="64">
        <v>18</v>
      </c>
      <c r="P23" s="19">
        <f t="shared" si="6"/>
        <v>653.22580645161293</v>
      </c>
      <c r="Q23" s="65">
        <f t="shared" si="7"/>
        <v>16289.41935483871</v>
      </c>
      <c r="R23" s="65">
        <f t="shared" si="8"/>
        <v>1080</v>
      </c>
      <c r="S23" s="65">
        <f t="shared" si="9"/>
        <v>122.17064516129032</v>
      </c>
      <c r="T23" s="66">
        <f t="shared" si="10"/>
        <v>15087.24870967742</v>
      </c>
    </row>
    <row r="24" spans="1:20" x14ac:dyDescent="0.3">
      <c r="A24" s="1" t="s">
        <v>182</v>
      </c>
      <c r="B24" s="5">
        <f>COUNTIF('attendence-sheet'!L29:AO29,"p")</f>
        <v>11</v>
      </c>
      <c r="C24" s="5">
        <f>COUNTIF('attendence-sheet'!L29:AO29,"a")</f>
        <v>1</v>
      </c>
      <c r="D24" s="5">
        <f>COUNTIF('attendence-sheet'!L29:AO29,"h")</f>
        <v>1</v>
      </c>
      <c r="E24" s="5">
        <v>2</v>
      </c>
      <c r="F24" s="5">
        <f>DAY('attendence-sheet'!$D$2)</f>
        <v>31</v>
      </c>
      <c r="G24" s="19">
        <f t="shared" si="0"/>
        <v>29.5</v>
      </c>
      <c r="H24" s="1">
        <v>7000</v>
      </c>
      <c r="I24" s="1">
        <f t="shared" si="1"/>
        <v>225.80645161290323</v>
      </c>
      <c r="J24" s="74">
        <f t="shared" si="2"/>
        <v>6661.2903225806449</v>
      </c>
      <c r="K24" s="1">
        <f t="shared" si="3"/>
        <v>840</v>
      </c>
      <c r="L24" s="1">
        <f t="shared" si="4"/>
        <v>1750</v>
      </c>
      <c r="M24" s="5" t="s">
        <v>106</v>
      </c>
      <c r="N24" s="19">
        <f t="shared" si="5"/>
        <v>3136</v>
      </c>
      <c r="O24" s="64">
        <v>20</v>
      </c>
      <c r="P24" s="19">
        <f t="shared" si="6"/>
        <v>564.51612903225805</v>
      </c>
      <c r="Q24" s="65">
        <f t="shared" si="7"/>
        <v>12951.806451612902</v>
      </c>
      <c r="R24" s="1">
        <f t="shared" si="8"/>
        <v>840</v>
      </c>
      <c r="S24" s="65">
        <f t="shared" si="9"/>
        <v>97.138548387096762</v>
      </c>
      <c r="T24" s="66">
        <f t="shared" si="10"/>
        <v>12014.667903225805</v>
      </c>
    </row>
    <row r="25" spans="1:20" x14ac:dyDescent="0.3">
      <c r="A25" s="1" t="s">
        <v>183</v>
      </c>
      <c r="B25" s="5">
        <f>COUNTIF('attendence-sheet'!L30:AO30,"p")</f>
        <v>11</v>
      </c>
      <c r="C25" s="5">
        <f>COUNTIF('attendence-sheet'!L30:AO30,"a")</f>
        <v>1</v>
      </c>
      <c r="D25" s="5">
        <f>COUNTIF('attendence-sheet'!L30:AO30,"h")</f>
        <v>1</v>
      </c>
      <c r="E25" s="5">
        <v>2</v>
      </c>
      <c r="F25" s="5">
        <f>DAY('attendence-sheet'!$D$2)</f>
        <v>31</v>
      </c>
      <c r="G25" s="19">
        <f t="shared" si="0"/>
        <v>29.5</v>
      </c>
      <c r="H25" s="1">
        <v>8500</v>
      </c>
      <c r="I25" s="1">
        <f t="shared" si="1"/>
        <v>274.19354838709677</v>
      </c>
      <c r="J25" s="74">
        <f t="shared" si="2"/>
        <v>8088.7096774193551</v>
      </c>
      <c r="K25" s="1">
        <f t="shared" si="3"/>
        <v>1020</v>
      </c>
      <c r="L25" s="1">
        <f t="shared" si="4"/>
        <v>2125</v>
      </c>
      <c r="M25" s="5" t="s">
        <v>106</v>
      </c>
      <c r="N25" s="19">
        <f t="shared" si="5"/>
        <v>3808</v>
      </c>
      <c r="O25" s="64">
        <v>18</v>
      </c>
      <c r="P25" s="19">
        <f t="shared" si="6"/>
        <v>616.93548387096769</v>
      </c>
      <c r="Q25" s="65">
        <f t="shared" si="7"/>
        <v>15658.645161290324</v>
      </c>
      <c r="R25" s="1">
        <f t="shared" si="8"/>
        <v>1020</v>
      </c>
      <c r="S25" s="65">
        <f t="shared" si="9"/>
        <v>117.43983870967742</v>
      </c>
      <c r="T25" s="66">
        <f t="shared" si="10"/>
        <v>14521.205322580647</v>
      </c>
    </row>
    <row r="26" spans="1:20" x14ac:dyDescent="0.3">
      <c r="A26" s="1" t="s">
        <v>184</v>
      </c>
      <c r="B26" s="5">
        <f>COUNTIF('attendence-sheet'!L31:AO31,"p")</f>
        <v>11</v>
      </c>
      <c r="C26" s="5">
        <f>COUNTIF('attendence-sheet'!L31:AO31,"a")</f>
        <v>1</v>
      </c>
      <c r="D26" s="5">
        <f>COUNTIF('attendence-sheet'!L31:AO31,"h")</f>
        <v>1</v>
      </c>
      <c r="E26" s="5">
        <v>2</v>
      </c>
      <c r="F26" s="5">
        <f>DAY('attendence-sheet'!$D$2)</f>
        <v>31</v>
      </c>
      <c r="G26" s="19">
        <f t="shared" si="0"/>
        <v>29.5</v>
      </c>
      <c r="H26" s="1">
        <v>6500</v>
      </c>
      <c r="I26" s="1">
        <f t="shared" si="1"/>
        <v>209.67741935483872</v>
      </c>
      <c r="J26" s="74">
        <f t="shared" si="2"/>
        <v>6185.4838709677424</v>
      </c>
      <c r="K26" s="1">
        <f t="shared" si="3"/>
        <v>780</v>
      </c>
      <c r="L26" s="1">
        <f t="shared" si="4"/>
        <v>1625</v>
      </c>
      <c r="M26" s="5" t="s">
        <v>106</v>
      </c>
      <c r="N26" s="19">
        <f t="shared" si="5"/>
        <v>2912</v>
      </c>
      <c r="O26" s="64">
        <v>25</v>
      </c>
      <c r="P26" s="19">
        <f t="shared" si="6"/>
        <v>655.24193548387098</v>
      </c>
      <c r="Q26" s="65">
        <f t="shared" si="7"/>
        <v>12157.725806451614</v>
      </c>
      <c r="R26" s="1">
        <f t="shared" si="8"/>
        <v>780</v>
      </c>
      <c r="S26" s="65">
        <f t="shared" si="9"/>
        <v>91.182943548387101</v>
      </c>
      <c r="T26" s="66">
        <f t="shared" si="10"/>
        <v>11286.542862903227</v>
      </c>
    </row>
    <row r="27" spans="1:20" x14ac:dyDescent="0.3">
      <c r="A27" s="1" t="s">
        <v>185</v>
      </c>
      <c r="B27" s="5">
        <f>COUNTIF('attendence-sheet'!L32:AO32,"p")</f>
        <v>11</v>
      </c>
      <c r="C27" s="5">
        <f>COUNTIF('attendence-sheet'!L32:AO32,"a")</f>
        <v>1</v>
      </c>
      <c r="D27" s="5">
        <f>COUNTIF('attendence-sheet'!L32:AO32,"h")</f>
        <v>1</v>
      </c>
      <c r="E27" s="5">
        <v>2</v>
      </c>
      <c r="F27" s="5">
        <f>DAY('attendence-sheet'!$D$2)</f>
        <v>31</v>
      </c>
      <c r="G27" s="19">
        <f t="shared" si="0"/>
        <v>29.5</v>
      </c>
      <c r="H27" s="1">
        <v>5000</v>
      </c>
      <c r="I27" s="1">
        <f t="shared" si="1"/>
        <v>161.29032258064515</v>
      </c>
      <c r="J27" s="74">
        <f t="shared" si="2"/>
        <v>4758.0645161290322</v>
      </c>
      <c r="K27" s="1">
        <f t="shared" si="3"/>
        <v>600</v>
      </c>
      <c r="L27" s="1">
        <f t="shared" si="4"/>
        <v>1250</v>
      </c>
      <c r="M27" s="5" t="s">
        <v>106</v>
      </c>
      <c r="N27" s="19">
        <f t="shared" si="5"/>
        <v>2240</v>
      </c>
      <c r="O27" s="64">
        <v>21</v>
      </c>
      <c r="P27" s="19">
        <f t="shared" si="6"/>
        <v>423.38709677419354</v>
      </c>
      <c r="Q27" s="65">
        <f t="shared" si="7"/>
        <v>9271.4516129032254</v>
      </c>
      <c r="R27" s="1">
        <f t="shared" si="8"/>
        <v>600</v>
      </c>
      <c r="S27" s="65">
        <f t="shared" si="9"/>
        <v>69.535887096774189</v>
      </c>
      <c r="T27" s="66">
        <f t="shared" si="10"/>
        <v>8601.9157258064515</v>
      </c>
    </row>
    <row r="28" spans="1:20" x14ac:dyDescent="0.3">
      <c r="A28" s="1" t="s">
        <v>186</v>
      </c>
      <c r="B28" s="5">
        <f>COUNTIF('attendence-sheet'!L33:AO33,"p")</f>
        <v>11</v>
      </c>
      <c r="C28" s="5">
        <f>COUNTIF('attendence-sheet'!L33:AO33,"a")</f>
        <v>1</v>
      </c>
      <c r="D28" s="5">
        <f>COUNTIF('attendence-sheet'!L33:AO33,"h")</f>
        <v>1</v>
      </c>
      <c r="E28" s="5">
        <v>2</v>
      </c>
      <c r="F28" s="5">
        <f>DAY('attendence-sheet'!$D$2)</f>
        <v>31</v>
      </c>
      <c r="G28" s="19">
        <f t="shared" si="0"/>
        <v>29.5</v>
      </c>
      <c r="H28" s="1">
        <v>14000</v>
      </c>
      <c r="I28" s="1">
        <f t="shared" si="1"/>
        <v>451.61290322580646</v>
      </c>
      <c r="J28" s="74">
        <f t="shared" si="2"/>
        <v>13322.58064516129</v>
      </c>
      <c r="K28" s="1">
        <f t="shared" si="3"/>
        <v>1680</v>
      </c>
      <c r="L28" s="1">
        <f t="shared" si="4"/>
        <v>3500</v>
      </c>
      <c r="M28" s="5" t="s">
        <v>106</v>
      </c>
      <c r="N28" s="19">
        <f t="shared" si="5"/>
        <v>6272</v>
      </c>
      <c r="O28" s="64">
        <v>22</v>
      </c>
      <c r="P28" s="19">
        <f t="shared" si="6"/>
        <v>1241.9354838709678</v>
      </c>
      <c r="Q28" s="65">
        <f t="shared" si="7"/>
        <v>26016.516129032258</v>
      </c>
      <c r="R28" s="1">
        <f t="shared" si="8"/>
        <v>1680</v>
      </c>
      <c r="S28" s="65" t="str">
        <f t="shared" si="9"/>
        <v>No ESI</v>
      </c>
      <c r="T28" s="66">
        <f t="shared" si="10"/>
        <v>24336.516129032258</v>
      </c>
    </row>
    <row r="29" spans="1:20" x14ac:dyDescent="0.3">
      <c r="A29" s="1" t="s">
        <v>187</v>
      </c>
      <c r="B29" s="5">
        <f>COUNTIF('attendence-sheet'!L34:AO34,"p")</f>
        <v>11</v>
      </c>
      <c r="C29" s="5">
        <f>COUNTIF('attendence-sheet'!L34:AO34,"a")</f>
        <v>1</v>
      </c>
      <c r="D29" s="5">
        <f>COUNTIF('attendence-sheet'!L34:AO34,"h")</f>
        <v>1</v>
      </c>
      <c r="E29" s="5">
        <v>2</v>
      </c>
      <c r="F29" s="5">
        <f>DAY('attendence-sheet'!$D$2)</f>
        <v>31</v>
      </c>
      <c r="G29" s="19">
        <f t="shared" si="0"/>
        <v>29.5</v>
      </c>
      <c r="H29" s="1">
        <v>12000</v>
      </c>
      <c r="I29" s="1">
        <f t="shared" si="1"/>
        <v>387.09677419354841</v>
      </c>
      <c r="J29" s="74">
        <f t="shared" si="2"/>
        <v>11419.354838709678</v>
      </c>
      <c r="K29" s="1">
        <f t="shared" si="3"/>
        <v>1440</v>
      </c>
      <c r="L29" s="1">
        <f t="shared" si="4"/>
        <v>3000</v>
      </c>
      <c r="M29" s="5" t="s">
        <v>106</v>
      </c>
      <c r="N29" s="19">
        <f t="shared" si="5"/>
        <v>5376</v>
      </c>
      <c r="O29" s="64">
        <v>18</v>
      </c>
      <c r="P29" s="19">
        <f t="shared" si="6"/>
        <v>870.9677419354839</v>
      </c>
      <c r="Q29" s="65">
        <f t="shared" si="7"/>
        <v>22106.322580645163</v>
      </c>
      <c r="R29" s="1">
        <f t="shared" si="8"/>
        <v>1440</v>
      </c>
      <c r="S29" s="65" t="str">
        <f t="shared" si="9"/>
        <v>No ESI</v>
      </c>
      <c r="T29" s="66">
        <f t="shared" si="10"/>
        <v>20666.322580645163</v>
      </c>
    </row>
    <row r="30" spans="1:20" x14ac:dyDescent="0.3">
      <c r="A30" s="1" t="s">
        <v>188</v>
      </c>
      <c r="B30" s="5">
        <f>COUNTIF('attendence-sheet'!L35:AO35,"p")</f>
        <v>11</v>
      </c>
      <c r="C30" s="5">
        <f>COUNTIF('attendence-sheet'!L35:AO35,"a")</f>
        <v>1</v>
      </c>
      <c r="D30" s="5">
        <f>COUNTIF('attendence-sheet'!L35:AO35,"h")</f>
        <v>1</v>
      </c>
      <c r="E30" s="5">
        <v>2</v>
      </c>
      <c r="F30" s="5">
        <f>DAY('attendence-sheet'!$D$2)</f>
        <v>31</v>
      </c>
      <c r="G30" s="19">
        <f t="shared" si="0"/>
        <v>29.5</v>
      </c>
      <c r="H30" s="1">
        <v>5000</v>
      </c>
      <c r="I30" s="1">
        <f t="shared" si="1"/>
        <v>161.29032258064515</v>
      </c>
      <c r="J30" s="74">
        <f t="shared" si="2"/>
        <v>4758.0645161290322</v>
      </c>
      <c r="K30" s="1">
        <f t="shared" si="3"/>
        <v>600</v>
      </c>
      <c r="L30" s="1">
        <f t="shared" si="4"/>
        <v>1250</v>
      </c>
      <c r="M30" s="5" t="s">
        <v>106</v>
      </c>
      <c r="N30" s="19">
        <f t="shared" si="5"/>
        <v>2240</v>
      </c>
      <c r="O30" s="64">
        <v>18</v>
      </c>
      <c r="P30" s="19">
        <f t="shared" si="6"/>
        <v>362.90322580645159</v>
      </c>
      <c r="Q30" s="65">
        <f t="shared" si="7"/>
        <v>9210.967741935483</v>
      </c>
      <c r="R30" s="1">
        <f t="shared" si="8"/>
        <v>600</v>
      </c>
      <c r="S30" s="65">
        <f t="shared" si="9"/>
        <v>69.082258064516125</v>
      </c>
      <c r="T30" s="66">
        <f t="shared" si="10"/>
        <v>8541.8854838709667</v>
      </c>
    </row>
    <row r="31" spans="1:20" x14ac:dyDescent="0.3">
      <c r="A31" s="1" t="s">
        <v>189</v>
      </c>
      <c r="B31" s="5">
        <f>COUNTIF('attendence-sheet'!L36:AO36,"p")</f>
        <v>11</v>
      </c>
      <c r="C31" s="5">
        <f>COUNTIF('attendence-sheet'!L36:AO36,"a")</f>
        <v>1</v>
      </c>
      <c r="D31" s="5">
        <f>COUNTIF('attendence-sheet'!L36:AO36,"h")</f>
        <v>1</v>
      </c>
      <c r="E31" s="5">
        <v>2</v>
      </c>
      <c r="F31" s="5">
        <f>DAY('attendence-sheet'!$D$2)</f>
        <v>31</v>
      </c>
      <c r="G31" s="19">
        <f t="shared" si="0"/>
        <v>29.5</v>
      </c>
      <c r="H31" s="1">
        <v>7500</v>
      </c>
      <c r="I31" s="1">
        <f t="shared" si="1"/>
        <v>241.93548387096774</v>
      </c>
      <c r="J31" s="74">
        <f t="shared" si="2"/>
        <v>7137.0967741935483</v>
      </c>
      <c r="K31" s="1">
        <f t="shared" si="3"/>
        <v>900</v>
      </c>
      <c r="L31" s="1">
        <f t="shared" si="4"/>
        <v>1875</v>
      </c>
      <c r="M31" s="5" t="s">
        <v>106</v>
      </c>
      <c r="N31" s="19">
        <f t="shared" si="5"/>
        <v>3360</v>
      </c>
      <c r="O31" s="64">
        <v>20</v>
      </c>
      <c r="P31" s="19">
        <f t="shared" si="6"/>
        <v>604.83870967741939</v>
      </c>
      <c r="Q31" s="65">
        <f t="shared" si="7"/>
        <v>13876.935483870968</v>
      </c>
      <c r="R31" s="1">
        <f t="shared" si="8"/>
        <v>900</v>
      </c>
      <c r="S31" s="65">
        <f t="shared" si="9"/>
        <v>104.07701612903226</v>
      </c>
      <c r="T31" s="66">
        <f t="shared" si="10"/>
        <v>12872.858467741935</v>
      </c>
    </row>
    <row r="32" spans="1:20" x14ac:dyDescent="0.3">
      <c r="A32" s="1" t="s">
        <v>190</v>
      </c>
      <c r="B32" s="5">
        <f>COUNTIF('attendence-sheet'!L37:AO37,"p")</f>
        <v>11</v>
      </c>
      <c r="C32" s="5">
        <f>COUNTIF('attendence-sheet'!L37:AO37,"a")</f>
        <v>1</v>
      </c>
      <c r="D32" s="5">
        <f>COUNTIF('attendence-sheet'!L37:AO37,"h")</f>
        <v>1</v>
      </c>
      <c r="E32" s="5">
        <v>2</v>
      </c>
      <c r="F32" s="5">
        <f>DAY('attendence-sheet'!$D$2)</f>
        <v>31</v>
      </c>
      <c r="G32" s="19">
        <f t="shared" si="0"/>
        <v>29.5</v>
      </c>
      <c r="H32" s="1">
        <v>9500</v>
      </c>
      <c r="I32" s="1">
        <f t="shared" si="1"/>
        <v>306.45161290322579</v>
      </c>
      <c r="J32" s="74">
        <f t="shared" si="2"/>
        <v>9040.322580645161</v>
      </c>
      <c r="K32" s="1">
        <f t="shared" si="3"/>
        <v>1140</v>
      </c>
      <c r="L32" s="1">
        <f t="shared" si="4"/>
        <v>2375</v>
      </c>
      <c r="M32" s="5" t="s">
        <v>106</v>
      </c>
      <c r="N32" s="19">
        <f t="shared" si="5"/>
        <v>4256</v>
      </c>
      <c r="O32" s="64">
        <v>22</v>
      </c>
      <c r="P32" s="19">
        <f t="shared" si="6"/>
        <v>842.74193548387098</v>
      </c>
      <c r="Q32" s="65">
        <f t="shared" si="7"/>
        <v>17654.06451612903</v>
      </c>
      <c r="R32" s="1">
        <f t="shared" si="8"/>
        <v>1140</v>
      </c>
      <c r="S32" s="65">
        <f t="shared" si="9"/>
        <v>132.40548387096771</v>
      </c>
      <c r="T32" s="66">
        <f t="shared" si="10"/>
        <v>16381.659032258063</v>
      </c>
    </row>
    <row r="33" spans="1:20" x14ac:dyDescent="0.3">
      <c r="A33" s="1" t="s">
        <v>191</v>
      </c>
      <c r="B33" s="5">
        <f>COUNTIF('attendence-sheet'!L38:AO38,"p")</f>
        <v>11</v>
      </c>
      <c r="C33" s="5">
        <f>COUNTIF('attendence-sheet'!L38:AO38,"a")</f>
        <v>1</v>
      </c>
      <c r="D33" s="5">
        <f>COUNTIF('attendence-sheet'!L38:AO38,"h")</f>
        <v>1</v>
      </c>
      <c r="E33" s="5">
        <v>2</v>
      </c>
      <c r="F33" s="5">
        <f>DAY('attendence-sheet'!$D$2)</f>
        <v>31</v>
      </c>
      <c r="G33" s="19">
        <f t="shared" si="0"/>
        <v>29.5</v>
      </c>
      <c r="H33" s="1">
        <v>11500</v>
      </c>
      <c r="I33" s="1">
        <f t="shared" si="1"/>
        <v>370.96774193548384</v>
      </c>
      <c r="J33" s="74">
        <f t="shared" si="2"/>
        <v>10943.548387096773</v>
      </c>
      <c r="K33" s="1">
        <f t="shared" si="3"/>
        <v>1380</v>
      </c>
      <c r="L33" s="1">
        <f t="shared" si="4"/>
        <v>2875</v>
      </c>
      <c r="M33" s="5" t="s">
        <v>106</v>
      </c>
      <c r="N33" s="19">
        <f t="shared" si="5"/>
        <v>5152</v>
      </c>
      <c r="O33" s="64">
        <v>30</v>
      </c>
      <c r="P33" s="19">
        <f t="shared" si="6"/>
        <v>1391.1290322580644</v>
      </c>
      <c r="Q33" s="65">
        <f t="shared" si="7"/>
        <v>21741.677419354837</v>
      </c>
      <c r="R33" s="1">
        <f t="shared" si="8"/>
        <v>1380</v>
      </c>
      <c r="S33" s="65" t="str">
        <f t="shared" si="9"/>
        <v>No ESI</v>
      </c>
      <c r="T33" s="66">
        <f t="shared" si="10"/>
        <v>20361.677419354837</v>
      </c>
    </row>
    <row r="34" spans="1:20" x14ac:dyDescent="0.3">
      <c r="A34" s="1" t="s">
        <v>192</v>
      </c>
      <c r="B34" s="5">
        <f>COUNTIF('attendence-sheet'!L39:AO39,"p")</f>
        <v>11</v>
      </c>
      <c r="C34" s="5">
        <f>COUNTIF('attendence-sheet'!L39:AO39,"a")</f>
        <v>1</v>
      </c>
      <c r="D34" s="5">
        <f>COUNTIF('attendence-sheet'!L39:AO39,"h")</f>
        <v>1</v>
      </c>
      <c r="E34" s="5">
        <v>2</v>
      </c>
      <c r="F34" s="5">
        <f>DAY('attendence-sheet'!$D$2)</f>
        <v>31</v>
      </c>
      <c r="G34" s="19">
        <f t="shared" si="0"/>
        <v>29.5</v>
      </c>
      <c r="H34" s="1">
        <v>6800</v>
      </c>
      <c r="I34" s="1">
        <f t="shared" si="1"/>
        <v>219.35483870967741</v>
      </c>
      <c r="J34" s="74">
        <f t="shared" si="2"/>
        <v>6470.9677419354839</v>
      </c>
      <c r="K34" s="1">
        <f t="shared" si="3"/>
        <v>816</v>
      </c>
      <c r="L34" s="1">
        <f t="shared" si="4"/>
        <v>1700</v>
      </c>
      <c r="M34" s="5" t="s">
        <v>106</v>
      </c>
      <c r="N34" s="19">
        <f t="shared" si="5"/>
        <v>3046.4</v>
      </c>
      <c r="O34" s="64">
        <v>35</v>
      </c>
      <c r="P34" s="19">
        <f t="shared" si="6"/>
        <v>959.67741935483866</v>
      </c>
      <c r="Q34" s="65">
        <f t="shared" si="7"/>
        <v>12993.045161290323</v>
      </c>
      <c r="R34" s="1">
        <f t="shared" si="8"/>
        <v>816</v>
      </c>
      <c r="S34" s="65">
        <f t="shared" si="9"/>
        <v>97.447838709677427</v>
      </c>
      <c r="T34" s="66">
        <f t="shared" si="10"/>
        <v>12079.597322580647</v>
      </c>
    </row>
    <row r="35" spans="1:20" x14ac:dyDescent="0.3">
      <c r="A35" s="80" t="s">
        <v>210</v>
      </c>
      <c r="B35" s="81">
        <f>COUNTIF('attendence-sheet'!L40:AO40,"p")</f>
        <v>8</v>
      </c>
      <c r="C35" s="81">
        <f>COUNTIF('attendence-sheet'!L40:AO40,"a")</f>
        <v>0</v>
      </c>
      <c r="D35" s="81">
        <f>COUNTIF('attendence-sheet'!L40:AO40,"h")</f>
        <v>1</v>
      </c>
      <c r="E35" s="81">
        <v>2</v>
      </c>
      <c r="F35" s="81">
        <f>DAY('attendence-sheet'!$D$2)</f>
        <v>31</v>
      </c>
      <c r="G35" s="82">
        <f t="shared" si="0"/>
        <v>30.5</v>
      </c>
      <c r="H35" s="78">
        <v>8500</v>
      </c>
      <c r="I35" s="78">
        <f t="shared" si="1"/>
        <v>274.19354838709677</v>
      </c>
      <c r="J35" s="79">
        <f t="shared" si="2"/>
        <v>8362.9032258064508</v>
      </c>
      <c r="K35" s="78">
        <f t="shared" si="3"/>
        <v>1020</v>
      </c>
      <c r="L35" s="78">
        <f t="shared" si="4"/>
        <v>2125</v>
      </c>
      <c r="M35" s="81" t="s">
        <v>106</v>
      </c>
      <c r="N35" s="82">
        <f t="shared" si="5"/>
        <v>3808</v>
      </c>
      <c r="O35" s="83">
        <v>35</v>
      </c>
      <c r="P35" s="82">
        <f t="shared" si="6"/>
        <v>1199.5967741935483</v>
      </c>
      <c r="Q35" s="84">
        <f t="shared" si="7"/>
        <v>16515.5</v>
      </c>
      <c r="R35" s="78">
        <f t="shared" si="8"/>
        <v>1020</v>
      </c>
      <c r="S35" s="84">
        <f t="shared" si="9"/>
        <v>123.86624999999999</v>
      </c>
      <c r="T35" s="85">
        <f t="shared" si="10"/>
        <v>15371.633750000001</v>
      </c>
    </row>
    <row r="36" spans="1:20" x14ac:dyDescent="0.3">
      <c r="A36" s="1" t="s">
        <v>211</v>
      </c>
      <c r="B36" s="1"/>
      <c r="C36" s="1"/>
      <c r="D36" s="1"/>
      <c r="E36" s="1"/>
      <c r="F36" s="1"/>
      <c r="G36" s="1"/>
      <c r="H36" s="1"/>
      <c r="I36" s="1"/>
      <c r="J36" s="74"/>
      <c r="K36" s="1"/>
      <c r="L36" s="1"/>
      <c r="M36" s="1"/>
      <c r="N36" s="1"/>
      <c r="O36" s="1"/>
      <c r="P36" s="1"/>
      <c r="Q36" s="1"/>
      <c r="R36" s="1"/>
      <c r="S36" s="1"/>
      <c r="T36" s="1"/>
    </row>
  </sheetData>
  <phoneticPr fontId="4" type="noConversion"/>
  <conditionalFormatting sqref="A4:A36">
    <cfRule type="expression" dxfId="5" priority="1">
      <formula>A$8&lt;&gt;""</formula>
    </cfRule>
  </conditionalFormatting>
  <conditionalFormatting sqref="T4:T35">
    <cfRule type="expression" dxfId="4" priority="2">
      <formula>T4&gt;17000</formula>
    </cfRule>
    <cfRule type="expression" dxfId="3" priority="3">
      <formula>T4&lt;10000</formula>
    </cfRule>
    <cfRule type="expression" dxfId="2" priority="4">
      <formula>T4&lt;17000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01DB-2792-4410-8912-E72F9F458333}">
  <sheetPr codeName="Sheet5"/>
  <dimension ref="A1:F23"/>
  <sheetViews>
    <sheetView workbookViewId="0">
      <selection activeCell="E13" sqref="E13:F23"/>
    </sheetView>
  </sheetViews>
  <sheetFormatPr defaultRowHeight="14.4" x14ac:dyDescent="0.3"/>
  <cols>
    <col min="2" max="2" width="15.88671875" customWidth="1"/>
    <col min="3" max="3" width="9.5546875" bestFit="1" customWidth="1"/>
  </cols>
  <sheetData>
    <row r="1" spans="1:6" x14ac:dyDescent="0.3">
      <c r="A1" t="s">
        <v>123</v>
      </c>
      <c r="B1" t="s">
        <v>135</v>
      </c>
      <c r="C1" s="46"/>
    </row>
    <row r="2" spans="1:6" x14ac:dyDescent="0.3">
      <c r="A2" t="s">
        <v>124</v>
      </c>
      <c r="B2" t="s">
        <v>136</v>
      </c>
      <c r="C2">
        <v>2023</v>
      </c>
    </row>
    <row r="3" spans="1:6" x14ac:dyDescent="0.3">
      <c r="A3" t="s">
        <v>125</v>
      </c>
      <c r="B3" t="s">
        <v>137</v>
      </c>
      <c r="C3">
        <v>2024</v>
      </c>
    </row>
    <row r="4" spans="1:6" x14ac:dyDescent="0.3">
      <c r="A4" t="s">
        <v>126</v>
      </c>
      <c r="B4" t="s">
        <v>138</v>
      </c>
      <c r="C4">
        <v>2025</v>
      </c>
    </row>
    <row r="5" spans="1:6" x14ac:dyDescent="0.3">
      <c r="A5" t="s">
        <v>127</v>
      </c>
      <c r="B5" t="s">
        <v>139</v>
      </c>
    </row>
    <row r="6" spans="1:6" x14ac:dyDescent="0.3">
      <c r="A6" t="s">
        <v>128</v>
      </c>
      <c r="B6" t="s">
        <v>140</v>
      </c>
    </row>
    <row r="7" spans="1:6" x14ac:dyDescent="0.3">
      <c r="A7" t="s">
        <v>129</v>
      </c>
      <c r="B7" t="s">
        <v>141</v>
      </c>
    </row>
    <row r="8" spans="1:6" x14ac:dyDescent="0.3">
      <c r="A8" t="s">
        <v>130</v>
      </c>
    </row>
    <row r="9" spans="1:6" x14ac:dyDescent="0.3">
      <c r="A9" t="s">
        <v>131</v>
      </c>
    </row>
    <row r="10" spans="1:6" x14ac:dyDescent="0.3">
      <c r="A10" t="s">
        <v>132</v>
      </c>
    </row>
    <row r="11" spans="1:6" x14ac:dyDescent="0.3">
      <c r="A11" t="s">
        <v>133</v>
      </c>
    </row>
    <row r="12" spans="1:6" x14ac:dyDescent="0.3">
      <c r="A12" t="s">
        <v>134</v>
      </c>
    </row>
    <row r="13" spans="1:6" x14ac:dyDescent="0.3">
      <c r="E13" s="1" t="s">
        <v>182</v>
      </c>
      <c r="F13" s="67" t="s">
        <v>193</v>
      </c>
    </row>
    <row r="14" spans="1:6" x14ac:dyDescent="0.3">
      <c r="E14" s="1" t="s">
        <v>183</v>
      </c>
      <c r="F14" s="67" t="s">
        <v>194</v>
      </c>
    </row>
    <row r="15" spans="1:6" x14ac:dyDescent="0.3">
      <c r="E15" s="1" t="s">
        <v>184</v>
      </c>
      <c r="F15" s="67" t="s">
        <v>195</v>
      </c>
    </row>
    <row r="16" spans="1:6" x14ac:dyDescent="0.3">
      <c r="E16" s="1" t="s">
        <v>185</v>
      </c>
      <c r="F16" s="67" t="s">
        <v>196</v>
      </c>
    </row>
    <row r="17" spans="5:6" x14ac:dyDescent="0.3">
      <c r="E17" s="1" t="s">
        <v>186</v>
      </c>
      <c r="F17" s="67" t="s">
        <v>197</v>
      </c>
    </row>
    <row r="18" spans="5:6" x14ac:dyDescent="0.3">
      <c r="E18" s="1" t="s">
        <v>187</v>
      </c>
      <c r="F18" s="67" t="s">
        <v>198</v>
      </c>
    </row>
    <row r="19" spans="5:6" x14ac:dyDescent="0.3">
      <c r="E19" s="1" t="s">
        <v>188</v>
      </c>
      <c r="F19" s="67" t="s">
        <v>199</v>
      </c>
    </row>
    <row r="20" spans="5:6" x14ac:dyDescent="0.3">
      <c r="E20" s="1" t="s">
        <v>189</v>
      </c>
      <c r="F20" s="67" t="s">
        <v>200</v>
      </c>
    </row>
    <row r="21" spans="5:6" x14ac:dyDescent="0.3">
      <c r="E21" s="1" t="s">
        <v>190</v>
      </c>
      <c r="F21" s="67" t="s">
        <v>201</v>
      </c>
    </row>
    <row r="22" spans="5:6" x14ac:dyDescent="0.3">
      <c r="E22" s="1" t="s">
        <v>191</v>
      </c>
      <c r="F22" s="67" t="s">
        <v>202</v>
      </c>
    </row>
    <row r="23" spans="5:6" x14ac:dyDescent="0.3">
      <c r="E23" s="1" t="s">
        <v>192</v>
      </c>
      <c r="F23" s="67" t="s">
        <v>203</v>
      </c>
    </row>
  </sheetData>
  <conditionalFormatting sqref="E13:E23">
    <cfRule type="expression" dxfId="1" priority="2">
      <formula>E$8&lt;&gt;""</formula>
    </cfRule>
  </conditionalFormatting>
  <conditionalFormatting sqref="F13:F23">
    <cfRule type="expression" dxfId="0" priority="1">
      <formula>F$6&lt;&gt;""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attendence-sheet</vt:lpstr>
      <vt:lpstr>Sheet3</vt:lpstr>
      <vt:lpstr>salary-sheet</vt:lpstr>
      <vt:lpstr>attendence-dummy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DeyTalukder</dc:creator>
  <cp:lastModifiedBy>Santanu DeyTalukder</cp:lastModifiedBy>
  <dcterms:created xsi:type="dcterms:W3CDTF">2024-12-06T15:35:34Z</dcterms:created>
  <dcterms:modified xsi:type="dcterms:W3CDTF">2024-12-20T14:43:30Z</dcterms:modified>
</cp:coreProperties>
</file>