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me\Work\GreatLakes\Predictive Analytics Modeling\In-Class-PAM\Data\"/>
    </mc:Choice>
  </mc:AlternateContent>
  <bookViews>
    <workbookView minimized="1" xWindow="0" yWindow="0" windowWidth="16815" windowHeight="6930" firstSheet="1" activeTab="1"/>
  </bookViews>
  <sheets>
    <sheet name="Regression Results" sheetId="4" r:id="rId1"/>
    <sheet name="Sheet1" sheetId="8" r:id="rId2"/>
    <sheet name="Data" sheetId="1" r:id="rId3"/>
    <sheet name="Steps" sheetId="2" r:id="rId4"/>
    <sheet name="Utility Calculation - Scaled" sheetId="7" r:id="rId5"/>
    <sheet name="Utility Calculation - Absolute" sheetId="6" r:id="rId6"/>
    <sheet name="Utility Calculation - Regressio" sheetId="3" r:id="rId7"/>
    <sheet name="Compare with Different Method" sheetId="5" r:id="rId8"/>
  </sheets>
  <definedNames>
    <definedName name="solver_adj" localSheetId="2" hidden="1">Data!$E$2:$L$2,Data!$N$4:$O$21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Data!$N$4:$O$21</definedName>
    <definedName name="solver_lhs2" localSheetId="2" hidden="1">Data!$P$4:$P$21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Data!$O$23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2</definedName>
    <definedName name="solver_rhs1" localSheetId="2" hidden="1">0</definedName>
    <definedName name="solver_rhs2" localSheetId="2" hidden="1">Data!$E$4:$E$21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B12" i="7" l="1"/>
  <c r="B10" i="7"/>
  <c r="B7" i="7"/>
  <c r="B4" i="7"/>
  <c r="B12" i="6"/>
  <c r="B10" i="6"/>
  <c r="B7" i="6"/>
  <c r="B4" i="6"/>
  <c r="B15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O2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O22" i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4" i="1"/>
  <c r="P4" i="1" s="1"/>
  <c r="B29" i="3"/>
  <c r="C32" i="3" s="1"/>
  <c r="B32" i="3"/>
  <c r="B26" i="3"/>
  <c r="B23" i="3"/>
  <c r="B12" i="3"/>
  <c r="B10" i="3"/>
  <c r="B7" i="3"/>
  <c r="B4" i="3"/>
  <c r="B16" i="3" s="1"/>
  <c r="B15" i="7" l="1"/>
  <c r="B17" i="7" s="1"/>
  <c r="B16" i="7"/>
  <c r="C2" i="7" s="1"/>
  <c r="B16" i="6"/>
  <c r="B17" i="6" s="1"/>
  <c r="C23" i="3"/>
  <c r="C26" i="3"/>
  <c r="C29" i="3"/>
  <c r="C33" i="3" s="1"/>
  <c r="C8" i="3"/>
  <c r="C10" i="3"/>
  <c r="B15" i="3"/>
  <c r="B17" i="3" s="1"/>
  <c r="C3" i="3" s="1"/>
  <c r="C4" i="3"/>
  <c r="C7" i="7" l="1"/>
  <c r="C3" i="7"/>
  <c r="C4" i="7"/>
  <c r="C6" i="7"/>
  <c r="B26" i="7" s="1"/>
  <c r="C5" i="7"/>
  <c r="C12" i="7"/>
  <c r="C10" i="7"/>
  <c r="C11" i="7"/>
  <c r="B32" i="7" s="1"/>
  <c r="C9" i="7"/>
  <c r="C8" i="7"/>
  <c r="B29" i="7" s="1"/>
  <c r="B23" i="7"/>
  <c r="C5" i="6"/>
  <c r="C6" i="6"/>
  <c r="C8" i="6"/>
  <c r="C10" i="6"/>
  <c r="B29" i="6" s="1"/>
  <c r="C2" i="6"/>
  <c r="C7" i="6"/>
  <c r="C3" i="6"/>
  <c r="C4" i="6"/>
  <c r="C9" i="6"/>
  <c r="C11" i="6"/>
  <c r="C12" i="6"/>
  <c r="C6" i="3"/>
  <c r="C12" i="3"/>
  <c r="C5" i="3"/>
  <c r="C2" i="3"/>
  <c r="C11" i="3"/>
  <c r="C7" i="3"/>
  <c r="C9" i="3"/>
  <c r="C23" i="7" l="1"/>
  <c r="C26" i="7"/>
  <c r="C29" i="7"/>
  <c r="C32" i="7"/>
  <c r="C33" i="7" s="1"/>
  <c r="B23" i="6"/>
  <c r="B26" i="6"/>
  <c r="B32" i="6"/>
  <c r="C23" i="6" l="1"/>
  <c r="C32" i="6"/>
  <c r="C29" i="6"/>
  <c r="C26" i="6"/>
  <c r="C33" i="6" s="1"/>
</calcChain>
</file>

<file path=xl/comments1.xml><?xml version="1.0" encoding="utf-8"?>
<comments xmlns="http://schemas.openxmlformats.org/spreadsheetml/2006/main">
  <authors>
    <author>santhoshmurali@gmail.com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santhoshmurali@gmail.com:</t>
        </r>
        <r>
          <rPr>
            <sz val="9"/>
            <color indexed="81"/>
            <rFont val="Tahoma"/>
            <family val="2"/>
          </rPr>
          <t xml:space="preserve">
y(hat) = b0 + b1*Sears + b2*Goodyear + B3*Tr30 ….+ B7*SideW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santhoshmurali@gmail.com:</t>
        </r>
        <r>
          <rPr>
            <sz val="9"/>
            <color indexed="81"/>
            <rFont val="Tahoma"/>
            <family val="2"/>
          </rPr>
          <t xml:space="preserve">
Yhat + under - over = Y
example
5 + .2 = 5.2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santhoshmurali@gmail.com:</t>
        </r>
        <r>
          <rPr>
            <sz val="9"/>
            <color indexed="81"/>
            <rFont val="Tahoma"/>
            <family val="2"/>
          </rPr>
          <t xml:space="preserve">
Under + Over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santhoshmurali@gmail.com:</t>
        </r>
        <r>
          <rPr>
            <sz val="9"/>
            <color indexed="81"/>
            <rFont val="Tahoma"/>
            <family val="2"/>
          </rPr>
          <t xml:space="preserve">
Minimize this Sum subject to Equation Column
</t>
        </r>
      </text>
    </comment>
  </commentList>
</comments>
</file>

<file path=xl/sharedStrings.xml><?xml version="1.0" encoding="utf-8"?>
<sst xmlns="http://schemas.openxmlformats.org/spreadsheetml/2006/main" count="295" uniqueCount="91">
  <si>
    <t>Brand</t>
  </si>
  <si>
    <t>Tread Mile</t>
  </si>
  <si>
    <t>Price</t>
  </si>
  <si>
    <t>Sidewall</t>
  </si>
  <si>
    <t>Response</t>
  </si>
  <si>
    <t>Sears</t>
  </si>
  <si>
    <t>White</t>
  </si>
  <si>
    <t>Black</t>
  </si>
  <si>
    <t>Goodyear</t>
  </si>
  <si>
    <t>Goodrich</t>
  </si>
  <si>
    <t>Tr30</t>
  </si>
  <si>
    <t>Tr40</t>
  </si>
  <si>
    <t>P$50</t>
  </si>
  <si>
    <t>P$60</t>
  </si>
  <si>
    <t>SideW</t>
  </si>
  <si>
    <t>b0</t>
  </si>
  <si>
    <t>b1</t>
  </si>
  <si>
    <t>b2</t>
  </si>
  <si>
    <t>b3</t>
  </si>
  <si>
    <t>b4</t>
  </si>
  <si>
    <t>b5</t>
  </si>
  <si>
    <t>b6</t>
  </si>
  <si>
    <t>b7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</si>
  <si>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</si>
  <si>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</si>
  <si>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</si>
  <si>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</si>
  <si>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</si>
  <si>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</si>
  <si>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</si>
  <si>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</si>
  <si>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</si>
  <si>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</si>
  <si>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</si>
  <si>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</si>
  <si>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</si>
  <si>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</si>
  <si>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</si>
  <si>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</si>
  <si>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</si>
  <si>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</si>
  <si>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</si>
  <si>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</si>
  <si>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</si>
  <si>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</si>
  <si>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</si>
  <si>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</si>
  <si>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Click "Labels"and Click ok</t>
  </si>
  <si>
    <t>Attribute</t>
  </si>
  <si>
    <t xml:space="preserve">Utility </t>
  </si>
  <si>
    <t>because of dummy setting of "-1"</t>
  </si>
  <si>
    <t>Tr50</t>
  </si>
  <si>
    <t>P$70</t>
  </si>
  <si>
    <t>SideB</t>
  </si>
  <si>
    <t>All Sums to 0 proving Orthogonal</t>
  </si>
  <si>
    <t>Range</t>
  </si>
  <si>
    <t>Max</t>
  </si>
  <si>
    <t>Min</t>
  </si>
  <si>
    <t>Standadirzed (Scaled)</t>
  </si>
  <si>
    <t>Relative Importance</t>
  </si>
  <si>
    <t>Thread</t>
  </si>
  <si>
    <t>%Importance</t>
  </si>
  <si>
    <t>max - min</t>
  </si>
  <si>
    <t>goodyear - sears</t>
  </si>
  <si>
    <t>tr50 - tr30</t>
  </si>
  <si>
    <t>p$50 - p$70</t>
  </si>
  <si>
    <t>SideW - SideB</t>
  </si>
  <si>
    <t>Range/sum(Range)</t>
  </si>
  <si>
    <t>Utility</t>
  </si>
  <si>
    <t>y(hat) -wat Y represent</t>
  </si>
  <si>
    <t>Solver</t>
  </si>
  <si>
    <t>Minimize the sum of abs(v-yaht)</t>
  </si>
  <si>
    <t>under</t>
  </si>
  <si>
    <t>over</t>
  </si>
  <si>
    <t>equation</t>
  </si>
  <si>
    <t>Target cell</t>
  </si>
  <si>
    <t>Error</t>
  </si>
  <si>
    <t>Invoke Solver</t>
  </si>
  <si>
    <t>Error - Least Absolute Deviation</t>
  </si>
  <si>
    <t>Sum Square</t>
  </si>
  <si>
    <t>Solver with Roboust method</t>
  </si>
  <si>
    <t>Error OLS</t>
  </si>
  <si>
    <t>Error Diff</t>
  </si>
  <si>
    <t>Scaled</t>
  </si>
  <si>
    <t>OLS (Regression)</t>
  </si>
  <si>
    <t>Heading_one</t>
  </si>
  <si>
    <t>Font_Small</t>
  </si>
  <si>
    <t>Font_medium</t>
  </si>
  <si>
    <t>Image_Type_Animated</t>
  </si>
  <si>
    <t>Form_Long</t>
  </si>
  <si>
    <t>CTA_Text_link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</si>
</sst>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.5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4"/>
    </xf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  <xf numFmtId="164" fontId="0" fillId="0" borderId="1" xfId="0" applyNumberFormat="1" applyBorder="1"/>
    <xf numFmtId="0" fontId="2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8" fillId="5" borderId="0" xfId="0" applyFont="1" applyFill="1"/>
    <xf numFmtId="0" fontId="9" fillId="0" borderId="1" xfId="0" applyFont="1" applyBorder="1" applyAlignment="1">
      <alignment wrapText="1"/>
    </xf>
    <xf numFmtId="0" fontId="2" fillId="0" borderId="1" xfId="0" applyFont="1" applyFill="1" applyBorder="1"/>
    <xf numFmtId="0" fontId="9" fillId="4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0" fillId="6" borderId="0" xfId="0" applyFill="1"/>
    <xf numFmtId="0" fontId="0" fillId="6" borderId="0" xfId="0" applyFill="1" applyBorder="1" applyAlignment="1"/>
    <xf numFmtId="0" fontId="0" fillId="6" borderId="2" xfId="0" applyFill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57150</xdr:colOff>
      <xdr:row>10</xdr:row>
      <xdr:rowOff>133350</xdr:rowOff>
    </xdr:to>
    <xdr:pic>
      <xdr:nvPicPr>
        <xdr:cNvPr id="2" name="Picture 1" descr="Machine generated alternative text:&#10;x &#10;Data Analysis &#10;Analysis Tools &#10;Covariance &#10;Descriptive Statistics &#10;Exponential Smoothing &#10;F-Test Two-Sample tor Variances &#10;Fourier Analysis &#10;Histog ram &#10;Moving Average &#10;Random Number Generation &#10;Rank and percentile ">
          <a:extLst>
            <a:ext uri="{FF2B5EF4-FFF2-40B4-BE49-F238E27FC236}">
              <a16:creationId xmlns:a16="http://schemas.microsoft.com/office/drawing/2014/main" id="{A612E4DD-5CE8-4166-B180-6AF9214F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714750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7</xdr:col>
      <xdr:colOff>304800</xdr:colOff>
      <xdr:row>24</xdr:row>
      <xdr:rowOff>28575</xdr:rowOff>
    </xdr:to>
    <xdr:pic>
      <xdr:nvPicPr>
        <xdr:cNvPr id="3" name="Picture 2" descr="Machine generated alternative text:&#10;Response,Sears &#10;5.21 &#10;7.31 &#10;5.71 &#10;7.31 &#10;9.31 &#10;0.81 &#10;6.41 &#10;2.21 &#10;8.11 &#10;8.31 &#10;7.4, &#10;7.31 &#10;2.21 &#10;5.71 &#10;Goodyear &#10;Tr30 &#10;Tr40 &#10;Regression &#10;siäöly( &#10;1, &#10;-Il &#10;1, &#10;-Il &#10;-1, &#10;11 &#10;11 &#10;Input &#10;Input Y Range: &#10;Input Range: &#10;Labels &#10;Confidence Level: &#10;Output options &#10;C) Output Range: &#10;@ New Worksheet Ely: &#10;C) New Workbook &#10;Residuals &#10;Residuals &#10;Standardized Residuals &#10;Normal Probability &#10;Normal Probability Plots &#10;SES3:SES21 &#10;Cancel &#10;SFS3:SLS211 &#10;Help &#10;Constant is Zero &#10;ResiAuaI Plots &#10;D Line Flt Plots ">
          <a:extLst>
            <a:ext uri="{FF2B5EF4-FFF2-40B4-BE49-F238E27FC236}">
              <a16:creationId xmlns:a16="http://schemas.microsoft.com/office/drawing/2014/main" id="{52683031-04FC-4A51-A27D-BC3045758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3625"/>
          <a:ext cx="45720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2" workbookViewId="0">
      <selection activeCell="B18" sqref="B18:B24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7" t="s">
        <v>24</v>
      </c>
      <c r="B3" s="7"/>
    </row>
    <row r="4" spans="1:9" x14ac:dyDescent="0.25">
      <c r="A4" s="4" t="s">
        <v>25</v>
      </c>
      <c r="B4" s="4">
        <v>0.93250977615759478</v>
      </c>
    </row>
    <row r="5" spans="1:9" x14ac:dyDescent="0.25">
      <c r="A5" s="4" t="s">
        <v>26</v>
      </c>
      <c r="B5" s="4">
        <v>0.86957448262948756</v>
      </c>
    </row>
    <row r="6" spans="1:9" x14ac:dyDescent="0.25">
      <c r="A6" s="4" t="s">
        <v>27</v>
      </c>
      <c r="B6" s="4">
        <v>0.77827662047012891</v>
      </c>
    </row>
    <row r="7" spans="1:9" x14ac:dyDescent="0.25">
      <c r="A7" s="4" t="s">
        <v>28</v>
      </c>
      <c r="B7" s="4">
        <v>1.1110378316201204</v>
      </c>
    </row>
    <row r="8" spans="1:9" ht="15.75" thickBot="1" x14ac:dyDescent="0.3">
      <c r="A8" s="5" t="s">
        <v>29</v>
      </c>
      <c r="B8" s="5">
        <v>18</v>
      </c>
    </row>
    <row r="10" spans="1:9" ht="15.75" thickBot="1" x14ac:dyDescent="0.3">
      <c r="A10" t="s">
        <v>30</v>
      </c>
    </row>
    <row r="11" spans="1:9" x14ac:dyDescent="0.25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25">
      <c r="A12" s="4" t="s">
        <v>31</v>
      </c>
      <c r="B12" s="4">
        <v>7</v>
      </c>
      <c r="C12" s="4">
        <v>82.300393811533041</v>
      </c>
      <c r="D12" s="4">
        <v>11.757199115933291</v>
      </c>
      <c r="E12" s="4">
        <v>9.5245875649493463</v>
      </c>
      <c r="F12" s="4">
        <v>9.9694486499154978E-4</v>
      </c>
    </row>
    <row r="13" spans="1:9" x14ac:dyDescent="0.25">
      <c r="A13" s="4" t="s">
        <v>32</v>
      </c>
      <c r="B13" s="4">
        <v>10</v>
      </c>
      <c r="C13" s="4">
        <v>12.344050632911388</v>
      </c>
      <c r="D13" s="4">
        <v>1.2344050632911387</v>
      </c>
      <c r="E13" s="4"/>
      <c r="F13" s="4"/>
    </row>
    <row r="14" spans="1:9" ht="15.75" thickBot="1" x14ac:dyDescent="0.3">
      <c r="A14" s="5" t="s">
        <v>33</v>
      </c>
      <c r="B14" s="5">
        <v>17</v>
      </c>
      <c r="C14" s="5">
        <v>94.644444444444431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11" x14ac:dyDescent="0.25">
      <c r="A17" s="4" t="s">
        <v>34</v>
      </c>
      <c r="B17" s="4">
        <v>5.2258438818565409</v>
      </c>
      <c r="C17" s="4">
        <v>0.29241332846740214</v>
      </c>
      <c r="D17" s="4">
        <v>17.87142846479076</v>
      </c>
      <c r="E17" s="4">
        <v>6.4287942633597343E-9</v>
      </c>
      <c r="F17" s="4">
        <v>4.5743063838596978</v>
      </c>
      <c r="G17" s="4">
        <v>5.877381379853384</v>
      </c>
      <c r="H17" s="4">
        <v>4.5743063838596978</v>
      </c>
      <c r="I17" s="4">
        <v>5.877381379853384</v>
      </c>
      <c r="K17" t="s">
        <v>15</v>
      </c>
    </row>
    <row r="18" spans="1:11" x14ac:dyDescent="0.25">
      <c r="A18" s="4" t="s">
        <v>5</v>
      </c>
      <c r="B18" s="4">
        <v>1.2165963431785942E-2</v>
      </c>
      <c r="C18" s="4">
        <v>0.37101272160935556</v>
      </c>
      <c r="D18" s="4">
        <v>3.279122985059163E-2</v>
      </c>
      <c r="E18" s="4">
        <v>0.97448634458069139</v>
      </c>
      <c r="F18" s="4">
        <v>-0.81450189616718682</v>
      </c>
      <c r="G18" s="4">
        <v>0.8388338230307586</v>
      </c>
      <c r="H18" s="4">
        <v>-0.81450189616718682</v>
      </c>
      <c r="I18" s="4">
        <v>0.8388338230307586</v>
      </c>
      <c r="K18" t="s">
        <v>16</v>
      </c>
    </row>
    <row r="19" spans="1:11" x14ac:dyDescent="0.25">
      <c r="A19" s="4" t="s">
        <v>8</v>
      </c>
      <c r="B19" s="4">
        <v>1.618706047819972</v>
      </c>
      <c r="C19" s="4">
        <v>0.37992349774159523</v>
      </c>
      <c r="D19" s="4">
        <v>4.2606105109111576</v>
      </c>
      <c r="E19" s="4">
        <v>1.6614316691770626E-3</v>
      </c>
      <c r="F19" s="4">
        <v>0.77218374171940407</v>
      </c>
      <c r="G19" s="4">
        <v>2.4652283539205397</v>
      </c>
      <c r="H19" s="4">
        <v>0.77218374171940407</v>
      </c>
      <c r="I19" s="4">
        <v>2.4652283539205397</v>
      </c>
      <c r="K19" t="s">
        <v>17</v>
      </c>
    </row>
    <row r="20" spans="1:11" x14ac:dyDescent="0.25">
      <c r="A20" s="4" t="s">
        <v>10</v>
      </c>
      <c r="B20" s="4">
        <v>-1.8646272855133623</v>
      </c>
      <c r="C20" s="4">
        <v>0.37992349774159528</v>
      </c>
      <c r="D20" s="4">
        <v>-4.9079019765752614</v>
      </c>
      <c r="E20" s="4">
        <v>6.1583327590184378E-4</v>
      </c>
      <c r="F20" s="4">
        <v>-2.7111495916139301</v>
      </c>
      <c r="G20" s="4">
        <v>-1.0181049794127943</v>
      </c>
      <c r="H20" s="4">
        <v>-2.7111495916139301</v>
      </c>
      <c r="I20" s="4">
        <v>-1.0181049794127943</v>
      </c>
      <c r="K20" t="s">
        <v>18</v>
      </c>
    </row>
    <row r="21" spans="1:11" x14ac:dyDescent="0.25">
      <c r="A21" s="4" t="s">
        <v>11</v>
      </c>
      <c r="B21" s="4">
        <v>0.5448663853727147</v>
      </c>
      <c r="C21" s="4">
        <v>0.3747472735047056</v>
      </c>
      <c r="D21" s="4">
        <v>1.4539569034806412</v>
      </c>
      <c r="E21" s="4">
        <v>0.17661229507260359</v>
      </c>
      <c r="F21" s="4">
        <v>-0.29012257439904643</v>
      </c>
      <c r="G21" s="4">
        <v>1.3798553451444757</v>
      </c>
      <c r="H21" s="4">
        <v>-0.29012257439904643</v>
      </c>
      <c r="I21" s="4">
        <v>1.3798553451444757</v>
      </c>
      <c r="K21" t="s">
        <v>19</v>
      </c>
    </row>
    <row r="22" spans="1:11" x14ac:dyDescent="0.25">
      <c r="A22" s="4" t="s">
        <v>12</v>
      </c>
      <c r="B22" s="4">
        <v>0.64929676511954992</v>
      </c>
      <c r="C22" s="4">
        <v>0.37334513923473295</v>
      </c>
      <c r="D22" s="4">
        <v>1.7391327672042307</v>
      </c>
      <c r="E22" s="4">
        <v>0.11264228596707468</v>
      </c>
      <c r="F22" s="4">
        <v>-0.18256804480958366</v>
      </c>
      <c r="G22" s="4">
        <v>1.4811615750486835</v>
      </c>
      <c r="H22" s="4">
        <v>-0.18256804480958366</v>
      </c>
      <c r="I22" s="4">
        <v>1.4811615750486835</v>
      </c>
      <c r="K22" t="s">
        <v>20</v>
      </c>
    </row>
    <row r="23" spans="1:11" x14ac:dyDescent="0.25">
      <c r="A23" s="4" t="s">
        <v>13</v>
      </c>
      <c r="B23" s="4">
        <v>0.19866385372714457</v>
      </c>
      <c r="C23" s="4">
        <v>0.39918962539593106</v>
      </c>
      <c r="D23" s="4">
        <v>0.49766787784152056</v>
      </c>
      <c r="E23" s="4">
        <v>0.62947901715661791</v>
      </c>
      <c r="F23" s="4">
        <v>-0.69078605992737618</v>
      </c>
      <c r="G23" s="4">
        <v>1.0881137673816652</v>
      </c>
      <c r="H23" s="4">
        <v>-0.69078605992737618</v>
      </c>
      <c r="I23" s="4">
        <v>1.0881137673816652</v>
      </c>
      <c r="K23" t="s">
        <v>21</v>
      </c>
    </row>
    <row r="24" spans="1:11" ht="15.75" thickBot="1" x14ac:dyDescent="0.3">
      <c r="A24" s="5" t="s">
        <v>14</v>
      </c>
      <c r="B24" s="5">
        <v>0.66635021097046432</v>
      </c>
      <c r="C24" s="5">
        <v>0.28106045512852929</v>
      </c>
      <c r="D24" s="5">
        <v>2.3708429941371212</v>
      </c>
      <c r="E24" s="5">
        <v>3.9220762367197334E-2</v>
      </c>
      <c r="F24" s="5">
        <v>4.0108491141643277E-2</v>
      </c>
      <c r="G24" s="5">
        <v>1.2925919307992855</v>
      </c>
      <c r="H24" s="5">
        <v>4.0108491141643277E-2</v>
      </c>
      <c r="I24" s="5">
        <v>1.2925919307992855</v>
      </c>
      <c r="K2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13" sqref="C13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7" t="s">
        <v>24</v>
      </c>
      <c r="B3" s="7"/>
    </row>
    <row r="4" spans="1:9" x14ac:dyDescent="0.25">
      <c r="A4" s="4" t="s">
        <v>25</v>
      </c>
      <c r="B4" s="4">
        <v>0.80376280101740272</v>
      </c>
    </row>
    <row r="5" spans="1:9" x14ac:dyDescent="0.25">
      <c r="A5" s="4" t="s">
        <v>26</v>
      </c>
      <c r="B5" s="4">
        <v>0.64603464029934099</v>
      </c>
    </row>
    <row r="6" spans="1:9" x14ac:dyDescent="0.25">
      <c r="A6" s="4" t="s">
        <v>27</v>
      </c>
      <c r="B6" s="4">
        <v>-4.6422059326482801E-2</v>
      </c>
    </row>
    <row r="7" spans="1:9" x14ac:dyDescent="0.25">
      <c r="A7" s="4" t="s">
        <v>28</v>
      </c>
      <c r="B7" s="4">
        <v>2.4969722903061426</v>
      </c>
    </row>
    <row r="8" spans="1:9" ht="15.75" thickBot="1" x14ac:dyDescent="0.3">
      <c r="A8" s="5" t="s">
        <v>29</v>
      </c>
      <c r="B8" s="5">
        <v>10</v>
      </c>
    </row>
    <row r="10" spans="1:9" ht="15.75" thickBot="1" x14ac:dyDescent="0.3">
      <c r="A10" t="s">
        <v>30</v>
      </c>
    </row>
    <row r="11" spans="1:9" x14ac:dyDescent="0.25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25">
      <c r="A12" s="4" t="s">
        <v>31</v>
      </c>
      <c r="B12" s="4">
        <v>6</v>
      </c>
      <c r="C12" s="4">
        <v>45.517927525773196</v>
      </c>
      <c r="D12" s="4">
        <v>7.5863212542955329</v>
      </c>
      <c r="E12" s="4">
        <v>1.4601081661678503</v>
      </c>
      <c r="F12" s="4">
        <v>0.4068354342653836</v>
      </c>
    </row>
    <row r="13" spans="1:9" x14ac:dyDescent="0.25">
      <c r="A13" s="4" t="s">
        <v>32</v>
      </c>
      <c r="B13" s="4">
        <v>4</v>
      </c>
      <c r="C13" s="4">
        <v>24.939482474226814</v>
      </c>
      <c r="D13" s="4">
        <v>6.2348706185567035</v>
      </c>
      <c r="E13" s="4"/>
      <c r="F13" s="4"/>
    </row>
    <row r="14" spans="1:9" ht="15.75" thickBot="1" x14ac:dyDescent="0.3">
      <c r="A14" s="5" t="s">
        <v>33</v>
      </c>
      <c r="B14" s="5">
        <v>10</v>
      </c>
      <c r="C14" s="5">
        <v>70.45741000000001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25">
      <c r="A17" s="4" t="s">
        <v>34</v>
      </c>
      <c r="B17" s="4">
        <v>15.52278350515464</v>
      </c>
      <c r="C17" s="4">
        <v>0.85975908944933133</v>
      </c>
      <c r="D17" s="4">
        <v>18.054805928364022</v>
      </c>
      <c r="E17" s="4">
        <v>5.5328618879959015E-5</v>
      </c>
      <c r="F17" s="4">
        <v>13.135709589603731</v>
      </c>
      <c r="G17" s="4">
        <v>17.909857420705549</v>
      </c>
      <c r="H17" s="4">
        <v>13.135709589603731</v>
      </c>
      <c r="I17" s="4">
        <v>17.909857420705549</v>
      </c>
    </row>
    <row r="18" spans="1:9" x14ac:dyDescent="0.25">
      <c r="A18" s="4" t="s">
        <v>85</v>
      </c>
      <c r="B18" s="4">
        <v>1.3606443298969075</v>
      </c>
      <c r="C18" s="4">
        <v>0.82152825587717415</v>
      </c>
      <c r="D18" s="4">
        <v>1.6562355830891056</v>
      </c>
      <c r="E18" s="4">
        <v>0.17301545987540951</v>
      </c>
      <c r="F18" s="4">
        <v>-0.92028377491495283</v>
      </c>
      <c r="G18" s="4">
        <v>3.6415724347087677</v>
      </c>
      <c r="H18" s="4">
        <v>-0.92028377491495328</v>
      </c>
      <c r="I18" s="4">
        <v>3.6415724347087686</v>
      </c>
    </row>
    <row r="19" spans="1:9" x14ac:dyDescent="0.25">
      <c r="A19" s="4" t="s">
        <v>86</v>
      </c>
      <c r="B19" s="4">
        <v>0.81025773195876305</v>
      </c>
      <c r="C19" s="4">
        <v>1.2333785826902139</v>
      </c>
      <c r="D19" s="4">
        <v>0.65694162630216058</v>
      </c>
      <c r="E19" s="4">
        <v>0.54709493385470975</v>
      </c>
      <c r="F19" s="4">
        <v>-2.6141501968072736</v>
      </c>
      <c r="G19" s="4">
        <v>4.2346656607247999</v>
      </c>
      <c r="H19" s="4">
        <v>-2.614150196807274</v>
      </c>
      <c r="I19" s="4">
        <v>4.2346656607247999</v>
      </c>
    </row>
    <row r="20" spans="1:9" x14ac:dyDescent="0.25">
      <c r="A20" s="4" t="s">
        <v>87</v>
      </c>
      <c r="B20" s="4">
        <v>1.50221649484536</v>
      </c>
      <c r="C20" s="4">
        <v>1.3335406986603473</v>
      </c>
      <c r="D20" s="4">
        <v>1.1264871753479002</v>
      </c>
      <c r="E20" s="4">
        <v>0.32296624006774222</v>
      </c>
      <c r="F20" s="4">
        <v>-2.200286050532207</v>
      </c>
      <c r="G20" s="4">
        <v>5.2047190402229271</v>
      </c>
      <c r="H20" s="4">
        <v>-2.2002860505322075</v>
      </c>
      <c r="I20" s="4">
        <v>5.204719040222928</v>
      </c>
    </row>
    <row r="21" spans="1:9" x14ac:dyDescent="0.25">
      <c r="A21" s="4" t="s">
        <v>88</v>
      </c>
      <c r="B21" s="4">
        <v>-6.3144329896907783E-2</v>
      </c>
      <c r="C21" s="4">
        <v>0.82152825587717415</v>
      </c>
      <c r="D21" s="4">
        <v>-7.6862030545116672E-2</v>
      </c>
      <c r="E21" s="4">
        <v>0.94242431775624791</v>
      </c>
      <c r="F21" s="4">
        <v>-2.3440724347087682</v>
      </c>
      <c r="G21" s="4">
        <v>2.2177837749149525</v>
      </c>
      <c r="H21" s="4">
        <v>-2.3440724347087687</v>
      </c>
      <c r="I21" s="4">
        <v>2.2177837749149529</v>
      </c>
    </row>
    <row r="22" spans="1:9" x14ac:dyDescent="0.25">
      <c r="A22" s="4" t="s">
        <v>89</v>
      </c>
      <c r="B22" s="4">
        <v>-0.76533505154639181</v>
      </c>
      <c r="C22" s="4">
        <v>0.8116892391999867</v>
      </c>
      <c r="D22" s="4">
        <v>-0.9428917060680978</v>
      </c>
      <c r="E22" s="4">
        <v>0.39912407812958489</v>
      </c>
      <c r="F22" s="4">
        <v>-3.0189456666649157</v>
      </c>
      <c r="G22" s="4">
        <v>1.4882755635721319</v>
      </c>
      <c r="H22" s="4">
        <v>-3.0189456666649161</v>
      </c>
      <c r="I22" s="4">
        <v>1.4882755635721323</v>
      </c>
    </row>
    <row r="23" spans="1:9" ht="15.75" thickBot="1" x14ac:dyDescent="0.3">
      <c r="A23" s="5" t="s">
        <v>90</v>
      </c>
      <c r="B23" s="5">
        <v>0</v>
      </c>
      <c r="C23" s="5">
        <v>0</v>
      </c>
      <c r="D23" s="5">
        <v>65535</v>
      </c>
      <c r="E23" s="5" t="e">
        <v>#NUM!</v>
      </c>
      <c r="F23" s="5">
        <v>0</v>
      </c>
      <c r="G23" s="5">
        <v>0</v>
      </c>
      <c r="H23" s="5">
        <v>0</v>
      </c>
      <c r="I23" s="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workbookViewId="0">
      <selection activeCell="E3" sqref="E3"/>
    </sheetView>
  </sheetViews>
  <sheetFormatPr defaultRowHeight="15" x14ac:dyDescent="0.25"/>
  <cols>
    <col min="2" max="2" width="10.42578125" bestFit="1" customWidth="1"/>
    <col min="5" max="5" width="9.28515625" bestFit="1" customWidth="1"/>
    <col min="6" max="6" width="6.5703125" bestFit="1" customWidth="1"/>
    <col min="7" max="7" width="9.7109375" bestFit="1" customWidth="1"/>
    <col min="8" max="8" width="7.28515625" bestFit="1" customWidth="1"/>
    <col min="9" max="10" width="6.5703125" bestFit="1" customWidth="1"/>
    <col min="11" max="11" width="7.28515625" bestFit="1" customWidth="1"/>
    <col min="12" max="12" width="6.5703125" bestFit="1" customWidth="1"/>
    <col min="13" max="13" width="18" customWidth="1"/>
    <col min="14" max="14" width="10.140625" bestFit="1" customWidth="1"/>
  </cols>
  <sheetData>
    <row r="1" spans="1:19" x14ac:dyDescent="0.25"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9" x14ac:dyDescent="0.25">
      <c r="E2" s="13">
        <v>5.2258658548606256</v>
      </c>
      <c r="F2" s="13">
        <v>1.2066844017056174E-2</v>
      </c>
      <c r="G2" s="13">
        <v>1.6186817167957126</v>
      </c>
      <c r="H2" s="13">
        <v>-1.8646589657435246</v>
      </c>
      <c r="I2" s="13">
        <v>0.54485678501035095</v>
      </c>
      <c r="J2" s="13">
        <v>0.64942249621489345</v>
      </c>
      <c r="K2" s="13">
        <v>0.19853863790328588</v>
      </c>
      <c r="L2" s="13">
        <v>0.6663188018593138</v>
      </c>
    </row>
    <row r="3" spans="1:19" ht="13.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22" t="s">
        <v>5</v>
      </c>
      <c r="G3" s="22" t="s">
        <v>8</v>
      </c>
      <c r="H3" s="22" t="s">
        <v>10</v>
      </c>
      <c r="I3" s="22" t="s">
        <v>11</v>
      </c>
      <c r="J3" s="22" t="s">
        <v>12</v>
      </c>
      <c r="K3" s="23" t="s">
        <v>13</v>
      </c>
      <c r="L3" s="23" t="s">
        <v>14</v>
      </c>
      <c r="M3" s="24" t="s">
        <v>69</v>
      </c>
      <c r="N3" s="25" t="s">
        <v>72</v>
      </c>
      <c r="O3" s="25" t="s">
        <v>73</v>
      </c>
      <c r="P3" s="25" t="s">
        <v>74</v>
      </c>
      <c r="Q3" s="26" t="s">
        <v>76</v>
      </c>
      <c r="R3" s="3"/>
      <c r="S3" t="s">
        <v>70</v>
      </c>
    </row>
    <row r="4" spans="1:19" x14ac:dyDescent="0.25">
      <c r="A4" s="1" t="s">
        <v>5</v>
      </c>
      <c r="B4" s="1">
        <v>30000</v>
      </c>
      <c r="C4" s="1">
        <v>50</v>
      </c>
      <c r="D4" s="1" t="s">
        <v>6</v>
      </c>
      <c r="E4" s="1">
        <v>5.2</v>
      </c>
      <c r="F4" s="2">
        <v>1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1</v>
      </c>
      <c r="M4" s="19">
        <f>$E$2+SUMPRODUCT(F4:L4,$F$2:$L$2)</f>
        <v>4.6890150312083643</v>
      </c>
      <c r="N4" s="20">
        <v>0.51098496879163879</v>
      </c>
      <c r="O4" s="20">
        <v>0</v>
      </c>
      <c r="P4" s="20">
        <f>M4+N4-O4</f>
        <v>5.2000000000000028</v>
      </c>
      <c r="Q4" s="27">
        <f>N4+O4</f>
        <v>0.51098496879163879</v>
      </c>
      <c r="S4" t="s">
        <v>71</v>
      </c>
    </row>
    <row r="5" spans="1:19" x14ac:dyDescent="0.25">
      <c r="A5" s="1" t="s">
        <v>5</v>
      </c>
      <c r="B5" s="1">
        <v>40000</v>
      </c>
      <c r="C5" s="1">
        <v>60</v>
      </c>
      <c r="D5" s="1" t="s">
        <v>6</v>
      </c>
      <c r="E5" s="1">
        <v>7.3</v>
      </c>
      <c r="F5" s="2">
        <v>1</v>
      </c>
      <c r="G5" s="2">
        <v>0</v>
      </c>
      <c r="H5" s="2">
        <v>0</v>
      </c>
      <c r="I5" s="2">
        <v>1</v>
      </c>
      <c r="J5" s="2">
        <v>0</v>
      </c>
      <c r="K5" s="2">
        <v>1</v>
      </c>
      <c r="L5" s="2">
        <v>1</v>
      </c>
      <c r="M5" s="19">
        <f t="shared" ref="M5:M21" si="0">$E$2+SUMPRODUCT(F5:L5,$F$2:$L$2)</f>
        <v>6.6476469236506324</v>
      </c>
      <c r="N5" s="20">
        <v>0.65235307634936857</v>
      </c>
      <c r="O5" s="20">
        <v>0</v>
      </c>
      <c r="P5" s="20">
        <f t="shared" ref="P5:P21" si="1">M5+N5-O5</f>
        <v>7.3000000000000007</v>
      </c>
      <c r="Q5" s="27">
        <f t="shared" ref="Q5:Q21" si="2">N5+O5</f>
        <v>0.65235307634936857</v>
      </c>
    </row>
    <row r="6" spans="1:19" x14ac:dyDescent="0.25">
      <c r="A6" s="1" t="s">
        <v>5</v>
      </c>
      <c r="B6" s="1">
        <v>50000</v>
      </c>
      <c r="C6" s="1">
        <v>70</v>
      </c>
      <c r="D6" s="1" t="s">
        <v>7</v>
      </c>
      <c r="E6" s="1">
        <v>5.7</v>
      </c>
      <c r="F6" s="2">
        <v>1</v>
      </c>
      <c r="G6" s="2">
        <v>0</v>
      </c>
      <c r="H6" s="2">
        <v>-1</v>
      </c>
      <c r="I6" s="2">
        <v>-1</v>
      </c>
      <c r="J6" s="2">
        <v>-1</v>
      </c>
      <c r="K6" s="2">
        <v>-1</v>
      </c>
      <c r="L6" s="2">
        <v>-1</v>
      </c>
      <c r="M6" s="19">
        <f t="shared" si="0"/>
        <v>5.0434549436333622</v>
      </c>
      <c r="N6" s="20">
        <v>0.6565450563666384</v>
      </c>
      <c r="O6" s="20">
        <v>0</v>
      </c>
      <c r="P6" s="20">
        <f t="shared" si="1"/>
        <v>5.7000000000000011</v>
      </c>
      <c r="Q6" s="27">
        <f t="shared" si="2"/>
        <v>0.6565450563666384</v>
      </c>
    </row>
    <row r="7" spans="1:19" x14ac:dyDescent="0.25">
      <c r="A7" s="1" t="s">
        <v>8</v>
      </c>
      <c r="B7" s="1">
        <v>30000</v>
      </c>
      <c r="C7" s="1">
        <v>60</v>
      </c>
      <c r="D7" s="1" t="s">
        <v>7</v>
      </c>
      <c r="E7" s="1">
        <v>4.8</v>
      </c>
      <c r="F7" s="2">
        <v>0</v>
      </c>
      <c r="G7" s="2">
        <v>1</v>
      </c>
      <c r="H7" s="2">
        <v>1</v>
      </c>
      <c r="I7" s="2">
        <v>0</v>
      </c>
      <c r="J7" s="2">
        <v>0</v>
      </c>
      <c r="K7" s="2">
        <v>1</v>
      </c>
      <c r="L7" s="2">
        <v>-1</v>
      </c>
      <c r="M7" s="19">
        <f t="shared" si="0"/>
        <v>4.5121084419567854</v>
      </c>
      <c r="N7" s="20">
        <v>0.28789155804321653</v>
      </c>
      <c r="O7" s="20">
        <v>0</v>
      </c>
      <c r="P7" s="20">
        <f t="shared" si="1"/>
        <v>4.8000000000000016</v>
      </c>
      <c r="Q7" s="27">
        <f t="shared" si="2"/>
        <v>0.28789155804321653</v>
      </c>
    </row>
    <row r="8" spans="1:19" x14ac:dyDescent="0.25">
      <c r="A8" s="1" t="s">
        <v>8</v>
      </c>
      <c r="B8" s="1">
        <v>40000</v>
      </c>
      <c r="C8" s="1">
        <v>70</v>
      </c>
      <c r="D8" s="1" t="s">
        <v>6</v>
      </c>
      <c r="E8" s="1">
        <v>7.3</v>
      </c>
      <c r="F8" s="2">
        <v>0</v>
      </c>
      <c r="G8" s="2">
        <v>1</v>
      </c>
      <c r="H8" s="2">
        <v>0</v>
      </c>
      <c r="I8" s="2">
        <v>1</v>
      </c>
      <c r="J8" s="2">
        <v>-1</v>
      </c>
      <c r="K8" s="2">
        <v>-1</v>
      </c>
      <c r="L8" s="2">
        <v>1</v>
      </c>
      <c r="M8" s="19">
        <f t="shared" si="0"/>
        <v>7.2077620244078231</v>
      </c>
      <c r="N8" s="20">
        <v>9.2237975592178084E-2</v>
      </c>
      <c r="O8" s="20">
        <v>0</v>
      </c>
      <c r="P8" s="20">
        <f t="shared" si="1"/>
        <v>7.3000000000000016</v>
      </c>
      <c r="Q8" s="27">
        <f t="shared" si="2"/>
        <v>9.2237975592178084E-2</v>
      </c>
    </row>
    <row r="9" spans="1:19" x14ac:dyDescent="0.25">
      <c r="A9" s="1" t="s">
        <v>8</v>
      </c>
      <c r="B9" s="1">
        <v>50000</v>
      </c>
      <c r="C9" s="1">
        <v>50</v>
      </c>
      <c r="D9" s="1" t="s">
        <v>6</v>
      </c>
      <c r="E9" s="1">
        <v>9.3000000000000007</v>
      </c>
      <c r="F9" s="2">
        <v>0</v>
      </c>
      <c r="G9" s="2">
        <v>1</v>
      </c>
      <c r="H9" s="2">
        <v>-1</v>
      </c>
      <c r="I9" s="2">
        <v>-1</v>
      </c>
      <c r="J9" s="2">
        <v>1</v>
      </c>
      <c r="K9" s="2">
        <v>0</v>
      </c>
      <c r="L9" s="2">
        <v>1</v>
      </c>
      <c r="M9" s="19">
        <f t="shared" si="0"/>
        <v>9.4800910504637201</v>
      </c>
      <c r="N9" s="20">
        <v>0</v>
      </c>
      <c r="O9" s="20">
        <v>0.18009105046371759</v>
      </c>
      <c r="P9" s="20">
        <f t="shared" si="1"/>
        <v>9.3000000000000025</v>
      </c>
      <c r="Q9" s="27">
        <f t="shared" si="2"/>
        <v>0.18009105046371759</v>
      </c>
    </row>
    <row r="10" spans="1:19" x14ac:dyDescent="0.25">
      <c r="A10" s="1" t="s">
        <v>9</v>
      </c>
      <c r="B10" s="1">
        <v>30000</v>
      </c>
      <c r="C10" s="1">
        <v>70</v>
      </c>
      <c r="D10" s="1" t="s">
        <v>6</v>
      </c>
      <c r="E10" s="1">
        <v>0.8</v>
      </c>
      <c r="F10" s="2">
        <v>-1</v>
      </c>
      <c r="G10" s="2">
        <v>-1</v>
      </c>
      <c r="H10" s="2">
        <v>1</v>
      </c>
      <c r="I10" s="2">
        <v>0</v>
      </c>
      <c r="J10" s="2">
        <v>-1</v>
      </c>
      <c r="K10" s="2">
        <v>-1</v>
      </c>
      <c r="L10" s="2">
        <v>1</v>
      </c>
      <c r="M10" s="19">
        <f t="shared" si="0"/>
        <v>1.5488159960454668</v>
      </c>
      <c r="N10" s="20">
        <v>0</v>
      </c>
      <c r="O10" s="20">
        <v>0.74881599604546512</v>
      </c>
      <c r="P10" s="20">
        <f t="shared" si="1"/>
        <v>0.80000000000000171</v>
      </c>
      <c r="Q10" s="27">
        <f t="shared" si="2"/>
        <v>0.74881599604546512</v>
      </c>
    </row>
    <row r="11" spans="1:19" x14ac:dyDescent="0.25">
      <c r="A11" s="1" t="s">
        <v>5</v>
      </c>
      <c r="B11" s="1">
        <v>40000</v>
      </c>
      <c r="C11" s="1">
        <v>50</v>
      </c>
      <c r="D11" s="1" t="s">
        <v>7</v>
      </c>
      <c r="E11" s="1">
        <v>3.2</v>
      </c>
      <c r="F11" s="2">
        <v>1</v>
      </c>
      <c r="G11" s="2">
        <v>0</v>
      </c>
      <c r="H11" s="2">
        <v>0</v>
      </c>
      <c r="I11" s="2">
        <v>1</v>
      </c>
      <c r="J11" s="2">
        <v>1</v>
      </c>
      <c r="K11" s="2">
        <v>0</v>
      </c>
      <c r="L11" s="2">
        <v>-1</v>
      </c>
      <c r="M11" s="19">
        <f t="shared" si="0"/>
        <v>5.765893178243612</v>
      </c>
      <c r="N11" s="20">
        <v>0</v>
      </c>
      <c r="O11" s="20">
        <v>2.5658931782436101</v>
      </c>
      <c r="P11" s="20">
        <f t="shared" si="1"/>
        <v>3.200000000000002</v>
      </c>
      <c r="Q11" s="27">
        <f t="shared" si="2"/>
        <v>2.5658931782436101</v>
      </c>
    </row>
    <row r="12" spans="1:19" x14ac:dyDescent="0.25">
      <c r="A12" s="1" t="s">
        <v>5</v>
      </c>
      <c r="B12" s="1">
        <v>50000</v>
      </c>
      <c r="C12" s="1">
        <v>60</v>
      </c>
      <c r="D12" s="1" t="s">
        <v>6</v>
      </c>
      <c r="E12" s="1">
        <v>6.4</v>
      </c>
      <c r="F12" s="2">
        <v>1</v>
      </c>
      <c r="G12" s="2">
        <v>0</v>
      </c>
      <c r="H12" s="2">
        <v>-1</v>
      </c>
      <c r="I12" s="2">
        <v>-1</v>
      </c>
      <c r="J12" s="2">
        <v>0</v>
      </c>
      <c r="K12" s="1">
        <v>1</v>
      </c>
      <c r="L12" s="1">
        <v>1</v>
      </c>
      <c r="M12" s="19">
        <f t="shared" si="0"/>
        <v>7.4225923193734555</v>
      </c>
      <c r="N12" s="20">
        <v>0</v>
      </c>
      <c r="O12" s="20">
        <v>1.0225923193734534</v>
      </c>
      <c r="P12" s="20">
        <f t="shared" si="1"/>
        <v>6.4000000000000021</v>
      </c>
      <c r="Q12" s="27">
        <f t="shared" si="2"/>
        <v>1.0225923193734534</v>
      </c>
    </row>
    <row r="13" spans="1:19" x14ac:dyDescent="0.25">
      <c r="A13" s="1" t="s">
        <v>5</v>
      </c>
      <c r="B13" s="1">
        <v>30000</v>
      </c>
      <c r="C13" s="1">
        <v>70</v>
      </c>
      <c r="D13" s="1" t="s">
        <v>7</v>
      </c>
      <c r="E13" s="1">
        <v>2.2000000000000002</v>
      </c>
      <c r="F13" s="2">
        <v>1</v>
      </c>
      <c r="G13" s="2">
        <v>0</v>
      </c>
      <c r="H13" s="2">
        <v>1</v>
      </c>
      <c r="I13" s="2">
        <v>0</v>
      </c>
      <c r="J13" s="2">
        <v>-1</v>
      </c>
      <c r="K13" s="2">
        <v>-1</v>
      </c>
      <c r="L13" s="2">
        <v>-1</v>
      </c>
      <c r="M13" s="19">
        <f t="shared" si="0"/>
        <v>1.8589937971566641</v>
      </c>
      <c r="N13" s="20">
        <v>0.34100620284333777</v>
      </c>
      <c r="O13" s="20">
        <v>0</v>
      </c>
      <c r="P13" s="20">
        <f t="shared" si="1"/>
        <v>2.200000000000002</v>
      </c>
      <c r="Q13" s="27">
        <f t="shared" si="2"/>
        <v>0.34100620284333777</v>
      </c>
    </row>
    <row r="14" spans="1:19" x14ac:dyDescent="0.25">
      <c r="A14" s="1" t="s">
        <v>5</v>
      </c>
      <c r="B14" s="1">
        <v>40000</v>
      </c>
      <c r="C14" s="1">
        <v>50</v>
      </c>
      <c r="D14" s="1" t="s">
        <v>6</v>
      </c>
      <c r="E14" s="1">
        <v>8.1</v>
      </c>
      <c r="F14" s="2">
        <v>1</v>
      </c>
      <c r="G14" s="2">
        <v>0</v>
      </c>
      <c r="H14" s="2">
        <v>0</v>
      </c>
      <c r="I14" s="2">
        <v>1</v>
      </c>
      <c r="J14" s="2">
        <v>1</v>
      </c>
      <c r="K14" s="2">
        <v>0</v>
      </c>
      <c r="L14" s="2">
        <v>1</v>
      </c>
      <c r="M14" s="19">
        <f t="shared" si="0"/>
        <v>7.0985307819622401</v>
      </c>
      <c r="N14" s="20">
        <v>1.0014692180377627</v>
      </c>
      <c r="O14" s="20">
        <v>0</v>
      </c>
      <c r="P14" s="20">
        <f t="shared" si="1"/>
        <v>8.1000000000000032</v>
      </c>
      <c r="Q14" s="27">
        <f t="shared" si="2"/>
        <v>1.0014692180377627</v>
      </c>
    </row>
    <row r="15" spans="1:19" x14ac:dyDescent="0.25">
      <c r="A15" s="1" t="s">
        <v>5</v>
      </c>
      <c r="B15" s="1">
        <v>50000</v>
      </c>
      <c r="C15" s="1">
        <v>50</v>
      </c>
      <c r="D15" s="1" t="s">
        <v>6</v>
      </c>
      <c r="E15" s="1">
        <v>8.3000000000000007</v>
      </c>
      <c r="F15" s="2">
        <v>1</v>
      </c>
      <c r="G15" s="2">
        <v>0</v>
      </c>
      <c r="H15" s="2">
        <v>-1</v>
      </c>
      <c r="I15" s="2">
        <v>-1</v>
      </c>
      <c r="J15" s="2">
        <v>1</v>
      </c>
      <c r="K15" s="2">
        <v>0</v>
      </c>
      <c r="L15" s="2">
        <v>1</v>
      </c>
      <c r="M15" s="19">
        <f t="shared" si="0"/>
        <v>7.8734761776850624</v>
      </c>
      <c r="N15" s="20">
        <v>0.42652382231493891</v>
      </c>
      <c r="O15" s="20">
        <v>0</v>
      </c>
      <c r="P15" s="20">
        <f t="shared" si="1"/>
        <v>8.3000000000000007</v>
      </c>
      <c r="Q15" s="27">
        <f t="shared" si="2"/>
        <v>0.42652382231493891</v>
      </c>
    </row>
    <row r="16" spans="1:19" x14ac:dyDescent="0.25">
      <c r="A16" s="1" t="s">
        <v>8</v>
      </c>
      <c r="B16" s="1">
        <v>30000</v>
      </c>
      <c r="C16" s="1">
        <v>50</v>
      </c>
      <c r="D16" s="1" t="s">
        <v>6</v>
      </c>
      <c r="E16" s="1">
        <v>6.3</v>
      </c>
      <c r="F16" s="2">
        <v>0</v>
      </c>
      <c r="G16" s="2">
        <v>1</v>
      </c>
      <c r="H16" s="2">
        <v>1</v>
      </c>
      <c r="I16" s="2">
        <v>0</v>
      </c>
      <c r="J16" s="2">
        <v>1</v>
      </c>
      <c r="K16" s="2">
        <v>0</v>
      </c>
      <c r="L16" s="1">
        <v>1</v>
      </c>
      <c r="M16" s="19">
        <f t="shared" si="0"/>
        <v>6.2956299039870203</v>
      </c>
      <c r="N16" s="20">
        <v>4.3700960129819154E-3</v>
      </c>
      <c r="O16" s="20">
        <v>0</v>
      </c>
      <c r="P16" s="20">
        <f t="shared" si="1"/>
        <v>6.3000000000000025</v>
      </c>
      <c r="Q16" s="27">
        <f t="shared" si="2"/>
        <v>4.3700960129819154E-3</v>
      </c>
    </row>
    <row r="17" spans="1:17" x14ac:dyDescent="0.25">
      <c r="A17" s="1" t="s">
        <v>8</v>
      </c>
      <c r="B17" s="1">
        <v>40000</v>
      </c>
      <c r="C17" s="1">
        <v>60</v>
      </c>
      <c r="D17" s="1" t="s">
        <v>7</v>
      </c>
      <c r="E17" s="1">
        <v>7.4</v>
      </c>
      <c r="F17" s="1">
        <v>0</v>
      </c>
      <c r="G17" s="2">
        <v>1</v>
      </c>
      <c r="H17" s="2">
        <v>0</v>
      </c>
      <c r="I17" s="2">
        <v>1</v>
      </c>
      <c r="J17" s="2">
        <v>0</v>
      </c>
      <c r="K17" s="1">
        <v>1</v>
      </c>
      <c r="L17" s="2">
        <v>-1</v>
      </c>
      <c r="M17" s="19">
        <f t="shared" si="0"/>
        <v>6.9216241927106612</v>
      </c>
      <c r="N17" s="20">
        <v>0.47837580728934126</v>
      </c>
      <c r="O17" s="20">
        <v>0</v>
      </c>
      <c r="P17" s="20">
        <f t="shared" si="1"/>
        <v>7.4000000000000021</v>
      </c>
      <c r="Q17" s="27">
        <f t="shared" si="2"/>
        <v>0.47837580728934126</v>
      </c>
    </row>
    <row r="18" spans="1:17" x14ac:dyDescent="0.25">
      <c r="A18" s="1" t="s">
        <v>8</v>
      </c>
      <c r="B18" s="1">
        <v>50000</v>
      </c>
      <c r="C18" s="1">
        <v>70</v>
      </c>
      <c r="D18" s="1" t="s">
        <v>6</v>
      </c>
      <c r="E18" s="1">
        <v>7.3</v>
      </c>
      <c r="F18" s="1">
        <v>0</v>
      </c>
      <c r="G18" s="2">
        <v>1</v>
      </c>
      <c r="H18" s="2">
        <v>-1</v>
      </c>
      <c r="I18" s="1">
        <v>-1</v>
      </c>
      <c r="J18" s="2">
        <v>-1</v>
      </c>
      <c r="K18" s="2">
        <v>-1</v>
      </c>
      <c r="L18" s="2">
        <v>1</v>
      </c>
      <c r="M18" s="19">
        <f t="shared" si="0"/>
        <v>7.9827074201306463</v>
      </c>
      <c r="N18" s="20">
        <v>0</v>
      </c>
      <c r="O18" s="20">
        <v>0.68270742013064567</v>
      </c>
      <c r="P18" s="20">
        <f t="shared" si="1"/>
        <v>7.3000000000000007</v>
      </c>
      <c r="Q18" s="27">
        <f t="shared" si="2"/>
        <v>0.68270742013064567</v>
      </c>
    </row>
    <row r="19" spans="1:17" x14ac:dyDescent="0.25">
      <c r="A19" s="1" t="s">
        <v>9</v>
      </c>
      <c r="B19" s="1">
        <v>30000</v>
      </c>
      <c r="C19" s="1">
        <v>60</v>
      </c>
      <c r="D19" s="1" t="s">
        <v>6</v>
      </c>
      <c r="E19" s="1">
        <v>2.2000000000000002</v>
      </c>
      <c r="F19" s="2">
        <v>-1</v>
      </c>
      <c r="G19" s="2">
        <v>-1</v>
      </c>
      <c r="H19" s="2">
        <v>1</v>
      </c>
      <c r="I19" s="2">
        <v>0</v>
      </c>
      <c r="J19" s="2">
        <v>0</v>
      </c>
      <c r="K19" s="1">
        <v>1</v>
      </c>
      <c r="L19" s="2">
        <v>1</v>
      </c>
      <c r="M19" s="19">
        <f t="shared" si="0"/>
        <v>2.5953157680669321</v>
      </c>
      <c r="N19" s="20">
        <v>0</v>
      </c>
      <c r="O19" s="20">
        <v>0.39531576806692909</v>
      </c>
      <c r="P19" s="20">
        <f t="shared" si="1"/>
        <v>2.2000000000000028</v>
      </c>
      <c r="Q19" s="27">
        <f t="shared" si="2"/>
        <v>0.39531576806692909</v>
      </c>
    </row>
    <row r="20" spans="1:17" x14ac:dyDescent="0.25">
      <c r="A20" s="1" t="s">
        <v>9</v>
      </c>
      <c r="B20" s="1">
        <v>40000</v>
      </c>
      <c r="C20" s="1">
        <v>70</v>
      </c>
      <c r="D20" s="1" t="s">
        <v>6</v>
      </c>
      <c r="E20" s="1">
        <v>4.3</v>
      </c>
      <c r="F20" s="2">
        <v>-1</v>
      </c>
      <c r="G20" s="2">
        <v>-1</v>
      </c>
      <c r="H20" s="2">
        <v>0</v>
      </c>
      <c r="I20" s="2">
        <v>1</v>
      </c>
      <c r="J20" s="2">
        <v>-1</v>
      </c>
      <c r="K20" s="2">
        <v>-1</v>
      </c>
      <c r="L20" s="2">
        <v>1</v>
      </c>
      <c r="M20" s="19">
        <f t="shared" si="0"/>
        <v>3.9583317467993426</v>
      </c>
      <c r="N20" s="20">
        <v>0.3416682532006598</v>
      </c>
      <c r="O20" s="20">
        <v>0</v>
      </c>
      <c r="P20" s="20">
        <f t="shared" si="1"/>
        <v>4.3000000000000025</v>
      </c>
      <c r="Q20" s="27">
        <f t="shared" si="2"/>
        <v>0.3416682532006598</v>
      </c>
    </row>
    <row r="21" spans="1:17" x14ac:dyDescent="0.25">
      <c r="A21" s="1" t="s">
        <v>9</v>
      </c>
      <c r="B21" s="1">
        <v>50000</v>
      </c>
      <c r="C21" s="1">
        <v>50</v>
      </c>
      <c r="D21" s="1" t="s">
        <v>7</v>
      </c>
      <c r="E21" s="1">
        <v>5.7</v>
      </c>
      <c r="F21" s="2">
        <v>-1</v>
      </c>
      <c r="G21" s="2">
        <v>-1</v>
      </c>
      <c r="H21" s="2">
        <v>-1</v>
      </c>
      <c r="I21" s="2">
        <v>-1</v>
      </c>
      <c r="J21" s="2">
        <v>1</v>
      </c>
      <c r="K21" s="2">
        <v>0</v>
      </c>
      <c r="L21" s="2">
        <v>-1</v>
      </c>
      <c r="M21" s="19">
        <f t="shared" si="0"/>
        <v>4.8980231691366098</v>
      </c>
      <c r="N21" s="20">
        <v>0.80197683086339122</v>
      </c>
      <c r="O21" s="20">
        <v>0</v>
      </c>
      <c r="P21" s="20">
        <f t="shared" si="1"/>
        <v>5.7000000000000011</v>
      </c>
      <c r="Q21" s="27">
        <f t="shared" si="2"/>
        <v>0.80197683086339122</v>
      </c>
    </row>
    <row r="22" spans="1:17" x14ac:dyDescent="0.25">
      <c r="N22" s="21" t="s">
        <v>75</v>
      </c>
      <c r="O22" s="21">
        <f>SUM(N4:O21)</f>
        <v>11.190818598029274</v>
      </c>
    </row>
    <row r="23" spans="1:17" x14ac:dyDescent="0.25">
      <c r="N23" s="11" t="s">
        <v>79</v>
      </c>
      <c r="O23" s="30">
        <f>SUMSQ(N4:O21)</f>
        <v>12.344050932382705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0"/>
  <sheetViews>
    <sheetView workbookViewId="0">
      <selection activeCell="M18" sqref="M18"/>
    </sheetView>
  </sheetViews>
  <sheetFormatPr defaultRowHeight="15" x14ac:dyDescent="0.25"/>
  <sheetData>
    <row r="2" spans="1:1" ht="18.75" x14ac:dyDescent="0.25">
      <c r="A2" s="8"/>
    </row>
    <row r="3" spans="1:1" x14ac:dyDescent="0.25">
      <c r="A3" s="9"/>
    </row>
    <row r="4" spans="1:1" x14ac:dyDescent="0.25">
      <c r="A4" s="9"/>
    </row>
    <row r="5" spans="1:1" x14ac:dyDescent="0.25">
      <c r="A5" s="9"/>
    </row>
    <row r="6" spans="1:1" x14ac:dyDescent="0.25">
      <c r="A6" s="9"/>
    </row>
    <row r="7" spans="1:1" x14ac:dyDescent="0.25">
      <c r="A7" s="9"/>
    </row>
    <row r="8" spans="1:1" x14ac:dyDescent="0.25">
      <c r="A8" s="9"/>
    </row>
    <row r="9" spans="1:1" x14ac:dyDescent="0.25">
      <c r="A9" s="9"/>
    </row>
    <row r="10" spans="1:1" x14ac:dyDescent="0.25">
      <c r="A10" s="9"/>
    </row>
    <row r="12" spans="1:1" x14ac:dyDescent="0.25">
      <c r="A12" s="10"/>
    </row>
    <row r="13" spans="1:1" ht="18.75" x14ac:dyDescent="0.25">
      <c r="A13" s="8"/>
    </row>
    <row r="14" spans="1:1" x14ac:dyDescent="0.25">
      <c r="A14" s="9"/>
    </row>
    <row r="15" spans="1:1" x14ac:dyDescent="0.25">
      <c r="A15" s="9"/>
    </row>
    <row r="16" spans="1:1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6" spans="1:1" x14ac:dyDescent="0.25">
      <c r="A26" t="s">
        <v>47</v>
      </c>
    </row>
    <row r="29" spans="1:1" x14ac:dyDescent="0.25">
      <c r="A29" t="s">
        <v>70</v>
      </c>
    </row>
    <row r="30" spans="1:1" x14ac:dyDescent="0.25">
      <c r="A30" t="s">
        <v>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3" workbookViewId="0">
      <selection activeCell="B23" sqref="B23"/>
    </sheetView>
  </sheetViews>
  <sheetFormatPr defaultRowHeight="15" x14ac:dyDescent="0.25"/>
  <cols>
    <col min="1" max="1" width="9.5703125" customWidth="1"/>
    <col min="2" max="2" width="16.5703125" customWidth="1"/>
    <col min="3" max="3" width="20.42578125" customWidth="1"/>
  </cols>
  <sheetData>
    <row r="1" spans="1:11" x14ac:dyDescent="0.25">
      <c r="A1" s="11" t="s">
        <v>48</v>
      </c>
      <c r="B1" s="11" t="s">
        <v>49</v>
      </c>
      <c r="C1" s="11" t="s">
        <v>58</v>
      </c>
    </row>
    <row r="2" spans="1:11" x14ac:dyDescent="0.25">
      <c r="A2" t="s">
        <v>5</v>
      </c>
      <c r="B2" s="31">
        <v>1.2066844017056174E-2</v>
      </c>
      <c r="C2" s="12">
        <f>(B2-$B$16)/$B$17</f>
        <v>0.53877182302837845</v>
      </c>
    </row>
    <row r="3" spans="1:11" x14ac:dyDescent="0.25">
      <c r="A3" t="s">
        <v>8</v>
      </c>
      <c r="B3" s="31">
        <v>1.6186817167957126</v>
      </c>
      <c r="C3" s="12">
        <f t="shared" ref="C3:C12" si="0">(B3-$B$16)/$B$17</f>
        <v>1</v>
      </c>
    </row>
    <row r="4" spans="1:11" s="15" customFormat="1" x14ac:dyDescent="0.25">
      <c r="A4" s="15" t="s">
        <v>9</v>
      </c>
      <c r="B4" s="16">
        <f>0-(B2+B3)</f>
        <v>-1.6307485608127688</v>
      </c>
      <c r="C4" s="16">
        <f t="shared" si="0"/>
        <v>6.7151170743437918E-2</v>
      </c>
      <c r="D4" s="15" t="s">
        <v>50</v>
      </c>
    </row>
    <row r="5" spans="1:11" x14ac:dyDescent="0.25">
      <c r="A5" t="s">
        <v>10</v>
      </c>
      <c r="B5" s="31">
        <v>-1.8646589657435246</v>
      </c>
      <c r="C5" s="12">
        <f t="shared" si="0"/>
        <v>0</v>
      </c>
    </row>
    <row r="6" spans="1:11" x14ac:dyDescent="0.25">
      <c r="A6" t="s">
        <v>11</v>
      </c>
      <c r="B6" s="31">
        <v>0.54485678501035095</v>
      </c>
      <c r="C6" s="12">
        <f t="shared" si="0"/>
        <v>0.69172555036948624</v>
      </c>
    </row>
    <row r="7" spans="1:11" s="15" customFormat="1" x14ac:dyDescent="0.25">
      <c r="A7" s="15" t="s">
        <v>51</v>
      </c>
      <c r="B7" s="16">
        <f>0-(B5+B6)</f>
        <v>1.3198021807331737</v>
      </c>
      <c r="C7" s="16">
        <f t="shared" si="0"/>
        <v>0.91419744340233011</v>
      </c>
      <c r="D7" s="15" t="s">
        <v>50</v>
      </c>
    </row>
    <row r="8" spans="1:11" x14ac:dyDescent="0.25">
      <c r="A8" t="s">
        <v>12</v>
      </c>
      <c r="B8" s="31">
        <v>0.64942249621489345</v>
      </c>
      <c r="C8" s="12">
        <f t="shared" si="0"/>
        <v>0.72174435149585714</v>
      </c>
    </row>
    <row r="9" spans="1:11" x14ac:dyDescent="0.25">
      <c r="A9" t="s">
        <v>13</v>
      </c>
      <c r="B9" s="31">
        <v>0.19853863790328588</v>
      </c>
      <c r="C9" s="12">
        <f t="shared" si="0"/>
        <v>0.59230428249206146</v>
      </c>
    </row>
    <row r="10" spans="1:11" s="15" customFormat="1" x14ac:dyDescent="0.25">
      <c r="A10" s="15" t="s">
        <v>52</v>
      </c>
      <c r="B10" s="16">
        <f>0-(B8+B9)</f>
        <v>-0.8479611341181793</v>
      </c>
      <c r="C10" s="16">
        <f t="shared" si="0"/>
        <v>0.29187435978389775</v>
      </c>
      <c r="D10" s="15" t="s">
        <v>50</v>
      </c>
    </row>
    <row r="11" spans="1:11" x14ac:dyDescent="0.25">
      <c r="A11" t="s">
        <v>14</v>
      </c>
      <c r="B11" s="31">
        <v>0.6663188018593138</v>
      </c>
      <c r="C11" s="12">
        <f t="shared" si="0"/>
        <v>0.7265949553225558</v>
      </c>
    </row>
    <row r="12" spans="1:11" s="15" customFormat="1" x14ac:dyDescent="0.25">
      <c r="A12" s="15" t="s">
        <v>53</v>
      </c>
      <c r="B12" s="16">
        <f>0-B11</f>
        <v>-0.6663188018593138</v>
      </c>
      <c r="C12" s="16">
        <f t="shared" si="0"/>
        <v>0.34402037385865497</v>
      </c>
      <c r="D12" s="15" t="s">
        <v>50</v>
      </c>
    </row>
    <row r="14" spans="1:11" x14ac:dyDescent="0.25">
      <c r="A14" s="14" t="s">
        <v>54</v>
      </c>
      <c r="K14">
        <v>0</v>
      </c>
    </row>
    <row r="15" spans="1:11" x14ac:dyDescent="0.25">
      <c r="A15" s="14" t="s">
        <v>56</v>
      </c>
      <c r="B15" s="12">
        <f>MAX(B2:B12)</f>
        <v>1.6186817167957126</v>
      </c>
    </row>
    <row r="16" spans="1:11" x14ac:dyDescent="0.25">
      <c r="A16" s="14" t="s">
        <v>57</v>
      </c>
      <c r="B16" s="12">
        <f>MIN(B2:B12)</f>
        <v>-1.8646589657435246</v>
      </c>
    </row>
    <row r="17" spans="1:3" x14ac:dyDescent="0.25">
      <c r="A17" s="14" t="s">
        <v>55</v>
      </c>
      <c r="B17" s="12">
        <f>B15-B16</f>
        <v>3.4833406825392372</v>
      </c>
    </row>
    <row r="19" spans="1:3" x14ac:dyDescent="0.25">
      <c r="A19" s="11" t="s">
        <v>59</v>
      </c>
    </row>
    <row r="20" spans="1:3" x14ac:dyDescent="0.25">
      <c r="A20" s="18" t="s">
        <v>68</v>
      </c>
      <c r="B20" s="18" t="s">
        <v>55</v>
      </c>
      <c r="C20" s="18" t="s">
        <v>61</v>
      </c>
    </row>
    <row r="21" spans="1:3" x14ac:dyDescent="0.25">
      <c r="A21" s="35" t="s">
        <v>0</v>
      </c>
      <c r="B21" s="1" t="s">
        <v>62</v>
      </c>
      <c r="C21" s="35" t="s">
        <v>67</v>
      </c>
    </row>
    <row r="22" spans="1:3" x14ac:dyDescent="0.25">
      <c r="A22" s="35"/>
      <c r="B22" s="1" t="s">
        <v>63</v>
      </c>
      <c r="C22" s="35"/>
    </row>
    <row r="23" spans="1:3" x14ac:dyDescent="0.25">
      <c r="A23" s="35"/>
      <c r="B23" s="17">
        <f>MAX(C2:C4) - MIN(C2:C4)</f>
        <v>0.9328488292565621</v>
      </c>
      <c r="C23" s="1">
        <f>B23/($B$23+$B$26+$B$29+$B$32)</f>
        <v>0.35076218845331747</v>
      </c>
    </row>
    <row r="24" spans="1:3" x14ac:dyDescent="0.25">
      <c r="A24" s="35" t="s">
        <v>60</v>
      </c>
      <c r="B24" s="1" t="s">
        <v>62</v>
      </c>
      <c r="C24" s="35" t="s">
        <v>67</v>
      </c>
    </row>
    <row r="25" spans="1:3" x14ac:dyDescent="0.25">
      <c r="A25" s="35"/>
      <c r="B25" s="1" t="s">
        <v>64</v>
      </c>
      <c r="C25" s="35"/>
    </row>
    <row r="26" spans="1:3" x14ac:dyDescent="0.25">
      <c r="A26" s="35"/>
      <c r="B26" s="17">
        <f>MAX(C5:C7)-MIN(C5:C7)</f>
        <v>0.91419744340233011</v>
      </c>
      <c r="C26" s="1">
        <f>B26/($B$23+$B$26+$B$29+$B$32)</f>
        <v>0.34374904686516594</v>
      </c>
    </row>
    <row r="27" spans="1:3" x14ac:dyDescent="0.25">
      <c r="A27" s="35" t="s">
        <v>2</v>
      </c>
      <c r="B27" s="1" t="s">
        <v>62</v>
      </c>
      <c r="C27" s="35" t="s">
        <v>67</v>
      </c>
    </row>
    <row r="28" spans="1:3" x14ac:dyDescent="0.25">
      <c r="A28" s="35"/>
      <c r="B28" s="1" t="s">
        <v>65</v>
      </c>
      <c r="C28" s="35"/>
    </row>
    <row r="29" spans="1:3" x14ac:dyDescent="0.25">
      <c r="A29" s="35"/>
      <c r="B29" s="17">
        <f>MAX(C8:C10)-MIN(C8:C10)</f>
        <v>0.42986999171195939</v>
      </c>
      <c r="C29" s="1">
        <f>B29/($B$23+$B$26+$B$29+$B$32)</f>
        <v>0.16163619904359294</v>
      </c>
    </row>
    <row r="30" spans="1:3" x14ac:dyDescent="0.25">
      <c r="A30" s="34" t="s">
        <v>3</v>
      </c>
      <c r="B30" s="1" t="s">
        <v>62</v>
      </c>
      <c r="C30" s="35" t="s">
        <v>67</v>
      </c>
    </row>
    <row r="31" spans="1:3" x14ac:dyDescent="0.25">
      <c r="A31" s="34"/>
      <c r="B31" s="1" t="s">
        <v>66</v>
      </c>
      <c r="C31" s="35"/>
    </row>
    <row r="32" spans="1:3" x14ac:dyDescent="0.25">
      <c r="A32" s="34"/>
      <c r="B32" s="17">
        <f>C11-C12</f>
        <v>0.38257458146390083</v>
      </c>
      <c r="C32" s="1">
        <f>B32/($B$23+$B$26+$B$29+$B$32)</f>
        <v>0.14385256563792367</v>
      </c>
    </row>
    <row r="33" spans="1:3" x14ac:dyDescent="0.25">
      <c r="A33" s="1"/>
      <c r="B33" s="1"/>
      <c r="C33" s="1">
        <f>C32+C29+C26+C23</f>
        <v>1</v>
      </c>
    </row>
  </sheetData>
  <mergeCells count="8">
    <mergeCell ref="A30:A32"/>
    <mergeCell ref="C30:C31"/>
    <mergeCell ref="A21:A23"/>
    <mergeCell ref="C21:C22"/>
    <mergeCell ref="A24:A26"/>
    <mergeCell ref="C24:C25"/>
    <mergeCell ref="A27:A29"/>
    <mergeCell ref="C27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1" sqref="G1"/>
    </sheetView>
  </sheetViews>
  <sheetFormatPr defaultRowHeight="15" x14ac:dyDescent="0.25"/>
  <cols>
    <col min="1" max="1" width="9.5703125" customWidth="1"/>
    <col min="2" max="2" width="16.5703125" customWidth="1"/>
    <col min="3" max="3" width="20.42578125" customWidth="1"/>
  </cols>
  <sheetData>
    <row r="1" spans="1:11" x14ac:dyDescent="0.25">
      <c r="A1" s="11" t="s">
        <v>48</v>
      </c>
      <c r="B1" s="11" t="s">
        <v>49</v>
      </c>
      <c r="C1" s="11" t="s">
        <v>58</v>
      </c>
    </row>
    <row r="2" spans="1:11" x14ac:dyDescent="0.25">
      <c r="A2" t="s">
        <v>5</v>
      </c>
      <c r="B2">
        <v>0.21481481481481493</v>
      </c>
      <c r="C2" s="12">
        <f>(B2-$B$16)/$B$17</f>
        <v>0.66666666666666674</v>
      </c>
    </row>
    <row r="3" spans="1:11" x14ac:dyDescent="0.25">
      <c r="A3" t="s">
        <v>8</v>
      </c>
      <c r="B3">
        <v>1.3592592592592592</v>
      </c>
      <c r="C3" s="12">
        <f t="shared" ref="C3:C12" si="0">(B3-$B$16)/$B$17</f>
        <v>1</v>
      </c>
    </row>
    <row r="4" spans="1:11" s="15" customFormat="1" x14ac:dyDescent="0.25">
      <c r="A4" s="15" t="s">
        <v>9</v>
      </c>
      <c r="B4" s="16">
        <f>0-(B2+B3)</f>
        <v>-1.5740740740740742</v>
      </c>
      <c r="C4" s="16">
        <f t="shared" si="0"/>
        <v>0.14563106796116509</v>
      </c>
      <c r="D4" s="15" t="s">
        <v>50</v>
      </c>
    </row>
    <row r="5" spans="1:11" x14ac:dyDescent="0.25">
      <c r="A5" t="s">
        <v>10</v>
      </c>
      <c r="B5">
        <v>-2.0740740740740744</v>
      </c>
      <c r="C5" s="12">
        <f t="shared" si="0"/>
        <v>0</v>
      </c>
    </row>
    <row r="6" spans="1:11" x14ac:dyDescent="0.25">
      <c r="A6" t="s">
        <v>11</v>
      </c>
      <c r="B6">
        <v>1.003703703703704</v>
      </c>
      <c r="C6" s="12">
        <f t="shared" si="0"/>
        <v>0.89644012944983831</v>
      </c>
    </row>
    <row r="7" spans="1:11" s="15" customFormat="1" x14ac:dyDescent="0.25">
      <c r="A7" s="15" t="s">
        <v>51</v>
      </c>
      <c r="B7" s="16">
        <f>0-(B5+B6)</f>
        <v>1.0703703703703704</v>
      </c>
      <c r="C7" s="16">
        <f t="shared" si="0"/>
        <v>0.91585760517799353</v>
      </c>
      <c r="D7" s="15" t="s">
        <v>50</v>
      </c>
    </row>
    <row r="8" spans="1:11" x14ac:dyDescent="0.25">
      <c r="A8" t="s">
        <v>12</v>
      </c>
      <c r="B8">
        <v>1.1037037037037036</v>
      </c>
      <c r="C8" s="12">
        <f t="shared" si="0"/>
        <v>0.92556634304207119</v>
      </c>
    </row>
    <row r="9" spans="1:11" x14ac:dyDescent="0.25">
      <c r="A9" t="s">
        <v>13</v>
      </c>
      <c r="B9">
        <v>-6.2962962962962735E-2</v>
      </c>
      <c r="C9" s="12">
        <f t="shared" si="0"/>
        <v>0.58576051779935279</v>
      </c>
    </row>
    <row r="10" spans="1:11" s="15" customFormat="1" x14ac:dyDescent="0.25">
      <c r="A10" s="15" t="s">
        <v>52</v>
      </c>
      <c r="B10" s="16">
        <f>0-(B8+B9)</f>
        <v>-1.040740740740741</v>
      </c>
      <c r="C10" s="16">
        <f t="shared" si="0"/>
        <v>0.3009708737864078</v>
      </c>
      <c r="D10" s="15" t="s">
        <v>50</v>
      </c>
    </row>
    <row r="11" spans="1:11" x14ac:dyDescent="0.25">
      <c r="A11" t="s">
        <v>14</v>
      </c>
      <c r="B11">
        <v>0.4055555555555555</v>
      </c>
      <c r="C11" s="12">
        <f t="shared" si="0"/>
        <v>0.72222222222222221</v>
      </c>
    </row>
    <row r="12" spans="1:11" s="15" customFormat="1" x14ac:dyDescent="0.25">
      <c r="A12" s="15" t="s">
        <v>53</v>
      </c>
      <c r="B12" s="16">
        <f>0-B11</f>
        <v>-0.4055555555555555</v>
      </c>
      <c r="C12" s="16">
        <f t="shared" si="0"/>
        <v>0.48597626752966566</v>
      </c>
      <c r="D12" s="15" t="s">
        <v>50</v>
      </c>
    </row>
    <row r="14" spans="1:11" x14ac:dyDescent="0.25">
      <c r="A14" s="14" t="s">
        <v>54</v>
      </c>
      <c r="K14">
        <v>0</v>
      </c>
    </row>
    <row r="15" spans="1:11" x14ac:dyDescent="0.25">
      <c r="A15" s="14" t="s">
        <v>56</v>
      </c>
      <c r="B15" s="12">
        <f>MAX(B2:B12)</f>
        <v>1.3592592592592592</v>
      </c>
    </row>
    <row r="16" spans="1:11" x14ac:dyDescent="0.25">
      <c r="A16" s="14" t="s">
        <v>57</v>
      </c>
      <c r="B16" s="12">
        <f>MIN(B2:B12)</f>
        <v>-2.0740740740740744</v>
      </c>
    </row>
    <row r="17" spans="1:3" x14ac:dyDescent="0.25">
      <c r="A17" s="14" t="s">
        <v>55</v>
      </c>
      <c r="B17" s="12">
        <f>B15-B16</f>
        <v>3.4333333333333336</v>
      </c>
    </row>
    <row r="19" spans="1:3" x14ac:dyDescent="0.25">
      <c r="A19" s="11" t="s">
        <v>59</v>
      </c>
    </row>
    <row r="20" spans="1:3" x14ac:dyDescent="0.25">
      <c r="A20" s="18" t="s">
        <v>68</v>
      </c>
      <c r="B20" s="18" t="s">
        <v>55</v>
      </c>
      <c r="C20" s="18" t="s">
        <v>61</v>
      </c>
    </row>
    <row r="21" spans="1:3" x14ac:dyDescent="0.25">
      <c r="A21" s="35" t="s">
        <v>0</v>
      </c>
      <c r="B21" s="1" t="s">
        <v>62</v>
      </c>
      <c r="C21" s="35" t="s">
        <v>67</v>
      </c>
    </row>
    <row r="22" spans="1:3" x14ac:dyDescent="0.25">
      <c r="A22" s="35"/>
      <c r="B22" s="1" t="s">
        <v>63</v>
      </c>
      <c r="C22" s="35"/>
    </row>
    <row r="23" spans="1:3" x14ac:dyDescent="0.25">
      <c r="A23" s="35"/>
      <c r="B23" s="17">
        <f>MAX(C2:C4) - MIN(C2:C4)</f>
        <v>0.85436893203883491</v>
      </c>
      <c r="C23" s="1">
        <f>B23/($B$23+$B$26+$B$29+$B$32)</f>
        <v>0.32472324723247237</v>
      </c>
    </row>
    <row r="24" spans="1:3" x14ac:dyDescent="0.25">
      <c r="A24" s="35" t="s">
        <v>60</v>
      </c>
      <c r="B24" s="1" t="s">
        <v>62</v>
      </c>
      <c r="C24" s="35" t="s">
        <v>67</v>
      </c>
    </row>
    <row r="25" spans="1:3" x14ac:dyDescent="0.25">
      <c r="A25" s="35"/>
      <c r="B25" s="1" t="s">
        <v>64</v>
      </c>
      <c r="C25" s="35"/>
    </row>
    <row r="26" spans="1:3" x14ac:dyDescent="0.25">
      <c r="A26" s="35"/>
      <c r="B26" s="17">
        <f>MAX(C5:C7)-MIN(C5:C7)</f>
        <v>0.91585760517799353</v>
      </c>
      <c r="C26" s="1">
        <f>B26/($B$23+$B$26+$B$29+$B$32)</f>
        <v>0.34809348093480941</v>
      </c>
    </row>
    <row r="27" spans="1:3" x14ac:dyDescent="0.25">
      <c r="A27" s="35" t="s">
        <v>2</v>
      </c>
      <c r="B27" s="1" t="s">
        <v>62</v>
      </c>
      <c r="C27" s="35" t="s">
        <v>67</v>
      </c>
    </row>
    <row r="28" spans="1:3" x14ac:dyDescent="0.25">
      <c r="A28" s="35"/>
      <c r="B28" s="1" t="s">
        <v>65</v>
      </c>
      <c r="C28" s="35"/>
    </row>
    <row r="29" spans="1:3" x14ac:dyDescent="0.25">
      <c r="A29" s="35"/>
      <c r="B29" s="17">
        <f>MAX(C8:C10)-MIN(C8:C10)</f>
        <v>0.62459546925566345</v>
      </c>
      <c r="C29" s="1">
        <f>B29/($B$23+$B$26+$B$29+$B$32)</f>
        <v>0.23739237392373927</v>
      </c>
    </row>
    <row r="30" spans="1:3" x14ac:dyDescent="0.25">
      <c r="A30" s="34" t="s">
        <v>3</v>
      </c>
      <c r="B30" s="1" t="s">
        <v>62</v>
      </c>
      <c r="C30" s="35" t="s">
        <v>67</v>
      </c>
    </row>
    <row r="31" spans="1:3" x14ac:dyDescent="0.25">
      <c r="A31" s="34"/>
      <c r="B31" s="1" t="s">
        <v>66</v>
      </c>
      <c r="C31" s="35"/>
    </row>
    <row r="32" spans="1:3" x14ac:dyDescent="0.25">
      <c r="A32" s="34"/>
      <c r="B32" s="17">
        <f>C11-C12</f>
        <v>0.23624595469255655</v>
      </c>
      <c r="C32" s="1">
        <f>B32/($B$23+$B$26+$B$29+$B$32)</f>
        <v>8.9790897908979067E-2</v>
      </c>
    </row>
    <row r="33" spans="1:3" x14ac:dyDescent="0.25">
      <c r="A33" s="1"/>
      <c r="B33" s="1"/>
      <c r="C33" s="1">
        <f>C32+C29+C26+C23</f>
        <v>1</v>
      </c>
    </row>
  </sheetData>
  <mergeCells count="8">
    <mergeCell ref="A30:A32"/>
    <mergeCell ref="C30:C31"/>
    <mergeCell ref="A21:A23"/>
    <mergeCell ref="C21:C22"/>
    <mergeCell ref="A24:A26"/>
    <mergeCell ref="C24:C25"/>
    <mergeCell ref="A27:A29"/>
    <mergeCell ref="C27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4" workbookViewId="0">
      <selection activeCell="F14" sqref="F14"/>
    </sheetView>
  </sheetViews>
  <sheetFormatPr defaultRowHeight="15" x14ac:dyDescent="0.25"/>
  <cols>
    <col min="1" max="1" width="9.5703125" bestFit="1" customWidth="1"/>
    <col min="2" max="2" width="16.5703125" customWidth="1"/>
    <col min="3" max="3" width="20.42578125" bestFit="1" customWidth="1"/>
  </cols>
  <sheetData>
    <row r="1" spans="1:11" x14ac:dyDescent="0.25">
      <c r="A1" s="11" t="s">
        <v>48</v>
      </c>
      <c r="B1" s="11" t="s">
        <v>49</v>
      </c>
      <c r="C1" s="11" t="s">
        <v>58</v>
      </c>
    </row>
    <row r="2" spans="1:11" x14ac:dyDescent="0.25">
      <c r="A2" t="s">
        <v>5</v>
      </c>
      <c r="B2" s="12">
        <v>1.2165963431785942E-2</v>
      </c>
      <c r="C2" s="12">
        <f>(B2-$B$16)/$B$17</f>
        <v>0.53879232027133428</v>
      </c>
    </row>
    <row r="3" spans="1:11" x14ac:dyDescent="0.25">
      <c r="A3" t="s">
        <v>8</v>
      </c>
      <c r="B3" s="12">
        <v>1.618706047819972</v>
      </c>
      <c r="C3" s="12">
        <f t="shared" ref="C3:C12" si="0">(B3-$B$16)/$B$17</f>
        <v>1</v>
      </c>
    </row>
    <row r="4" spans="1:11" s="15" customFormat="1" x14ac:dyDescent="0.25">
      <c r="A4" s="15" t="s">
        <v>9</v>
      </c>
      <c r="B4" s="16">
        <f>0-(B2+B3)</f>
        <v>-1.6308720112517578</v>
      </c>
      <c r="C4" s="16">
        <f t="shared" si="0"/>
        <v>6.7106777299982129E-2</v>
      </c>
      <c r="D4" s="15" t="s">
        <v>50</v>
      </c>
    </row>
    <row r="5" spans="1:11" x14ac:dyDescent="0.25">
      <c r="A5" t="s">
        <v>10</v>
      </c>
      <c r="B5" s="12">
        <v>-1.8646272855133623</v>
      </c>
      <c r="C5" s="12">
        <f t="shared" si="0"/>
        <v>0</v>
      </c>
    </row>
    <row r="6" spans="1:11" x14ac:dyDescent="0.25">
      <c r="A6" t="s">
        <v>11</v>
      </c>
      <c r="B6" s="12">
        <v>0.5448663853727147</v>
      </c>
      <c r="C6" s="12">
        <f t="shared" si="0"/>
        <v>0.69172067106777302</v>
      </c>
    </row>
    <row r="7" spans="1:11" s="15" customFormat="1" x14ac:dyDescent="0.25">
      <c r="A7" s="15" t="s">
        <v>51</v>
      </c>
      <c r="B7" s="16">
        <f>0-(B5+B6)</f>
        <v>1.3197609001406476</v>
      </c>
      <c r="C7" s="16">
        <f t="shared" si="0"/>
        <v>0.9141784265035432</v>
      </c>
      <c r="D7" s="15" t="s">
        <v>50</v>
      </c>
    </row>
    <row r="8" spans="1:11" x14ac:dyDescent="0.25">
      <c r="A8" t="s">
        <v>12</v>
      </c>
      <c r="B8" s="12">
        <v>0.64929676511954992</v>
      </c>
      <c r="C8" s="12">
        <f t="shared" si="0"/>
        <v>0.72170068439222346</v>
      </c>
    </row>
    <row r="9" spans="1:11" x14ac:dyDescent="0.25">
      <c r="A9" t="s">
        <v>13</v>
      </c>
      <c r="B9" s="12">
        <v>0.19866385372714457</v>
      </c>
      <c r="C9" s="12">
        <f t="shared" si="0"/>
        <v>0.59233238447095871</v>
      </c>
    </row>
    <row r="10" spans="1:11" s="15" customFormat="1" x14ac:dyDescent="0.25">
      <c r="A10" s="15" t="s">
        <v>52</v>
      </c>
      <c r="B10" s="16">
        <f>0-(B8+B9)</f>
        <v>-0.84796061884669449</v>
      </c>
      <c r="C10" s="16">
        <f t="shared" si="0"/>
        <v>0.29186602870813427</v>
      </c>
      <c r="D10" s="15" t="s">
        <v>50</v>
      </c>
    </row>
    <row r="11" spans="1:11" x14ac:dyDescent="0.25">
      <c r="A11" t="s">
        <v>14</v>
      </c>
      <c r="B11" s="12">
        <v>0.66635021097046432</v>
      </c>
      <c r="C11" s="12">
        <f t="shared" si="0"/>
        <v>0.72659641047382562</v>
      </c>
    </row>
    <row r="12" spans="1:11" s="15" customFormat="1" x14ac:dyDescent="0.25">
      <c r="A12" s="15" t="s">
        <v>53</v>
      </c>
      <c r="B12" s="16">
        <f>0-B11</f>
        <v>-0.66635021097046432</v>
      </c>
      <c r="C12" s="16">
        <f t="shared" si="0"/>
        <v>0.34400298790705197</v>
      </c>
      <c r="D12" s="15" t="s">
        <v>50</v>
      </c>
    </row>
    <row r="14" spans="1:11" x14ac:dyDescent="0.25">
      <c r="A14" s="14" t="s">
        <v>54</v>
      </c>
      <c r="K14">
        <v>0</v>
      </c>
    </row>
    <row r="15" spans="1:11" x14ac:dyDescent="0.25">
      <c r="A15" s="14" t="s">
        <v>56</v>
      </c>
      <c r="B15" s="12">
        <f>MAX(B2:B12)</f>
        <v>1.618706047819972</v>
      </c>
    </row>
    <row r="16" spans="1:11" x14ac:dyDescent="0.25">
      <c r="A16" s="14" t="s">
        <v>57</v>
      </c>
      <c r="B16" s="12">
        <f>MIN(B2:B12)</f>
        <v>-1.8646272855133623</v>
      </c>
    </row>
    <row r="17" spans="1:3" x14ac:dyDescent="0.25">
      <c r="A17" s="14" t="s">
        <v>55</v>
      </c>
      <c r="B17" s="12">
        <f>B15-B16</f>
        <v>3.4833333333333343</v>
      </c>
    </row>
    <row r="19" spans="1:3" x14ac:dyDescent="0.25">
      <c r="A19" s="11" t="s">
        <v>59</v>
      </c>
    </row>
    <row r="20" spans="1:3" x14ac:dyDescent="0.25">
      <c r="A20" s="18" t="s">
        <v>68</v>
      </c>
      <c r="B20" s="18" t="s">
        <v>55</v>
      </c>
      <c r="C20" s="18" t="s">
        <v>61</v>
      </c>
    </row>
    <row r="21" spans="1:3" x14ac:dyDescent="0.25">
      <c r="A21" s="35" t="s">
        <v>0</v>
      </c>
      <c r="B21" s="1" t="s">
        <v>62</v>
      </c>
      <c r="C21" s="35" t="s">
        <v>67</v>
      </c>
    </row>
    <row r="22" spans="1:3" x14ac:dyDescent="0.25">
      <c r="A22" s="35"/>
      <c r="B22" s="1" t="s">
        <v>63</v>
      </c>
      <c r="C22" s="35"/>
    </row>
    <row r="23" spans="1:3" x14ac:dyDescent="0.25">
      <c r="A23" s="35"/>
      <c r="B23" s="17">
        <f>MAX(C2:C4) - MIN(C2:C4)</f>
        <v>0.93289322270001784</v>
      </c>
      <c r="C23" s="1">
        <f>B23/($B$23+$B$26+$B$29+$B$32)</f>
        <v>0.35077770945776682</v>
      </c>
    </row>
    <row r="24" spans="1:3" x14ac:dyDescent="0.25">
      <c r="A24" s="35" t="s">
        <v>60</v>
      </c>
      <c r="B24" s="1" t="s">
        <v>62</v>
      </c>
      <c r="C24" s="35" t="s">
        <v>67</v>
      </c>
    </row>
    <row r="25" spans="1:3" x14ac:dyDescent="0.25">
      <c r="A25" s="35"/>
      <c r="B25" s="1" t="s">
        <v>64</v>
      </c>
      <c r="C25" s="35"/>
    </row>
    <row r="26" spans="1:3" x14ac:dyDescent="0.25">
      <c r="A26" s="35"/>
      <c r="B26" s="17">
        <f>MAX(C5:C7)-MIN(C5:C7)</f>
        <v>0.9141784265035432</v>
      </c>
      <c r="C26" s="1">
        <f>B26/($B$23+$B$26+$B$29+$B$32)</f>
        <v>0.3437407483318532</v>
      </c>
    </row>
    <row r="27" spans="1:3" x14ac:dyDescent="0.25">
      <c r="A27" s="35" t="s">
        <v>2</v>
      </c>
      <c r="B27" s="1" t="s">
        <v>62</v>
      </c>
      <c r="C27" s="35" t="s">
        <v>67</v>
      </c>
    </row>
    <row r="28" spans="1:3" x14ac:dyDescent="0.25">
      <c r="A28" s="35"/>
      <c r="B28" s="1" t="s">
        <v>65</v>
      </c>
      <c r="C28" s="35"/>
    </row>
    <row r="29" spans="1:3" x14ac:dyDescent="0.25">
      <c r="A29" s="35"/>
      <c r="B29" s="17">
        <f>MAX(C8:C10)-MIN(C8:C10)</f>
        <v>0.42983465568408918</v>
      </c>
      <c r="C29" s="1">
        <f>B29/($B$23+$B$26+$B$29+$B$32)</f>
        <v>0.16162237252624623</v>
      </c>
    </row>
    <row r="30" spans="1:3" x14ac:dyDescent="0.25">
      <c r="A30" s="34" t="s">
        <v>3</v>
      </c>
      <c r="B30" s="1" t="s">
        <v>62</v>
      </c>
      <c r="C30" s="35" t="s">
        <v>67</v>
      </c>
    </row>
    <row r="31" spans="1:3" x14ac:dyDescent="0.25">
      <c r="A31" s="34"/>
      <c r="B31" s="1" t="s">
        <v>66</v>
      </c>
      <c r="C31" s="35"/>
    </row>
    <row r="32" spans="1:3" x14ac:dyDescent="0.25">
      <c r="A32" s="34"/>
      <c r="B32" s="17">
        <f>C11-C12</f>
        <v>0.38259342256677364</v>
      </c>
      <c r="C32" s="1">
        <f>B32/($B$23+$B$26+$B$29+$B$32)</f>
        <v>0.14385916968413384</v>
      </c>
    </row>
    <row r="33" spans="1:3" x14ac:dyDescent="0.25">
      <c r="A33" s="1"/>
      <c r="B33" s="1"/>
      <c r="C33" s="1">
        <f>C32+C29+C26+C23</f>
        <v>1</v>
      </c>
    </row>
  </sheetData>
  <mergeCells count="8">
    <mergeCell ref="A21:A23"/>
    <mergeCell ref="A24:A26"/>
    <mergeCell ref="A27:A29"/>
    <mergeCell ref="A30:A32"/>
    <mergeCell ref="C21:C22"/>
    <mergeCell ref="C24:C25"/>
    <mergeCell ref="C27:C28"/>
    <mergeCell ref="C30:C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1" sqref="L11"/>
    </sheetView>
  </sheetViews>
  <sheetFormatPr defaultRowHeight="15" x14ac:dyDescent="0.25"/>
  <cols>
    <col min="1" max="1" width="29.42578125" bestFit="1" customWidth="1"/>
    <col min="2" max="3" width="24" customWidth="1"/>
  </cols>
  <sheetData>
    <row r="1" spans="1:12" x14ac:dyDescent="0.25">
      <c r="A1" s="28" t="s">
        <v>78</v>
      </c>
      <c r="B1" t="s">
        <v>81</v>
      </c>
      <c r="C1" t="s">
        <v>82</v>
      </c>
    </row>
    <row r="2" spans="1:12" x14ac:dyDescent="0.25">
      <c r="A2" s="29">
        <v>4.4444444444444925E-2</v>
      </c>
      <c r="B2">
        <v>0.51098496879163879</v>
      </c>
      <c r="C2" s="12">
        <f>B2-A2</f>
        <v>0.46654052434719384</v>
      </c>
    </row>
    <row r="3" spans="1:12" x14ac:dyDescent="0.25">
      <c r="A3" s="29">
        <v>0.23333333333333173</v>
      </c>
      <c r="B3">
        <v>0.65235307634936857</v>
      </c>
      <c r="C3" s="12">
        <f t="shared" ref="C3:C19" si="0">B3-A3</f>
        <v>0.41901974301603684</v>
      </c>
    </row>
    <row r="4" spans="1:12" ht="15.75" thickBot="1" x14ac:dyDescent="0.3">
      <c r="A4" s="29">
        <v>0.35555555555555551</v>
      </c>
      <c r="B4">
        <v>0.6565450563666384</v>
      </c>
      <c r="C4" s="12">
        <f t="shared" si="0"/>
        <v>0.30098950081108289</v>
      </c>
      <c r="D4" s="36" t="s">
        <v>84</v>
      </c>
      <c r="E4" s="4" t="s">
        <v>34</v>
      </c>
      <c r="F4" s="4" t="s">
        <v>5</v>
      </c>
      <c r="G4" s="4" t="s">
        <v>8</v>
      </c>
      <c r="H4" s="4" t="s">
        <v>10</v>
      </c>
      <c r="I4" s="4" t="s">
        <v>11</v>
      </c>
      <c r="J4" s="4" t="s">
        <v>12</v>
      </c>
      <c r="K4" s="4" t="s">
        <v>13</v>
      </c>
      <c r="L4" s="5" t="s">
        <v>14</v>
      </c>
    </row>
    <row r="5" spans="1:12" ht="15.75" thickBot="1" x14ac:dyDescent="0.3">
      <c r="A5" s="29">
        <v>0.47777777777777747</v>
      </c>
      <c r="B5">
        <v>0.28789155804321653</v>
      </c>
      <c r="C5" s="12">
        <f t="shared" si="0"/>
        <v>-0.18988621973456093</v>
      </c>
      <c r="D5" s="36"/>
      <c r="E5" s="32">
        <v>5.2258438818565409</v>
      </c>
      <c r="F5" s="32">
        <v>1.2165963431785942E-2</v>
      </c>
      <c r="G5" s="32">
        <v>1.618706047819972</v>
      </c>
      <c r="H5" s="32">
        <v>-1.8646272855133623</v>
      </c>
      <c r="I5" s="32">
        <v>0.5448663853727147</v>
      </c>
      <c r="J5" s="32">
        <v>0.64929676511954992</v>
      </c>
      <c r="K5" s="32">
        <v>0.19866385372714457</v>
      </c>
      <c r="L5" s="33">
        <v>0.66635021097046432</v>
      </c>
    </row>
    <row r="6" spans="1:12" x14ac:dyDescent="0.25">
      <c r="A6" s="29">
        <v>6.6666666666666458E-2</v>
      </c>
      <c r="B6">
        <v>9.2237975592178084E-2</v>
      </c>
      <c r="C6" s="12">
        <f t="shared" si="0"/>
        <v>2.5571308925511627E-2</v>
      </c>
    </row>
    <row r="7" spans="1:12" x14ac:dyDescent="0.25">
      <c r="A7" s="29">
        <v>0.14444444444444449</v>
      </c>
      <c r="B7">
        <v>0.18009105046371759</v>
      </c>
      <c r="C7" s="12">
        <f t="shared" si="0"/>
        <v>3.5646606019273108E-2</v>
      </c>
      <c r="D7" s="36" t="s">
        <v>80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</row>
    <row r="8" spans="1:12" x14ac:dyDescent="0.25">
      <c r="A8" s="29">
        <v>0.42222222222222217</v>
      </c>
      <c r="B8">
        <v>0.74881599604546512</v>
      </c>
      <c r="C8" s="12">
        <f t="shared" si="0"/>
        <v>0.32659377382324295</v>
      </c>
      <c r="D8" s="36"/>
      <c r="E8">
        <v>5.5055555555555546</v>
      </c>
      <c r="F8">
        <v>0.21481481481481493</v>
      </c>
      <c r="G8">
        <v>1.3592592592592592</v>
      </c>
      <c r="H8">
        <v>-2.0740740740740744</v>
      </c>
      <c r="I8">
        <v>1.003703703703704</v>
      </c>
      <c r="J8">
        <v>1.1037037037037036</v>
      </c>
      <c r="K8">
        <v>-6.2962962962962735E-2</v>
      </c>
      <c r="L8">
        <v>0.4055555555555555</v>
      </c>
    </row>
    <row r="9" spans="1:12" x14ac:dyDescent="0.25">
      <c r="A9" s="29">
        <v>4.2222222222222232</v>
      </c>
      <c r="B9">
        <v>2.5658931782436101</v>
      </c>
      <c r="C9" s="12">
        <f t="shared" si="0"/>
        <v>-1.6563290439786131</v>
      </c>
    </row>
    <row r="10" spans="1:12" x14ac:dyDescent="0.25">
      <c r="A10" s="29">
        <v>0.73333333333333339</v>
      </c>
      <c r="B10">
        <v>1.0225923193734534</v>
      </c>
      <c r="C10" s="12">
        <f t="shared" si="0"/>
        <v>0.28925898604012001</v>
      </c>
      <c r="D10" s="36" t="s">
        <v>83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21</v>
      </c>
      <c r="L10" t="s">
        <v>22</v>
      </c>
    </row>
    <row r="11" spans="1:12" x14ac:dyDescent="0.25">
      <c r="A11" s="29">
        <v>0</v>
      </c>
      <c r="B11">
        <v>0.34100620284333777</v>
      </c>
      <c r="C11" s="12">
        <f t="shared" si="0"/>
        <v>0.34100620284333777</v>
      </c>
      <c r="D11" s="36"/>
      <c r="E11" s="31">
        <v>5.2258658548606256</v>
      </c>
      <c r="F11" s="31">
        <v>1.2066844017056174E-2</v>
      </c>
      <c r="G11" s="31">
        <v>1.6186817167957126</v>
      </c>
      <c r="H11" s="31">
        <v>-1.8646589657435246</v>
      </c>
      <c r="I11" s="31">
        <v>0.54485678501035095</v>
      </c>
      <c r="J11" s="31">
        <v>0.64942249621489345</v>
      </c>
      <c r="K11" s="31">
        <v>0.19853863790328588</v>
      </c>
      <c r="L11" s="31">
        <v>0.6663188018593138</v>
      </c>
    </row>
    <row r="12" spans="1:12" x14ac:dyDescent="0.25">
      <c r="A12" s="29">
        <v>0.13333333333333358</v>
      </c>
      <c r="B12">
        <v>1.0014692180377627</v>
      </c>
      <c r="C12" s="12">
        <f t="shared" si="0"/>
        <v>0.86813588470442915</v>
      </c>
    </row>
    <row r="13" spans="1:12" x14ac:dyDescent="0.25">
      <c r="A13" s="29">
        <v>0</v>
      </c>
      <c r="B13">
        <v>0.42652382231493891</v>
      </c>
      <c r="C13" s="12">
        <f t="shared" si="0"/>
        <v>0.42652382231493891</v>
      </c>
    </row>
    <row r="14" spans="1:12" x14ac:dyDescent="0.25">
      <c r="A14" s="29">
        <v>0</v>
      </c>
      <c r="B14">
        <v>4.3700960129819154E-3</v>
      </c>
      <c r="C14" s="12">
        <f t="shared" si="0"/>
        <v>4.3700960129819154E-3</v>
      </c>
    </row>
    <row r="15" spans="1:12" x14ac:dyDescent="0.25">
      <c r="A15" s="29">
        <v>0</v>
      </c>
      <c r="B15">
        <v>0.47837580728934126</v>
      </c>
      <c r="C15" s="12">
        <f t="shared" si="0"/>
        <v>0.47837580728934126</v>
      </c>
    </row>
    <row r="16" spans="1:12" x14ac:dyDescent="0.25">
      <c r="A16" s="29">
        <v>0</v>
      </c>
      <c r="B16">
        <v>0.68270742013064567</v>
      </c>
      <c r="C16" s="12">
        <f t="shared" si="0"/>
        <v>0.68270742013064567</v>
      </c>
    </row>
    <row r="17" spans="1:3" x14ac:dyDescent="0.25">
      <c r="A17" s="29">
        <v>0</v>
      </c>
      <c r="B17">
        <v>0.39531576806692909</v>
      </c>
      <c r="C17" s="12">
        <f t="shared" si="0"/>
        <v>0.39531576806692909</v>
      </c>
    </row>
    <row r="18" spans="1:3" x14ac:dyDescent="0.25">
      <c r="A18" s="29">
        <v>0</v>
      </c>
      <c r="B18">
        <v>0.3416682532006598</v>
      </c>
      <c r="C18" s="12">
        <f t="shared" si="0"/>
        <v>0.3416682532006598</v>
      </c>
    </row>
    <row r="19" spans="1:3" x14ac:dyDescent="0.25">
      <c r="A19" s="29">
        <v>0</v>
      </c>
      <c r="B19">
        <v>0.80197683086339122</v>
      </c>
      <c r="C19" s="12">
        <f t="shared" si="0"/>
        <v>0.80197683086339122</v>
      </c>
    </row>
  </sheetData>
  <mergeCells count="3">
    <mergeCell ref="D4:D5"/>
    <mergeCell ref="D7:D8"/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Regression Results</vt:lpstr>
      <vt:lpstr>Sheet1</vt:lpstr>
      <vt:lpstr>Data</vt:lpstr>
      <vt:lpstr>Steps</vt:lpstr>
      <vt:lpstr>Utility Calculation - Scaled</vt:lpstr>
      <vt:lpstr>Utility Calculation - Absolute</vt:lpstr>
      <vt:lpstr>Utility Calculation - Regressio</vt:lpstr>
      <vt:lpstr>Compare with Different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P.K.Viswanathan</dc:creator>
  <cp:lastModifiedBy>santhoshmurali@gmail.com</cp:lastModifiedBy>
  <dcterms:created xsi:type="dcterms:W3CDTF">2014-09-07T05:35:27Z</dcterms:created>
  <dcterms:modified xsi:type="dcterms:W3CDTF">2017-05-26T23:53:03Z</dcterms:modified>
</cp:coreProperties>
</file>