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ANTHOSH ms office\MS EXCEL\"/>
    </mc:Choice>
  </mc:AlternateContent>
  <bookViews>
    <workbookView xWindow="0" yWindow="0" windowWidth="7470" windowHeight="6705" activeTab="5"/>
  </bookViews>
  <sheets>
    <sheet name="STATEMENT" sheetId="1" r:id="rId1"/>
    <sheet name="SPORT MATERIALS" sheetId="4" r:id="rId2"/>
    <sheet name="FOOD BILL" sheetId="2" r:id="rId3"/>
    <sheet name="WORKOUT" sheetId="3" r:id="rId4"/>
    <sheet name="SALES" sheetId="5" r:id="rId5"/>
    <sheet name="MARKSHEE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Q4" i="6" s="1"/>
  <c r="N4" i="6"/>
  <c r="P5" i="6"/>
  <c r="P9" i="6"/>
  <c r="P4" i="6"/>
  <c r="O5" i="6"/>
  <c r="O6" i="6"/>
  <c r="O7" i="6"/>
  <c r="O8" i="6"/>
  <c r="O9" i="6"/>
  <c r="O10" i="6"/>
  <c r="O11" i="6"/>
  <c r="O12" i="6"/>
  <c r="O13" i="6"/>
  <c r="O4" i="6"/>
  <c r="N13" i="6"/>
  <c r="P13" i="6" s="1"/>
  <c r="N5" i="6"/>
  <c r="N6" i="6"/>
  <c r="P6" i="6" s="1"/>
  <c r="N7" i="6"/>
  <c r="P7" i="6" s="1"/>
  <c r="N8" i="6"/>
  <c r="P8" i="6" s="1"/>
  <c r="N9" i="6"/>
  <c r="N10" i="6"/>
  <c r="P10" i="6" s="1"/>
  <c r="N11" i="6"/>
  <c r="P11" i="6" s="1"/>
  <c r="N12" i="6"/>
  <c r="P12" i="6" s="1"/>
  <c r="M5" i="6"/>
  <c r="M6" i="6"/>
  <c r="M7" i="6"/>
  <c r="M8" i="6"/>
  <c r="M9" i="6"/>
  <c r="M10" i="6"/>
  <c r="M11" i="6"/>
  <c r="M12" i="6"/>
  <c r="M13" i="6"/>
  <c r="M4" i="6"/>
  <c r="L5" i="6"/>
  <c r="L6" i="6"/>
  <c r="L7" i="6"/>
  <c r="L8" i="6"/>
  <c r="L9" i="6"/>
  <c r="L10" i="6"/>
  <c r="L11" i="6"/>
  <c r="L12" i="6"/>
  <c r="L13" i="6"/>
  <c r="L4" i="6"/>
  <c r="K5" i="6"/>
  <c r="Q5" i="6" s="1"/>
  <c r="K6" i="6"/>
  <c r="Q6" i="6" s="1"/>
  <c r="K7" i="6"/>
  <c r="K8" i="6"/>
  <c r="Q8" i="6" s="1"/>
  <c r="K9" i="6"/>
  <c r="Q9" i="6" s="1"/>
  <c r="K10" i="6"/>
  <c r="Q10" i="6" s="1"/>
  <c r="K11" i="6"/>
  <c r="K12" i="6"/>
  <c r="Q12" i="6" s="1"/>
  <c r="K13" i="6"/>
  <c r="Q13" i="6" s="1"/>
  <c r="Q7" i="6" l="1"/>
  <c r="Q11" i="6"/>
  <c r="G17" i="5"/>
  <c r="G16" i="5"/>
  <c r="G5" i="5"/>
  <c r="G6" i="5"/>
  <c r="G7" i="5"/>
  <c r="G8" i="5"/>
  <c r="G9" i="5"/>
  <c r="G10" i="5"/>
  <c r="G11" i="5"/>
  <c r="G4" i="5"/>
  <c r="G13" i="5" s="1"/>
  <c r="G15" i="5" l="1"/>
  <c r="G14" i="5"/>
  <c r="H17" i="4"/>
  <c r="I8" i="4"/>
  <c r="I7" i="4"/>
  <c r="H20" i="4"/>
  <c r="H18" i="4"/>
  <c r="H19" i="4"/>
  <c r="L7" i="4"/>
  <c r="L8" i="4"/>
  <c r="L9" i="4"/>
  <c r="L10" i="4"/>
  <c r="L11" i="4"/>
  <c r="L12" i="4"/>
  <c r="L13" i="4"/>
  <c r="L14" i="4"/>
  <c r="L15" i="4"/>
  <c r="L6" i="4"/>
  <c r="K7" i="4"/>
  <c r="K8" i="4"/>
  <c r="K9" i="4"/>
  <c r="K10" i="4"/>
  <c r="K11" i="4"/>
  <c r="K12" i="4"/>
  <c r="K13" i="4"/>
  <c r="K14" i="4"/>
  <c r="K15" i="4"/>
  <c r="K6" i="4"/>
  <c r="J7" i="4"/>
  <c r="J8" i="4"/>
  <c r="J9" i="4"/>
  <c r="J10" i="4"/>
  <c r="J11" i="4"/>
  <c r="J12" i="4"/>
  <c r="J13" i="4"/>
  <c r="J14" i="4"/>
  <c r="J15" i="4"/>
  <c r="J6" i="4"/>
  <c r="I9" i="4"/>
  <c r="I10" i="4"/>
  <c r="I11" i="4"/>
  <c r="I12" i="4"/>
  <c r="I13" i="4"/>
  <c r="I14" i="4"/>
  <c r="I15" i="4"/>
  <c r="I6" i="4"/>
  <c r="H7" i="4"/>
  <c r="H8" i="4"/>
  <c r="H9" i="4"/>
  <c r="H10" i="4"/>
  <c r="H11" i="4"/>
  <c r="H12" i="4"/>
  <c r="H13" i="4"/>
  <c r="H14" i="4"/>
  <c r="H15" i="4"/>
  <c r="H6" i="4"/>
  <c r="B19" i="3" l="1"/>
  <c r="I18" i="3"/>
  <c r="H18" i="3"/>
  <c r="G18" i="3"/>
  <c r="F18" i="3"/>
  <c r="E18" i="3"/>
  <c r="D18" i="3"/>
  <c r="C18" i="3"/>
  <c r="B18" i="3" l="1"/>
  <c r="J18" i="3" s="1"/>
  <c r="I11" i="3"/>
  <c r="I12" i="3"/>
  <c r="I13" i="3"/>
  <c r="I10" i="3"/>
  <c r="H11" i="3"/>
  <c r="H12" i="3"/>
  <c r="H13" i="3"/>
  <c r="H10" i="3"/>
  <c r="G11" i="3"/>
  <c r="G12" i="3"/>
  <c r="G13" i="3"/>
  <c r="G10" i="3"/>
  <c r="F11" i="3"/>
  <c r="F12" i="3"/>
  <c r="F13" i="3"/>
  <c r="F10" i="3"/>
  <c r="E11" i="3"/>
  <c r="E12" i="3"/>
  <c r="E13" i="3"/>
  <c r="E10" i="3"/>
  <c r="D11" i="3"/>
  <c r="D12" i="3"/>
  <c r="D13" i="3"/>
  <c r="D10" i="3"/>
  <c r="C11" i="3"/>
  <c r="C12" i="3"/>
  <c r="C13" i="3"/>
  <c r="C10" i="3"/>
  <c r="B11" i="3"/>
  <c r="B12" i="3"/>
  <c r="B13" i="3"/>
  <c r="B10" i="3"/>
  <c r="M4" i="3"/>
  <c r="M5" i="3"/>
  <c r="M3" i="3"/>
  <c r="N3" i="3"/>
  <c r="N4" i="3"/>
  <c r="N5" i="3"/>
  <c r="N6" i="3"/>
  <c r="N2" i="3"/>
  <c r="M6" i="3"/>
  <c r="M2" i="3"/>
  <c r="L6" i="3"/>
  <c r="L3" i="3"/>
  <c r="L4" i="3"/>
  <c r="L5" i="3"/>
  <c r="L2" i="3"/>
  <c r="K3" i="3"/>
  <c r="K4" i="3"/>
  <c r="K5" i="3"/>
  <c r="K6" i="3"/>
  <c r="K2" i="3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  <c r="G3" i="3"/>
  <c r="G4" i="3"/>
  <c r="G5" i="3"/>
  <c r="G6" i="3"/>
  <c r="G2" i="3"/>
  <c r="F3" i="3"/>
  <c r="F4" i="3"/>
  <c r="F5" i="3"/>
  <c r="F6" i="3"/>
  <c r="F2" i="3"/>
  <c r="E2" i="3"/>
  <c r="E3" i="3"/>
  <c r="E4" i="3"/>
  <c r="E5" i="3"/>
  <c r="E6" i="3"/>
  <c r="D3" i="3"/>
  <c r="D4" i="3"/>
  <c r="D5" i="3"/>
  <c r="D6" i="3"/>
  <c r="D2" i="3"/>
  <c r="G13" i="2"/>
  <c r="K7" i="2"/>
  <c r="K8" i="2"/>
  <c r="K9" i="2"/>
  <c r="K10" i="2"/>
  <c r="K11" i="2"/>
  <c r="K12" i="2"/>
  <c r="K6" i="2"/>
  <c r="J7" i="2"/>
  <c r="J8" i="2"/>
  <c r="J9" i="2"/>
  <c r="J10" i="2"/>
  <c r="J11" i="2"/>
  <c r="J12" i="2"/>
  <c r="J6" i="2"/>
  <c r="I7" i="2"/>
  <c r="I8" i="2"/>
  <c r="I9" i="2"/>
  <c r="I10" i="2"/>
  <c r="I11" i="2"/>
  <c r="I12" i="2"/>
  <c r="I6" i="2"/>
  <c r="H7" i="2"/>
  <c r="H8" i="2"/>
  <c r="H9" i="2"/>
  <c r="H10" i="2"/>
  <c r="H11" i="2"/>
  <c r="H12" i="2"/>
  <c r="H6" i="2"/>
  <c r="G6" i="2"/>
  <c r="G7" i="2"/>
  <c r="G8" i="2"/>
  <c r="G9" i="2"/>
  <c r="G10" i="2"/>
  <c r="G11" i="2"/>
  <c r="G12" i="2"/>
</calcChain>
</file>

<file path=xl/sharedStrings.xml><?xml version="1.0" encoding="utf-8"?>
<sst xmlns="http://schemas.openxmlformats.org/spreadsheetml/2006/main" count="163" uniqueCount="143">
  <si>
    <t>COMPANY NAME</t>
  </si>
  <si>
    <t>BILLING STATEMENT</t>
  </si>
  <si>
    <t>BILL TO:</t>
  </si>
  <si>
    <t>CUSTOMER NAME:</t>
  </si>
  <si>
    <t>ADDRESS:</t>
  </si>
  <si>
    <t>STATEMENT DATE:</t>
  </si>
  <si>
    <t>STATEMENT # :</t>
  </si>
  <si>
    <t xml:space="preserve">CUSTOMER CODE: </t>
  </si>
  <si>
    <t>AB15</t>
  </si>
  <si>
    <t>REMITTANCE DETAILS</t>
  </si>
  <si>
    <t>ACCOUNT SUMMARY</t>
  </si>
  <si>
    <t xml:space="preserve">        TO ENSURE PROPER CREDIT,PLEASE ENCLOSE A COPY OF THIS</t>
  </si>
  <si>
    <t xml:space="preserve">               STATEMENT WITH YOUR CHECK AND REMIT TO:</t>
  </si>
  <si>
    <t>BALANCE DUE :</t>
  </si>
  <si>
    <t>PAYMENT DUE DATE:</t>
  </si>
  <si>
    <t>$ 5,550.00</t>
  </si>
  <si>
    <t>BANK IFSC CODE :</t>
  </si>
  <si>
    <t>BANK ACCOUNT NUMBER:</t>
  </si>
  <si>
    <t>BANK BRANCH:</t>
  </si>
  <si>
    <t>ALL CHECKS  PAYABLE TO</t>
  </si>
  <si>
    <t xml:space="preserve">COMPANYN NAME </t>
  </si>
  <si>
    <t>NOTE: PLEASE WRITE YOUR CUSTOMER ID BEHIND ON YOUR CHECK</t>
  </si>
  <si>
    <t>ACCOUNT ACTIVITY</t>
  </si>
  <si>
    <t>INVOICE</t>
  </si>
  <si>
    <t>DATE</t>
  </si>
  <si>
    <t>DESCRIPTION</t>
  </si>
  <si>
    <t>BALANCE</t>
  </si>
  <si>
    <t xml:space="preserve">PAYMENT   INVOICE </t>
  </si>
  <si>
    <t xml:space="preserve">                       AMOUNT</t>
  </si>
  <si>
    <t>RESTAURANT  BILL</t>
  </si>
  <si>
    <t>FOOD ITEMS</t>
  </si>
  <si>
    <t>IDLY</t>
  </si>
  <si>
    <t>DOSA</t>
  </si>
  <si>
    <t>PONGAL</t>
  </si>
  <si>
    <t>POORI</t>
  </si>
  <si>
    <t>PAROTA</t>
  </si>
  <si>
    <t>VADAI</t>
  </si>
  <si>
    <t>QTY</t>
  </si>
  <si>
    <t>PRICE</t>
  </si>
  <si>
    <t>TOTAL</t>
  </si>
  <si>
    <t>GST</t>
  </si>
  <si>
    <t>DISCOUNT</t>
  </si>
  <si>
    <t>ITEMS</t>
  </si>
  <si>
    <t>CHAPATTI</t>
  </si>
  <si>
    <t>S.NO</t>
  </si>
  <si>
    <t>TOTAL AMOUNT</t>
  </si>
  <si>
    <t>VAULE 1</t>
  </si>
  <si>
    <t>VALUE 2</t>
  </si>
  <si>
    <t>VALUE 3</t>
  </si>
  <si>
    <t>SUM</t>
  </si>
  <si>
    <t>PRODUCT</t>
  </si>
  <si>
    <t>AVERAGE</t>
  </si>
  <si>
    <t xml:space="preserve">COUNT </t>
  </si>
  <si>
    <t xml:space="preserve">SUB TOTAL </t>
  </si>
  <si>
    <t>MODULUS</t>
  </si>
  <si>
    <t>POWER</t>
  </si>
  <si>
    <t xml:space="preserve">CEILING </t>
  </si>
  <si>
    <t>FLOOR</t>
  </si>
  <si>
    <t>CONCATENATE</t>
  </si>
  <si>
    <t>LENGTH</t>
  </si>
  <si>
    <t>REPLACE</t>
  </si>
  <si>
    <t xml:space="preserve">NAME </t>
  </si>
  <si>
    <t>MANI</t>
  </si>
  <si>
    <t>RAMANA</t>
  </si>
  <si>
    <t>SAKTHI</t>
  </si>
  <si>
    <t>MURUGAN</t>
  </si>
  <si>
    <t>SUBSTITUTE</t>
  </si>
  <si>
    <t>LEFT</t>
  </si>
  <si>
    <t>MID</t>
  </si>
  <si>
    <t>RIGHT</t>
  </si>
  <si>
    <t>UPPER</t>
  </si>
  <si>
    <t>LOWER</t>
  </si>
  <si>
    <t>PROPER</t>
  </si>
  <si>
    <t>NOW</t>
  </si>
  <si>
    <t>TODAY</t>
  </si>
  <si>
    <t>DAY</t>
  </si>
  <si>
    <t>MONTH</t>
  </si>
  <si>
    <t>YEAR</t>
  </si>
  <si>
    <t>TIME</t>
  </si>
  <si>
    <t>HOUR</t>
  </si>
  <si>
    <t>MINUTE</t>
  </si>
  <si>
    <t>SECOND</t>
  </si>
  <si>
    <t>DATED IF</t>
  </si>
  <si>
    <t>SPORT MATERIALS SHOP</t>
  </si>
  <si>
    <t>SPORTS EQUIPMENT</t>
  </si>
  <si>
    <t>BASKET BALL</t>
  </si>
  <si>
    <t>VOLLY BALL</t>
  </si>
  <si>
    <t>TENNIS BALL</t>
  </si>
  <si>
    <t>CRICKET BALL</t>
  </si>
  <si>
    <t>FOOT BALL</t>
  </si>
  <si>
    <t>RUGBY BALL</t>
  </si>
  <si>
    <t>HOCKEY STICK</t>
  </si>
  <si>
    <t>SHUTTLECOCK</t>
  </si>
  <si>
    <t xml:space="preserve">TENNIS BAT </t>
  </si>
  <si>
    <t>CRICKET BAT</t>
  </si>
  <si>
    <t>DISCONUT</t>
  </si>
  <si>
    <t>AMOUNT</t>
  </si>
  <si>
    <t>MRP</t>
  </si>
  <si>
    <t>SGST</t>
  </si>
  <si>
    <t>NET AMOUNT</t>
  </si>
  <si>
    <t xml:space="preserve">S.NO </t>
  </si>
  <si>
    <t>SUPERMARKET</t>
  </si>
  <si>
    <t>CATEGORY</t>
  </si>
  <si>
    <t>STOCK</t>
  </si>
  <si>
    <t>SALES</t>
  </si>
  <si>
    <t>PURCHASE</t>
  </si>
  <si>
    <t>REMOTE CAR</t>
  </si>
  <si>
    <t>TOMATO</t>
  </si>
  <si>
    <t>APPLE</t>
  </si>
  <si>
    <t>BUGKET</t>
  </si>
  <si>
    <t>ROSE MILK</t>
  </si>
  <si>
    <t>BOOK AND NOTE</t>
  </si>
  <si>
    <t>BLEACHING</t>
  </si>
  <si>
    <t>GREEN</t>
  </si>
  <si>
    <t>TOY</t>
  </si>
  <si>
    <t>VEGETABLES</t>
  </si>
  <si>
    <t>FRUITS</t>
  </si>
  <si>
    <t>PLASTIC</t>
  </si>
  <si>
    <t>JUICE</t>
  </si>
  <si>
    <t>STATIONARY</t>
  </si>
  <si>
    <t>LEAVES</t>
  </si>
  <si>
    <t>CGST</t>
  </si>
  <si>
    <t>MARKSHEET</t>
  </si>
  <si>
    <t>SANTHOSH</t>
  </si>
  <si>
    <t>SARAVANAN</t>
  </si>
  <si>
    <t>MANI MARAN</t>
  </si>
  <si>
    <t>VISHAL</t>
  </si>
  <si>
    <t>ARJUN</t>
  </si>
  <si>
    <t>SANJAY</t>
  </si>
  <si>
    <t>VICKY</t>
  </si>
  <si>
    <t>VIJAY</t>
  </si>
  <si>
    <t>REGSITER NO</t>
  </si>
  <si>
    <t>TAMIL</t>
  </si>
  <si>
    <t>ENGLISH</t>
  </si>
  <si>
    <t>MATHS</t>
  </si>
  <si>
    <t>PHYSICS</t>
  </si>
  <si>
    <t>CHEMISTRY</t>
  </si>
  <si>
    <t>BIOLOGY</t>
  </si>
  <si>
    <t>MIN</t>
  </si>
  <si>
    <t>MAX</t>
  </si>
  <si>
    <t>RESULT</t>
  </si>
  <si>
    <t>GRADE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</si>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</sst>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lgerian"/>
      <family val="5"/>
    </font>
    <font>
      <sz val="26"/>
      <color theme="1"/>
      <name val="Algerian"/>
      <family val="5"/>
    </font>
    <font>
      <sz val="9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2D2FA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13" borderId="0" xfId="0" applyFill="1"/>
    <xf numFmtId="0" fontId="0" fillId="4" borderId="0" xfId="0" applyFill="1"/>
    <xf numFmtId="0" fontId="0" fillId="8" borderId="5" xfId="0" applyFill="1" applyBorder="1" applyAlignment="1"/>
    <xf numFmtId="0" fontId="0" fillId="5" borderId="1" xfId="0" applyFill="1" applyBorder="1"/>
    <xf numFmtId="0" fontId="0" fillId="17" borderId="0" xfId="0" applyFill="1"/>
    <xf numFmtId="0" fontId="0" fillId="6" borderId="1" xfId="0" applyFill="1" applyBorder="1"/>
    <xf numFmtId="14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14" fontId="0" fillId="12" borderId="3" xfId="0" applyNumberFormat="1" applyFill="1" applyBorder="1" applyAlignment="1">
      <alignment horizontal="center"/>
    </xf>
    <xf numFmtId="0" fontId="0" fillId="12" borderId="8" xfId="0" applyFill="1" applyBorder="1"/>
    <xf numFmtId="0" fontId="0" fillId="11" borderId="9" xfId="0" applyFill="1" applyBorder="1"/>
    <xf numFmtId="0" fontId="0" fillId="11" borderId="1" xfId="0" applyFill="1" applyBorder="1" applyAlignment="1">
      <alignment horizontal="center"/>
    </xf>
    <xf numFmtId="0" fontId="0" fillId="0" borderId="5" xfId="0" applyBorder="1"/>
    <xf numFmtId="0" fontId="0" fillId="5" borderId="8" xfId="0" applyFill="1" applyBorder="1"/>
    <xf numFmtId="0" fontId="0" fillId="15" borderId="15" xfId="0" applyFill="1" applyBorder="1"/>
    <xf numFmtId="0" fontId="0" fillId="0" borderId="15" xfId="0" applyBorder="1"/>
    <xf numFmtId="0" fontId="0" fillId="0" borderId="0" xfId="0" applyBorder="1"/>
    <xf numFmtId="0" fontId="0" fillId="15" borderId="12" xfId="0" applyFill="1" applyBorder="1" applyAlignment="1">
      <alignment horizontal="center"/>
    </xf>
    <xf numFmtId="0" fontId="0" fillId="17" borderId="7" xfId="0" applyFill="1" applyBorder="1"/>
    <xf numFmtId="0" fontId="0" fillId="17" borderId="3" xfId="0" applyFill="1" applyBorder="1"/>
    <xf numFmtId="0" fontId="0" fillId="13" borderId="13" xfId="0" applyFill="1" applyBorder="1"/>
    <xf numFmtId="0" fontId="0" fillId="13" borderId="7" xfId="0" applyFill="1" applyBorder="1"/>
    <xf numFmtId="0" fontId="0" fillId="13" borderId="9" xfId="0" applyFill="1" applyBorder="1"/>
    <xf numFmtId="0" fontId="0" fillId="13" borderId="8" xfId="0" applyFill="1" applyBorder="1"/>
    <xf numFmtId="0" fontId="0" fillId="13" borderId="3" xfId="0" applyFill="1" applyBorder="1"/>
    <xf numFmtId="0" fontId="0" fillId="13" borderId="4" xfId="0" applyFill="1" applyBorder="1"/>
    <xf numFmtId="0" fontId="1" fillId="0" borderId="0" xfId="0" applyFont="1" applyFill="1" applyBorder="1" applyAlignment="1"/>
    <xf numFmtId="0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9" fontId="0" fillId="13" borderId="1" xfId="0" applyNumberFormat="1" applyFill="1" applyBorder="1" applyAlignment="1">
      <alignment horizontal="center"/>
    </xf>
    <xf numFmtId="0" fontId="0" fillId="20" borderId="1" xfId="0" applyFill="1" applyBorder="1"/>
    <xf numFmtId="0" fontId="0" fillId="24" borderId="1" xfId="0" applyFill="1" applyBorder="1"/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2" borderId="1" xfId="0" applyFill="1" applyBorder="1" applyAlignment="1">
      <alignment horizontal="center"/>
    </xf>
    <xf numFmtId="0" fontId="0" fillId="18" borderId="1" xfId="0" applyFill="1" applyBorder="1"/>
    <xf numFmtId="0" fontId="0" fillId="19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16" borderId="1" xfId="0" applyFill="1" applyBorder="1"/>
    <xf numFmtId="0" fontId="0" fillId="16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7" borderId="1" xfId="0" applyFill="1" applyBorder="1"/>
    <xf numFmtId="0" fontId="0" fillId="26" borderId="0" xfId="0" applyFill="1"/>
    <xf numFmtId="0" fontId="0" fillId="26" borderId="0" xfId="0" applyFill="1" applyAlignment="1">
      <alignment horizontal="center"/>
    </xf>
    <xf numFmtId="0" fontId="0" fillId="3" borderId="0" xfId="0" applyFill="1"/>
    <xf numFmtId="0" fontId="0" fillId="19" borderId="0" xfId="0" applyFill="1"/>
    <xf numFmtId="0" fontId="0" fillId="16" borderId="0" xfId="0" applyFill="1"/>
    <xf numFmtId="0" fontId="12" fillId="30" borderId="1" xfId="0" applyFont="1" applyFill="1" applyBorder="1" applyAlignment="1">
      <alignment horizontal="center"/>
    </xf>
    <xf numFmtId="0" fontId="0" fillId="2" borderId="0" xfId="0" applyFill="1"/>
    <xf numFmtId="0" fontId="0" fillId="28" borderId="0" xfId="0" applyFill="1"/>
    <xf numFmtId="0" fontId="0" fillId="28" borderId="11" xfId="0" applyFill="1" applyBorder="1"/>
    <xf numFmtId="0" fontId="0" fillId="28" borderId="12" xfId="0" applyFill="1" applyBorder="1"/>
    <xf numFmtId="0" fontId="0" fillId="3" borderId="6" xfId="0" applyFill="1" applyBorder="1"/>
    <xf numFmtId="0" fontId="0" fillId="18" borderId="1" xfId="0" applyFill="1" applyBorder="1" applyAlignment="1">
      <alignment horizontal="right"/>
    </xf>
    <xf numFmtId="0" fontId="12" fillId="16" borderId="1" xfId="0" applyFont="1" applyFill="1" applyBorder="1"/>
    <xf numFmtId="0" fontId="12" fillId="16" borderId="1" xfId="0" applyFont="1" applyFill="1" applyBorder="1" applyAlignment="1">
      <alignment horizontal="center"/>
    </xf>
    <xf numFmtId="0" fontId="0" fillId="18" borderId="0" xfId="0" applyFill="1"/>
    <xf numFmtId="9" fontId="0" fillId="16" borderId="1" xfId="0" applyNumberFormat="1" applyFill="1" applyBorder="1"/>
    <xf numFmtId="0" fontId="0" fillId="16" borderId="1" xfId="0" applyNumberFormat="1" applyFill="1" applyBorder="1"/>
    <xf numFmtId="0" fontId="0" fillId="22" borderId="1" xfId="1" applyNumberFormat="1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/>
    </xf>
    <xf numFmtId="0" fontId="0" fillId="16" borderId="1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Alignment="1">
      <alignment horizontal="center" vertical="top"/>
    </xf>
    <xf numFmtId="0" fontId="0" fillId="5" borderId="5" xfId="0" applyFill="1" applyBorder="1" applyAlignment="1">
      <alignment horizontal="right" vertical="top"/>
    </xf>
    <xf numFmtId="0" fontId="0" fillId="5" borderId="3" xfId="0" applyFill="1" applyBorder="1" applyAlignment="1">
      <alignment horizontal="right" vertical="top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14" borderId="0" xfId="0" applyFont="1" applyFill="1" applyAlignment="1">
      <alignment horizontal="left" vertical="top"/>
    </xf>
    <xf numFmtId="0" fontId="3" fillId="14" borderId="0" xfId="0" applyFont="1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0" fillId="14" borderId="6" xfId="0" applyFill="1" applyBorder="1" applyAlignment="1">
      <alignment horizontal="left" vertical="top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top"/>
    </xf>
    <xf numFmtId="0" fontId="0" fillId="8" borderId="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top"/>
    </xf>
    <xf numFmtId="0" fontId="0" fillId="8" borderId="3" xfId="0" applyFill="1" applyBorder="1" applyAlignment="1">
      <alignment horizontal="center" vertical="top"/>
    </xf>
    <xf numFmtId="0" fontId="8" fillId="21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4" fillId="23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2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4" fillId="19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1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1" fillId="19" borderId="15" xfId="0" applyFont="1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13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9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9FF33"/>
      <color rgb="FF66FFFF"/>
      <color rgb="FFFF66CC"/>
      <color rgb="FFD2D2FA"/>
      <color rgb="FFFF6600"/>
      <color rgb="FFCC0066"/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8"/>
  <sheetViews>
    <sheetView workbookViewId="0">
      <selection activeCell="L18" sqref="L18"/>
    </sheetView>
  </sheetViews>
  <sheetFormatPr defaultRowHeight="15" x14ac:dyDescent="0.25"/>
  <cols>
    <col min="2" max="2" width="16.85546875" customWidth="1"/>
    <col min="6" max="6" width="21.28515625" customWidth="1"/>
    <col min="7" max="7" width="14.28515625" customWidth="1"/>
    <col min="8" max="8" width="1.5703125" customWidth="1"/>
    <col min="9" max="9" width="6.7109375" customWidth="1"/>
  </cols>
  <sheetData>
    <row r="1" spans="1:13" x14ac:dyDescent="0.25">
      <c r="A1" s="97" t="s">
        <v>0</v>
      </c>
      <c r="B1" s="98"/>
      <c r="C1" s="98"/>
      <c r="D1" s="98"/>
      <c r="E1" s="98"/>
      <c r="F1" s="98"/>
      <c r="G1" s="98"/>
      <c r="H1" s="98"/>
    </row>
    <row r="2" spans="1:13" x14ac:dyDescent="0.25">
      <c r="A2" s="98"/>
      <c r="B2" s="98"/>
      <c r="C2" s="98"/>
      <c r="D2" s="98"/>
      <c r="E2" s="98"/>
      <c r="F2" s="98"/>
      <c r="G2" s="98"/>
      <c r="H2" s="98"/>
    </row>
    <row r="3" spans="1:13" x14ac:dyDescent="0.25">
      <c r="A3" s="99" t="s">
        <v>1</v>
      </c>
      <c r="B3" s="100"/>
      <c r="C3" s="100"/>
      <c r="D3" s="100"/>
      <c r="E3" s="100"/>
      <c r="F3" s="100"/>
      <c r="G3" s="100"/>
      <c r="H3" s="100"/>
    </row>
    <row r="4" spans="1:13" x14ac:dyDescent="0.25">
      <c r="A4" s="100"/>
      <c r="B4" s="100"/>
      <c r="C4" s="100"/>
      <c r="D4" s="100"/>
      <c r="E4" s="100"/>
      <c r="F4" s="100"/>
      <c r="G4" s="100"/>
      <c r="H4" s="100"/>
    </row>
    <row r="5" spans="1:13" x14ac:dyDescent="0.25">
      <c r="A5" s="101" t="s">
        <v>2</v>
      </c>
      <c r="B5" s="22" t="s">
        <v>3</v>
      </c>
      <c r="C5" s="23"/>
      <c r="D5" s="23"/>
      <c r="E5" s="24"/>
      <c r="F5" s="7" t="s">
        <v>5</v>
      </c>
      <c r="G5" s="8">
        <v>43245</v>
      </c>
    </row>
    <row r="6" spans="1:13" x14ac:dyDescent="0.25">
      <c r="A6" s="101"/>
      <c r="B6" s="25" t="s">
        <v>4</v>
      </c>
      <c r="C6" s="26"/>
      <c r="D6" s="26"/>
      <c r="E6" s="27"/>
      <c r="F6" s="7" t="s">
        <v>6</v>
      </c>
      <c r="G6" s="9">
        <v>1</v>
      </c>
    </row>
    <row r="7" spans="1:13" x14ac:dyDescent="0.25">
      <c r="A7" s="101"/>
      <c r="B7" s="25"/>
      <c r="C7" s="2"/>
      <c r="D7" s="2"/>
      <c r="E7" s="2"/>
      <c r="F7" s="7" t="s">
        <v>7</v>
      </c>
      <c r="G7" s="9" t="s">
        <v>8</v>
      </c>
    </row>
    <row r="8" spans="1:13" x14ac:dyDescent="0.25">
      <c r="A8" s="102" t="s">
        <v>9</v>
      </c>
      <c r="B8" s="102"/>
      <c r="C8" s="102"/>
      <c r="D8" s="102"/>
      <c r="E8" s="102"/>
      <c r="F8" s="103" t="s">
        <v>10</v>
      </c>
      <c r="G8" s="104"/>
    </row>
    <row r="9" spans="1:13" x14ac:dyDescent="0.25">
      <c r="A9" s="93" t="s">
        <v>11</v>
      </c>
      <c r="B9" s="93"/>
      <c r="C9" s="93"/>
      <c r="D9" s="93"/>
      <c r="E9" s="93"/>
      <c r="F9" s="13" t="s">
        <v>13</v>
      </c>
      <c r="G9" s="11" t="s">
        <v>15</v>
      </c>
    </row>
    <row r="10" spans="1:13" x14ac:dyDescent="0.25">
      <c r="A10" s="94" t="s">
        <v>12</v>
      </c>
      <c r="B10" s="95"/>
      <c r="C10" s="95"/>
      <c r="D10" s="95"/>
      <c r="E10" s="96"/>
      <c r="F10" s="12" t="s">
        <v>14</v>
      </c>
      <c r="G10" s="10">
        <v>43256</v>
      </c>
    </row>
    <row r="11" spans="1:13" x14ac:dyDescent="0.25">
      <c r="A11" s="88" t="s">
        <v>17</v>
      </c>
      <c r="B11" s="88"/>
      <c r="C11" s="20"/>
      <c r="D11" s="20"/>
      <c r="E11" s="20"/>
      <c r="F11" s="91" t="s">
        <v>19</v>
      </c>
      <c r="G11" s="91"/>
    </row>
    <row r="12" spans="1:13" x14ac:dyDescent="0.25">
      <c r="A12" s="89" t="s">
        <v>16</v>
      </c>
      <c r="B12" s="89"/>
      <c r="C12" s="21"/>
      <c r="D12" s="21"/>
      <c r="E12" s="21"/>
      <c r="F12" s="92" t="s">
        <v>20</v>
      </c>
      <c r="G12" s="92"/>
      <c r="M12" s="18"/>
    </row>
    <row r="13" spans="1:13" x14ac:dyDescent="0.25">
      <c r="A13" s="90" t="s">
        <v>18</v>
      </c>
      <c r="B13" s="90"/>
      <c r="C13" s="6"/>
      <c r="D13" s="6"/>
      <c r="E13" s="6"/>
      <c r="F13" s="3"/>
      <c r="G13" s="3"/>
    </row>
    <row r="14" spans="1:13" x14ac:dyDescent="0.25">
      <c r="A14" s="74" t="s">
        <v>21</v>
      </c>
      <c r="B14" s="75"/>
      <c r="C14" s="75"/>
      <c r="D14" s="75"/>
      <c r="E14" s="75"/>
      <c r="F14" s="75"/>
      <c r="G14" s="76"/>
      <c r="I14" s="28"/>
      <c r="J14" s="18"/>
    </row>
    <row r="15" spans="1:13" x14ac:dyDescent="0.25">
      <c r="A15" s="77" t="s">
        <v>22</v>
      </c>
      <c r="B15" s="77"/>
      <c r="C15" s="4"/>
      <c r="D15" s="4"/>
      <c r="E15" s="4"/>
      <c r="F15" s="4"/>
      <c r="G15" s="4"/>
      <c r="I15" s="18"/>
      <c r="J15" s="18"/>
    </row>
    <row r="16" spans="1:13" x14ac:dyDescent="0.25">
      <c r="A16" s="78" t="s">
        <v>24</v>
      </c>
      <c r="B16" s="80" t="s">
        <v>23</v>
      </c>
      <c r="C16" s="82" t="s">
        <v>25</v>
      </c>
      <c r="D16" s="83"/>
      <c r="E16" s="84"/>
      <c r="F16" s="5" t="s">
        <v>27</v>
      </c>
      <c r="G16" s="19" t="s">
        <v>26</v>
      </c>
    </row>
    <row r="17" spans="1:8" x14ac:dyDescent="0.25">
      <c r="A17" s="79"/>
      <c r="B17" s="81"/>
      <c r="C17" s="85"/>
      <c r="D17" s="86"/>
      <c r="E17" s="87"/>
      <c r="F17" s="15" t="s">
        <v>28</v>
      </c>
      <c r="G17" s="16"/>
      <c r="H17" s="17"/>
    </row>
    <row r="18" spans="1:8" x14ac:dyDescent="0.25">
      <c r="B18" s="14"/>
      <c r="D18" s="18"/>
      <c r="E18" s="18"/>
    </row>
  </sheetData>
  <mergeCells count="17">
    <mergeCell ref="A9:E9"/>
    <mergeCell ref="A10:E10"/>
    <mergeCell ref="A1:H2"/>
    <mergeCell ref="A3:H4"/>
    <mergeCell ref="A5:A7"/>
    <mergeCell ref="A8:E8"/>
    <mergeCell ref="F8:G8"/>
    <mergeCell ref="A11:B11"/>
    <mergeCell ref="A12:B12"/>
    <mergeCell ref="A13:B13"/>
    <mergeCell ref="F11:G11"/>
    <mergeCell ref="F12:G12"/>
    <mergeCell ref="A14:G14"/>
    <mergeCell ref="A15:B15"/>
    <mergeCell ref="A16:A17"/>
    <mergeCell ref="B16:B17"/>
    <mergeCell ref="C16:E1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0"/>
  <sheetViews>
    <sheetView workbookViewId="0">
      <selection activeCell="J18" sqref="J18"/>
    </sheetView>
  </sheetViews>
  <sheetFormatPr defaultRowHeight="15" x14ac:dyDescent="0.25"/>
  <cols>
    <col min="2" max="2" width="15.85546875" customWidth="1"/>
    <col min="6" max="6" width="13.28515625" customWidth="1"/>
    <col min="7" max="7" width="15.5703125" customWidth="1"/>
    <col min="9" max="9" width="7.140625" customWidth="1"/>
    <col min="10" max="10" width="7.85546875" customWidth="1"/>
    <col min="11" max="11" width="8.5703125" customWidth="1"/>
    <col min="12" max="12" width="8.42578125" customWidth="1"/>
  </cols>
  <sheetData>
    <row r="1" spans="1:12" x14ac:dyDescent="0.25">
      <c r="A1" s="105" t="s">
        <v>83</v>
      </c>
      <c r="B1" s="106"/>
      <c r="C1" s="106"/>
      <c r="D1" s="106"/>
      <c r="E1" s="106"/>
      <c r="F1" s="106"/>
      <c r="G1" s="106"/>
      <c r="H1" s="106"/>
    </row>
    <row r="2" spans="1:12" x14ac:dyDescent="0.25">
      <c r="A2" s="106"/>
      <c r="B2" s="106"/>
      <c r="C2" s="106"/>
      <c r="D2" s="106"/>
      <c r="E2" s="106"/>
      <c r="F2" s="106"/>
      <c r="G2" s="106"/>
      <c r="H2" s="106"/>
    </row>
    <row r="3" spans="1:12" x14ac:dyDescent="0.25">
      <c r="A3" s="107" t="s">
        <v>84</v>
      </c>
      <c r="B3" s="108"/>
      <c r="C3" s="108"/>
      <c r="D3" s="108"/>
      <c r="E3" s="108"/>
      <c r="F3" s="108"/>
      <c r="G3" s="108"/>
      <c r="H3" s="108"/>
    </row>
    <row r="4" spans="1:12" x14ac:dyDescent="0.25">
      <c r="A4" s="108"/>
      <c r="B4" s="108"/>
      <c r="C4" s="108"/>
      <c r="D4" s="108"/>
      <c r="E4" s="108"/>
      <c r="F4" s="108"/>
      <c r="G4" s="108"/>
      <c r="H4" s="108"/>
    </row>
    <row r="5" spans="1:12" x14ac:dyDescent="0.25">
      <c r="A5" s="36" t="s">
        <v>44</v>
      </c>
      <c r="B5" s="36" t="s">
        <v>25</v>
      </c>
      <c r="C5" s="36" t="s">
        <v>37</v>
      </c>
      <c r="D5" s="36" t="s">
        <v>38</v>
      </c>
      <c r="E5" s="36" t="s">
        <v>40</v>
      </c>
      <c r="F5" s="36" t="s">
        <v>95</v>
      </c>
      <c r="G5" s="36" t="s">
        <v>97</v>
      </c>
      <c r="H5" s="36" t="s">
        <v>96</v>
      </c>
    </row>
    <row r="6" spans="1:12" x14ac:dyDescent="0.25">
      <c r="A6" s="9">
        <v>1</v>
      </c>
      <c r="B6" s="9" t="s">
        <v>85</v>
      </c>
      <c r="C6" s="9">
        <v>15</v>
      </c>
      <c r="D6" s="9">
        <v>250</v>
      </c>
      <c r="E6" s="37">
        <v>0.05</v>
      </c>
      <c r="F6" s="37">
        <v>7.0000000000000007E-2</v>
      </c>
      <c r="G6" s="9">
        <v>255</v>
      </c>
      <c r="H6" s="9">
        <f>(C6*D6)</f>
        <v>3750</v>
      </c>
      <c r="I6" s="38">
        <f>(H6*5%)</f>
        <v>187.5</v>
      </c>
      <c r="J6" s="38">
        <f>SUM(H6:I6)</f>
        <v>3937.5</v>
      </c>
      <c r="K6" s="38">
        <f>(J6*7%)</f>
        <v>275.625</v>
      </c>
      <c r="L6" s="38">
        <f>(J6-K6)</f>
        <v>3661.875</v>
      </c>
    </row>
    <row r="7" spans="1:12" x14ac:dyDescent="0.25">
      <c r="A7" s="9">
        <v>2</v>
      </c>
      <c r="B7" s="9" t="s">
        <v>86</v>
      </c>
      <c r="C7" s="9">
        <v>15</v>
      </c>
      <c r="D7" s="9">
        <v>200</v>
      </c>
      <c r="E7" s="37">
        <v>0.05</v>
      </c>
      <c r="F7" s="37">
        <v>0.06</v>
      </c>
      <c r="G7" s="9">
        <v>205</v>
      </c>
      <c r="H7" s="9">
        <f t="shared" ref="H7:H15" si="0">(C7*D7)</f>
        <v>3000</v>
      </c>
      <c r="I7" s="38">
        <f>(H7*5%)</f>
        <v>150</v>
      </c>
      <c r="J7" s="38">
        <f t="shared" ref="J7:J15" si="1">SUM(H7:I7)</f>
        <v>3150</v>
      </c>
      <c r="K7" s="38">
        <f t="shared" ref="K7:K15" si="2">(J7*7%)</f>
        <v>220.50000000000003</v>
      </c>
      <c r="L7" s="38">
        <f t="shared" ref="L7:L15" si="3">(J7-K7)</f>
        <v>2929.5</v>
      </c>
    </row>
    <row r="8" spans="1:12" x14ac:dyDescent="0.25">
      <c r="A8" s="9">
        <v>3</v>
      </c>
      <c r="B8" s="9" t="s">
        <v>87</v>
      </c>
      <c r="C8" s="9">
        <v>15</v>
      </c>
      <c r="D8" s="9">
        <v>180</v>
      </c>
      <c r="E8" s="37">
        <v>0.05</v>
      </c>
      <c r="F8" s="37">
        <v>0.05</v>
      </c>
      <c r="G8" s="9">
        <v>184</v>
      </c>
      <c r="H8" s="9">
        <f t="shared" si="0"/>
        <v>2700</v>
      </c>
      <c r="I8" s="38">
        <f>(H8*5%)</f>
        <v>135</v>
      </c>
      <c r="J8" s="38">
        <f t="shared" si="1"/>
        <v>2835</v>
      </c>
      <c r="K8" s="38">
        <f t="shared" si="2"/>
        <v>198.45000000000002</v>
      </c>
      <c r="L8" s="38">
        <f t="shared" si="3"/>
        <v>2636.55</v>
      </c>
    </row>
    <row r="9" spans="1:12" x14ac:dyDescent="0.25">
      <c r="A9" s="9">
        <v>4</v>
      </c>
      <c r="B9" s="9" t="s">
        <v>88</v>
      </c>
      <c r="C9" s="9">
        <v>15</v>
      </c>
      <c r="D9" s="9">
        <v>50</v>
      </c>
      <c r="E9" s="37">
        <v>0.05</v>
      </c>
      <c r="F9" s="37">
        <v>7.0000000000000007E-2</v>
      </c>
      <c r="G9" s="9">
        <v>217</v>
      </c>
      <c r="H9" s="9">
        <f t="shared" si="0"/>
        <v>750</v>
      </c>
      <c r="I9" s="38">
        <f t="shared" ref="I9:I15" si="4">(H9*5%)</f>
        <v>37.5</v>
      </c>
      <c r="J9" s="38">
        <f t="shared" si="1"/>
        <v>787.5</v>
      </c>
      <c r="K9" s="38">
        <f t="shared" si="2"/>
        <v>55.125000000000007</v>
      </c>
      <c r="L9" s="38">
        <f t="shared" si="3"/>
        <v>732.375</v>
      </c>
    </row>
    <row r="10" spans="1:12" x14ac:dyDescent="0.25">
      <c r="A10" s="9">
        <v>5</v>
      </c>
      <c r="B10" s="9" t="s">
        <v>89</v>
      </c>
      <c r="C10" s="9">
        <v>10</v>
      </c>
      <c r="D10" s="9">
        <v>230</v>
      </c>
      <c r="E10" s="37">
        <v>0.05</v>
      </c>
      <c r="F10" s="37">
        <v>0.08</v>
      </c>
      <c r="G10" s="9">
        <v>238</v>
      </c>
      <c r="H10" s="9">
        <f t="shared" si="0"/>
        <v>2300</v>
      </c>
      <c r="I10" s="38">
        <f t="shared" si="4"/>
        <v>115</v>
      </c>
      <c r="J10" s="38">
        <f t="shared" si="1"/>
        <v>2415</v>
      </c>
      <c r="K10" s="38">
        <f t="shared" si="2"/>
        <v>169.05</v>
      </c>
      <c r="L10" s="38">
        <f t="shared" si="3"/>
        <v>2245.9499999999998</v>
      </c>
    </row>
    <row r="11" spans="1:12" x14ac:dyDescent="0.25">
      <c r="A11" s="9">
        <v>6</v>
      </c>
      <c r="B11" s="9" t="s">
        <v>90</v>
      </c>
      <c r="C11" s="9">
        <v>5</v>
      </c>
      <c r="D11" s="9">
        <v>180</v>
      </c>
      <c r="E11" s="37">
        <v>0.05</v>
      </c>
      <c r="F11" s="37">
        <v>0.04</v>
      </c>
      <c r="G11" s="9">
        <v>187</v>
      </c>
      <c r="H11" s="9">
        <f t="shared" si="0"/>
        <v>900</v>
      </c>
      <c r="I11" s="38">
        <f t="shared" si="4"/>
        <v>45</v>
      </c>
      <c r="J11" s="38">
        <f t="shared" si="1"/>
        <v>945</v>
      </c>
      <c r="K11" s="38">
        <f t="shared" si="2"/>
        <v>66.150000000000006</v>
      </c>
      <c r="L11" s="38">
        <f t="shared" si="3"/>
        <v>878.85</v>
      </c>
    </row>
    <row r="12" spans="1:12" x14ac:dyDescent="0.25">
      <c r="A12" s="9">
        <v>7</v>
      </c>
      <c r="B12" s="9" t="s">
        <v>91</v>
      </c>
      <c r="C12" s="9">
        <v>10</v>
      </c>
      <c r="D12" s="9">
        <v>160</v>
      </c>
      <c r="E12" s="37">
        <v>0.05</v>
      </c>
      <c r="F12" s="37">
        <v>0.05</v>
      </c>
      <c r="G12" s="9">
        <v>168</v>
      </c>
      <c r="H12" s="9">
        <f t="shared" si="0"/>
        <v>1600</v>
      </c>
      <c r="I12" s="38">
        <f t="shared" si="4"/>
        <v>80</v>
      </c>
      <c r="J12" s="38">
        <f t="shared" si="1"/>
        <v>1680</v>
      </c>
      <c r="K12" s="38">
        <f t="shared" si="2"/>
        <v>117.60000000000001</v>
      </c>
      <c r="L12" s="38">
        <f t="shared" si="3"/>
        <v>1562.4</v>
      </c>
    </row>
    <row r="13" spans="1:12" x14ac:dyDescent="0.25">
      <c r="A13" s="9">
        <v>8</v>
      </c>
      <c r="B13" s="9" t="s">
        <v>92</v>
      </c>
      <c r="C13" s="9">
        <v>15</v>
      </c>
      <c r="D13" s="9">
        <v>130</v>
      </c>
      <c r="E13" s="37">
        <v>0.05</v>
      </c>
      <c r="F13" s="37">
        <v>0.06</v>
      </c>
      <c r="G13" s="9">
        <v>133</v>
      </c>
      <c r="H13" s="9">
        <f t="shared" si="0"/>
        <v>1950</v>
      </c>
      <c r="I13" s="38">
        <f t="shared" si="4"/>
        <v>97.5</v>
      </c>
      <c r="J13" s="38">
        <f t="shared" si="1"/>
        <v>2047.5</v>
      </c>
      <c r="K13" s="38">
        <f t="shared" si="2"/>
        <v>143.32500000000002</v>
      </c>
      <c r="L13" s="38">
        <f t="shared" si="3"/>
        <v>1904.175</v>
      </c>
    </row>
    <row r="14" spans="1:12" x14ac:dyDescent="0.25">
      <c r="A14" s="9">
        <v>9</v>
      </c>
      <c r="B14" s="9" t="s">
        <v>93</v>
      </c>
      <c r="C14" s="9">
        <v>10</v>
      </c>
      <c r="D14" s="9">
        <v>200</v>
      </c>
      <c r="E14" s="37">
        <v>0.05</v>
      </c>
      <c r="F14" s="37">
        <v>0.05</v>
      </c>
      <c r="G14" s="9">
        <v>203</v>
      </c>
      <c r="H14" s="9">
        <f t="shared" si="0"/>
        <v>2000</v>
      </c>
      <c r="I14" s="38">
        <f t="shared" si="4"/>
        <v>100</v>
      </c>
      <c r="J14" s="38">
        <f t="shared" si="1"/>
        <v>2100</v>
      </c>
      <c r="K14" s="38">
        <f t="shared" si="2"/>
        <v>147</v>
      </c>
      <c r="L14" s="38">
        <f t="shared" si="3"/>
        <v>1953</v>
      </c>
    </row>
    <row r="15" spans="1:12" x14ac:dyDescent="0.25">
      <c r="A15" s="9">
        <v>10</v>
      </c>
      <c r="B15" s="9" t="s">
        <v>94</v>
      </c>
      <c r="C15" s="9">
        <v>10</v>
      </c>
      <c r="D15" s="9">
        <v>200</v>
      </c>
      <c r="E15" s="37">
        <v>0.05</v>
      </c>
      <c r="F15" s="37">
        <v>7.0000000000000007E-2</v>
      </c>
      <c r="G15" s="9">
        <v>209</v>
      </c>
      <c r="H15" s="9">
        <f t="shared" si="0"/>
        <v>2000</v>
      </c>
      <c r="I15" s="38">
        <f t="shared" si="4"/>
        <v>100</v>
      </c>
      <c r="J15" s="38">
        <f t="shared" si="1"/>
        <v>2100</v>
      </c>
      <c r="K15" s="38">
        <f t="shared" si="2"/>
        <v>147</v>
      </c>
      <c r="L15" s="38">
        <f t="shared" si="3"/>
        <v>1953</v>
      </c>
    </row>
    <row r="16" spans="1:12" x14ac:dyDescent="0.25">
      <c r="D16" s="35"/>
      <c r="G16" s="109"/>
      <c r="H16" s="109"/>
    </row>
    <row r="17" spans="7:8" x14ac:dyDescent="0.25">
      <c r="G17" s="39" t="s">
        <v>45</v>
      </c>
      <c r="H17" s="40">
        <f>SUM(H6:H15)</f>
        <v>20950</v>
      </c>
    </row>
    <row r="18" spans="7:8" x14ac:dyDescent="0.25">
      <c r="G18" s="39" t="s">
        <v>98</v>
      </c>
      <c r="H18" s="40">
        <f>SUM(I6:I15)</f>
        <v>1047.5</v>
      </c>
    </row>
    <row r="19" spans="7:8" x14ac:dyDescent="0.25">
      <c r="G19" s="39" t="s">
        <v>41</v>
      </c>
      <c r="H19" s="41">
        <f>SUM(K6:K15)</f>
        <v>1539.825</v>
      </c>
    </row>
    <row r="20" spans="7:8" x14ac:dyDescent="0.25">
      <c r="G20" s="39" t="s">
        <v>99</v>
      </c>
      <c r="H20" s="41">
        <f>SUM(L6:L15)</f>
        <v>20457.674999999999</v>
      </c>
    </row>
  </sheetData>
  <mergeCells count="3">
    <mergeCell ref="A1:H2"/>
    <mergeCell ref="A3:H4"/>
    <mergeCell ref="G16:H16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66"/>
  </sheetPr>
  <dimension ref="A1:K13"/>
  <sheetViews>
    <sheetView topLeftCell="A4" workbookViewId="0">
      <selection activeCell="H23" sqref="H23"/>
    </sheetView>
  </sheetViews>
  <sheetFormatPr defaultRowHeight="15" x14ac:dyDescent="0.25"/>
  <cols>
    <col min="1" max="1" width="11.140625" customWidth="1"/>
    <col min="4" max="4" width="11.5703125" customWidth="1"/>
    <col min="6" max="7" width="15.28515625" customWidth="1"/>
    <col min="8" max="8" width="10.140625" customWidth="1"/>
    <col min="9" max="9" width="11.140625" customWidth="1"/>
  </cols>
  <sheetData>
    <row r="1" spans="1:11" x14ac:dyDescent="0.25">
      <c r="A1" s="110" t="s">
        <v>29</v>
      </c>
      <c r="B1" s="111"/>
      <c r="C1" s="111"/>
      <c r="D1" s="111"/>
      <c r="E1" s="111"/>
      <c r="F1" s="111"/>
      <c r="G1" s="111"/>
      <c r="H1" s="111"/>
      <c r="I1" s="111"/>
      <c r="J1" s="70"/>
      <c r="K1" s="70"/>
    </row>
    <row r="2" spans="1:11" x14ac:dyDescent="0.25">
      <c r="A2" s="111"/>
      <c r="B2" s="111"/>
      <c r="C2" s="111"/>
      <c r="D2" s="111"/>
      <c r="E2" s="111"/>
      <c r="F2" s="111"/>
      <c r="G2" s="111"/>
      <c r="H2" s="111"/>
      <c r="I2" s="111"/>
      <c r="J2" s="70"/>
      <c r="K2" s="70"/>
    </row>
    <row r="3" spans="1:11" x14ac:dyDescent="0.25">
      <c r="A3" s="112" t="s">
        <v>30</v>
      </c>
      <c r="B3" s="113"/>
      <c r="C3" s="113"/>
      <c r="D3" s="113"/>
      <c r="E3" s="113"/>
      <c r="F3" s="113"/>
      <c r="G3" s="113"/>
      <c r="H3" s="113"/>
      <c r="I3" s="113"/>
      <c r="J3" s="59"/>
      <c r="K3" s="59"/>
    </row>
    <row r="4" spans="1:11" x14ac:dyDescent="0.25">
      <c r="A4" s="113"/>
      <c r="B4" s="113"/>
      <c r="C4" s="113"/>
      <c r="D4" s="113"/>
      <c r="E4" s="113"/>
      <c r="F4" s="113"/>
      <c r="G4" s="113"/>
      <c r="H4" s="113"/>
      <c r="I4" s="113"/>
      <c r="J4" s="59"/>
      <c r="K4" s="59"/>
    </row>
    <row r="5" spans="1:11" x14ac:dyDescent="0.25">
      <c r="A5" s="49" t="s">
        <v>44</v>
      </c>
      <c r="B5" s="49" t="s">
        <v>42</v>
      </c>
      <c r="C5" s="49" t="s">
        <v>37</v>
      </c>
      <c r="D5" s="49" t="s">
        <v>38</v>
      </c>
      <c r="E5" s="49" t="s">
        <v>40</v>
      </c>
      <c r="F5" s="49" t="s">
        <v>41</v>
      </c>
      <c r="G5" s="49" t="s">
        <v>39</v>
      </c>
      <c r="H5" s="49"/>
      <c r="I5" s="48"/>
      <c r="J5" s="48"/>
      <c r="K5" s="48"/>
    </row>
    <row r="6" spans="1:11" x14ac:dyDescent="0.25">
      <c r="A6" s="49">
        <v>1</v>
      </c>
      <c r="B6" s="48" t="s">
        <v>31</v>
      </c>
      <c r="C6" s="48">
        <v>20</v>
      </c>
      <c r="D6" s="48">
        <v>10</v>
      </c>
      <c r="E6" s="71">
        <v>0.03</v>
      </c>
      <c r="F6" s="71">
        <v>0.02</v>
      </c>
      <c r="G6" s="48">
        <f>PRODUCT(C6,D6)</f>
        <v>200</v>
      </c>
      <c r="H6" s="72">
        <f>(G6*3%)</f>
        <v>6</v>
      </c>
      <c r="I6" s="72">
        <f>SUM(G6:H6)</f>
        <v>206</v>
      </c>
      <c r="J6" s="48">
        <f>(I6*2%)</f>
        <v>4.12</v>
      </c>
      <c r="K6" s="48">
        <f>(I6-J6)</f>
        <v>201.88</v>
      </c>
    </row>
    <row r="7" spans="1:11" x14ac:dyDescent="0.25">
      <c r="A7" s="49">
        <v>2</v>
      </c>
      <c r="B7" s="48" t="s">
        <v>32</v>
      </c>
      <c r="C7" s="48">
        <v>15</v>
      </c>
      <c r="D7" s="48">
        <v>25</v>
      </c>
      <c r="E7" s="71">
        <v>0.03</v>
      </c>
      <c r="F7" s="71">
        <v>0.03</v>
      </c>
      <c r="G7" s="48">
        <f t="shared" ref="G7:G12" si="0">PRODUCT(C7,D7)</f>
        <v>375</v>
      </c>
      <c r="H7" s="72">
        <f t="shared" ref="H7:H12" si="1">(G7*3%)</f>
        <v>11.25</v>
      </c>
      <c r="I7" s="72">
        <f t="shared" ref="I7:I12" si="2">SUM(G7:H7)</f>
        <v>386.25</v>
      </c>
      <c r="J7" s="48">
        <f t="shared" ref="J7:J12" si="3">(I7*2%)</f>
        <v>7.7250000000000005</v>
      </c>
      <c r="K7" s="48">
        <f t="shared" ref="K7:K12" si="4">(I7-J7)</f>
        <v>378.52499999999998</v>
      </c>
    </row>
    <row r="8" spans="1:11" x14ac:dyDescent="0.25">
      <c r="A8" s="49">
        <v>3</v>
      </c>
      <c r="B8" s="48" t="s">
        <v>33</v>
      </c>
      <c r="C8" s="48">
        <v>10</v>
      </c>
      <c r="D8" s="48">
        <v>20</v>
      </c>
      <c r="E8" s="71">
        <v>0.03</v>
      </c>
      <c r="F8" s="71">
        <v>0.02</v>
      </c>
      <c r="G8" s="48">
        <f t="shared" si="0"/>
        <v>200</v>
      </c>
      <c r="H8" s="72">
        <f t="shared" si="1"/>
        <v>6</v>
      </c>
      <c r="I8" s="72">
        <f t="shared" si="2"/>
        <v>206</v>
      </c>
      <c r="J8" s="48">
        <f t="shared" si="3"/>
        <v>4.12</v>
      </c>
      <c r="K8" s="48">
        <f t="shared" si="4"/>
        <v>201.88</v>
      </c>
    </row>
    <row r="9" spans="1:11" x14ac:dyDescent="0.25">
      <c r="A9" s="49">
        <v>4</v>
      </c>
      <c r="B9" s="48" t="s">
        <v>34</v>
      </c>
      <c r="C9" s="48">
        <v>12</v>
      </c>
      <c r="D9" s="48">
        <v>25</v>
      </c>
      <c r="E9" s="71">
        <v>0.03</v>
      </c>
      <c r="F9" s="71">
        <v>0.06</v>
      </c>
      <c r="G9" s="48">
        <f t="shared" si="0"/>
        <v>300</v>
      </c>
      <c r="H9" s="72">
        <f t="shared" si="1"/>
        <v>9</v>
      </c>
      <c r="I9" s="72">
        <f t="shared" si="2"/>
        <v>309</v>
      </c>
      <c r="J9" s="48">
        <f t="shared" si="3"/>
        <v>6.18</v>
      </c>
      <c r="K9" s="48">
        <f t="shared" si="4"/>
        <v>302.82</v>
      </c>
    </row>
    <row r="10" spans="1:11" x14ac:dyDescent="0.25">
      <c r="A10" s="49">
        <v>5</v>
      </c>
      <c r="B10" s="48" t="s">
        <v>43</v>
      </c>
      <c r="C10" s="48">
        <v>15</v>
      </c>
      <c r="D10" s="48">
        <v>30</v>
      </c>
      <c r="E10" s="71">
        <v>0.03</v>
      </c>
      <c r="F10" s="71">
        <v>7.0000000000000007E-2</v>
      </c>
      <c r="G10" s="48">
        <f t="shared" si="0"/>
        <v>450</v>
      </c>
      <c r="H10" s="72">
        <f t="shared" si="1"/>
        <v>13.5</v>
      </c>
      <c r="I10" s="72">
        <f t="shared" si="2"/>
        <v>463.5</v>
      </c>
      <c r="J10" s="48">
        <f t="shared" si="3"/>
        <v>9.27</v>
      </c>
      <c r="K10" s="48">
        <f t="shared" si="4"/>
        <v>454.23</v>
      </c>
    </row>
    <row r="11" spans="1:11" x14ac:dyDescent="0.25">
      <c r="A11" s="49">
        <v>6</v>
      </c>
      <c r="B11" s="48" t="s">
        <v>35</v>
      </c>
      <c r="C11" s="48">
        <v>20</v>
      </c>
      <c r="D11" s="48">
        <v>15</v>
      </c>
      <c r="E11" s="71">
        <v>0.03</v>
      </c>
      <c r="F11" s="71">
        <v>0.06</v>
      </c>
      <c r="G11" s="48">
        <f t="shared" si="0"/>
        <v>300</v>
      </c>
      <c r="H11" s="72">
        <f t="shared" si="1"/>
        <v>9</v>
      </c>
      <c r="I11" s="72">
        <f t="shared" si="2"/>
        <v>309</v>
      </c>
      <c r="J11" s="48">
        <f t="shared" si="3"/>
        <v>6.18</v>
      </c>
      <c r="K11" s="48">
        <f t="shared" si="4"/>
        <v>302.82</v>
      </c>
    </row>
    <row r="12" spans="1:11" x14ac:dyDescent="0.25">
      <c r="A12" s="49">
        <v>7</v>
      </c>
      <c r="B12" s="48" t="s">
        <v>36</v>
      </c>
      <c r="C12" s="48">
        <v>10</v>
      </c>
      <c r="D12" s="48">
        <v>10</v>
      </c>
      <c r="E12" s="71">
        <v>0.03</v>
      </c>
      <c r="F12" s="71">
        <v>0.02</v>
      </c>
      <c r="G12" s="48">
        <f t="shared" si="0"/>
        <v>100</v>
      </c>
      <c r="H12" s="72">
        <f t="shared" si="1"/>
        <v>3</v>
      </c>
      <c r="I12" s="72">
        <f t="shared" si="2"/>
        <v>103</v>
      </c>
      <c r="J12" s="48">
        <f t="shared" si="3"/>
        <v>2.06</v>
      </c>
      <c r="K12" s="48">
        <f t="shared" si="4"/>
        <v>100.94</v>
      </c>
    </row>
    <row r="13" spans="1:11" x14ac:dyDescent="0.25">
      <c r="A13" s="48"/>
      <c r="B13" s="48"/>
      <c r="C13" s="48"/>
      <c r="D13" s="48"/>
      <c r="E13" s="48"/>
      <c r="F13" s="48" t="s">
        <v>45</v>
      </c>
      <c r="G13" s="48">
        <f>SUM(K6:K12)</f>
        <v>1943.095</v>
      </c>
      <c r="H13" s="72"/>
      <c r="I13" s="72"/>
      <c r="J13" s="48"/>
      <c r="K13" s="48"/>
    </row>
  </sheetData>
  <mergeCells count="2">
    <mergeCell ref="A1:I2"/>
    <mergeCell ref="A3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P19"/>
  <sheetViews>
    <sheetView workbookViewId="0">
      <selection activeCell="H23" sqref="H23"/>
    </sheetView>
  </sheetViews>
  <sheetFormatPr defaultRowHeight="15" x14ac:dyDescent="0.25"/>
  <cols>
    <col min="1" max="1" width="21.28515625" customWidth="1"/>
    <col min="2" max="2" width="13.85546875" customWidth="1"/>
    <col min="3" max="3" width="11.28515625" customWidth="1"/>
    <col min="5" max="5" width="12.85546875" customWidth="1"/>
    <col min="6" max="6" width="11.85546875" customWidth="1"/>
    <col min="7" max="7" width="12.5703125" customWidth="1"/>
    <col min="8" max="8" width="11.140625" customWidth="1"/>
    <col min="9" max="9" width="11.7109375" customWidth="1"/>
    <col min="10" max="10" width="12.28515625" customWidth="1"/>
    <col min="13" max="13" width="16.5703125" customWidth="1"/>
    <col min="15" max="15" width="11.5703125" customWidth="1"/>
    <col min="16" max="16" width="13.140625" customWidth="1"/>
  </cols>
  <sheetData>
    <row r="1" spans="1:16" x14ac:dyDescent="0.2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/>
      <c r="P1" s="1"/>
    </row>
    <row r="2" spans="1:16" x14ac:dyDescent="0.25">
      <c r="A2">
        <v>42</v>
      </c>
      <c r="B2">
        <v>62</v>
      </c>
      <c r="C2">
        <v>73</v>
      </c>
      <c r="D2">
        <f>SUM(A2:C2)</f>
        <v>177</v>
      </c>
      <c r="E2">
        <f t="shared" ref="E2:E6" si="0">(A2*B2)</f>
        <v>2604</v>
      </c>
      <c r="F2" s="30">
        <f>AVERAGE(A2,B2,C2)</f>
        <v>59</v>
      </c>
      <c r="G2">
        <f>COUNT(A2:F2)</f>
        <v>6</v>
      </c>
      <c r="H2">
        <f>SUBTOTAL(3,A2:C2)</f>
        <v>3</v>
      </c>
      <c r="I2">
        <f>MOD(A2,3)</f>
        <v>0</v>
      </c>
      <c r="J2" s="29">
        <f>POWER(B2,4)</f>
        <v>14776336</v>
      </c>
      <c r="K2">
        <f>CEILING(D2,5)</f>
        <v>180</v>
      </c>
      <c r="L2">
        <f>FLOOR(C2,6)</f>
        <v>72</v>
      </c>
      <c r="M2" t="str">
        <f>CONCATENATE(A2," ",B2)</f>
        <v>42 62</v>
      </c>
      <c r="N2">
        <f>LEN(M2)</f>
        <v>5</v>
      </c>
    </row>
    <row r="3" spans="1:16" x14ac:dyDescent="0.25">
      <c r="A3">
        <v>35</v>
      </c>
      <c r="B3">
        <v>37</v>
      </c>
      <c r="C3">
        <v>83</v>
      </c>
      <c r="D3">
        <f t="shared" ref="D3:D6" si="1">SUM(A3:C3)</f>
        <v>155</v>
      </c>
      <c r="E3">
        <f t="shared" si="0"/>
        <v>1295</v>
      </c>
      <c r="F3" s="30">
        <f t="shared" ref="F3:F6" si="2">AVERAGE(A3,B3,C3)</f>
        <v>51.666666666666664</v>
      </c>
      <c r="G3">
        <f t="shared" ref="G3:G6" si="3">COUNT(A3:F3)</f>
        <v>6</v>
      </c>
      <c r="H3">
        <f t="shared" ref="H3:H6" si="4">SUBTOTAL(3,A3:C3)</f>
        <v>3</v>
      </c>
      <c r="I3">
        <f t="shared" ref="I3:I6" si="5">MOD(A3,3)</f>
        <v>2</v>
      </c>
      <c r="J3" s="29">
        <f t="shared" ref="J3:J6" si="6">POWER(B3,4)</f>
        <v>1874161</v>
      </c>
      <c r="K3">
        <f t="shared" ref="K3:K6" si="7">CEILING(D3,5)</f>
        <v>155</v>
      </c>
      <c r="L3">
        <f t="shared" ref="L3:L5" si="8">FLOOR(C3,6)</f>
        <v>78</v>
      </c>
      <c r="M3" t="str">
        <f>CONCATENATE(A3," ",B3)</f>
        <v>35 37</v>
      </c>
      <c r="N3">
        <f t="shared" ref="N3:N6" si="9">LEN(M3)</f>
        <v>5</v>
      </c>
    </row>
    <row r="4" spans="1:16" x14ac:dyDescent="0.25">
      <c r="A4">
        <v>63</v>
      </c>
      <c r="B4">
        <v>38</v>
      </c>
      <c r="C4">
        <v>74</v>
      </c>
      <c r="D4">
        <f t="shared" si="1"/>
        <v>175</v>
      </c>
      <c r="E4">
        <f t="shared" si="0"/>
        <v>2394</v>
      </c>
      <c r="F4" s="30">
        <f t="shared" si="2"/>
        <v>58.333333333333336</v>
      </c>
      <c r="G4">
        <f t="shared" si="3"/>
        <v>6</v>
      </c>
      <c r="H4">
        <f t="shared" si="4"/>
        <v>3</v>
      </c>
      <c r="I4">
        <f t="shared" si="5"/>
        <v>0</v>
      </c>
      <c r="J4" s="29">
        <f t="shared" si="6"/>
        <v>2085136</v>
      </c>
      <c r="K4">
        <f t="shared" si="7"/>
        <v>175</v>
      </c>
      <c r="L4">
        <f t="shared" si="8"/>
        <v>72</v>
      </c>
      <c r="M4" t="str">
        <f>CONCATENATE(A4," ",B4)</f>
        <v>63 38</v>
      </c>
      <c r="N4">
        <f t="shared" si="9"/>
        <v>5</v>
      </c>
    </row>
    <row r="5" spans="1:16" x14ac:dyDescent="0.25">
      <c r="A5">
        <v>74</v>
      </c>
      <c r="B5">
        <v>97</v>
      </c>
      <c r="C5">
        <v>62</v>
      </c>
      <c r="D5">
        <f t="shared" si="1"/>
        <v>233</v>
      </c>
      <c r="E5">
        <f t="shared" si="0"/>
        <v>7178</v>
      </c>
      <c r="F5" s="30">
        <f t="shared" si="2"/>
        <v>77.666666666666671</v>
      </c>
      <c r="G5">
        <f t="shared" si="3"/>
        <v>6</v>
      </c>
      <c r="H5">
        <f t="shared" si="4"/>
        <v>3</v>
      </c>
      <c r="I5">
        <f t="shared" si="5"/>
        <v>2</v>
      </c>
      <c r="J5" s="29">
        <f t="shared" si="6"/>
        <v>88529281</v>
      </c>
      <c r="K5">
        <f t="shared" si="7"/>
        <v>235</v>
      </c>
      <c r="L5">
        <f t="shared" si="8"/>
        <v>60</v>
      </c>
      <c r="M5" t="str">
        <f>CONCATENATE(A5," ",B5)</f>
        <v>74 97</v>
      </c>
      <c r="N5">
        <f t="shared" si="9"/>
        <v>5</v>
      </c>
    </row>
    <row r="6" spans="1:16" x14ac:dyDescent="0.25">
      <c r="A6">
        <v>39</v>
      </c>
      <c r="B6">
        <v>46</v>
      </c>
      <c r="C6">
        <v>48</v>
      </c>
      <c r="D6">
        <f t="shared" si="1"/>
        <v>133</v>
      </c>
      <c r="E6">
        <f t="shared" si="0"/>
        <v>1794</v>
      </c>
      <c r="F6" s="30">
        <f t="shared" si="2"/>
        <v>44.333333333333336</v>
      </c>
      <c r="G6">
        <f t="shared" si="3"/>
        <v>6</v>
      </c>
      <c r="H6">
        <f t="shared" si="4"/>
        <v>3</v>
      </c>
      <c r="I6">
        <f t="shared" si="5"/>
        <v>0</v>
      </c>
      <c r="J6" s="29">
        <f t="shared" si="6"/>
        <v>4477456</v>
      </c>
      <c r="K6">
        <f t="shared" si="7"/>
        <v>135</v>
      </c>
      <c r="L6">
        <f>FLOOR(C6,6)</f>
        <v>48</v>
      </c>
      <c r="M6" t="str">
        <f t="shared" ref="M6" si="10">CONCATENATE(A6," ",B6)</f>
        <v>39 46</v>
      </c>
      <c r="N6">
        <f t="shared" si="9"/>
        <v>5</v>
      </c>
    </row>
    <row r="9" spans="1:16" x14ac:dyDescent="0.25">
      <c r="A9" t="s">
        <v>61</v>
      </c>
      <c r="B9" t="s">
        <v>60</v>
      </c>
      <c r="C9" t="s">
        <v>66</v>
      </c>
      <c r="D9" s="1" t="s">
        <v>67</v>
      </c>
      <c r="E9" s="1" t="s">
        <v>68</v>
      </c>
      <c r="F9" s="1" t="s">
        <v>69</v>
      </c>
      <c r="G9" s="1" t="s">
        <v>70</v>
      </c>
      <c r="H9" s="1" t="s">
        <v>71</v>
      </c>
      <c r="I9" s="1" t="s">
        <v>72</v>
      </c>
    </row>
    <row r="10" spans="1:16" x14ac:dyDescent="0.25">
      <c r="A10" t="s">
        <v>62</v>
      </c>
      <c r="B10" t="str">
        <f>REPLACE(A10,1,4,"MARAN")</f>
        <v>MARAN</v>
      </c>
      <c r="C10" t="str">
        <f>SUBSTITUTE(A10,"MARAN","VELAN")</f>
        <v>MANI</v>
      </c>
      <c r="D10" t="str">
        <f>LEFT(A10,3)</f>
        <v>MAN</v>
      </c>
      <c r="E10" t="str">
        <f>MID(A10,2,3)</f>
        <v>ANI</v>
      </c>
      <c r="F10" t="str">
        <f>RIGHT(A10,3)</f>
        <v>ANI</v>
      </c>
      <c r="G10" t="str">
        <f>UPPER(A10)</f>
        <v>MANI</v>
      </c>
      <c r="H10" t="str">
        <f>LOWER(A10)</f>
        <v>mani</v>
      </c>
      <c r="I10" t="str">
        <f>PROPER(A10:A13)</f>
        <v>Mani</v>
      </c>
    </row>
    <row r="11" spans="1:16" x14ac:dyDescent="0.25">
      <c r="A11" t="s">
        <v>63</v>
      </c>
      <c r="B11" t="str">
        <f t="shared" ref="B11:B13" si="11">REPLACE(A11,1,4,"MARAN")</f>
        <v>MARANNA</v>
      </c>
      <c r="C11" t="str">
        <f t="shared" ref="C11:C13" si="12">SUBSTITUTE(A11,"MARAN","VELAN")</f>
        <v>RAMANA</v>
      </c>
      <c r="D11" t="str">
        <f t="shared" ref="D11:D13" si="13">LEFT(A11,3)</f>
        <v>RAM</v>
      </c>
      <c r="E11" t="str">
        <f t="shared" ref="E11:E13" si="14">MID(A11,2,3)</f>
        <v>AMA</v>
      </c>
      <c r="F11" t="str">
        <f t="shared" ref="F11:F13" si="15">RIGHT(A11,3)</f>
        <v>ANA</v>
      </c>
      <c r="G11" t="str">
        <f t="shared" ref="G11:G13" si="16">UPPER(A11)</f>
        <v>RAMANA</v>
      </c>
      <c r="H11" t="str">
        <f t="shared" ref="H11:H13" si="17">LOWER(A11)</f>
        <v>ramana</v>
      </c>
      <c r="I11" t="str">
        <f t="shared" ref="I11:I13" si="18">PROPER(A11:A14)</f>
        <v>Ramana</v>
      </c>
    </row>
    <row r="12" spans="1:16" x14ac:dyDescent="0.25">
      <c r="A12" t="s">
        <v>64</v>
      </c>
      <c r="B12" t="str">
        <f t="shared" si="11"/>
        <v>MARANHI</v>
      </c>
      <c r="C12" t="str">
        <f t="shared" si="12"/>
        <v>SAKTHI</v>
      </c>
      <c r="D12" t="str">
        <f t="shared" si="13"/>
        <v>SAK</v>
      </c>
      <c r="E12" t="str">
        <f t="shared" si="14"/>
        <v>AKT</v>
      </c>
      <c r="F12" t="str">
        <f t="shared" si="15"/>
        <v>THI</v>
      </c>
      <c r="G12" t="str">
        <f t="shared" si="16"/>
        <v>SAKTHI</v>
      </c>
      <c r="H12" t="str">
        <f t="shared" si="17"/>
        <v>sakthi</v>
      </c>
      <c r="I12" t="str">
        <f t="shared" si="18"/>
        <v>Sakthi</v>
      </c>
    </row>
    <row r="13" spans="1:16" x14ac:dyDescent="0.25">
      <c r="A13" t="s">
        <v>65</v>
      </c>
      <c r="B13" t="str">
        <f t="shared" si="11"/>
        <v>MARANGAN</v>
      </c>
      <c r="C13" t="str">
        <f t="shared" si="12"/>
        <v>MURUGAN</v>
      </c>
      <c r="D13" t="str">
        <f t="shared" si="13"/>
        <v>MUR</v>
      </c>
      <c r="E13" t="str">
        <f t="shared" si="14"/>
        <v>URU</v>
      </c>
      <c r="F13" t="str">
        <f t="shared" si="15"/>
        <v>GAN</v>
      </c>
      <c r="G13" t="str">
        <f t="shared" si="16"/>
        <v>MURUGAN</v>
      </c>
      <c r="H13" t="str">
        <f t="shared" si="17"/>
        <v>murugan</v>
      </c>
      <c r="I13" t="str">
        <f t="shared" si="18"/>
        <v>Murugan</v>
      </c>
    </row>
    <row r="17" spans="1:10" x14ac:dyDescent="0.25">
      <c r="A17" s="1" t="s">
        <v>73</v>
      </c>
      <c r="B17" s="1" t="s">
        <v>74</v>
      </c>
      <c r="C17" s="1" t="s">
        <v>75</v>
      </c>
      <c r="D17" s="1" t="s">
        <v>76</v>
      </c>
      <c r="E17" s="33" t="s">
        <v>77</v>
      </c>
      <c r="F17" s="1" t="s">
        <v>78</v>
      </c>
      <c r="G17" s="1" t="s">
        <v>79</v>
      </c>
      <c r="H17" s="1" t="s">
        <v>80</v>
      </c>
      <c r="I17" s="1" t="s">
        <v>81</v>
      </c>
      <c r="J17" s="1" t="s">
        <v>82</v>
      </c>
    </row>
    <row r="18" spans="1:10" x14ac:dyDescent="0.25">
      <c r="A18" s="31">
        <v>45405.575694444444</v>
      </c>
      <c r="B18" s="32">
        <f ca="1">TODAY()</f>
        <v>45420</v>
      </c>
      <c r="C18" s="1">
        <f ca="1">DAY(TODAY())</f>
        <v>8</v>
      </c>
      <c r="D18" s="33">
        <f ca="1">MONTH(TODAY())</f>
        <v>5</v>
      </c>
      <c r="E18" s="1">
        <f ca="1">YEAR(TODAY())</f>
        <v>2024</v>
      </c>
      <c r="F18" s="34">
        <f>TIME(11,12,30)</f>
        <v>0.4670138888888889</v>
      </c>
      <c r="G18" s="1">
        <f ca="1">HOUR(NOW())</f>
        <v>12</v>
      </c>
      <c r="H18" s="1">
        <f ca="1">MINUTE(NOW())</f>
        <v>57</v>
      </c>
      <c r="I18" s="1">
        <f ca="1">SECOND(NOW())</f>
        <v>44</v>
      </c>
      <c r="J18" s="1">
        <f ca="1">DATEDIF(B18,B19,"Y")</f>
        <v>0</v>
      </c>
    </row>
    <row r="19" spans="1:10" x14ac:dyDescent="0.25">
      <c r="B19" s="32">
        <f ca="1">TODAY()</f>
        <v>45420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33"/>
  </sheetPr>
  <dimension ref="A1:H17"/>
  <sheetViews>
    <sheetView workbookViewId="0">
      <selection activeCell="B15" sqref="B15"/>
    </sheetView>
  </sheetViews>
  <sheetFormatPr defaultRowHeight="15" x14ac:dyDescent="0.25"/>
  <cols>
    <col min="1" max="1" width="6.140625" customWidth="1"/>
    <col min="2" max="2" width="17.42578125" customWidth="1"/>
    <col min="3" max="3" width="13.42578125" customWidth="1"/>
    <col min="4" max="4" width="12.85546875" customWidth="1"/>
    <col min="5" max="5" width="13" customWidth="1"/>
    <col min="6" max="6" width="16.5703125" customWidth="1"/>
    <col min="7" max="7" width="13.42578125" customWidth="1"/>
    <col min="8" max="8" width="4.28515625" customWidth="1"/>
  </cols>
  <sheetData>
    <row r="1" spans="1:8" x14ac:dyDescent="0.25">
      <c r="A1" s="114" t="s">
        <v>101</v>
      </c>
      <c r="B1" s="115"/>
      <c r="C1" s="115"/>
      <c r="D1" s="115"/>
      <c r="E1" s="115"/>
      <c r="F1" s="115"/>
      <c r="G1" s="115"/>
      <c r="H1" s="60"/>
    </row>
    <row r="2" spans="1:8" x14ac:dyDescent="0.25">
      <c r="A2" s="115"/>
      <c r="B2" s="115"/>
      <c r="C2" s="115"/>
      <c r="D2" s="115"/>
      <c r="E2" s="115"/>
      <c r="F2" s="115"/>
      <c r="G2" s="115"/>
      <c r="H2" s="60"/>
    </row>
    <row r="3" spans="1:8" x14ac:dyDescent="0.25">
      <c r="A3" s="45" t="s">
        <v>100</v>
      </c>
      <c r="B3" s="45" t="s">
        <v>42</v>
      </c>
      <c r="C3" s="45" t="s">
        <v>102</v>
      </c>
      <c r="D3" s="46" t="s">
        <v>103</v>
      </c>
      <c r="E3" s="46" t="s">
        <v>104</v>
      </c>
      <c r="F3" s="46" t="s">
        <v>105</v>
      </c>
      <c r="G3" s="46" t="s">
        <v>96</v>
      </c>
      <c r="H3" s="60"/>
    </row>
    <row r="4" spans="1:8" x14ac:dyDescent="0.25">
      <c r="A4" s="43">
        <v>1</v>
      </c>
      <c r="B4" s="51" t="s">
        <v>106</v>
      </c>
      <c r="C4" s="52" t="s">
        <v>114</v>
      </c>
      <c r="D4" s="53">
        <v>40</v>
      </c>
      <c r="E4" s="49">
        <v>20</v>
      </c>
      <c r="F4" s="44">
        <v>15</v>
      </c>
      <c r="G4" s="54">
        <f>D4-E4+F4</f>
        <v>35</v>
      </c>
      <c r="H4" s="60"/>
    </row>
    <row r="5" spans="1:8" x14ac:dyDescent="0.25">
      <c r="A5" s="43">
        <v>2</v>
      </c>
      <c r="B5" s="51" t="s">
        <v>107</v>
      </c>
      <c r="C5" s="52" t="s">
        <v>115</v>
      </c>
      <c r="D5" s="53">
        <v>50</v>
      </c>
      <c r="E5" s="49">
        <v>30</v>
      </c>
      <c r="F5" s="44">
        <v>20</v>
      </c>
      <c r="G5" s="54">
        <f t="shared" ref="G5:G11" si="0">D5-E5+F5</f>
        <v>40</v>
      </c>
      <c r="H5" s="60"/>
    </row>
    <row r="6" spans="1:8" x14ac:dyDescent="0.25">
      <c r="A6" s="43">
        <v>3</v>
      </c>
      <c r="B6" s="51" t="s">
        <v>108</v>
      </c>
      <c r="C6" s="52" t="s">
        <v>116</v>
      </c>
      <c r="D6" s="53">
        <v>60</v>
      </c>
      <c r="E6" s="49">
        <v>25</v>
      </c>
      <c r="F6" s="44">
        <v>30</v>
      </c>
      <c r="G6" s="54">
        <f t="shared" si="0"/>
        <v>65</v>
      </c>
      <c r="H6" s="60"/>
    </row>
    <row r="7" spans="1:8" x14ac:dyDescent="0.25">
      <c r="A7" s="43">
        <v>4</v>
      </c>
      <c r="B7" s="51" t="s">
        <v>109</v>
      </c>
      <c r="C7" s="52" t="s">
        <v>117</v>
      </c>
      <c r="D7" s="53">
        <v>50</v>
      </c>
      <c r="E7" s="49">
        <v>36</v>
      </c>
      <c r="F7" s="44">
        <v>25</v>
      </c>
      <c r="G7" s="54">
        <f t="shared" si="0"/>
        <v>39</v>
      </c>
      <c r="H7" s="60"/>
    </row>
    <row r="8" spans="1:8" x14ac:dyDescent="0.25">
      <c r="A8" s="43">
        <v>5</v>
      </c>
      <c r="B8" s="51" t="s">
        <v>110</v>
      </c>
      <c r="C8" s="52" t="s">
        <v>118</v>
      </c>
      <c r="D8" s="53">
        <v>70</v>
      </c>
      <c r="E8" s="49">
        <v>40</v>
      </c>
      <c r="F8" s="44">
        <v>30</v>
      </c>
      <c r="G8" s="54">
        <f t="shared" si="0"/>
        <v>60</v>
      </c>
      <c r="H8" s="60"/>
    </row>
    <row r="9" spans="1:8" x14ac:dyDescent="0.25">
      <c r="A9" s="43">
        <v>6</v>
      </c>
      <c r="B9" s="51" t="s">
        <v>111</v>
      </c>
      <c r="C9" s="52" t="s">
        <v>119</v>
      </c>
      <c r="D9" s="53">
        <v>80</v>
      </c>
      <c r="E9" s="49">
        <v>47</v>
      </c>
      <c r="F9" s="44">
        <v>30</v>
      </c>
      <c r="G9" s="54">
        <f t="shared" si="0"/>
        <v>63</v>
      </c>
      <c r="H9" s="60"/>
    </row>
    <row r="10" spans="1:8" x14ac:dyDescent="0.25">
      <c r="A10" s="43">
        <v>7</v>
      </c>
      <c r="B10" s="51" t="s">
        <v>112</v>
      </c>
      <c r="C10" s="52" t="s">
        <v>55</v>
      </c>
      <c r="D10" s="53">
        <v>30</v>
      </c>
      <c r="E10" s="49">
        <v>15</v>
      </c>
      <c r="F10" s="44">
        <v>15</v>
      </c>
      <c r="G10" s="54">
        <f t="shared" si="0"/>
        <v>30</v>
      </c>
      <c r="H10" s="60"/>
    </row>
    <row r="11" spans="1:8" x14ac:dyDescent="0.25">
      <c r="A11" s="43">
        <v>8</v>
      </c>
      <c r="B11" s="51" t="s">
        <v>113</v>
      </c>
      <c r="C11" s="52" t="s">
        <v>120</v>
      </c>
      <c r="D11" s="53">
        <v>40</v>
      </c>
      <c r="E11" s="49">
        <v>20</v>
      </c>
      <c r="F11" s="44">
        <v>20</v>
      </c>
      <c r="G11" s="54">
        <f t="shared" si="0"/>
        <v>40</v>
      </c>
      <c r="H11" s="60"/>
    </row>
    <row r="12" spans="1:8" x14ac:dyDescent="0.25">
      <c r="A12" s="56"/>
      <c r="B12" s="56"/>
      <c r="C12" s="57"/>
      <c r="D12" s="57"/>
      <c r="E12" s="57"/>
      <c r="F12" s="57"/>
      <c r="G12" s="57"/>
      <c r="H12" s="60"/>
    </row>
    <row r="13" spans="1:8" x14ac:dyDescent="0.25">
      <c r="F13" s="55" t="s">
        <v>45</v>
      </c>
      <c r="G13" s="50">
        <f>SUM(G4:G11)</f>
        <v>372</v>
      </c>
      <c r="H13" s="60"/>
    </row>
    <row r="14" spans="1:8" x14ac:dyDescent="0.25">
      <c r="F14" s="55" t="s">
        <v>98</v>
      </c>
      <c r="G14" s="50">
        <f>(G13*4%)</f>
        <v>14.88</v>
      </c>
      <c r="H14" s="60"/>
    </row>
    <row r="15" spans="1:8" x14ac:dyDescent="0.25">
      <c r="F15" s="55" t="s">
        <v>121</v>
      </c>
      <c r="G15" s="50">
        <f>(G13*5%)</f>
        <v>18.600000000000001</v>
      </c>
      <c r="H15" s="60"/>
    </row>
    <row r="16" spans="1:8" x14ac:dyDescent="0.25">
      <c r="F16" s="55" t="s">
        <v>99</v>
      </c>
      <c r="G16" s="50">
        <f>(G13+G14+G15)</f>
        <v>405.48</v>
      </c>
      <c r="H16" s="60"/>
    </row>
    <row r="17" spans="6:8" x14ac:dyDescent="0.25">
      <c r="F17" s="55" t="s">
        <v>41</v>
      </c>
      <c r="G17" s="50">
        <f>(G16-5%)</f>
        <v>405.43</v>
      </c>
      <c r="H17" s="60"/>
    </row>
  </sheetData>
  <mergeCells count="1">
    <mergeCell ref="A1:G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14"/>
  <sheetViews>
    <sheetView tabSelected="1" workbookViewId="0">
      <selection activeCell="S11" sqref="S11"/>
    </sheetView>
  </sheetViews>
  <sheetFormatPr defaultRowHeight="15" x14ac:dyDescent="0.25"/>
  <cols>
    <col min="1" max="1" width="4.140625" customWidth="1"/>
    <col min="2" max="2" width="4.42578125" customWidth="1"/>
    <col min="3" max="3" width="11" customWidth="1"/>
    <col min="4" max="4" width="10.28515625" customWidth="1"/>
    <col min="5" max="5" width="5.28515625" customWidth="1"/>
    <col min="6" max="6" width="7.5703125" customWidth="1"/>
    <col min="7" max="7" width="6.85546875" customWidth="1"/>
    <col min="8" max="8" width="7.28515625" customWidth="1"/>
    <col min="9" max="9" width="9.42578125" customWidth="1"/>
    <col min="10" max="10" width="7.42578125" customWidth="1"/>
    <col min="11" max="11" width="7.28515625" customWidth="1"/>
    <col min="12" max="12" width="4.42578125" customWidth="1"/>
    <col min="13" max="13" width="4.85546875" customWidth="1"/>
    <col min="14" max="14" width="7.7109375" customWidth="1"/>
    <col min="15" max="15" width="7.42578125" customWidth="1"/>
    <col min="16" max="16" width="6.5703125" customWidth="1"/>
    <col min="17" max="17" width="4.7109375" customWidth="1"/>
    <col min="18" max="18" width="3.7109375" customWidth="1"/>
  </cols>
  <sheetData>
    <row r="1" spans="1:21" x14ac:dyDescent="0.25">
      <c r="A1" s="58"/>
      <c r="B1" s="116" t="s">
        <v>122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8"/>
      <c r="R1" s="62"/>
    </row>
    <row r="2" spans="1:21" x14ac:dyDescent="0.25">
      <c r="A2" s="58"/>
      <c r="B2" s="119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1"/>
      <c r="R2" s="62"/>
    </row>
    <row r="3" spans="1:21" x14ac:dyDescent="0.25">
      <c r="A3" s="58"/>
      <c r="B3" s="68" t="s">
        <v>44</v>
      </c>
      <c r="C3" s="68" t="s">
        <v>61</v>
      </c>
      <c r="D3" s="68" t="s">
        <v>131</v>
      </c>
      <c r="E3" s="68" t="s">
        <v>132</v>
      </c>
      <c r="F3" s="68" t="s">
        <v>133</v>
      </c>
      <c r="G3" s="68" t="s">
        <v>134</v>
      </c>
      <c r="H3" s="68" t="s">
        <v>135</v>
      </c>
      <c r="I3" s="68" t="s">
        <v>136</v>
      </c>
      <c r="J3" s="68" t="s">
        <v>137</v>
      </c>
      <c r="K3" s="68" t="s">
        <v>39</v>
      </c>
      <c r="L3" s="68" t="s">
        <v>138</v>
      </c>
      <c r="M3" s="68" t="s">
        <v>139</v>
      </c>
      <c r="N3" s="69" t="s">
        <v>51</v>
      </c>
      <c r="O3" s="69" t="s">
        <v>140</v>
      </c>
      <c r="P3" s="69" t="s">
        <v>141</v>
      </c>
      <c r="Q3" s="69" t="s">
        <v>142</v>
      </c>
      <c r="R3" s="62"/>
      <c r="U3" s="18"/>
    </row>
    <row r="4" spans="1:21" x14ac:dyDescent="0.25">
      <c r="A4" s="58"/>
      <c r="B4" s="55">
        <v>1</v>
      </c>
      <c r="C4" s="61" t="s">
        <v>123</v>
      </c>
      <c r="D4" s="47">
        <v>123244</v>
      </c>
      <c r="E4" s="49">
        <v>78</v>
      </c>
      <c r="F4" s="49">
        <v>88</v>
      </c>
      <c r="G4" s="49">
        <v>85</v>
      </c>
      <c r="H4" s="49">
        <v>82</v>
      </c>
      <c r="I4" s="49">
        <v>80</v>
      </c>
      <c r="J4" s="49">
        <v>70</v>
      </c>
      <c r="K4" s="67">
        <f>SUM(E4:J4)</f>
        <v>483</v>
      </c>
      <c r="L4" s="54">
        <f>MIN(E4:J4)</f>
        <v>70</v>
      </c>
      <c r="M4" s="54">
        <f>MAX(E4:J4)</f>
        <v>88</v>
      </c>
      <c r="N4" s="42">
        <f>AVERAGE(E4:J4,7)</f>
        <v>70</v>
      </c>
      <c r="O4" s="42" t="str">
        <f>IF(AND(E4&gt;=35,F4&gt;=35,G4&gt;=35,H4&gt;=35,I4&gt;=35,J4&gt;=35),"PASS","FAIL")</f>
        <v>PASS</v>
      </c>
      <c r="P4" s="73" t="str">
        <f>IF(N4&gt;65,"A",IF(N4&gt;50,"B","C"))</f>
        <v>A</v>
      </c>
      <c r="Q4" s="42">
        <f>RANK(K4,K4:K13)</f>
        <v>1</v>
      </c>
      <c r="R4" s="62"/>
    </row>
    <row r="5" spans="1:21" x14ac:dyDescent="0.25">
      <c r="A5" s="58"/>
      <c r="B5" s="55">
        <v>2</v>
      </c>
      <c r="C5" s="61" t="s">
        <v>124</v>
      </c>
      <c r="D5" s="47">
        <v>123244</v>
      </c>
      <c r="E5" s="49">
        <v>67</v>
      </c>
      <c r="F5" s="49">
        <v>78</v>
      </c>
      <c r="G5" s="49">
        <v>82</v>
      </c>
      <c r="H5" s="49">
        <v>78</v>
      </c>
      <c r="I5" s="49">
        <v>78</v>
      </c>
      <c r="J5" s="49">
        <v>59</v>
      </c>
      <c r="K5" s="67">
        <f t="shared" ref="K5:K13" si="0">SUM(E5:J5)</f>
        <v>442</v>
      </c>
      <c r="L5" s="54">
        <f t="shared" ref="L5:L13" si="1">MIN(E5:J5)</f>
        <v>59</v>
      </c>
      <c r="M5" s="54">
        <f t="shared" ref="M5:M13" si="2">MAX(E5:J5)</f>
        <v>82</v>
      </c>
      <c r="N5" s="42">
        <f t="shared" ref="N5:N12" si="3">AVERAGE(E5:J5,7)</f>
        <v>64.142857142857139</v>
      </c>
      <c r="O5" s="42" t="str">
        <f t="shared" ref="O5:O13" si="4">IF(AND(E5&gt;=35,F5&gt;=35,G5&gt;=35,H5&gt;=35,I5&gt;=35,J5&gt;=35),"PASS","FAIL")</f>
        <v>PASS</v>
      </c>
      <c r="P5" s="42" t="str">
        <f t="shared" ref="P5:P13" si="5">IF(N5&gt;65,"A",IF(N5&gt;50,"B","C"))</f>
        <v>B</v>
      </c>
      <c r="Q5" s="42">
        <f t="shared" ref="Q5:Q13" si="6">RANK(K5,K5:K14)</f>
        <v>2</v>
      </c>
      <c r="R5" s="62"/>
    </row>
    <row r="6" spans="1:21" x14ac:dyDescent="0.25">
      <c r="A6" s="58"/>
      <c r="B6" s="55">
        <v>3</v>
      </c>
      <c r="C6" s="61" t="s">
        <v>125</v>
      </c>
      <c r="D6" s="47">
        <v>123244</v>
      </c>
      <c r="E6" s="49">
        <v>56</v>
      </c>
      <c r="F6" s="49">
        <v>72</v>
      </c>
      <c r="G6" s="49">
        <v>77</v>
      </c>
      <c r="H6" s="49">
        <v>76</v>
      </c>
      <c r="I6" s="49">
        <v>80</v>
      </c>
      <c r="J6" s="49">
        <v>76</v>
      </c>
      <c r="K6" s="67">
        <f t="shared" si="0"/>
        <v>437</v>
      </c>
      <c r="L6" s="54">
        <f t="shared" si="1"/>
        <v>56</v>
      </c>
      <c r="M6" s="54">
        <f t="shared" si="2"/>
        <v>80</v>
      </c>
      <c r="N6" s="42">
        <f t="shared" si="3"/>
        <v>63.428571428571431</v>
      </c>
      <c r="O6" s="42" t="str">
        <f t="shared" si="4"/>
        <v>PASS</v>
      </c>
      <c r="P6" s="42" t="str">
        <f t="shared" si="5"/>
        <v>B</v>
      </c>
      <c r="Q6" s="42">
        <f t="shared" si="6"/>
        <v>2</v>
      </c>
      <c r="R6" s="62"/>
    </row>
    <row r="7" spans="1:21" x14ac:dyDescent="0.25">
      <c r="A7" s="58"/>
      <c r="B7" s="55">
        <v>4</v>
      </c>
      <c r="C7" s="61" t="s">
        <v>63</v>
      </c>
      <c r="D7" s="47">
        <v>123244</v>
      </c>
      <c r="E7" s="49">
        <v>85</v>
      </c>
      <c r="F7" s="49">
        <v>71</v>
      </c>
      <c r="G7" s="49">
        <v>85</v>
      </c>
      <c r="H7" s="49">
        <v>73</v>
      </c>
      <c r="I7" s="49">
        <v>82</v>
      </c>
      <c r="J7" s="49">
        <v>70</v>
      </c>
      <c r="K7" s="67">
        <f t="shared" si="0"/>
        <v>466</v>
      </c>
      <c r="L7" s="54">
        <f t="shared" si="1"/>
        <v>70</v>
      </c>
      <c r="M7" s="54">
        <f t="shared" si="2"/>
        <v>85</v>
      </c>
      <c r="N7" s="42">
        <f t="shared" si="3"/>
        <v>67.571428571428569</v>
      </c>
      <c r="O7" s="42" t="str">
        <f t="shared" si="4"/>
        <v>PASS</v>
      </c>
      <c r="P7" s="42" t="str">
        <f t="shared" si="5"/>
        <v>A</v>
      </c>
      <c r="Q7" s="42">
        <f t="shared" si="6"/>
        <v>1</v>
      </c>
      <c r="R7" s="62"/>
    </row>
    <row r="8" spans="1:21" x14ac:dyDescent="0.25">
      <c r="A8" s="66"/>
      <c r="B8" s="55">
        <v>5</v>
      </c>
      <c r="C8" s="61" t="s">
        <v>64</v>
      </c>
      <c r="D8" s="47">
        <v>123244</v>
      </c>
      <c r="E8" s="49">
        <v>74</v>
      </c>
      <c r="F8" s="49">
        <v>69</v>
      </c>
      <c r="G8" s="49">
        <v>73</v>
      </c>
      <c r="H8" s="49">
        <v>72</v>
      </c>
      <c r="I8" s="49">
        <v>79</v>
      </c>
      <c r="J8" s="49">
        <v>64</v>
      </c>
      <c r="K8" s="67">
        <f t="shared" si="0"/>
        <v>431</v>
      </c>
      <c r="L8" s="54">
        <f t="shared" si="1"/>
        <v>64</v>
      </c>
      <c r="M8" s="54">
        <f t="shared" si="2"/>
        <v>79</v>
      </c>
      <c r="N8" s="42">
        <f t="shared" si="3"/>
        <v>62.571428571428569</v>
      </c>
      <c r="O8" s="42" t="str">
        <f t="shared" si="4"/>
        <v>PASS</v>
      </c>
      <c r="P8" s="42" t="str">
        <f t="shared" si="5"/>
        <v>B</v>
      </c>
      <c r="Q8" s="42">
        <f t="shared" si="6"/>
        <v>1</v>
      </c>
      <c r="R8" s="62"/>
    </row>
    <row r="9" spans="1:21" x14ac:dyDescent="0.25">
      <c r="A9" s="58"/>
      <c r="B9" s="55">
        <v>6</v>
      </c>
      <c r="C9" s="61" t="s">
        <v>126</v>
      </c>
      <c r="D9" s="47">
        <v>123244</v>
      </c>
      <c r="E9" s="49">
        <v>65</v>
      </c>
      <c r="F9" s="49">
        <v>65</v>
      </c>
      <c r="G9" s="49">
        <v>63</v>
      </c>
      <c r="H9" s="49">
        <v>70</v>
      </c>
      <c r="I9" s="49">
        <v>76</v>
      </c>
      <c r="J9" s="49">
        <v>72</v>
      </c>
      <c r="K9" s="67">
        <f t="shared" si="0"/>
        <v>411</v>
      </c>
      <c r="L9" s="54">
        <f t="shared" si="1"/>
        <v>63</v>
      </c>
      <c r="M9" s="54">
        <f t="shared" si="2"/>
        <v>76</v>
      </c>
      <c r="N9" s="42">
        <f t="shared" si="3"/>
        <v>59.714285714285715</v>
      </c>
      <c r="O9" s="42" t="str">
        <f t="shared" si="4"/>
        <v>PASS</v>
      </c>
      <c r="P9" s="42" t="str">
        <f t="shared" si="5"/>
        <v>B</v>
      </c>
      <c r="Q9" s="42">
        <f t="shared" si="6"/>
        <v>2</v>
      </c>
      <c r="R9" s="62"/>
    </row>
    <row r="10" spans="1:21" x14ac:dyDescent="0.25">
      <c r="A10" s="58"/>
      <c r="B10" s="55">
        <v>7</v>
      </c>
      <c r="C10" s="61" t="s">
        <v>127</v>
      </c>
      <c r="D10" s="47">
        <v>123244</v>
      </c>
      <c r="E10" s="49">
        <v>69</v>
      </c>
      <c r="F10" s="49">
        <v>75</v>
      </c>
      <c r="G10" s="49">
        <v>50</v>
      </c>
      <c r="H10" s="49">
        <v>69</v>
      </c>
      <c r="I10" s="49">
        <v>73</v>
      </c>
      <c r="J10" s="49">
        <v>63</v>
      </c>
      <c r="K10" s="67">
        <f t="shared" si="0"/>
        <v>399</v>
      </c>
      <c r="L10" s="54">
        <f t="shared" si="1"/>
        <v>50</v>
      </c>
      <c r="M10" s="54">
        <f t="shared" si="2"/>
        <v>75</v>
      </c>
      <c r="N10" s="42">
        <f t="shared" si="3"/>
        <v>58</v>
      </c>
      <c r="O10" s="42" t="str">
        <f t="shared" si="4"/>
        <v>PASS</v>
      </c>
      <c r="P10" s="42" t="str">
        <f t="shared" si="5"/>
        <v>B</v>
      </c>
      <c r="Q10" s="42">
        <f t="shared" si="6"/>
        <v>2</v>
      </c>
      <c r="R10" s="62"/>
    </row>
    <row r="11" spans="1:21" x14ac:dyDescent="0.25">
      <c r="A11" s="58"/>
      <c r="B11" s="55">
        <v>8</v>
      </c>
      <c r="C11" s="61" t="s">
        <v>128</v>
      </c>
      <c r="D11" s="47">
        <v>123244</v>
      </c>
      <c r="E11" s="49">
        <v>59</v>
      </c>
      <c r="F11" s="49">
        <v>66</v>
      </c>
      <c r="G11" s="49">
        <v>72</v>
      </c>
      <c r="H11" s="49">
        <v>65</v>
      </c>
      <c r="I11" s="49">
        <v>71</v>
      </c>
      <c r="J11" s="49">
        <v>60</v>
      </c>
      <c r="K11" s="67">
        <f t="shared" si="0"/>
        <v>393</v>
      </c>
      <c r="L11" s="54">
        <f t="shared" si="1"/>
        <v>59</v>
      </c>
      <c r="M11" s="54">
        <f t="shared" si="2"/>
        <v>72</v>
      </c>
      <c r="N11" s="42">
        <f t="shared" si="3"/>
        <v>57.142857142857146</v>
      </c>
      <c r="O11" s="42" t="str">
        <f t="shared" si="4"/>
        <v>PASS</v>
      </c>
      <c r="P11" s="42" t="str">
        <f t="shared" si="5"/>
        <v>B</v>
      </c>
      <c r="Q11" s="42">
        <f t="shared" si="6"/>
        <v>2</v>
      </c>
      <c r="R11" s="62"/>
    </row>
    <row r="12" spans="1:21" x14ac:dyDescent="0.25">
      <c r="A12" s="58"/>
      <c r="B12" s="55">
        <v>9</v>
      </c>
      <c r="C12" s="61" t="s">
        <v>129</v>
      </c>
      <c r="D12" s="47">
        <v>123244</v>
      </c>
      <c r="E12" s="49">
        <v>47</v>
      </c>
      <c r="F12" s="49">
        <v>74</v>
      </c>
      <c r="G12" s="49">
        <v>60</v>
      </c>
      <c r="H12" s="49">
        <v>75</v>
      </c>
      <c r="I12" s="49">
        <v>60</v>
      </c>
      <c r="J12" s="49">
        <v>60</v>
      </c>
      <c r="K12" s="67">
        <f t="shared" si="0"/>
        <v>376</v>
      </c>
      <c r="L12" s="54">
        <f t="shared" si="1"/>
        <v>47</v>
      </c>
      <c r="M12" s="54">
        <f t="shared" si="2"/>
        <v>75</v>
      </c>
      <c r="N12" s="42">
        <f t="shared" si="3"/>
        <v>54.714285714285715</v>
      </c>
      <c r="O12" s="42" t="str">
        <f t="shared" si="4"/>
        <v>PASS</v>
      </c>
      <c r="P12" s="42" t="str">
        <f t="shared" si="5"/>
        <v>B</v>
      </c>
      <c r="Q12" s="42">
        <f t="shared" si="6"/>
        <v>2</v>
      </c>
      <c r="R12" s="62"/>
    </row>
    <row r="13" spans="1:21" x14ac:dyDescent="0.25">
      <c r="A13" s="58"/>
      <c r="B13" s="55">
        <v>10</v>
      </c>
      <c r="C13" s="61" t="s">
        <v>130</v>
      </c>
      <c r="D13" s="47">
        <v>123244</v>
      </c>
      <c r="E13" s="49">
        <v>68</v>
      </c>
      <c r="F13" s="49">
        <v>70</v>
      </c>
      <c r="G13" s="49">
        <v>71</v>
      </c>
      <c r="H13" s="49">
        <v>71</v>
      </c>
      <c r="I13" s="49">
        <v>70</v>
      </c>
      <c r="J13" s="49">
        <v>66</v>
      </c>
      <c r="K13" s="67">
        <f t="shared" si="0"/>
        <v>416</v>
      </c>
      <c r="L13" s="54">
        <f t="shared" si="1"/>
        <v>66</v>
      </c>
      <c r="M13" s="54">
        <f t="shared" si="2"/>
        <v>71</v>
      </c>
      <c r="N13" s="42">
        <f>AVERAGE(E13:J13,7)</f>
        <v>60.428571428571431</v>
      </c>
      <c r="O13" s="42" t="str">
        <f t="shared" si="4"/>
        <v>PASS</v>
      </c>
      <c r="P13" s="42" t="str">
        <f t="shared" si="5"/>
        <v>B</v>
      </c>
      <c r="Q13" s="42">
        <f t="shared" si="6"/>
        <v>1</v>
      </c>
      <c r="R13" s="62"/>
    </row>
    <row r="14" spans="1:21" x14ac:dyDescent="0.25">
      <c r="A14" s="58"/>
      <c r="B14" s="6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4"/>
      <c r="R14" s="62"/>
    </row>
  </sheetData>
  <mergeCells count="1">
    <mergeCell ref="B1:Q2"/>
  </mergeCells>
  <conditionalFormatting sqref="K4:K13">
    <cfRule type="iconSet" priority="4">
      <iconSet iconSet="3TrafficLights2">
        <cfvo type="percent" val="0"/>
        <cfvo type="percent" val="33"/>
        <cfvo type="percent" val="67"/>
      </iconSet>
    </cfRule>
  </conditionalFormatting>
  <conditionalFormatting sqref="E4:J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2">
      <iconSet iconSet="3Symbols">
        <cfvo type="percent" val="0"/>
        <cfvo type="percent" val="33"/>
        <cfvo type="percent" val="67"/>
      </iconSet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STATEMENT</vt:lpstr>
      <vt:lpstr>SPORT MATERIALS</vt:lpstr>
      <vt:lpstr>FOOD BILL</vt:lpstr>
      <vt:lpstr>WORKOUT</vt:lpstr>
      <vt:lpstr>SALES</vt:lpstr>
      <vt:lpstr>MARKSHEET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LIVEWIRE</dc:creator>
  <cp:lastModifiedBy>LIVEWIRE</cp:lastModifiedBy>
  <dcterms:created xsi:type="dcterms:W3CDTF">2024-04-23T05:54:04Z</dcterms:created>
  <dcterms:modified xsi:type="dcterms:W3CDTF">2024-05-08T07:27:59Z</dcterms:modified>
</cp:coreProperties>
</file>