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7" i="1" l="1"/>
  <c r="P50" i="1" s="1"/>
  <c r="P48" i="1"/>
  <c r="T43" i="1"/>
  <c r="R40" i="1"/>
  <c r="R41" i="1"/>
  <c r="R42" i="1"/>
  <c r="R43" i="1"/>
  <c r="R44" i="1"/>
  <c r="R39" i="1"/>
  <c r="Q40" i="1"/>
  <c r="Q41" i="1"/>
  <c r="Q42" i="1"/>
  <c r="Q43" i="1"/>
  <c r="Q44" i="1"/>
  <c r="Q39" i="1"/>
  <c r="P40" i="1"/>
  <c r="P41" i="1"/>
  <c r="P42" i="1"/>
  <c r="P43" i="1"/>
  <c r="P44" i="1"/>
  <c r="P39" i="1"/>
  <c r="O40" i="1"/>
  <c r="O41" i="1"/>
  <c r="O42" i="1"/>
  <c r="O43" i="1"/>
  <c r="O44" i="1"/>
  <c r="O39" i="1"/>
  <c r="N40" i="1"/>
  <c r="N41" i="1"/>
  <c r="N42" i="1"/>
  <c r="N43" i="1"/>
  <c r="N44" i="1"/>
  <c r="N39" i="1"/>
  <c r="T42" i="1"/>
  <c r="R29" i="1"/>
  <c r="R30" i="1"/>
  <c r="R31" i="1"/>
  <c r="R32" i="1"/>
  <c r="R33" i="1"/>
  <c r="R28" i="1"/>
  <c r="V29" i="1"/>
  <c r="V30" i="1"/>
  <c r="V31" i="1"/>
  <c r="V32" i="1"/>
  <c r="V33" i="1"/>
  <c r="V28" i="1"/>
  <c r="X33" i="1"/>
  <c r="X32" i="1"/>
  <c r="X31" i="1"/>
  <c r="X30" i="1"/>
  <c r="X29" i="1"/>
  <c r="X28" i="1"/>
  <c r="T33" i="1"/>
  <c r="T32" i="1"/>
  <c r="T31" i="1"/>
  <c r="T30" i="1"/>
  <c r="T29" i="1"/>
  <c r="T28" i="1"/>
  <c r="Q32" i="1"/>
  <c r="Q33" i="1"/>
  <c r="P33" i="1"/>
  <c r="P32" i="1"/>
  <c r="O32" i="1"/>
  <c r="Q31" i="1"/>
  <c r="P31" i="1"/>
  <c r="O33" i="1"/>
  <c r="O31" i="1"/>
  <c r="N31" i="1"/>
  <c r="P30" i="1"/>
  <c r="Q30" i="1"/>
  <c r="O30" i="1"/>
  <c r="O29" i="1"/>
  <c r="P29" i="1"/>
  <c r="Q29" i="1"/>
  <c r="N29" i="1"/>
  <c r="O28" i="1"/>
  <c r="P28" i="1"/>
  <c r="Q28" i="1"/>
  <c r="N28" i="1"/>
  <c r="N33" i="1"/>
  <c r="N32" i="1"/>
  <c r="N30" i="1"/>
  <c r="T40" i="1" l="1"/>
  <c r="T41" i="1"/>
  <c r="T44" i="1"/>
  <c r="T39" i="1"/>
</calcChain>
</file>

<file path=xl/sharedStrings.xml><?xml version="1.0" encoding="utf-8"?>
<sst xmlns="http://schemas.openxmlformats.org/spreadsheetml/2006/main" count="23" uniqueCount="20">
  <si>
    <t>A)_</t>
  </si>
  <si>
    <t xml:space="preserve"> </t>
  </si>
  <si>
    <t>Objetivo: Maximizar ingresos</t>
  </si>
  <si>
    <t>Variables: cuantos comprar</t>
  </si>
  <si>
    <t>Estados: demanda</t>
  </si>
  <si>
    <t>B)_</t>
  </si>
  <si>
    <t>C)_</t>
  </si>
  <si>
    <t>Venta</t>
  </si>
  <si>
    <t>Compra</t>
  </si>
  <si>
    <t>Valor esperado</t>
  </si>
  <si>
    <t>Wald - Pesimista</t>
  </si>
  <si>
    <t>Hurwicz</t>
  </si>
  <si>
    <t>Lagrange - Igual prob.</t>
  </si>
  <si>
    <t>Alfa = 0, 2</t>
  </si>
  <si>
    <t>Arrepentimientos (beneficio)</t>
  </si>
  <si>
    <t>Savage</t>
  </si>
  <si>
    <t>D)_</t>
  </si>
  <si>
    <t>Ganancia con info. perfecta =</t>
  </si>
  <si>
    <t>Ganancia sin compra de info. extra =</t>
  </si>
  <si>
    <t>Valor de la info. perfecta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</si>
</sst>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/>
    <xf numFmtId="0" fontId="0" fillId="2" borderId="1" xfId="0" applyFill="1" applyBorder="1" applyAlignment="1"/>
    <xf numFmtId="0" fontId="0" fillId="2" borderId="2" xfId="0" applyFill="1" applyBorder="1" applyAlignment="1"/>
    <xf numFmtId="0" fontId="4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0" fillId="0" borderId="7" xfId="0" applyBorder="1" applyAlignment="1"/>
    <xf numFmtId="0" fontId="0" fillId="0" borderId="2" xfId="0" applyBorder="1" applyAlignment="1"/>
    <xf numFmtId="0" fontId="6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5" fillId="0" borderId="0" xfId="0" applyFont="1" applyBorder="1" applyAlignment="1"/>
    <xf numFmtId="0" fontId="0" fillId="0" borderId="0" xfId="0" applyBorder="1" applyAlignment="1"/>
    <xf numFmtId="0" fontId="5" fillId="0" borderId="1" xfId="0" applyFont="1" applyBorder="1" applyAlignment="1"/>
    <xf numFmtId="0" fontId="5" fillId="0" borderId="3" xfId="0" applyFont="1" applyBorder="1" applyAlignment="1"/>
    <xf numFmtId="0" fontId="5" fillId="0" borderId="2" xfId="0" applyFont="1" applyBorder="1" applyAlignment="1"/>
    <xf numFmtId="0" fontId="4" fillId="0" borderId="2" xfId="0" applyFont="1" applyBorder="1" applyAlignment="1">
      <alignment horizontal="center"/>
    </xf>
    <xf numFmtId="0" fontId="5" fillId="0" borderId="6" xfId="0" applyFont="1" applyBorder="1" applyAlignment="1"/>
    <xf numFmtId="0" fontId="5" fillId="0" borderId="7" xfId="0" applyFont="1" applyBorder="1" applyAlignment="1"/>
    <xf numFmtId="0" fontId="5" fillId="0" borderId="8" xfId="0" applyFont="1" applyBorder="1" applyAlignment="1"/>
    <xf numFmtId="0" fontId="4" fillId="0" borderId="8" xfId="0" applyFont="1" applyBorder="1" applyAlignment="1">
      <alignment horizontal="center"/>
    </xf>
    <xf numFmtId="0" fontId="4" fillId="7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2</xdr:col>
      <xdr:colOff>590550</xdr:colOff>
      <xdr:row>2</xdr:row>
      <xdr:rowOff>114300</xdr:rowOff>
    </xdr:to>
    <xdr:sp macro="" textlink="">
      <xdr:nvSpPr>
        <xdr:cNvPr id="2" name="CuadroTexto 1"/>
        <xdr:cNvSpPr txBox="1"/>
      </xdr:nvSpPr>
      <xdr:spPr>
        <a:xfrm>
          <a:off x="0" y="190500"/>
          <a:ext cx="180975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600" b="1"/>
            <a:t>Universo Aleatorio</a:t>
          </a:r>
        </a:p>
      </xdr:txBody>
    </xdr:sp>
    <xdr:clientData/>
  </xdr:twoCellAnchor>
  <xdr:twoCellAnchor>
    <xdr:from>
      <xdr:col>0</xdr:col>
      <xdr:colOff>0</xdr:colOff>
      <xdr:row>3</xdr:row>
      <xdr:rowOff>28576</xdr:rowOff>
    </xdr:from>
    <xdr:to>
      <xdr:col>9</xdr:col>
      <xdr:colOff>323850</xdr:colOff>
      <xdr:row>23</xdr:row>
      <xdr:rowOff>47626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D268AC7E-A9ED-4C00-88B9-49F1CB801885}"/>
            </a:ext>
          </a:extLst>
        </xdr:cNvPr>
        <xdr:cNvGrpSpPr/>
      </xdr:nvGrpSpPr>
      <xdr:grpSpPr>
        <a:xfrm>
          <a:off x="0" y="600076"/>
          <a:ext cx="5810250" cy="3829050"/>
          <a:chOff x="238125" y="8686800"/>
          <a:chExt cx="7066667" cy="4676677"/>
        </a:xfrm>
      </xdr:grpSpPr>
      <xdr:pic>
        <xdr:nvPicPr>
          <xdr:cNvPr id="4" name="Imagen 3">
            <a:extLst>
              <a:ext uri="{FF2B5EF4-FFF2-40B4-BE49-F238E27FC236}">
                <a16:creationId xmlns:a16="http://schemas.microsoft.com/office/drawing/2014/main" id="{BF4ADBF9-B985-45D6-93EE-4D881A2CB3A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8125" y="8686800"/>
            <a:ext cx="7066667" cy="3971429"/>
          </a:xfrm>
          <a:prstGeom prst="rect">
            <a:avLst/>
          </a:prstGeom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616A8192-73FD-4C13-B37B-64A183FE2AB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t="12196"/>
          <a:stretch/>
        </xdr:blipFill>
        <xdr:spPr>
          <a:xfrm>
            <a:off x="266700" y="12677775"/>
            <a:ext cx="6990476" cy="685702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609599</xdr:colOff>
      <xdr:row>29</xdr:row>
      <xdr:rowOff>9525</xdr:rowOff>
    </xdr:from>
    <xdr:to>
      <xdr:col>9</xdr:col>
      <xdr:colOff>352424</xdr:colOff>
      <xdr:row>42</xdr:row>
      <xdr:rowOff>95250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C366F539-4B50-4516-8E25-04C9F71D814A}"/>
            </a:ext>
          </a:extLst>
        </xdr:cNvPr>
        <xdr:cNvSpPr/>
      </xdr:nvSpPr>
      <xdr:spPr>
        <a:xfrm>
          <a:off x="609599" y="5534025"/>
          <a:ext cx="5229225" cy="2562225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txBody>
        <a:bodyPr wrap="square">
          <a:no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ES" sz="1200"/>
            <a:t>FUNCIONES DE COMPENSACIONES</a:t>
          </a:r>
        </a:p>
        <a:p>
          <a:r>
            <a:rPr lang="es-ES" sz="1200"/>
            <a:t>A) Si</a:t>
          </a:r>
          <a:r>
            <a:rPr lang="es-ES" sz="1200" baseline="0"/>
            <a:t> compra &lt;= 20000</a:t>
          </a:r>
          <a:endParaRPr lang="es-ES" sz="1200"/>
        </a:p>
        <a:p>
          <a:r>
            <a:rPr lang="es-ES" sz="1200"/>
            <a:t>PC = Precio</a:t>
          </a:r>
          <a:r>
            <a:rPr lang="es-ES" sz="1200" baseline="0"/>
            <a:t> por </a:t>
          </a:r>
          <a:r>
            <a:rPr lang="es-ES" sz="1200"/>
            <a:t>Caja</a:t>
          </a:r>
          <a:r>
            <a:rPr lang="es-ES" sz="1200" baseline="0"/>
            <a:t> = $8</a:t>
          </a:r>
        </a:p>
        <a:p>
          <a:r>
            <a:rPr lang="es-ES" sz="1200" baseline="0"/>
            <a:t>B) Si compra &gt; 20000</a:t>
          </a:r>
        </a:p>
        <a:p>
          <a:r>
            <a:rPr lang="es-ES" sz="1200" baseline="0"/>
            <a:t>PC = Precio por Caja = $7</a:t>
          </a:r>
        </a:p>
        <a:p>
          <a:r>
            <a:rPr lang="es-ES" sz="1200"/>
            <a:t>1) Si Compra = Demanda</a:t>
          </a:r>
        </a:p>
        <a:p>
          <a:r>
            <a:rPr lang="es-ES" sz="1200"/>
            <a:t>Ganancias = (12-PC)*Compra</a:t>
          </a:r>
        </a:p>
        <a:p>
          <a:r>
            <a:rPr lang="es-ES" sz="1200"/>
            <a:t>2) Si Compra &gt; Demanda y</a:t>
          </a:r>
          <a:r>
            <a:rPr lang="es-ES" sz="1200" baseline="0"/>
            <a:t> Compra-Demanda&lt;=3000</a:t>
          </a:r>
          <a:endParaRPr lang="es-ES" sz="1200"/>
        </a:p>
        <a:p>
          <a:r>
            <a:rPr lang="es-ES" sz="1200"/>
            <a:t>Ganancias = (12-PC)*Demanda+(5-PC)*(Compra-Demanda)</a:t>
          </a:r>
        </a:p>
        <a:p>
          <a:r>
            <a:rPr lang="es-ES" sz="1200"/>
            <a:t>3) S</a:t>
          </a:r>
          <a:r>
            <a:rPr lang="es-ES" sz="1200" baseline="0"/>
            <a:t>i </a:t>
          </a:r>
          <a:r>
            <a:rPr lang="es-ES" sz="1200"/>
            <a:t>Compra &gt; Demanda y Compra-Demanda&gt;3000</a:t>
          </a:r>
        </a:p>
        <a:p>
          <a:r>
            <a:rPr lang="es-ES" sz="1200"/>
            <a:t>Ganancias = (12-PC)*Demanda+(5-PC)*3000+(0.75-PC)*(Compra-3000-Demanda)</a:t>
          </a:r>
        </a:p>
        <a:p>
          <a:r>
            <a:rPr lang="es-ES" sz="1200"/>
            <a:t>4) Si Compra &lt; Demanda</a:t>
          </a:r>
        </a:p>
        <a:p>
          <a:r>
            <a:rPr lang="es-ES" sz="1200"/>
            <a:t>Ganancias = (12-PC)*Compra-3*(Demanda-Compra)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Y50"/>
  <sheetViews>
    <sheetView tabSelected="1" topLeftCell="D34" workbookViewId="0">
      <selection activeCell="L51" sqref="L51"/>
    </sheetView>
  </sheetViews>
  <sheetFormatPr baseColWidth="10" defaultColWidth="9.140625" defaultRowHeight="15" x14ac:dyDescent="0.25"/>
  <cols>
    <col min="13" max="13" width="10.7109375" customWidth="1"/>
  </cols>
  <sheetData>
    <row r="25" spans="1:25" ht="15.75" thickBot="1" x14ac:dyDescent="0.3">
      <c r="A25" s="1" t="s">
        <v>0</v>
      </c>
      <c r="K25" s="1" t="s">
        <v>6</v>
      </c>
    </row>
    <row r="26" spans="1:25" ht="16.5" thickBot="1" x14ac:dyDescent="0.3">
      <c r="B26" s="2" t="s">
        <v>2</v>
      </c>
      <c r="C26" s="2"/>
      <c r="D26" s="2"/>
      <c r="L26" s="3"/>
      <c r="M26" s="4"/>
      <c r="N26" s="5" t="s">
        <v>7</v>
      </c>
      <c r="O26" s="6"/>
      <c r="P26" s="6"/>
      <c r="Q26" s="16"/>
      <c r="V26" s="15" t="s">
        <v>13</v>
      </c>
      <c r="W26" s="15"/>
    </row>
    <row r="27" spans="1:25" ht="16.5" thickBot="1" x14ac:dyDescent="0.3">
      <c r="B27" s="2" t="s">
        <v>3</v>
      </c>
      <c r="C27" s="2"/>
      <c r="D27" s="2"/>
      <c r="L27" s="5" t="s">
        <v>8</v>
      </c>
      <c r="M27" s="7"/>
      <c r="N27" s="8">
        <v>13000</v>
      </c>
      <c r="O27" s="8">
        <v>17000</v>
      </c>
      <c r="P27" s="9">
        <v>21000</v>
      </c>
      <c r="Q27" s="9">
        <v>25000</v>
      </c>
      <c r="R27" s="17" t="s">
        <v>9</v>
      </c>
      <c r="S27" s="18"/>
      <c r="T27" s="17" t="s">
        <v>10</v>
      </c>
      <c r="U27" s="18"/>
      <c r="V27" s="17" t="s">
        <v>11</v>
      </c>
      <c r="W27" s="19"/>
      <c r="X27" s="20" t="s">
        <v>12</v>
      </c>
      <c r="Y27" s="19"/>
    </row>
    <row r="28" spans="1:25" ht="16.5" thickBot="1" x14ac:dyDescent="0.3">
      <c r="B28" s="2" t="s">
        <v>4</v>
      </c>
      <c r="C28" s="2"/>
      <c r="D28" s="2"/>
      <c r="L28" s="10">
        <v>5000</v>
      </c>
      <c r="M28" s="11"/>
      <c r="N28" s="12">
        <f>(12-8)*$L$28-3*(N27-$L$28)</f>
        <v>-4000</v>
      </c>
      <c r="O28" s="12">
        <f t="shared" ref="O28:Q28" si="0">(12-8)*$L$28-3*(O27-$L$28)</f>
        <v>-16000</v>
      </c>
      <c r="P28" s="12">
        <f t="shared" si="0"/>
        <v>-28000</v>
      </c>
      <c r="Q28" s="12">
        <f t="shared" si="0"/>
        <v>-40000</v>
      </c>
      <c r="R28" s="21">
        <f>(N28*0.1+O28*0.3+P28*0.4+Q28*0.2)</f>
        <v>-24400</v>
      </c>
      <c r="S28" s="22"/>
      <c r="T28" s="21">
        <f>MIN(N28:Q28)</f>
        <v>-40000</v>
      </c>
      <c r="U28" s="22"/>
      <c r="V28" s="21">
        <f>MAX(N28:Q28)*0.2+(1-0.2)*MIN(N28:Q28)</f>
        <v>-32800</v>
      </c>
      <c r="W28" s="22"/>
      <c r="X28" s="23">
        <f>AVERAGE(N28:Q28)</f>
        <v>-22000</v>
      </c>
      <c r="Y28" s="24"/>
    </row>
    <row r="29" spans="1:25" ht="16.5" thickBot="1" x14ac:dyDescent="0.3">
      <c r="L29" s="13">
        <v>10000</v>
      </c>
      <c r="M29" s="14"/>
      <c r="N29" s="12">
        <f>(12-8)*$L$29-3*(N27-$L$29)</f>
        <v>31000</v>
      </c>
      <c r="O29" s="12">
        <f t="shared" ref="O29:Q29" si="1">(12-8)*$L$29-3*(O27-$L$29)</f>
        <v>19000</v>
      </c>
      <c r="P29" s="12">
        <f t="shared" si="1"/>
        <v>7000</v>
      </c>
      <c r="Q29" s="12">
        <f t="shared" si="1"/>
        <v>-5000</v>
      </c>
      <c r="R29" s="21">
        <f t="shared" ref="R29:R33" si="2">(N29*0.1+O29*0.3+P29*0.4+Q29*0.2)</f>
        <v>10600</v>
      </c>
      <c r="S29" s="22"/>
      <c r="T29" s="21">
        <f>MIN(N29:Q29)</f>
        <v>-5000</v>
      </c>
      <c r="U29" s="22"/>
      <c r="V29" s="21">
        <f t="shared" ref="V29:V33" si="3">MAX(N29:Q29)*0.2+(1-0.2)*MIN(N29:Q29)</f>
        <v>2200</v>
      </c>
      <c r="W29" s="22"/>
      <c r="X29" s="21">
        <f>AVERAGE(N29:Q29)</f>
        <v>13000</v>
      </c>
      <c r="Y29" s="22"/>
    </row>
    <row r="30" spans="1:25" ht="16.5" thickBot="1" x14ac:dyDescent="0.3">
      <c r="A30" s="1" t="s">
        <v>5</v>
      </c>
      <c r="L30" s="13">
        <v>15000</v>
      </c>
      <c r="M30" s="14"/>
      <c r="N30" s="12">
        <f>(12-8)*N27+(5-8)*(L30-N27)</f>
        <v>46000</v>
      </c>
      <c r="O30" s="12">
        <f>(12-8)*$L$30-3*(O27-$L$30)</f>
        <v>54000</v>
      </c>
      <c r="P30" s="12">
        <f t="shared" ref="P30:Q30" si="4">(12-8)*$L$30-3*(P27-$L$30)</f>
        <v>42000</v>
      </c>
      <c r="Q30" s="12">
        <f t="shared" si="4"/>
        <v>30000</v>
      </c>
      <c r="R30" s="21">
        <f t="shared" si="2"/>
        <v>43600</v>
      </c>
      <c r="S30" s="22"/>
      <c r="T30" s="21">
        <f>MIN(N30:Q30)</f>
        <v>30000</v>
      </c>
      <c r="U30" s="22"/>
      <c r="V30" s="23">
        <f t="shared" si="3"/>
        <v>34800</v>
      </c>
      <c r="W30" s="24"/>
      <c r="X30" s="21">
        <f>AVERAGE(N30:Q30)</f>
        <v>43000</v>
      </c>
      <c r="Y30" s="22"/>
    </row>
    <row r="31" spans="1:25" ht="16.5" thickBot="1" x14ac:dyDescent="0.3">
      <c r="L31" s="10">
        <v>20000</v>
      </c>
      <c r="M31" s="11"/>
      <c r="N31" s="12">
        <f>(12-8)*$N$27+(5-8)*3000+(0.75-8)*(L31-3000-$N$27)</f>
        <v>14000</v>
      </c>
      <c r="O31" s="12">
        <f>(12-8)*O27+(5-8)*(L31-O27)</f>
        <v>59000</v>
      </c>
      <c r="P31" s="12">
        <f>(12-8)*$L$31-3*(P27-$L$31)</f>
        <v>77000</v>
      </c>
      <c r="Q31" s="12">
        <f>(12-8)*$L$31-3*(Q27-$L$31)</f>
        <v>65000</v>
      </c>
      <c r="R31" s="21">
        <f t="shared" si="2"/>
        <v>62900</v>
      </c>
      <c r="S31" s="22"/>
      <c r="T31" s="23">
        <f>MIN(N31:Q31)</f>
        <v>14000</v>
      </c>
      <c r="U31" s="24"/>
      <c r="V31" s="21">
        <f t="shared" si="3"/>
        <v>26600</v>
      </c>
      <c r="W31" s="22"/>
      <c r="X31" s="23">
        <f>AVERAGE(N31:Q31)</f>
        <v>53750</v>
      </c>
      <c r="Y31" s="24"/>
    </row>
    <row r="32" spans="1:25" ht="16.5" thickBot="1" x14ac:dyDescent="0.3">
      <c r="L32" s="13">
        <v>25000</v>
      </c>
      <c r="M32" s="14"/>
      <c r="N32" s="12">
        <f>(12-7)*$N$27+(5-7)*3000+(0.75-7)*(L32-3000-$N$27)</f>
        <v>2750</v>
      </c>
      <c r="O32" s="12">
        <f>(12-7)*O27+(5-7)*3000+(0.75-7)*(L32-3000-O27)</f>
        <v>47750</v>
      </c>
      <c r="P32" s="12">
        <f>(12-7)*P27+(5-7)*3000+(0.75-7)*(L32-3000-P27)</f>
        <v>92750</v>
      </c>
      <c r="Q32" s="12">
        <f>(12-7)*L32</f>
        <v>125000</v>
      </c>
      <c r="R32" s="23">
        <f t="shared" si="2"/>
        <v>76700</v>
      </c>
      <c r="S32" s="24"/>
      <c r="T32" s="21">
        <f>MIN(N32:Q32)</f>
        <v>2750</v>
      </c>
      <c r="U32" s="22"/>
      <c r="V32" s="21">
        <f t="shared" si="3"/>
        <v>27200</v>
      </c>
      <c r="W32" s="22"/>
      <c r="X32" s="21">
        <f>AVERAGE(N32:Q32)</f>
        <v>67062.5</v>
      </c>
      <c r="Y32" s="22"/>
    </row>
    <row r="33" spans="7:25" ht="16.5" thickBot="1" x14ac:dyDescent="0.3">
      <c r="L33" s="13">
        <v>30000</v>
      </c>
      <c r="M33" s="14"/>
      <c r="N33" s="12">
        <f>(12-7)*$N$27+(5-7)*3000+(0.75-7)*(L33-3000-$N$27)</f>
        <v>-28500</v>
      </c>
      <c r="O33" s="12">
        <f>(12-7)*O27+(5-7)*3000+(0.75-7)*(L33-3000-O27)</f>
        <v>16500</v>
      </c>
      <c r="P33" s="12">
        <f>(12-7)*P27+(5-7)*3000+(0.75-7)*(L33-3000-P27)</f>
        <v>61500</v>
      </c>
      <c r="Q33" s="12">
        <f>(12-7)*Q27+(5-7)*3000+(0.75-7)*(L33-3000-Q27)</f>
        <v>106500</v>
      </c>
      <c r="R33" s="21">
        <f t="shared" si="2"/>
        <v>48000</v>
      </c>
      <c r="S33" s="22"/>
      <c r="T33" s="21">
        <f>MIN(N33:Q33)</f>
        <v>-28500</v>
      </c>
      <c r="U33" s="22"/>
      <c r="V33" s="21">
        <f t="shared" si="3"/>
        <v>-1500</v>
      </c>
      <c r="W33" s="22"/>
      <c r="X33" s="21">
        <f>AVERAGE(N33:Q33)</f>
        <v>39000</v>
      </c>
      <c r="Y33" s="22"/>
    </row>
    <row r="36" spans="7:25" ht="16.5" thickBot="1" x14ac:dyDescent="0.3">
      <c r="L36" s="25" t="s">
        <v>14</v>
      </c>
      <c r="M36" s="26"/>
      <c r="N36" s="26"/>
      <c r="O36" s="26"/>
      <c r="P36" s="2"/>
      <c r="Q36" s="2"/>
    </row>
    <row r="37" spans="7:25" ht="16.5" thickBot="1" x14ac:dyDescent="0.3">
      <c r="L37" s="3"/>
      <c r="M37" s="4"/>
      <c r="N37" s="5" t="s">
        <v>7</v>
      </c>
      <c r="O37" s="6"/>
      <c r="P37" s="6"/>
      <c r="Q37" s="16"/>
    </row>
    <row r="38" spans="7:25" ht="16.5" thickBot="1" x14ac:dyDescent="0.3">
      <c r="L38" s="5" t="s">
        <v>8</v>
      </c>
      <c r="M38" s="7"/>
      <c r="N38" s="8">
        <v>13000</v>
      </c>
      <c r="O38" s="8">
        <v>17000</v>
      </c>
      <c r="P38" s="9">
        <v>21000</v>
      </c>
      <c r="Q38" s="9">
        <v>25000</v>
      </c>
      <c r="R38" s="17" t="s">
        <v>10</v>
      </c>
      <c r="S38" s="18"/>
      <c r="T38" s="17" t="s">
        <v>15</v>
      </c>
      <c r="U38" s="18"/>
    </row>
    <row r="39" spans="7:25" ht="16.5" thickBot="1" x14ac:dyDescent="0.3">
      <c r="L39" s="10">
        <v>5000</v>
      </c>
      <c r="M39" s="11"/>
      <c r="N39" s="12">
        <f>MAX($N$28:$N$33)-N28</f>
        <v>50000</v>
      </c>
      <c r="O39" s="12">
        <f>MAX($O$28:$O$33)-O28</f>
        <v>75000</v>
      </c>
      <c r="P39" s="12">
        <f>MAX($P$28:$P$33)-P28</f>
        <v>120750</v>
      </c>
      <c r="Q39" s="12">
        <f>MAX($Q$28:$Q$33)-Q28</f>
        <v>165000</v>
      </c>
      <c r="R39" s="21">
        <f>MAX(N39:Q39)</f>
        <v>165000</v>
      </c>
      <c r="S39" s="22"/>
      <c r="T39" s="21">
        <f>R39</f>
        <v>165000</v>
      </c>
      <c r="U39" s="22"/>
    </row>
    <row r="40" spans="7:25" ht="16.5" thickBot="1" x14ac:dyDescent="0.3">
      <c r="L40" s="13">
        <v>10000</v>
      </c>
      <c r="M40" s="14"/>
      <c r="N40" s="12">
        <f t="shared" ref="N40:N44" si="5">MAX($N$28:$N$33)-N29</f>
        <v>15000</v>
      </c>
      <c r="O40" s="12">
        <f t="shared" ref="O40:O44" si="6">MAX($O$28:$O$33)-O29</f>
        <v>40000</v>
      </c>
      <c r="P40" s="12">
        <f t="shared" ref="P40:P44" si="7">MAX($P$28:$P$33)-P29</f>
        <v>85750</v>
      </c>
      <c r="Q40" s="12">
        <f t="shared" ref="Q40:Q44" si="8">MAX($Q$28:$Q$33)-Q29</f>
        <v>130000</v>
      </c>
      <c r="R40" s="21">
        <f t="shared" ref="R40:R44" si="9">MAX(N40:Q40)</f>
        <v>130000</v>
      </c>
      <c r="S40" s="22"/>
      <c r="T40" s="21">
        <f t="shared" ref="T40:T44" si="10">R40</f>
        <v>130000</v>
      </c>
      <c r="U40" s="22"/>
    </row>
    <row r="41" spans="7:25" ht="16.5" thickBot="1" x14ac:dyDescent="0.3">
      <c r="L41" s="13">
        <v>15000</v>
      </c>
      <c r="M41" s="14"/>
      <c r="N41" s="12">
        <f t="shared" si="5"/>
        <v>0</v>
      </c>
      <c r="O41" s="12">
        <f t="shared" si="6"/>
        <v>5000</v>
      </c>
      <c r="P41" s="12">
        <f t="shared" si="7"/>
        <v>50750</v>
      </c>
      <c r="Q41" s="12">
        <f t="shared" si="8"/>
        <v>95000</v>
      </c>
      <c r="R41" s="21">
        <f t="shared" si="9"/>
        <v>95000</v>
      </c>
      <c r="S41" s="22"/>
      <c r="T41" s="21">
        <f t="shared" si="10"/>
        <v>95000</v>
      </c>
      <c r="U41" s="22"/>
    </row>
    <row r="42" spans="7:25" ht="16.5" thickBot="1" x14ac:dyDescent="0.3">
      <c r="L42" s="10">
        <v>20000</v>
      </c>
      <c r="M42" s="11"/>
      <c r="N42" s="12">
        <f t="shared" si="5"/>
        <v>32000</v>
      </c>
      <c r="O42" s="12">
        <f t="shared" si="6"/>
        <v>0</v>
      </c>
      <c r="P42" s="12">
        <f t="shared" si="7"/>
        <v>15750</v>
      </c>
      <c r="Q42" s="12">
        <f t="shared" si="8"/>
        <v>60000</v>
      </c>
      <c r="R42" s="21">
        <f t="shared" si="9"/>
        <v>60000</v>
      </c>
      <c r="S42" s="22"/>
      <c r="T42" s="21">
        <f>R42</f>
        <v>60000</v>
      </c>
      <c r="U42" s="22"/>
    </row>
    <row r="43" spans="7:25" ht="16.5" thickBot="1" x14ac:dyDescent="0.3">
      <c r="L43" s="13">
        <v>25000</v>
      </c>
      <c r="M43" s="14"/>
      <c r="N43" s="12">
        <f t="shared" si="5"/>
        <v>43250</v>
      </c>
      <c r="O43" s="12">
        <f t="shared" si="6"/>
        <v>11250</v>
      </c>
      <c r="P43" s="12">
        <f t="shared" si="7"/>
        <v>0</v>
      </c>
      <c r="Q43" s="12">
        <f t="shared" si="8"/>
        <v>0</v>
      </c>
      <c r="R43" s="23">
        <f t="shared" si="9"/>
        <v>43250</v>
      </c>
      <c r="S43" s="24"/>
      <c r="T43" s="23">
        <f>R43</f>
        <v>43250</v>
      </c>
      <c r="U43" s="24"/>
    </row>
    <row r="44" spans="7:25" ht="16.5" thickBot="1" x14ac:dyDescent="0.3">
      <c r="L44" s="13">
        <v>30000</v>
      </c>
      <c r="M44" s="14"/>
      <c r="N44" s="12">
        <f t="shared" si="5"/>
        <v>74500</v>
      </c>
      <c r="O44" s="12">
        <f t="shared" si="6"/>
        <v>42500</v>
      </c>
      <c r="P44" s="12">
        <f t="shared" si="7"/>
        <v>31250</v>
      </c>
      <c r="Q44" s="12">
        <f t="shared" si="8"/>
        <v>18500</v>
      </c>
      <c r="R44" s="21">
        <f t="shared" si="9"/>
        <v>74500</v>
      </c>
      <c r="S44" s="22"/>
      <c r="T44" s="21">
        <f t="shared" si="10"/>
        <v>74500</v>
      </c>
      <c r="U44" s="22"/>
    </row>
    <row r="46" spans="7:25" ht="15.75" thickBot="1" x14ac:dyDescent="0.3">
      <c r="K46" s="1" t="s">
        <v>16</v>
      </c>
    </row>
    <row r="47" spans="7:25" ht="16.5" thickBot="1" x14ac:dyDescent="0.3">
      <c r="L47" s="27" t="s">
        <v>17</v>
      </c>
      <c r="M47" s="28"/>
      <c r="N47" s="28"/>
      <c r="O47" s="29"/>
      <c r="P47" s="30">
        <f>MAX(N28:N33)*0.1+MAX(O28:O33)*0.3+MAX(P28:P33)*0.4+MAX(Q28:Q33)*0.2</f>
        <v>84400</v>
      </c>
    </row>
    <row r="48" spans="7:25" ht="16.5" thickBot="1" x14ac:dyDescent="0.3">
      <c r="G48" t="s">
        <v>1</v>
      </c>
      <c r="L48" s="31" t="s">
        <v>18</v>
      </c>
      <c r="M48" s="32"/>
      <c r="N48" s="32"/>
      <c r="O48" s="33"/>
      <c r="P48" s="34">
        <f>R32</f>
        <v>76700</v>
      </c>
    </row>
    <row r="49" spans="12:16" ht="16.5" thickBot="1" x14ac:dyDescent="0.3">
      <c r="L49" s="27"/>
      <c r="M49" s="28"/>
      <c r="N49" s="28"/>
      <c r="O49" s="28"/>
      <c r="P49" s="29"/>
    </row>
    <row r="50" spans="12:16" ht="16.5" thickBot="1" x14ac:dyDescent="0.3">
      <c r="L50" s="27" t="s">
        <v>19</v>
      </c>
      <c r="M50" s="28"/>
      <c r="N50" s="28"/>
      <c r="O50" s="29"/>
      <c r="P50" s="35">
        <f>P47-P48</f>
        <v>7700</v>
      </c>
    </row>
  </sheetData>
  <mergeCells count="69">
    <mergeCell ref="R44:S44"/>
    <mergeCell ref="T44:U44"/>
    <mergeCell ref="L47:O47"/>
    <mergeCell ref="L48:O48"/>
    <mergeCell ref="L49:P49"/>
    <mergeCell ref="L50:O50"/>
    <mergeCell ref="R41:S41"/>
    <mergeCell ref="T41:U41"/>
    <mergeCell ref="R42:S42"/>
    <mergeCell ref="T42:U42"/>
    <mergeCell ref="R43:S43"/>
    <mergeCell ref="T43:U43"/>
    <mergeCell ref="L41:M41"/>
    <mergeCell ref="L42:M42"/>
    <mergeCell ref="L43:M43"/>
    <mergeCell ref="L44:M44"/>
    <mergeCell ref="R38:S38"/>
    <mergeCell ref="T38:U38"/>
    <mergeCell ref="R39:S39"/>
    <mergeCell ref="T39:U39"/>
    <mergeCell ref="R40:S40"/>
    <mergeCell ref="T40:U40"/>
    <mergeCell ref="L36:Q36"/>
    <mergeCell ref="L37:M37"/>
    <mergeCell ref="N37:Q37"/>
    <mergeCell ref="L38:M38"/>
    <mergeCell ref="L39:M39"/>
    <mergeCell ref="L40:M40"/>
    <mergeCell ref="V30:W30"/>
    <mergeCell ref="V31:W31"/>
    <mergeCell ref="V32:W32"/>
    <mergeCell ref="V33:W33"/>
    <mergeCell ref="X29:Y29"/>
    <mergeCell ref="X30:Y30"/>
    <mergeCell ref="X31:Y31"/>
    <mergeCell ref="X32:Y32"/>
    <mergeCell ref="X33:Y33"/>
    <mergeCell ref="R32:S32"/>
    <mergeCell ref="R33:S33"/>
    <mergeCell ref="T29:U29"/>
    <mergeCell ref="T30:U30"/>
    <mergeCell ref="T31:U31"/>
    <mergeCell ref="T32:U32"/>
    <mergeCell ref="T33:U33"/>
    <mergeCell ref="X28:Y28"/>
    <mergeCell ref="V26:W26"/>
    <mergeCell ref="R27:S27"/>
    <mergeCell ref="T27:U27"/>
    <mergeCell ref="X27:Y27"/>
    <mergeCell ref="R29:S29"/>
    <mergeCell ref="V29:W29"/>
    <mergeCell ref="L32:M32"/>
    <mergeCell ref="L33:M33"/>
    <mergeCell ref="N26:Q26"/>
    <mergeCell ref="V27:W27"/>
    <mergeCell ref="R28:S28"/>
    <mergeCell ref="T28:U28"/>
    <mergeCell ref="V28:W28"/>
    <mergeCell ref="R30:S30"/>
    <mergeCell ref="R31:S31"/>
    <mergeCell ref="L27:M27"/>
    <mergeCell ref="L28:M28"/>
    <mergeCell ref="L29:M29"/>
    <mergeCell ref="L30:M30"/>
    <mergeCell ref="L31:M31"/>
    <mergeCell ref="B26:D26"/>
    <mergeCell ref="B27:D27"/>
    <mergeCell ref="B28:D28"/>
    <mergeCell ref="L26:M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2020-08-24T22:03:13Z</dcterms:modified>
</cp:coreProperties>
</file>