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6" i="1" l="1"/>
  <c r="J76" i="1"/>
  <c r="K106" i="1"/>
  <c r="H94" i="1"/>
  <c r="F94" i="1"/>
  <c r="D94" i="1"/>
  <c r="F36" i="1"/>
  <c r="D36" i="1"/>
  <c r="AE26" i="1" l="1"/>
  <c r="AA26" i="1"/>
  <c r="C109" i="1" l="1"/>
  <c r="H34" i="1"/>
  <c r="C106" i="1"/>
  <c r="J46" i="1"/>
  <c r="W26" i="1"/>
  <c r="T26" i="1"/>
  <c r="L27" i="1"/>
  <c r="L26" i="1"/>
  <c r="I109" i="1" l="1"/>
  <c r="G109" i="1"/>
  <c r="E109" i="1"/>
  <c r="I107" i="1"/>
  <c r="I108" i="1"/>
  <c r="I106" i="1"/>
  <c r="G107" i="1"/>
  <c r="G108" i="1"/>
  <c r="G106" i="1"/>
  <c r="C107" i="1"/>
  <c r="C108" i="1"/>
  <c r="T95" i="1"/>
  <c r="T96" i="1"/>
  <c r="T94" i="1"/>
  <c r="Q94" i="1"/>
  <c r="S62" i="1"/>
  <c r="S63" i="1"/>
  <c r="S61" i="1"/>
  <c r="N62" i="1"/>
  <c r="N63" i="1"/>
  <c r="N61" i="1"/>
  <c r="L62" i="1"/>
  <c r="L63" i="1"/>
  <c r="L61" i="1"/>
  <c r="J62" i="1"/>
  <c r="J63" i="1"/>
  <c r="J61" i="1"/>
  <c r="O95" i="1"/>
  <c r="O96" i="1"/>
  <c r="O94" i="1"/>
  <c r="M95" i="1"/>
  <c r="M96" i="1"/>
  <c r="M94" i="1"/>
  <c r="K95" i="1"/>
  <c r="K96" i="1"/>
  <c r="K94" i="1"/>
  <c r="F96" i="1"/>
  <c r="H96" i="1"/>
  <c r="D96" i="1"/>
  <c r="F95" i="1"/>
  <c r="H95" i="1"/>
  <c r="D95" i="1"/>
  <c r="S77" i="1"/>
  <c r="S78" i="1"/>
  <c r="S76" i="1"/>
  <c r="N77" i="1"/>
  <c r="N78" i="1"/>
  <c r="N76" i="1"/>
  <c r="L77" i="1"/>
  <c r="L78" i="1"/>
  <c r="L76" i="1"/>
  <c r="J77" i="1"/>
  <c r="J78" i="1"/>
  <c r="G79" i="1"/>
  <c r="E79" i="1"/>
  <c r="C79" i="1"/>
  <c r="F97" i="1" l="1"/>
  <c r="D97" i="1"/>
  <c r="H97" i="1"/>
  <c r="T98" i="1"/>
  <c r="X94" i="1" s="1"/>
  <c r="AB94" i="1" s="1"/>
  <c r="Q96" i="1"/>
  <c r="Q95" i="1"/>
  <c r="P78" i="1"/>
  <c r="P77" i="1"/>
  <c r="S80" i="1"/>
  <c r="W76" i="1" s="1"/>
  <c r="AA76" i="1" s="1"/>
  <c r="G64" i="1"/>
  <c r="E64" i="1"/>
  <c r="C64" i="1"/>
  <c r="P63" i="1"/>
  <c r="S65" i="1"/>
  <c r="N46" i="1"/>
  <c r="P46" i="1" s="1"/>
  <c r="L47" i="1"/>
  <c r="L48" i="1"/>
  <c r="L46" i="1"/>
  <c r="J47" i="1"/>
  <c r="J48" i="1"/>
  <c r="E49" i="1"/>
  <c r="G49" i="1"/>
  <c r="N47" i="1" s="1"/>
  <c r="P47" i="1" s="1"/>
  <c r="E107" i="1" s="1"/>
  <c r="K107" i="1" s="1"/>
  <c r="C49" i="1"/>
  <c r="J37" i="1"/>
  <c r="J38" i="1"/>
  <c r="J39" i="1"/>
  <c r="J36" i="1"/>
  <c r="H37" i="1"/>
  <c r="H38" i="1"/>
  <c r="H39" i="1"/>
  <c r="H36" i="1"/>
  <c r="F37" i="1"/>
  <c r="F38" i="1"/>
  <c r="F39" i="1"/>
  <c r="D37" i="1"/>
  <c r="D38" i="1"/>
  <c r="D39" i="1"/>
  <c r="J34" i="1"/>
  <c r="W31" i="1"/>
  <c r="W27" i="1"/>
  <c r="W28" i="1"/>
  <c r="W29" i="1"/>
  <c r="T27" i="1"/>
  <c r="T28" i="1"/>
  <c r="T29" i="1"/>
  <c r="R27" i="1"/>
  <c r="R28" i="1"/>
  <c r="R29" i="1"/>
  <c r="R26" i="1"/>
  <c r="P27" i="1"/>
  <c r="P28" i="1"/>
  <c r="P29" i="1"/>
  <c r="P26" i="1"/>
  <c r="N27" i="1"/>
  <c r="N28" i="1"/>
  <c r="N29" i="1"/>
  <c r="N26" i="1"/>
  <c r="L28" i="1"/>
  <c r="L29" i="1"/>
  <c r="E30" i="1"/>
  <c r="G30" i="1"/>
  <c r="I30" i="1"/>
  <c r="C30" i="1"/>
  <c r="E29" i="1"/>
  <c r="C27" i="1"/>
  <c r="C28" i="1"/>
  <c r="C29" i="1"/>
  <c r="E106" i="1" l="1"/>
  <c r="S47" i="1"/>
  <c r="S48" i="1"/>
  <c r="N48" i="1"/>
  <c r="P48" i="1" s="1"/>
  <c r="E108" i="1" s="1"/>
  <c r="K108" i="1" s="1"/>
  <c r="W61" i="1"/>
  <c r="AA61" i="1" s="1"/>
  <c r="P61" i="1"/>
  <c r="P62" i="1"/>
  <c r="S46" i="1" l="1"/>
  <c r="S50" i="1" s="1"/>
  <c r="W46" i="1" s="1"/>
  <c r="AA46" i="1" s="1"/>
</calcChain>
</file>

<file path=xl/sharedStrings.xml><?xml version="1.0" encoding="utf-8"?>
<sst xmlns="http://schemas.openxmlformats.org/spreadsheetml/2006/main" count="112" uniqueCount="29">
  <si>
    <t>Expectativas</t>
  </si>
  <si>
    <t>Atractivo</t>
  </si>
  <si>
    <t>Estrés</t>
  </si>
  <si>
    <t>Riesgo F</t>
  </si>
  <si>
    <t>Suma</t>
  </si>
  <si>
    <t>Matriz normalizada:</t>
  </si>
  <si>
    <t>Vector Prioridad</t>
  </si>
  <si>
    <t xml:space="preserve">Multiplicacion de </t>
  </si>
  <si>
    <t>matrices</t>
  </si>
  <si>
    <r>
      <rPr>
        <b/>
        <sz val="12"/>
        <color theme="1"/>
        <rFont val="Calibri"/>
        <family val="2"/>
        <scheme val="minor"/>
      </rPr>
      <t>Total N_Max (</t>
    </r>
    <r>
      <rPr>
        <b/>
        <sz val="12"/>
        <color theme="1"/>
        <rFont val="Calibri"/>
        <family val="2"/>
      </rPr>
      <t>λ aprox) =</t>
    </r>
  </si>
  <si>
    <t xml:space="preserve">n </t>
  </si>
  <si>
    <t>(opciones)</t>
  </si>
  <si>
    <t xml:space="preserve">IC </t>
  </si>
  <si>
    <t>IA</t>
  </si>
  <si>
    <t xml:space="preserve">RC </t>
  </si>
  <si>
    <t>Deteccion de inconsistencias:</t>
  </si>
  <si>
    <t>A</t>
  </si>
  <si>
    <t xml:space="preserve">Matriz (A) de comprobacion por pares: CRITERIOS  </t>
  </si>
  <si>
    <t xml:space="preserve">Matriz normalizada (W):  </t>
  </si>
  <si>
    <t>Criterio atractivo:</t>
  </si>
  <si>
    <t>B</t>
  </si>
  <si>
    <t>C</t>
  </si>
  <si>
    <t>Valor promedio</t>
  </si>
  <si>
    <t>Criterio estres:</t>
  </si>
  <si>
    <t>Criterio riesgo financiero:</t>
  </si>
  <si>
    <t>Matriz de alternativas vs criterios:</t>
  </si>
  <si>
    <t>TOTAL</t>
  </si>
  <si>
    <t>Ranking</t>
  </si>
  <si>
    <t>Criterio expectativas: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</si>
</sst>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\ * #,##0.00_ ;_ &quot;$&quot;\ * \-#,##0.00_ ;_ &quot;$&quot;\ * &quot;-&quot;??_ ;_ @_ "/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92">
    <xf numFmtId="0" fontId="0" fillId="0" borderId="0" xfId="0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4" borderId="9" xfId="0" applyFill="1" applyBorder="1"/>
    <xf numFmtId="0" fontId="0" fillId="4" borderId="8" xfId="0" applyFill="1" applyBorder="1"/>
    <xf numFmtId="2" fontId="2" fillId="0" borderId="0" xfId="0" applyNumberFormat="1" applyFont="1" applyAlignment="1">
      <alignment horizontal="center"/>
    </xf>
    <xf numFmtId="0" fontId="3" fillId="0" borderId="5" xfId="0" applyFont="1" applyBorder="1" applyAlignment="1"/>
    <xf numFmtId="0" fontId="0" fillId="2" borderId="1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8" xfId="0" applyFill="1" applyBorder="1"/>
    <xf numFmtId="0" fontId="6" fillId="0" borderId="5" xfId="0" applyFont="1" applyBorder="1" applyAlignment="1"/>
    <xf numFmtId="0" fontId="0" fillId="0" borderId="5" xfId="0" applyBorder="1" applyAlignment="1"/>
    <xf numFmtId="0" fontId="0" fillId="0" borderId="10" xfId="0" applyBorder="1"/>
    <xf numFmtId="44" fontId="0" fillId="0" borderId="0" xfId="1" applyFont="1"/>
    <xf numFmtId="0" fontId="0" fillId="8" borderId="7" xfId="0" applyFill="1" applyBorder="1"/>
    <xf numFmtId="0" fontId="0" fillId="8" borderId="8" xfId="0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164" fontId="2" fillId="5" borderId="6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2" fontId="8" fillId="8" borderId="7" xfId="0" applyNumberFormat="1" applyFont="1" applyFill="1" applyBorder="1" applyAlignment="1">
      <alignment horizontal="center"/>
    </xf>
    <xf numFmtId="2" fontId="8" fillId="8" borderId="8" xfId="0" applyNumberFormat="1" applyFont="1" applyFill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2" fillId="9" borderId="4" xfId="0" applyNumberFormat="1" applyFont="1" applyFill="1" applyBorder="1" applyAlignment="1">
      <alignment horizontal="center"/>
    </xf>
    <xf numFmtId="164" fontId="2" fillId="9" borderId="6" xfId="0" applyNumberFormat="1" applyFont="1" applyFill="1" applyBorder="1" applyAlignment="1">
      <alignment horizontal="center"/>
    </xf>
    <xf numFmtId="164" fontId="2" fillId="10" borderId="4" xfId="0" applyNumberFormat="1" applyFont="1" applyFill="1" applyBorder="1" applyAlignment="1">
      <alignment horizontal="center"/>
    </xf>
    <xf numFmtId="164" fontId="2" fillId="10" borderId="6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0" fontId="4" fillId="8" borderId="4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0" fontId="3" fillId="6" borderId="7" xfId="0" applyFont="1" applyFill="1" applyBorder="1" applyAlignment="1"/>
    <xf numFmtId="0" fontId="0" fillId="6" borderId="9" xfId="0" applyFill="1" applyBorder="1" applyAlignment="1"/>
    <xf numFmtId="0" fontId="0" fillId="6" borderId="8" xfId="0" applyFill="1" applyBorder="1" applyAlignment="1"/>
    <xf numFmtId="2" fontId="2" fillId="5" borderId="7" xfId="0" applyNumberFormat="1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/>
    </xf>
    <xf numFmtId="0" fontId="3" fillId="0" borderId="11" xfId="0" applyFont="1" applyBorder="1" applyAlignment="1"/>
    <xf numFmtId="0" fontId="0" fillId="0" borderId="11" xfId="0" applyBorder="1" applyAlignment="1"/>
    <xf numFmtId="44" fontId="0" fillId="0" borderId="5" xfId="1" applyFont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 applyAlignment="1"/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2" fontId="2" fillId="4" borderId="8" xfId="0" applyNumberFormat="1" applyFont="1" applyFill="1" applyBorder="1" applyAlignment="1">
      <alignment horizontal="center"/>
    </xf>
    <xf numFmtId="164" fontId="2" fillId="5" borderId="7" xfId="0" applyNumberFormat="1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/>
    <xf numFmtId="0" fontId="0" fillId="2" borderId="9" xfId="0" applyFill="1" applyBorder="1" applyAlignment="1"/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3" fillId="2" borderId="6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/>
    <xf numFmtId="0" fontId="0" fillId="0" borderId="5" xfId="0" applyBorder="1" applyAlignment="1"/>
    <xf numFmtId="0" fontId="3" fillId="2" borderId="1" xfId="0" applyFont="1" applyFill="1" applyBorder="1" applyAlignment="1"/>
    <xf numFmtId="0" fontId="3" fillId="2" borderId="3" xfId="0" applyFont="1" applyFill="1" applyBorder="1" applyAlignment="1"/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164" fontId="2" fillId="5" borderId="9" xfId="0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5" borderId="5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0" xfId="0" applyFont="1" applyAlignment="1"/>
    <xf numFmtId="0" fontId="3" fillId="4" borderId="7" xfId="0" applyFont="1" applyFill="1" applyBorder="1" applyAlignment="1"/>
    <xf numFmtId="0" fontId="0" fillId="4" borderId="9" xfId="0" applyFill="1" applyBorder="1" applyAlignment="1"/>
    <xf numFmtId="2" fontId="2" fillId="3" borderId="4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9524</xdr:rowOff>
    </xdr:from>
    <xdr:to>
      <xdr:col>6</xdr:col>
      <xdr:colOff>440531</xdr:colOff>
      <xdr:row>19</xdr:row>
      <xdr:rowOff>181079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0524"/>
          <a:ext cx="4695825" cy="341005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2</xdr:col>
      <xdr:colOff>590550</xdr:colOff>
      <xdr:row>1</xdr:row>
      <xdr:rowOff>171450</xdr:rowOff>
    </xdr:to>
    <xdr:sp macro="" textlink="">
      <xdr:nvSpPr>
        <xdr:cNvPr id="3" name="CuadroTexto 2"/>
        <xdr:cNvSpPr txBox="1"/>
      </xdr:nvSpPr>
      <xdr:spPr>
        <a:xfrm>
          <a:off x="0" y="19050"/>
          <a:ext cx="18097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1"/>
            <a:t>Desicion Multicriterio</a:t>
          </a:r>
        </a:p>
      </xdr:txBody>
    </xdr:sp>
    <xdr:clientData/>
  </xdr:twoCellAnchor>
  <xdr:twoCellAnchor editAs="oneCell">
    <xdr:from>
      <xdr:col>8</xdr:col>
      <xdr:colOff>17318</xdr:colOff>
      <xdr:row>12</xdr:row>
      <xdr:rowOff>8659</xdr:rowOff>
    </xdr:from>
    <xdr:to>
      <xdr:col>14</xdr:col>
      <xdr:colOff>117973</xdr:colOff>
      <xdr:row>19</xdr:row>
      <xdr:rowOff>142009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72545" y="2294659"/>
          <a:ext cx="3737473" cy="146685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</xdr:pic>
    <xdr:clientData/>
  </xdr:twoCellAnchor>
  <xdr:twoCellAnchor editAs="oneCell">
    <xdr:from>
      <xdr:col>8</xdr:col>
      <xdr:colOff>19049</xdr:colOff>
      <xdr:row>2</xdr:row>
      <xdr:rowOff>9525</xdr:rowOff>
    </xdr:from>
    <xdr:to>
      <xdr:col>15</xdr:col>
      <xdr:colOff>555660</xdr:colOff>
      <xdr:row>9</xdr:row>
      <xdr:rowOff>171450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5849" y="390525"/>
          <a:ext cx="4803811" cy="14954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19</xdr:col>
      <xdr:colOff>9525</xdr:colOff>
      <xdr:row>31</xdr:row>
      <xdr:rowOff>171450</xdr:rowOff>
    </xdr:from>
    <xdr:to>
      <xdr:col>26</xdr:col>
      <xdr:colOff>337002</xdr:colOff>
      <xdr:row>34</xdr:row>
      <xdr:rowOff>48353</xdr:rowOff>
    </xdr:to>
    <xdr:sp macro="" textlink="">
      <xdr:nvSpPr>
        <xdr:cNvPr id="7" name="CuadroTexto 6"/>
        <xdr:cNvSpPr txBox="1"/>
      </xdr:nvSpPr>
      <xdr:spPr>
        <a:xfrm>
          <a:off x="11591925" y="6477000"/>
          <a:ext cx="4594677" cy="4484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Nmax = sumatoria (v. promedio criterio i</a:t>
          </a:r>
          <a:r>
            <a:rPr lang="es-ES" sz="1100" baseline="0"/>
            <a:t> * v. total de columna criterio i)</a:t>
          </a:r>
          <a:endParaRPr lang="es-ES" sz="1100"/>
        </a:p>
        <a:p>
          <a:r>
            <a:rPr lang="es-ES" sz="1100"/>
            <a:t>Nmax = 0,5739*1,59 + 0,0903*13,33 + 0,2913*4,34 + 0,0445*20</a:t>
          </a:r>
          <a:r>
            <a:rPr lang="es-ES" sz="1100" baseline="0"/>
            <a:t> = 4,27</a:t>
          </a:r>
          <a:endParaRPr lang="es-ES" sz="1100"/>
        </a:p>
      </xdr:txBody>
    </xdr:sp>
    <xdr:clientData/>
  </xdr:twoCellAnchor>
  <xdr:twoCellAnchor>
    <xdr:from>
      <xdr:col>27</xdr:col>
      <xdr:colOff>266701</xdr:colOff>
      <xdr:row>27</xdr:row>
      <xdr:rowOff>76200</xdr:rowOff>
    </xdr:from>
    <xdr:to>
      <xdr:col>31</xdr:col>
      <xdr:colOff>19051</xdr:colOff>
      <xdr:row>31</xdr:row>
      <xdr:rowOff>123825</xdr:rowOff>
    </xdr:to>
    <xdr:sp macro="" textlink="">
      <xdr:nvSpPr>
        <xdr:cNvPr id="9" name="CuadroTexto 8"/>
        <xdr:cNvSpPr txBox="1"/>
      </xdr:nvSpPr>
      <xdr:spPr>
        <a:xfrm>
          <a:off x="16725901" y="5429250"/>
          <a:ext cx="21907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Índice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consistencia</a:t>
          </a:r>
          <a:endParaRPr lang="es-AR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 = (Nmax-n)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(n-1)</a:t>
          </a:r>
          <a:endParaRPr lang="es-AR">
            <a:effectLst/>
          </a:endParaRPr>
        </a:p>
        <a:p>
          <a:pPr eaLnBrk="1" fontAlgn="auto" latinLnBrk="0" hangingPunct="1"/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 = (4,27-4)/(4-1) =  0,0897</a:t>
          </a:r>
          <a:endParaRPr lang="es-AR">
            <a:effectLst/>
          </a:endParaRPr>
        </a:p>
        <a:p>
          <a:pPr eaLnBrk="1" fontAlgn="auto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Razón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consistencia RC &lt;= 0,1</a:t>
          </a:r>
          <a:endParaRPr lang="es-AR">
            <a:effectLst/>
          </a:endParaRPr>
        </a:p>
        <a:p>
          <a:pPr eaLnBrk="1" fontAlgn="auto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IC /AI = 0,0897/0,9 = 0,0996</a:t>
          </a:r>
          <a:endParaRPr lang="es-AR">
            <a:effectLst/>
          </a:endParaRPr>
        </a:p>
      </xdr:txBody>
    </xdr:sp>
    <xdr:clientData/>
  </xdr:twoCellAnchor>
  <xdr:twoCellAnchor editAs="oneCell">
    <xdr:from>
      <xdr:col>19</xdr:col>
      <xdr:colOff>38100</xdr:colOff>
      <xdr:row>34</xdr:row>
      <xdr:rowOff>123826</xdr:rowOff>
    </xdr:from>
    <xdr:to>
      <xdr:col>26</xdr:col>
      <xdr:colOff>371476</xdr:colOff>
      <xdr:row>36</xdr:row>
      <xdr:rowOff>139701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53" t="34512" r="14394" b="50505"/>
        <a:stretch/>
      </xdr:blipFill>
      <xdr:spPr>
        <a:xfrm>
          <a:off x="11620500" y="7000876"/>
          <a:ext cx="4600575" cy="511175"/>
        </a:xfrm>
        <a:prstGeom prst="rect">
          <a:avLst/>
        </a:prstGeom>
      </xdr:spPr>
    </xdr:pic>
    <xdr:clientData/>
  </xdr:twoCellAnchor>
  <xdr:twoCellAnchor editAs="oneCell">
    <xdr:from>
      <xdr:col>0</xdr:col>
      <xdr:colOff>48492</xdr:colOff>
      <xdr:row>49</xdr:row>
      <xdr:rowOff>113434</xdr:rowOff>
    </xdr:from>
    <xdr:to>
      <xdr:col>3</xdr:col>
      <xdr:colOff>121229</xdr:colOff>
      <xdr:row>55</xdr:row>
      <xdr:rowOff>80106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492" y="10521661"/>
          <a:ext cx="2194214" cy="11269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600075</xdr:colOff>
      <xdr:row>46</xdr:row>
      <xdr:rowOff>219075</xdr:rowOff>
    </xdr:from>
    <xdr:to>
      <xdr:col>24</xdr:col>
      <xdr:colOff>352425</xdr:colOff>
      <xdr:row>51</xdr:row>
      <xdr:rowOff>76200</xdr:rowOff>
    </xdr:to>
    <xdr:sp macro="" textlink="">
      <xdr:nvSpPr>
        <xdr:cNvPr id="12" name="CuadroTexto 11"/>
        <xdr:cNvSpPr txBox="1"/>
      </xdr:nvSpPr>
      <xdr:spPr>
        <a:xfrm>
          <a:off x="12792075" y="9839325"/>
          <a:ext cx="21907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Índice de consistencia</a:t>
          </a:r>
          <a:endParaRPr lang="es-AR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 = (Nmax-n)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(n-1)</a:t>
          </a:r>
          <a:endParaRPr lang="es-AR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 = (3,06-3)/(3-1) =  0,0310</a:t>
          </a:r>
          <a:endParaRPr lang="es-AR">
            <a:effectLst/>
          </a:endParaRPr>
        </a:p>
        <a:p>
          <a:pPr eaLnBrk="1" fontAlgn="auto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Razón de consistencia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 &lt;= 0,1</a:t>
          </a:r>
          <a:endParaRPr lang="es-AR">
            <a:effectLst/>
          </a:endParaRPr>
        </a:p>
        <a:p>
          <a:pPr eaLnBrk="1" fontAlgn="auto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IC /AI = 0,0310/0,58 = 0,0534</a:t>
          </a:r>
          <a:endParaRPr lang="es-AR">
            <a:effectLst/>
          </a:endParaRPr>
        </a:p>
        <a:p>
          <a:endParaRPr lang="es-AR">
            <a:effectLst/>
          </a:endParaRPr>
        </a:p>
      </xdr:txBody>
    </xdr:sp>
    <xdr:clientData/>
  </xdr:twoCellAnchor>
  <xdr:twoCellAnchor>
    <xdr:from>
      <xdr:col>20</xdr:col>
      <xdr:colOff>600075</xdr:colOff>
      <xdr:row>61</xdr:row>
      <xdr:rowOff>219075</xdr:rowOff>
    </xdr:from>
    <xdr:to>
      <xdr:col>24</xdr:col>
      <xdr:colOff>352425</xdr:colOff>
      <xdr:row>66</xdr:row>
      <xdr:rowOff>76200</xdr:rowOff>
    </xdr:to>
    <xdr:sp macro="" textlink="">
      <xdr:nvSpPr>
        <xdr:cNvPr id="14" name="CuadroTexto 13"/>
        <xdr:cNvSpPr txBox="1"/>
      </xdr:nvSpPr>
      <xdr:spPr>
        <a:xfrm>
          <a:off x="12846504" y="9784896"/>
          <a:ext cx="2201635" cy="9865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Índice de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consistencia:</a:t>
          </a:r>
          <a:endParaRPr lang="es-AR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 = (Nmax-n)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(n-1)</a:t>
          </a:r>
          <a:endParaRPr lang="es-AR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 = (3,07-3)/(3-1) =  0,0352</a:t>
          </a:r>
          <a:endParaRPr lang="es-AR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Razón de consistencia RC &lt;= 0,1</a:t>
          </a:r>
          <a:endParaRPr lang="es-AR">
            <a:effectLst/>
          </a:endParaRPr>
        </a:p>
        <a:p>
          <a:pPr eaLnBrk="1" fontAlgn="auto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IC /AI = 0,0352/0,58 = 0,0607</a:t>
          </a:r>
          <a:endParaRPr lang="es-AR">
            <a:effectLst/>
          </a:endParaRPr>
        </a:p>
        <a:p>
          <a:endParaRPr lang="es-AR">
            <a:effectLst/>
          </a:endParaRPr>
        </a:p>
      </xdr:txBody>
    </xdr:sp>
    <xdr:clientData/>
  </xdr:twoCellAnchor>
  <xdr:twoCellAnchor editAs="oneCell">
    <xdr:from>
      <xdr:col>0</xdr:col>
      <xdr:colOff>108857</xdr:colOff>
      <xdr:row>65</xdr:row>
      <xdr:rowOff>54428</xdr:rowOff>
    </xdr:from>
    <xdr:to>
      <xdr:col>3</xdr:col>
      <xdr:colOff>530505</xdr:colOff>
      <xdr:row>72</xdr:row>
      <xdr:rowOff>27213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857" y="13729607"/>
          <a:ext cx="2561372" cy="1306285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</xdr:colOff>
      <xdr:row>79</xdr:row>
      <xdr:rowOff>83345</xdr:rowOff>
    </xdr:from>
    <xdr:to>
      <xdr:col>3</xdr:col>
      <xdr:colOff>428624</xdr:colOff>
      <xdr:row>88</xdr:row>
      <xdr:rowOff>88446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062" y="16942595"/>
          <a:ext cx="2428875" cy="1743414"/>
        </a:xfrm>
        <a:prstGeom prst="rect">
          <a:avLst/>
        </a:prstGeom>
      </xdr:spPr>
    </xdr:pic>
    <xdr:clientData/>
  </xdr:twoCellAnchor>
  <xdr:twoCellAnchor>
    <xdr:from>
      <xdr:col>20</xdr:col>
      <xdr:colOff>595313</xdr:colOff>
      <xdr:row>76</xdr:row>
      <xdr:rowOff>238125</xdr:rowOff>
    </xdr:from>
    <xdr:to>
      <xdr:col>24</xdr:col>
      <xdr:colOff>347663</xdr:colOff>
      <xdr:row>81</xdr:row>
      <xdr:rowOff>95249</xdr:rowOff>
    </xdr:to>
    <xdr:sp macro="" textlink="">
      <xdr:nvSpPr>
        <xdr:cNvPr id="16" name="CuadroTexto 15"/>
        <xdr:cNvSpPr txBox="1"/>
      </xdr:nvSpPr>
      <xdr:spPr>
        <a:xfrm>
          <a:off x="12739688" y="16347281"/>
          <a:ext cx="2181225" cy="1012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Índice de consistencia</a:t>
          </a:r>
          <a:endParaRPr lang="es-AR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 = (Nmax-n)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(n-1)</a:t>
          </a:r>
          <a:endParaRPr lang="es-AR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 = (3,02-3)/(3-1) =  0,0124</a:t>
          </a:r>
          <a:endParaRPr lang="es-AR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Razón de consistencia RC &lt;= 0,1</a:t>
          </a:r>
          <a:endParaRPr lang="es-AR">
            <a:effectLst/>
          </a:endParaRPr>
        </a:p>
        <a:p>
          <a:pPr eaLnBrk="1" fontAlgn="auto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IC /AI = 0,0124/0,58 = 0,0213</a:t>
          </a:r>
          <a:endParaRPr lang="es-AR">
            <a:effectLst/>
          </a:endParaRPr>
        </a:p>
        <a:p>
          <a:endParaRPr lang="es-AR">
            <a:effectLst/>
          </a:endParaRPr>
        </a:p>
      </xdr:txBody>
    </xdr:sp>
    <xdr:clientData/>
  </xdr:twoCellAnchor>
  <xdr:twoCellAnchor editAs="oneCell">
    <xdr:from>
      <xdr:col>1</xdr:col>
      <xdr:colOff>0</xdr:colOff>
      <xdr:row>97</xdr:row>
      <xdr:rowOff>130967</xdr:rowOff>
    </xdr:from>
    <xdr:to>
      <xdr:col>9</xdr:col>
      <xdr:colOff>494676</xdr:colOff>
      <xdr:row>100</xdr:row>
      <xdr:rowOff>130969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4875" y="20788311"/>
          <a:ext cx="5650082" cy="595314"/>
        </a:xfrm>
        <a:prstGeom prst="rect">
          <a:avLst/>
        </a:prstGeom>
      </xdr:spPr>
    </xdr:pic>
    <xdr:clientData/>
  </xdr:twoCellAnchor>
  <xdr:twoCellAnchor>
    <xdr:from>
      <xdr:col>22</xdr:col>
      <xdr:colOff>11906</xdr:colOff>
      <xdr:row>95</xdr:row>
      <xdr:rowOff>1</xdr:rowOff>
    </xdr:from>
    <xdr:to>
      <xdr:col>25</xdr:col>
      <xdr:colOff>371475</xdr:colOff>
      <xdr:row>99</xdr:row>
      <xdr:rowOff>107157</xdr:rowOff>
    </xdr:to>
    <xdr:sp macro="" textlink="">
      <xdr:nvSpPr>
        <xdr:cNvPr id="19" name="CuadroTexto 18"/>
        <xdr:cNvSpPr txBox="1"/>
      </xdr:nvSpPr>
      <xdr:spPr>
        <a:xfrm>
          <a:off x="13966031" y="20157282"/>
          <a:ext cx="2181225" cy="1012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Índice de consistencia</a:t>
          </a:r>
          <a:endParaRPr lang="es-AR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 = (Nmax-n)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(n-1)</a:t>
          </a:r>
          <a:endParaRPr lang="es-AR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 = (3,06-3)/(3-1) =  0,0000</a:t>
          </a:r>
          <a:endParaRPr lang="es-AR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Razón de consistencia RC &lt;= 0,1</a:t>
          </a:r>
          <a:endParaRPr lang="es-AR">
            <a:effectLst/>
          </a:endParaRPr>
        </a:p>
        <a:p>
          <a:pPr eaLnBrk="1" fontAlgn="auto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IC /AI = 0,0000/0,58 = 0,00</a:t>
          </a:r>
          <a:endParaRPr lang="es-AR">
            <a:effectLst/>
          </a:endParaRPr>
        </a:p>
        <a:p>
          <a:endParaRPr lang="es-A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AF109"/>
  <sheetViews>
    <sheetView tabSelected="1" topLeftCell="A67" zoomScale="110" zoomScaleNormal="110" workbookViewId="0">
      <selection activeCell="P77" sqref="P77:Q77"/>
    </sheetView>
  </sheetViews>
  <sheetFormatPr baseColWidth="10" defaultColWidth="9.140625" defaultRowHeight="15" x14ac:dyDescent="0.25"/>
  <cols>
    <col min="1" max="1" width="13.5703125" bestFit="1" customWidth="1"/>
    <col min="4" max="4" width="13.5703125" bestFit="1" customWidth="1"/>
  </cols>
  <sheetData>
    <row r="23" spans="1:32" ht="16.5" thickBot="1" x14ac:dyDescent="0.3">
      <c r="A23" s="3"/>
      <c r="B23" s="3"/>
      <c r="C23" s="3"/>
      <c r="D23" s="3"/>
      <c r="E23" s="3"/>
      <c r="L23" s="3"/>
      <c r="M23" s="4"/>
      <c r="N23" s="4"/>
    </row>
    <row r="24" spans="1:32" ht="16.5" thickBot="1" x14ac:dyDescent="0.3">
      <c r="A24" s="70" t="s">
        <v>17</v>
      </c>
      <c r="B24" s="70"/>
      <c r="C24" s="70"/>
      <c r="D24" s="70"/>
      <c r="E24" s="70"/>
      <c r="F24" s="71"/>
      <c r="L24" s="3"/>
      <c r="M24" s="4"/>
      <c r="N24" s="4"/>
      <c r="W24" s="72" t="s">
        <v>7</v>
      </c>
      <c r="X24" s="73"/>
      <c r="Y24" s="61" t="s">
        <v>10</v>
      </c>
      <c r="Z24" s="62"/>
    </row>
    <row r="25" spans="1:32" ht="19.5" thickBot="1" x14ac:dyDescent="0.35">
      <c r="A25" s="1"/>
      <c r="B25" s="2"/>
      <c r="C25" s="74" t="s">
        <v>0</v>
      </c>
      <c r="D25" s="75"/>
      <c r="E25" s="74" t="s">
        <v>1</v>
      </c>
      <c r="F25" s="75"/>
      <c r="G25" s="74" t="s">
        <v>2</v>
      </c>
      <c r="H25" s="75"/>
      <c r="I25" s="76" t="s">
        <v>3</v>
      </c>
      <c r="J25" s="75"/>
      <c r="L25" s="86" t="s">
        <v>18</v>
      </c>
      <c r="M25" s="87"/>
      <c r="N25" s="87"/>
      <c r="O25" s="5"/>
      <c r="P25" s="5"/>
      <c r="Q25" s="5"/>
      <c r="R25" s="5"/>
      <c r="S25" s="6"/>
      <c r="T25" s="83" t="s">
        <v>6</v>
      </c>
      <c r="U25" s="84"/>
      <c r="W25" s="66" t="s">
        <v>8</v>
      </c>
      <c r="X25" s="67"/>
      <c r="Y25" s="68" t="s">
        <v>11</v>
      </c>
      <c r="Z25" s="69"/>
      <c r="AA25" s="53" t="s">
        <v>12</v>
      </c>
      <c r="AB25" s="54"/>
      <c r="AC25" s="53" t="s">
        <v>13</v>
      </c>
      <c r="AD25" s="54"/>
      <c r="AE25" s="53" t="s">
        <v>14</v>
      </c>
      <c r="AF25" s="54"/>
    </row>
    <row r="26" spans="1:32" ht="19.5" thickBot="1" x14ac:dyDescent="0.35">
      <c r="A26" s="74" t="s">
        <v>0</v>
      </c>
      <c r="B26" s="75"/>
      <c r="C26" s="39">
        <v>1</v>
      </c>
      <c r="D26" s="40"/>
      <c r="E26" s="39">
        <v>7</v>
      </c>
      <c r="F26" s="40"/>
      <c r="G26" s="39">
        <v>3</v>
      </c>
      <c r="H26" s="40"/>
      <c r="I26" s="80">
        <v>9</v>
      </c>
      <c r="J26" s="40"/>
      <c r="L26" s="59">
        <f>C26/$C$30</f>
        <v>0.63</v>
      </c>
      <c r="M26" s="60"/>
      <c r="N26" s="59">
        <f>E26/$E$30</f>
        <v>0.52500000000000002</v>
      </c>
      <c r="O26" s="60"/>
      <c r="P26" s="59">
        <f>G26/$G$30</f>
        <v>0.6907894736842104</v>
      </c>
      <c r="Q26" s="60"/>
      <c r="R26" s="77">
        <f>I26/$I$30</f>
        <v>0.45</v>
      </c>
      <c r="S26" s="60"/>
      <c r="T26" s="21">
        <f>AVERAGE(L26:S26)</f>
        <v>0.57394736842105265</v>
      </c>
      <c r="U26" s="22"/>
      <c r="W26" s="44">
        <f>$T$26*C26+$T$27*E26+$T$28*G26+$T$29*I26</f>
        <v>2.4800000000000004</v>
      </c>
      <c r="X26" s="45"/>
      <c r="Y26" s="57">
        <v>4</v>
      </c>
      <c r="Z26" s="58"/>
      <c r="AA26" s="44">
        <f>(W31-Y26)/(Y26-1)</f>
        <v>8.9717627401838015E-2</v>
      </c>
      <c r="AB26" s="45"/>
      <c r="AC26" s="57">
        <v>0.9</v>
      </c>
      <c r="AD26" s="58"/>
      <c r="AE26" s="59">
        <f>AA26/AC26</f>
        <v>9.9686252668708897E-2</v>
      </c>
      <c r="AF26" s="60"/>
    </row>
    <row r="27" spans="1:32" ht="19.5" thickBot="1" x14ac:dyDescent="0.35">
      <c r="A27" s="81" t="s">
        <v>1</v>
      </c>
      <c r="B27" s="82"/>
      <c r="C27" s="39">
        <f>1/7</f>
        <v>0.14285714285714285</v>
      </c>
      <c r="D27" s="40"/>
      <c r="E27" s="39">
        <v>1</v>
      </c>
      <c r="F27" s="40"/>
      <c r="G27" s="39">
        <v>0.2</v>
      </c>
      <c r="H27" s="40"/>
      <c r="I27" s="80">
        <v>3</v>
      </c>
      <c r="J27" s="40"/>
      <c r="L27" s="59">
        <f>C27/$C$30</f>
        <v>0.09</v>
      </c>
      <c r="M27" s="60"/>
      <c r="N27" s="59">
        <f>E27/$E$30</f>
        <v>7.4999999999999997E-2</v>
      </c>
      <c r="O27" s="60"/>
      <c r="P27" s="59">
        <f>G27/$G$30</f>
        <v>4.6052631578947366E-2</v>
      </c>
      <c r="Q27" s="60"/>
      <c r="R27" s="77">
        <f>I27/$I$30</f>
        <v>0.15</v>
      </c>
      <c r="S27" s="60"/>
      <c r="T27" s="21">
        <f>AVERAGE(L27:S27)</f>
        <v>9.0263157894736837E-2</v>
      </c>
      <c r="U27" s="22"/>
      <c r="W27" s="44">
        <f>$T$26*C27+$T$27*E27+$T$28*G27+$T$29*I27</f>
        <v>0.36393984962406012</v>
      </c>
      <c r="X27" s="45"/>
    </row>
    <row r="28" spans="1:32" ht="19.5" thickBot="1" x14ac:dyDescent="0.35">
      <c r="A28" s="81" t="s">
        <v>2</v>
      </c>
      <c r="B28" s="82"/>
      <c r="C28" s="39">
        <f>1/3</f>
        <v>0.33333333333333331</v>
      </c>
      <c r="D28" s="40"/>
      <c r="E28" s="39">
        <v>5</v>
      </c>
      <c r="F28" s="40"/>
      <c r="G28" s="39">
        <v>1</v>
      </c>
      <c r="H28" s="40"/>
      <c r="I28" s="80">
        <v>7</v>
      </c>
      <c r="J28" s="40"/>
      <c r="L28" s="59">
        <f>C28/$C$30</f>
        <v>0.21</v>
      </c>
      <c r="M28" s="60"/>
      <c r="N28" s="59">
        <f>E28/$E$30</f>
        <v>0.375</v>
      </c>
      <c r="O28" s="60"/>
      <c r="P28" s="59">
        <f>G28/$G$30</f>
        <v>0.23026315789473681</v>
      </c>
      <c r="Q28" s="60"/>
      <c r="R28" s="77">
        <f>I28/$I$30</f>
        <v>0.35</v>
      </c>
      <c r="S28" s="60"/>
      <c r="T28" s="21">
        <f>AVERAGE(L28:S28)</f>
        <v>0.29131578947368419</v>
      </c>
      <c r="U28" s="22"/>
      <c r="W28" s="44">
        <f>$T$26*C28+$T$27*E28+$T$28*G28+$T$29*I28</f>
        <v>1.2452631578947368</v>
      </c>
      <c r="X28" s="45"/>
    </row>
    <row r="29" spans="1:32" ht="19.5" thickBot="1" x14ac:dyDescent="0.35">
      <c r="A29" s="81" t="s">
        <v>3</v>
      </c>
      <c r="B29" s="82"/>
      <c r="C29" s="39">
        <f>1/9</f>
        <v>0.1111111111111111</v>
      </c>
      <c r="D29" s="40"/>
      <c r="E29" s="39">
        <f>1/3</f>
        <v>0.33333333333333331</v>
      </c>
      <c r="F29" s="40"/>
      <c r="G29" s="39">
        <v>0.14285714285714285</v>
      </c>
      <c r="H29" s="40"/>
      <c r="I29" s="80">
        <v>1</v>
      </c>
      <c r="J29" s="40"/>
      <c r="L29" s="59">
        <f>C29/$C$30</f>
        <v>7.0000000000000007E-2</v>
      </c>
      <c r="M29" s="60"/>
      <c r="N29" s="59">
        <f>E29/$E$30</f>
        <v>2.4999999999999998E-2</v>
      </c>
      <c r="O29" s="60"/>
      <c r="P29" s="59">
        <f>G29/$G$30</f>
        <v>3.2894736842105254E-2</v>
      </c>
      <c r="Q29" s="60"/>
      <c r="R29" s="77">
        <f>I29/$I$30</f>
        <v>0.05</v>
      </c>
      <c r="S29" s="60"/>
      <c r="T29" s="21">
        <f>AVERAGE(L29:S29)</f>
        <v>4.4473684210526318E-2</v>
      </c>
      <c r="U29" s="22"/>
      <c r="W29" s="44">
        <f>$T$26*C29+$T$27*E29+$T$28*G29+$T$29*I29</f>
        <v>0.1799498746867168</v>
      </c>
      <c r="X29" s="45"/>
    </row>
    <row r="30" spans="1:32" ht="19.5" thickBot="1" x14ac:dyDescent="0.35">
      <c r="A30" s="23" t="s">
        <v>4</v>
      </c>
      <c r="B30" s="24"/>
      <c r="C30" s="78">
        <f>SUM(C26:D29)</f>
        <v>1.5873015873015872</v>
      </c>
      <c r="D30" s="79"/>
      <c r="E30" s="78">
        <f>SUM(E26:F29)</f>
        <v>13.333333333333334</v>
      </c>
      <c r="F30" s="79"/>
      <c r="G30" s="78">
        <f>SUM(G26:H29)</f>
        <v>4.3428571428571434</v>
      </c>
      <c r="H30" s="79"/>
      <c r="I30" s="78">
        <f>SUM(I26:J29)</f>
        <v>20</v>
      </c>
      <c r="J30" s="79"/>
    </row>
    <row r="31" spans="1:32" ht="16.5" thickBot="1" x14ac:dyDescent="0.3">
      <c r="T31" s="41" t="s">
        <v>9</v>
      </c>
      <c r="U31" s="42"/>
      <c r="V31" s="43"/>
      <c r="W31" s="44">
        <f>SUM(W26:X29)</f>
        <v>4.269152882205514</v>
      </c>
      <c r="X31" s="45"/>
    </row>
    <row r="32" spans="1:32" ht="15.75" x14ac:dyDescent="0.25">
      <c r="A32" s="85" t="s">
        <v>15</v>
      </c>
      <c r="B32" s="85"/>
      <c r="C32" s="85"/>
      <c r="D32" s="85"/>
    </row>
    <row r="34" spans="1:28" ht="16.5" thickBot="1" x14ac:dyDescent="0.3">
      <c r="D34" s="91">
        <v>70</v>
      </c>
      <c r="E34" s="91"/>
      <c r="F34" s="91">
        <v>10</v>
      </c>
      <c r="G34" s="91"/>
      <c r="H34" s="91">
        <f>A36/3</f>
        <v>23.333333333333332</v>
      </c>
      <c r="I34" s="91"/>
      <c r="J34" s="91">
        <f>A36/9</f>
        <v>7.7777777777777777</v>
      </c>
      <c r="K34" s="91"/>
    </row>
    <row r="35" spans="1:28" ht="19.5" thickBot="1" x14ac:dyDescent="0.35">
      <c r="D35" s="74" t="s">
        <v>0</v>
      </c>
      <c r="E35" s="75"/>
      <c r="F35" s="74" t="s">
        <v>1</v>
      </c>
      <c r="G35" s="75"/>
      <c r="H35" s="74" t="s">
        <v>2</v>
      </c>
      <c r="I35" s="75"/>
      <c r="J35" s="76" t="s">
        <v>3</v>
      </c>
      <c r="K35" s="75"/>
    </row>
    <row r="36" spans="1:28" ht="19.5" thickBot="1" x14ac:dyDescent="0.35">
      <c r="A36" s="7">
        <v>70</v>
      </c>
      <c r="B36" s="74" t="s">
        <v>0</v>
      </c>
      <c r="C36" s="75"/>
      <c r="D36" s="39">
        <f>A36/$D$34</f>
        <v>1</v>
      </c>
      <c r="E36" s="40"/>
      <c r="F36" s="39">
        <f>A36/$F$34</f>
        <v>7</v>
      </c>
      <c r="G36" s="40"/>
      <c r="H36" s="39">
        <f>A36/$H$34</f>
        <v>3</v>
      </c>
      <c r="I36" s="40"/>
      <c r="J36" s="80">
        <f>A36/$J$34</f>
        <v>9</v>
      </c>
      <c r="K36" s="40"/>
    </row>
    <row r="37" spans="1:28" ht="19.5" thickBot="1" x14ac:dyDescent="0.35">
      <c r="A37" s="7">
        <v>10</v>
      </c>
      <c r="B37" s="81" t="s">
        <v>1</v>
      </c>
      <c r="C37" s="82"/>
      <c r="D37" s="39">
        <f>A37/$D$34</f>
        <v>0.14285714285714285</v>
      </c>
      <c r="E37" s="40"/>
      <c r="F37" s="39">
        <f>A37/$F$34</f>
        <v>1</v>
      </c>
      <c r="G37" s="40"/>
      <c r="H37" s="88">
        <f>A37/$H$34</f>
        <v>0.4285714285714286</v>
      </c>
      <c r="I37" s="89"/>
      <c r="J37" s="90">
        <f>A37/$J$34</f>
        <v>1.2857142857142858</v>
      </c>
      <c r="K37" s="89"/>
    </row>
    <row r="38" spans="1:28" ht="19.5" thickBot="1" x14ac:dyDescent="0.35">
      <c r="A38" s="7">
        <v>23.33</v>
      </c>
      <c r="B38" s="81" t="s">
        <v>2</v>
      </c>
      <c r="C38" s="82"/>
      <c r="D38" s="39">
        <f>A38/$D$34</f>
        <v>0.33328571428571424</v>
      </c>
      <c r="E38" s="40"/>
      <c r="F38" s="88">
        <f>A38/$F$34</f>
        <v>2.3329999999999997</v>
      </c>
      <c r="G38" s="89"/>
      <c r="H38" s="39">
        <f>A38/$H$34</f>
        <v>0.99985714285714289</v>
      </c>
      <c r="I38" s="40"/>
      <c r="J38" s="90">
        <f>A38/$J$34</f>
        <v>2.9995714285714286</v>
      </c>
      <c r="K38" s="89"/>
    </row>
    <row r="39" spans="1:28" ht="19.5" thickBot="1" x14ac:dyDescent="0.35">
      <c r="A39" s="7">
        <v>7.78</v>
      </c>
      <c r="B39" s="81" t="s">
        <v>3</v>
      </c>
      <c r="C39" s="82"/>
      <c r="D39" s="39">
        <f>A39/$D$34</f>
        <v>0.11114285714285714</v>
      </c>
      <c r="E39" s="40"/>
      <c r="F39" s="88">
        <f>A39/$F$34</f>
        <v>0.77800000000000002</v>
      </c>
      <c r="G39" s="89"/>
      <c r="H39" s="88">
        <f>A39/$H$34</f>
        <v>0.33342857142857146</v>
      </c>
      <c r="I39" s="89"/>
      <c r="J39" s="80">
        <f>A39/$J$34</f>
        <v>1.0002857142857142</v>
      </c>
      <c r="K39" s="40"/>
    </row>
    <row r="43" spans="1:28" ht="15.75" thickBot="1" x14ac:dyDescent="0.3"/>
    <row r="44" spans="1:28" ht="16.5" thickBot="1" x14ac:dyDescent="0.3">
      <c r="A44" s="85" t="s">
        <v>19</v>
      </c>
      <c r="B44" s="85"/>
      <c r="J44" s="13"/>
      <c r="K44" s="14"/>
      <c r="S44" s="72" t="s">
        <v>7</v>
      </c>
      <c r="T44" s="73"/>
      <c r="U44" s="61" t="s">
        <v>10</v>
      </c>
      <c r="V44" s="62"/>
    </row>
    <row r="45" spans="1:28" ht="19.5" thickBot="1" x14ac:dyDescent="0.35">
      <c r="A45" s="9"/>
      <c r="B45" s="10"/>
      <c r="C45" s="55" t="s">
        <v>16</v>
      </c>
      <c r="D45" s="56"/>
      <c r="E45" s="55" t="s">
        <v>20</v>
      </c>
      <c r="F45" s="56"/>
      <c r="G45" s="55" t="s">
        <v>21</v>
      </c>
      <c r="H45" s="56"/>
      <c r="J45" s="63" t="s">
        <v>5</v>
      </c>
      <c r="K45" s="64"/>
      <c r="L45" s="64"/>
      <c r="M45" s="11"/>
      <c r="N45" s="11"/>
      <c r="O45" s="12"/>
      <c r="P45" s="65" t="s">
        <v>22</v>
      </c>
      <c r="Q45" s="54"/>
      <c r="S45" s="66" t="s">
        <v>8</v>
      </c>
      <c r="T45" s="67"/>
      <c r="U45" s="68" t="s">
        <v>11</v>
      </c>
      <c r="V45" s="69"/>
      <c r="W45" s="53" t="s">
        <v>12</v>
      </c>
      <c r="X45" s="54"/>
      <c r="Y45" s="53" t="s">
        <v>13</v>
      </c>
      <c r="Z45" s="54"/>
      <c r="AA45" s="53" t="s">
        <v>14</v>
      </c>
      <c r="AB45" s="54"/>
    </row>
    <row r="46" spans="1:28" ht="19.5" thickBot="1" x14ac:dyDescent="0.35">
      <c r="A46" s="55" t="s">
        <v>16</v>
      </c>
      <c r="B46" s="56"/>
      <c r="C46" s="39">
        <v>1</v>
      </c>
      <c r="D46" s="40"/>
      <c r="E46" s="39">
        <v>4</v>
      </c>
      <c r="F46" s="40"/>
      <c r="G46" s="39">
        <v>0.25</v>
      </c>
      <c r="H46" s="40"/>
      <c r="J46" s="21">
        <f>C46/$C$49</f>
        <v>0.19047619047619047</v>
      </c>
      <c r="K46" s="22"/>
      <c r="L46" s="21">
        <f>E46/$E$49</f>
        <v>0.2857142857142857</v>
      </c>
      <c r="M46" s="22"/>
      <c r="N46" s="21">
        <f>G46/$G$49</f>
        <v>0.18367346938775511</v>
      </c>
      <c r="O46" s="22"/>
      <c r="P46" s="21">
        <f>AVERAGE(J46:O46)</f>
        <v>0.21995464852607707</v>
      </c>
      <c r="Q46" s="22"/>
      <c r="S46" s="44">
        <f>$P$46*C46+$P$47*E46+$P$48*G46</f>
        <v>0.66581632653061207</v>
      </c>
      <c r="T46" s="45"/>
      <c r="U46" s="57">
        <v>3</v>
      </c>
      <c r="V46" s="58"/>
      <c r="W46" s="59">
        <f>(S50-U46)/(U46-1)</f>
        <v>3.0974426807759858E-2</v>
      </c>
      <c r="X46" s="60"/>
      <c r="Y46" s="57">
        <v>0.57999999999999996</v>
      </c>
      <c r="Z46" s="58"/>
      <c r="AA46" s="59">
        <f>W46/Y46</f>
        <v>5.3404184151310104E-2</v>
      </c>
      <c r="AB46" s="60"/>
    </row>
    <row r="47" spans="1:28" ht="19.5" thickBot="1" x14ac:dyDescent="0.35">
      <c r="A47" s="51" t="s">
        <v>20</v>
      </c>
      <c r="B47" s="52"/>
      <c r="C47" s="39">
        <v>0.25</v>
      </c>
      <c r="D47" s="40"/>
      <c r="E47" s="39">
        <v>1</v>
      </c>
      <c r="F47" s="40"/>
      <c r="G47" s="39">
        <v>0.11111111111111099</v>
      </c>
      <c r="H47" s="40"/>
      <c r="J47" s="21">
        <f>C47/$C$49</f>
        <v>4.7619047619047616E-2</v>
      </c>
      <c r="K47" s="22"/>
      <c r="L47" s="21">
        <f>E47/$E$49</f>
        <v>7.1428571428571425E-2</v>
      </c>
      <c r="M47" s="22"/>
      <c r="N47" s="21">
        <f>G47/$G$49</f>
        <v>8.1632653061224414E-2</v>
      </c>
      <c r="O47" s="22"/>
      <c r="P47" s="21">
        <f>AVERAGE(J47:O47)</f>
        <v>6.6893424036281152E-2</v>
      </c>
      <c r="Q47" s="22"/>
      <c r="S47" s="44">
        <f>$P$46*C47+$P$47*E47+$P$48*G47</f>
        <v>0.20112118921642719</v>
      </c>
      <c r="T47" s="45"/>
    </row>
    <row r="48" spans="1:28" ht="19.5" thickBot="1" x14ac:dyDescent="0.35">
      <c r="A48" s="51" t="s">
        <v>21</v>
      </c>
      <c r="B48" s="52"/>
      <c r="C48" s="39">
        <v>4</v>
      </c>
      <c r="D48" s="40"/>
      <c r="E48" s="39">
        <v>9</v>
      </c>
      <c r="F48" s="40"/>
      <c r="G48" s="39">
        <v>1</v>
      </c>
      <c r="H48" s="40"/>
      <c r="J48" s="21">
        <f>C48/$C$49</f>
        <v>0.76190476190476186</v>
      </c>
      <c r="K48" s="22"/>
      <c r="L48" s="21">
        <f>E48/$E$49</f>
        <v>0.6428571428571429</v>
      </c>
      <c r="M48" s="22"/>
      <c r="N48" s="21">
        <f>G48/$G$49</f>
        <v>0.73469387755102045</v>
      </c>
      <c r="O48" s="22"/>
      <c r="P48" s="27">
        <f>AVERAGE(J48:O48)</f>
        <v>0.71315192743764166</v>
      </c>
      <c r="Q48" s="28"/>
      <c r="S48" s="44">
        <f>$P$46*C48+$P$47*E48+$P$48*G48</f>
        <v>2.1950113378684804</v>
      </c>
      <c r="T48" s="45"/>
    </row>
    <row r="49" spans="1:28" ht="19.5" thickBot="1" x14ac:dyDescent="0.35">
      <c r="A49" s="23" t="s">
        <v>4</v>
      </c>
      <c r="B49" s="24"/>
      <c r="C49" s="39">
        <f>SUM(C46:D48)</f>
        <v>5.25</v>
      </c>
      <c r="D49" s="40"/>
      <c r="E49" s="39">
        <f>SUM(E46:F48)</f>
        <v>14</v>
      </c>
      <c r="F49" s="40"/>
      <c r="G49" s="39">
        <f>SUM(G46:H48)</f>
        <v>1.3611111111111109</v>
      </c>
      <c r="H49" s="40"/>
    </row>
    <row r="50" spans="1:28" ht="16.5" thickBot="1" x14ac:dyDescent="0.3">
      <c r="P50" s="41" t="s">
        <v>9</v>
      </c>
      <c r="Q50" s="42"/>
      <c r="R50" s="43"/>
      <c r="S50" s="44">
        <f>SUM(S45:T48)</f>
        <v>3.0619488536155197</v>
      </c>
      <c r="T50" s="45"/>
    </row>
    <row r="58" spans="1:28" ht="15.75" thickBot="1" x14ac:dyDescent="0.3"/>
    <row r="59" spans="1:28" ht="16.5" thickBot="1" x14ac:dyDescent="0.3">
      <c r="A59" s="85" t="s">
        <v>23</v>
      </c>
      <c r="B59" s="85"/>
      <c r="J59" s="13"/>
      <c r="K59" s="14"/>
      <c r="S59" s="72" t="s">
        <v>7</v>
      </c>
      <c r="T59" s="73"/>
      <c r="U59" s="61" t="s">
        <v>10</v>
      </c>
      <c r="V59" s="62"/>
    </row>
    <row r="60" spans="1:28" ht="19.5" thickBot="1" x14ac:dyDescent="0.35">
      <c r="A60" s="9"/>
      <c r="B60" s="10"/>
      <c r="C60" s="55" t="s">
        <v>16</v>
      </c>
      <c r="D60" s="56"/>
      <c r="E60" s="55" t="s">
        <v>20</v>
      </c>
      <c r="F60" s="56"/>
      <c r="G60" s="55" t="s">
        <v>21</v>
      </c>
      <c r="H60" s="56"/>
      <c r="J60" s="63" t="s">
        <v>5</v>
      </c>
      <c r="K60" s="64"/>
      <c r="L60" s="64"/>
      <c r="M60" s="11"/>
      <c r="N60" s="11"/>
      <c r="O60" s="12"/>
      <c r="P60" s="65" t="s">
        <v>22</v>
      </c>
      <c r="Q60" s="54"/>
      <c r="S60" s="66" t="s">
        <v>8</v>
      </c>
      <c r="T60" s="67"/>
      <c r="U60" s="68" t="s">
        <v>11</v>
      </c>
      <c r="V60" s="69"/>
      <c r="W60" s="53" t="s">
        <v>12</v>
      </c>
      <c r="X60" s="54"/>
      <c r="Y60" s="53" t="s">
        <v>13</v>
      </c>
      <c r="Z60" s="54"/>
      <c r="AA60" s="53" t="s">
        <v>14</v>
      </c>
      <c r="AB60" s="54"/>
    </row>
    <row r="61" spans="1:28" ht="19.5" thickBot="1" x14ac:dyDescent="0.35">
      <c r="A61" s="55" t="s">
        <v>16</v>
      </c>
      <c r="B61" s="56"/>
      <c r="C61" s="39">
        <v>1</v>
      </c>
      <c r="D61" s="40"/>
      <c r="E61" s="39">
        <v>0.33333333333333331</v>
      </c>
      <c r="F61" s="40"/>
      <c r="G61" s="39">
        <v>0.5</v>
      </c>
      <c r="H61" s="40"/>
      <c r="J61" s="21">
        <f>C61/$C$64</f>
        <v>0.16666666666666666</v>
      </c>
      <c r="K61" s="22"/>
      <c r="L61" s="21">
        <f>E61/$E$64</f>
        <v>0.2</v>
      </c>
      <c r="M61" s="22"/>
      <c r="N61" s="21">
        <f>G61/$G$64</f>
        <v>0.1111111111111111</v>
      </c>
      <c r="O61" s="22"/>
      <c r="P61" s="21">
        <f>AVERAGE(J61:O61)</f>
        <v>0.15925925925925927</v>
      </c>
      <c r="Q61" s="22"/>
      <c r="S61" s="44">
        <f>$P$61*C61+$P$62*E61+$P$63*G61</f>
        <v>0.48148148148148151</v>
      </c>
      <c r="T61" s="45"/>
      <c r="U61" s="57">
        <v>3</v>
      </c>
      <c r="V61" s="58"/>
      <c r="W61" s="59">
        <f>(S65-U61)/(U61-1)</f>
        <v>3.5185185185185208E-2</v>
      </c>
      <c r="X61" s="60"/>
      <c r="Y61" s="57">
        <v>0.57999999999999996</v>
      </c>
      <c r="Z61" s="58"/>
      <c r="AA61" s="59">
        <f>W61/Y61</f>
        <v>6.0664112388250362E-2</v>
      </c>
      <c r="AB61" s="60"/>
    </row>
    <row r="62" spans="1:28" ht="19.5" thickBot="1" x14ac:dyDescent="0.35">
      <c r="A62" s="51" t="s">
        <v>20</v>
      </c>
      <c r="B62" s="52"/>
      <c r="C62" s="39">
        <v>3</v>
      </c>
      <c r="D62" s="40"/>
      <c r="E62" s="39">
        <v>1</v>
      </c>
      <c r="F62" s="40"/>
      <c r="G62" s="39">
        <v>3</v>
      </c>
      <c r="H62" s="40"/>
      <c r="J62" s="21">
        <f t="shared" ref="J62:J63" si="0">C62/$C$64</f>
        <v>0.5</v>
      </c>
      <c r="K62" s="22"/>
      <c r="L62" s="21">
        <f t="shared" ref="L62:L63" si="1">E62/$E$64</f>
        <v>0.60000000000000009</v>
      </c>
      <c r="M62" s="22"/>
      <c r="N62" s="21">
        <f t="shared" ref="N62:N63" si="2">G62/$G$64</f>
        <v>0.66666666666666663</v>
      </c>
      <c r="O62" s="22"/>
      <c r="P62" s="27">
        <f>AVERAGE(J62:O62)</f>
        <v>0.58888888888888891</v>
      </c>
      <c r="Q62" s="28"/>
      <c r="S62" s="44">
        <f t="shared" ref="S62:S63" si="3">$P$61*C62+$P$62*E62+$P$63*G62</f>
        <v>1.8222222222222222</v>
      </c>
      <c r="T62" s="45"/>
    </row>
    <row r="63" spans="1:28" ht="19.5" thickBot="1" x14ac:dyDescent="0.35">
      <c r="A63" s="51" t="s">
        <v>21</v>
      </c>
      <c r="B63" s="52"/>
      <c r="C63" s="39">
        <v>2</v>
      </c>
      <c r="D63" s="40"/>
      <c r="E63" s="39">
        <v>0.33333333333333331</v>
      </c>
      <c r="F63" s="40"/>
      <c r="G63" s="39">
        <v>1</v>
      </c>
      <c r="H63" s="40"/>
      <c r="J63" s="21">
        <f t="shared" si="0"/>
        <v>0.33333333333333331</v>
      </c>
      <c r="K63" s="22"/>
      <c r="L63" s="21">
        <f t="shared" si="1"/>
        <v>0.2</v>
      </c>
      <c r="M63" s="22"/>
      <c r="N63" s="21">
        <f t="shared" si="2"/>
        <v>0.22222222222222221</v>
      </c>
      <c r="O63" s="22"/>
      <c r="P63" s="21">
        <f>AVERAGE(J63:O63)</f>
        <v>0.25185185185185183</v>
      </c>
      <c r="Q63" s="22"/>
      <c r="S63" s="44">
        <f t="shared" si="3"/>
        <v>0.76666666666666661</v>
      </c>
      <c r="T63" s="45"/>
    </row>
    <row r="64" spans="1:28" ht="19.5" thickBot="1" x14ac:dyDescent="0.35">
      <c r="A64" s="23" t="s">
        <v>4</v>
      </c>
      <c r="B64" s="24"/>
      <c r="C64" s="39">
        <f>SUM(C61:D63)</f>
        <v>6</v>
      </c>
      <c r="D64" s="40"/>
      <c r="E64" s="39">
        <f>SUM(E61:F63)</f>
        <v>1.6666666666666665</v>
      </c>
      <c r="F64" s="40"/>
      <c r="G64" s="39">
        <f>SUM(G61:H63)</f>
        <v>4.5</v>
      </c>
      <c r="H64" s="40"/>
    </row>
    <row r="65" spans="1:28" ht="16.5" thickBot="1" x14ac:dyDescent="0.3">
      <c r="P65" s="41" t="s">
        <v>9</v>
      </c>
      <c r="Q65" s="42"/>
      <c r="R65" s="43"/>
      <c r="S65" s="44">
        <f>SUM(S60:T63)</f>
        <v>3.0703703703703704</v>
      </c>
      <c r="T65" s="45"/>
    </row>
    <row r="73" spans="1:28" ht="15.75" thickBot="1" x14ac:dyDescent="0.3"/>
    <row r="74" spans="1:28" ht="16.5" thickBot="1" x14ac:dyDescent="0.3">
      <c r="A74" s="70" t="s">
        <v>24</v>
      </c>
      <c r="B74" s="70"/>
      <c r="C74" s="71"/>
      <c r="J74" s="13"/>
      <c r="K74" s="14"/>
      <c r="S74" s="72" t="s">
        <v>7</v>
      </c>
      <c r="T74" s="73"/>
      <c r="U74" s="61" t="s">
        <v>10</v>
      </c>
      <c r="V74" s="62"/>
    </row>
    <row r="75" spans="1:28" ht="19.5" thickBot="1" x14ac:dyDescent="0.35">
      <c r="A75" s="9"/>
      <c r="B75" s="10"/>
      <c r="C75" s="55" t="s">
        <v>16</v>
      </c>
      <c r="D75" s="56"/>
      <c r="E75" s="55" t="s">
        <v>20</v>
      </c>
      <c r="F75" s="56"/>
      <c r="G75" s="55" t="s">
        <v>21</v>
      </c>
      <c r="H75" s="56"/>
      <c r="J75" s="63" t="s">
        <v>5</v>
      </c>
      <c r="K75" s="64"/>
      <c r="L75" s="64"/>
      <c r="M75" s="11"/>
      <c r="N75" s="11"/>
      <c r="O75" s="12"/>
      <c r="P75" s="65" t="s">
        <v>22</v>
      </c>
      <c r="Q75" s="54"/>
      <c r="S75" s="66" t="s">
        <v>8</v>
      </c>
      <c r="T75" s="67"/>
      <c r="U75" s="68" t="s">
        <v>11</v>
      </c>
      <c r="V75" s="69"/>
      <c r="W75" s="53" t="s">
        <v>12</v>
      </c>
      <c r="X75" s="54"/>
      <c r="Y75" s="53" t="s">
        <v>13</v>
      </c>
      <c r="Z75" s="54"/>
      <c r="AA75" s="53" t="s">
        <v>14</v>
      </c>
      <c r="AB75" s="54"/>
    </row>
    <row r="76" spans="1:28" ht="19.5" thickBot="1" x14ac:dyDescent="0.35">
      <c r="A76" s="55" t="s">
        <v>16</v>
      </c>
      <c r="B76" s="56"/>
      <c r="C76" s="39">
        <v>1</v>
      </c>
      <c r="D76" s="40"/>
      <c r="E76" s="39">
        <v>0.5</v>
      </c>
      <c r="F76" s="40"/>
      <c r="G76" s="39">
        <v>0.14285714285714285</v>
      </c>
      <c r="H76" s="40"/>
      <c r="J76" s="21">
        <f>C76/$C$79</f>
        <v>0.1</v>
      </c>
      <c r="K76" s="22"/>
      <c r="L76" s="21">
        <f>E76/$E$79</f>
        <v>7.6923076923076927E-2</v>
      </c>
      <c r="M76" s="22"/>
      <c r="N76" s="21">
        <f>G76/$G$79</f>
        <v>0.10638297872340424</v>
      </c>
      <c r="O76" s="22"/>
      <c r="P76" s="21">
        <f>AVERAGE(J76:O76)</f>
        <v>9.4435351882160387E-2</v>
      </c>
      <c r="Q76" s="22"/>
      <c r="S76" s="44">
        <f>$P$76*C76+$P$77*E76+$P$78*G76</f>
        <v>0.28365676876315171</v>
      </c>
      <c r="T76" s="45"/>
      <c r="U76" s="57">
        <v>3</v>
      </c>
      <c r="V76" s="58"/>
      <c r="W76" s="59">
        <f>(S80-U76)/(U76-1)</f>
        <v>1.2352115969137323E-2</v>
      </c>
      <c r="X76" s="60"/>
      <c r="Y76" s="57">
        <v>0.57999999999999996</v>
      </c>
      <c r="Z76" s="58"/>
      <c r="AA76" s="59">
        <f>W76/Y76</f>
        <v>2.1296751670926421E-2</v>
      </c>
      <c r="AB76" s="60"/>
    </row>
    <row r="77" spans="1:28" ht="19.5" thickBot="1" x14ac:dyDescent="0.35">
      <c r="A77" s="51" t="s">
        <v>20</v>
      </c>
      <c r="B77" s="52"/>
      <c r="C77" s="39">
        <v>2</v>
      </c>
      <c r="D77" s="40"/>
      <c r="E77" s="39">
        <v>1</v>
      </c>
      <c r="F77" s="40"/>
      <c r="G77" s="39">
        <v>0.2</v>
      </c>
      <c r="H77" s="40"/>
      <c r="J77" s="21">
        <f t="shared" ref="J77:J78" si="4">C77/$C$79</f>
        <v>0.2</v>
      </c>
      <c r="K77" s="22"/>
      <c r="L77" s="21">
        <f t="shared" ref="L77:L78" si="5">E77/$E$79</f>
        <v>0.15384615384615385</v>
      </c>
      <c r="M77" s="22"/>
      <c r="N77" s="21">
        <f t="shared" ref="N77:N78" si="6">G77/$G$79</f>
        <v>0.14893617021276595</v>
      </c>
      <c r="O77" s="22"/>
      <c r="P77" s="21">
        <f>AVERAGE(J77:O77)</f>
        <v>0.16759410801963992</v>
      </c>
      <c r="Q77" s="22"/>
      <c r="S77" s="44">
        <f t="shared" ref="S77:S78" si="7">$P$76*C77+$P$77*E77+$P$78*G77</f>
        <v>0.50405891980360074</v>
      </c>
      <c r="T77" s="45"/>
    </row>
    <row r="78" spans="1:28" ht="19.5" thickBot="1" x14ac:dyDescent="0.35">
      <c r="A78" s="51" t="s">
        <v>21</v>
      </c>
      <c r="B78" s="52"/>
      <c r="C78" s="39">
        <v>7</v>
      </c>
      <c r="D78" s="40"/>
      <c r="E78" s="39">
        <v>5</v>
      </c>
      <c r="F78" s="40"/>
      <c r="G78" s="39">
        <v>1</v>
      </c>
      <c r="H78" s="40"/>
      <c r="J78" s="21">
        <f t="shared" si="4"/>
        <v>0.7</v>
      </c>
      <c r="K78" s="22"/>
      <c r="L78" s="21">
        <f t="shared" si="5"/>
        <v>0.76923076923076927</v>
      </c>
      <c r="M78" s="22"/>
      <c r="N78" s="21">
        <f t="shared" si="6"/>
        <v>0.74468085106382975</v>
      </c>
      <c r="O78" s="22"/>
      <c r="P78" s="27">
        <f>AVERAGE(J78:O78)</f>
        <v>0.73797054009819973</v>
      </c>
      <c r="Q78" s="28"/>
      <c r="S78" s="44">
        <f t="shared" si="7"/>
        <v>2.2369885433715222</v>
      </c>
      <c r="T78" s="45"/>
    </row>
    <row r="79" spans="1:28" ht="19.5" thickBot="1" x14ac:dyDescent="0.35">
      <c r="A79" s="23" t="s">
        <v>4</v>
      </c>
      <c r="B79" s="24"/>
      <c r="C79" s="39">
        <f>SUM(C76:D78)</f>
        <v>10</v>
      </c>
      <c r="D79" s="40"/>
      <c r="E79" s="39">
        <f>SUM(E76:F78)</f>
        <v>6.5</v>
      </c>
      <c r="F79" s="40"/>
      <c r="G79" s="39">
        <f>SUM(G76:H78)</f>
        <v>1.342857142857143</v>
      </c>
      <c r="H79" s="40"/>
    </row>
    <row r="80" spans="1:28" ht="16.5" thickBot="1" x14ac:dyDescent="0.3">
      <c r="P80" s="41" t="s">
        <v>9</v>
      </c>
      <c r="Q80" s="42"/>
      <c r="R80" s="43"/>
      <c r="S80" s="44">
        <f>SUM(S75:T78)</f>
        <v>3.0247042319382746</v>
      </c>
      <c r="T80" s="45"/>
    </row>
    <row r="84" spans="1:29" x14ac:dyDescent="0.25">
      <c r="I84" s="15"/>
    </row>
    <row r="91" spans="1:29" ht="16.5" thickBot="1" x14ac:dyDescent="0.3">
      <c r="B91" s="46" t="s">
        <v>28</v>
      </c>
      <c r="C91" s="46"/>
      <c r="D91" s="47"/>
    </row>
    <row r="92" spans="1:29" ht="16.5" thickBot="1" x14ac:dyDescent="0.3">
      <c r="B92" s="8"/>
      <c r="C92" s="8"/>
      <c r="D92" s="48">
        <v>110625</v>
      </c>
      <c r="E92" s="49"/>
      <c r="F92" s="50">
        <v>44250</v>
      </c>
      <c r="G92" s="50"/>
      <c r="H92" s="50">
        <v>22125</v>
      </c>
      <c r="I92" s="50"/>
      <c r="K92" s="13"/>
      <c r="L92" s="14"/>
      <c r="T92" s="72" t="s">
        <v>7</v>
      </c>
      <c r="U92" s="73"/>
      <c r="V92" s="61" t="s">
        <v>10</v>
      </c>
      <c r="W92" s="62"/>
    </row>
    <row r="93" spans="1:29" ht="19.5" thickBot="1" x14ac:dyDescent="0.35">
      <c r="B93" s="9"/>
      <c r="C93" s="10"/>
      <c r="D93" s="55" t="s">
        <v>16</v>
      </c>
      <c r="E93" s="56"/>
      <c r="F93" s="55" t="s">
        <v>20</v>
      </c>
      <c r="G93" s="56"/>
      <c r="H93" s="55" t="s">
        <v>21</v>
      </c>
      <c r="I93" s="56"/>
      <c r="K93" s="63" t="s">
        <v>5</v>
      </c>
      <c r="L93" s="64"/>
      <c r="M93" s="64"/>
      <c r="N93" s="11"/>
      <c r="O93" s="11"/>
      <c r="P93" s="12"/>
      <c r="Q93" s="65" t="s">
        <v>22</v>
      </c>
      <c r="R93" s="54"/>
      <c r="T93" s="66" t="s">
        <v>8</v>
      </c>
      <c r="U93" s="67"/>
      <c r="V93" s="68" t="s">
        <v>11</v>
      </c>
      <c r="W93" s="69"/>
      <c r="X93" s="53" t="s">
        <v>12</v>
      </c>
      <c r="Y93" s="54"/>
      <c r="Z93" s="53" t="s">
        <v>13</v>
      </c>
      <c r="AA93" s="54"/>
      <c r="AB93" s="53" t="s">
        <v>14</v>
      </c>
      <c r="AC93" s="54"/>
    </row>
    <row r="94" spans="1:29" ht="19.5" thickBot="1" x14ac:dyDescent="0.35">
      <c r="A94" s="16">
        <v>110625</v>
      </c>
      <c r="B94" s="55" t="s">
        <v>16</v>
      </c>
      <c r="C94" s="56"/>
      <c r="D94" s="39">
        <f>$A$94/D92</f>
        <v>1</v>
      </c>
      <c r="E94" s="40"/>
      <c r="F94" s="39">
        <f>$A$94/F92</f>
        <v>2.5</v>
      </c>
      <c r="G94" s="40"/>
      <c r="H94" s="39">
        <f>$A$94/H92</f>
        <v>5</v>
      </c>
      <c r="I94" s="40"/>
      <c r="K94" s="21">
        <f>D94/$D$97</f>
        <v>0.625</v>
      </c>
      <c r="L94" s="22"/>
      <c r="M94" s="21">
        <f>F94/$F$97</f>
        <v>0.625</v>
      </c>
      <c r="N94" s="22"/>
      <c r="O94" s="21">
        <f>H94/$H$97</f>
        <v>0.625</v>
      </c>
      <c r="P94" s="22"/>
      <c r="Q94" s="27">
        <f>AVERAGE(K94:P94)</f>
        <v>0.625</v>
      </c>
      <c r="R94" s="28"/>
      <c r="T94" s="44">
        <f>$Q$94*D94+$Q$95*F94+$Q$96*H94</f>
        <v>1.875</v>
      </c>
      <c r="U94" s="45"/>
      <c r="V94" s="57">
        <v>3</v>
      </c>
      <c r="W94" s="58"/>
      <c r="X94" s="59">
        <f>(T98-V94)/(V94-1)</f>
        <v>0</v>
      </c>
      <c r="Y94" s="60"/>
      <c r="Z94" s="57">
        <v>0.57999999999999996</v>
      </c>
      <c r="AA94" s="58"/>
      <c r="AB94" s="59">
        <f>X94/Z94</f>
        <v>0</v>
      </c>
      <c r="AC94" s="60"/>
    </row>
    <row r="95" spans="1:29" ht="19.5" thickBot="1" x14ac:dyDescent="0.35">
      <c r="A95" s="16">
        <v>44250</v>
      </c>
      <c r="B95" s="51" t="s">
        <v>20</v>
      </c>
      <c r="C95" s="52"/>
      <c r="D95" s="39">
        <f>$A$95/D92</f>
        <v>0.4</v>
      </c>
      <c r="E95" s="40"/>
      <c r="F95" s="39">
        <f t="shared" ref="F95" si="8">$A$95/F92</f>
        <v>1</v>
      </c>
      <c r="G95" s="40"/>
      <c r="H95" s="39">
        <f t="shared" ref="H95" si="9">$A$95/H92</f>
        <v>2</v>
      </c>
      <c r="I95" s="40"/>
      <c r="K95" s="21">
        <f t="shared" ref="K95:K96" si="10">D95/$D$97</f>
        <v>0.25000000000000006</v>
      </c>
      <c r="L95" s="22"/>
      <c r="M95" s="21">
        <f t="shared" ref="M95:M96" si="11">F95/$F$97</f>
        <v>0.25</v>
      </c>
      <c r="N95" s="22"/>
      <c r="O95" s="21">
        <f t="shared" ref="O95:O96" si="12">H95/$H$97</f>
        <v>0.25</v>
      </c>
      <c r="P95" s="22"/>
      <c r="Q95" s="21">
        <f>AVERAGE(K95:P95)</f>
        <v>0.25</v>
      </c>
      <c r="R95" s="22"/>
      <c r="T95" s="44">
        <f t="shared" ref="T95:T96" si="13">$Q$94*D95+$Q$95*F95+$Q$96*H95</f>
        <v>0.75</v>
      </c>
      <c r="U95" s="45"/>
    </row>
    <row r="96" spans="1:29" ht="19.5" thickBot="1" x14ac:dyDescent="0.35">
      <c r="A96" s="16">
        <v>22125</v>
      </c>
      <c r="B96" s="51" t="s">
        <v>21</v>
      </c>
      <c r="C96" s="52"/>
      <c r="D96" s="39">
        <f>$A$96/D92</f>
        <v>0.2</v>
      </c>
      <c r="E96" s="40"/>
      <c r="F96" s="39">
        <f t="shared" ref="F96" si="14">$A$96/F92</f>
        <v>0.5</v>
      </c>
      <c r="G96" s="40"/>
      <c r="H96" s="39">
        <f t="shared" ref="H96" si="15">$A$96/H92</f>
        <v>1</v>
      </c>
      <c r="I96" s="40"/>
      <c r="K96" s="21">
        <f t="shared" si="10"/>
        <v>0.12500000000000003</v>
      </c>
      <c r="L96" s="22"/>
      <c r="M96" s="21">
        <f t="shared" si="11"/>
        <v>0.125</v>
      </c>
      <c r="N96" s="22"/>
      <c r="O96" s="21">
        <f t="shared" si="12"/>
        <v>0.125</v>
      </c>
      <c r="P96" s="22"/>
      <c r="Q96" s="21">
        <f>AVERAGE(K96:P96)</f>
        <v>0.125</v>
      </c>
      <c r="R96" s="22"/>
      <c r="T96" s="44">
        <f t="shared" si="13"/>
        <v>0.375</v>
      </c>
      <c r="U96" s="45"/>
    </row>
    <row r="97" spans="1:21" ht="19.5" thickBot="1" x14ac:dyDescent="0.35">
      <c r="B97" s="23" t="s">
        <v>4</v>
      </c>
      <c r="C97" s="24"/>
      <c r="D97" s="39">
        <f>SUM(D94:E96)</f>
        <v>1.5999999999999999</v>
      </c>
      <c r="E97" s="40"/>
      <c r="F97" s="39">
        <f>SUM(F94:G96)</f>
        <v>4</v>
      </c>
      <c r="G97" s="40"/>
      <c r="H97" s="39">
        <f>SUM(H94:I96)</f>
        <v>8</v>
      </c>
      <c r="I97" s="40"/>
    </row>
    <row r="98" spans="1:21" ht="16.5" thickBot="1" x14ac:dyDescent="0.3">
      <c r="Q98" s="41" t="s">
        <v>9</v>
      </c>
      <c r="R98" s="42"/>
      <c r="S98" s="43"/>
      <c r="T98" s="44">
        <f>SUM(T93:U96)</f>
        <v>3</v>
      </c>
      <c r="U98" s="45"/>
    </row>
    <row r="104" spans="1:21" ht="16.5" thickBot="1" x14ac:dyDescent="0.3">
      <c r="A104" s="33" t="s">
        <v>25</v>
      </c>
      <c r="B104" s="33"/>
      <c r="C104" s="33"/>
      <c r="D104" s="33"/>
    </row>
    <row r="105" spans="1:21" ht="19.5" thickBot="1" x14ac:dyDescent="0.35">
      <c r="A105" s="17"/>
      <c r="B105" s="18"/>
      <c r="C105" s="36" t="s">
        <v>0</v>
      </c>
      <c r="D105" s="37"/>
      <c r="E105" s="38" t="s">
        <v>1</v>
      </c>
      <c r="F105" s="37"/>
      <c r="G105" s="38" t="s">
        <v>2</v>
      </c>
      <c r="H105" s="37"/>
      <c r="I105" s="36" t="s">
        <v>3</v>
      </c>
      <c r="J105" s="37"/>
      <c r="K105" s="25" t="s">
        <v>26</v>
      </c>
      <c r="L105" s="26"/>
      <c r="M105" s="19" t="s">
        <v>27</v>
      </c>
      <c r="N105" s="20"/>
    </row>
    <row r="106" spans="1:21" ht="19.5" thickBot="1" x14ac:dyDescent="0.35">
      <c r="A106" s="34" t="s">
        <v>16</v>
      </c>
      <c r="B106" s="35"/>
      <c r="C106" s="21">
        <f>Q94</f>
        <v>0.625</v>
      </c>
      <c r="D106" s="22"/>
      <c r="E106" s="21">
        <f>P46</f>
        <v>0.21995464852607707</v>
      </c>
      <c r="F106" s="22"/>
      <c r="G106" s="21">
        <f>P61</f>
        <v>0.15925925925925927</v>
      </c>
      <c r="H106" s="22"/>
      <c r="I106" s="21">
        <f>P76</f>
        <v>9.4435351882160387E-2</v>
      </c>
      <c r="J106" s="22"/>
      <c r="K106" s="27">
        <f>SUMPRODUCT(C106:J106,$C$109:$J$109)</f>
        <v>0.42916553129277096</v>
      </c>
      <c r="L106" s="28"/>
      <c r="M106" s="19">
        <v>1</v>
      </c>
      <c r="N106" s="20"/>
    </row>
    <row r="107" spans="1:21" ht="19.5" thickBot="1" x14ac:dyDescent="0.35">
      <c r="A107" s="34" t="s">
        <v>20</v>
      </c>
      <c r="B107" s="35"/>
      <c r="C107" s="21">
        <f>Q95</f>
        <v>0.25</v>
      </c>
      <c r="D107" s="22"/>
      <c r="E107" s="21">
        <f t="shared" ref="E107:E108" si="16">P47</f>
        <v>6.6893424036281152E-2</v>
      </c>
      <c r="F107" s="22"/>
      <c r="G107" s="21">
        <f t="shared" ref="G107:G108" si="17">P62</f>
        <v>0.58888888888888891</v>
      </c>
      <c r="H107" s="22"/>
      <c r="I107" s="21">
        <f t="shared" ref="I107:I108" si="18">P77</f>
        <v>0.16759410801963992</v>
      </c>
      <c r="J107" s="22"/>
      <c r="K107" s="29">
        <f t="shared" ref="K107:K108" si="19">SUMPRODUCT(C107:J107,$C$109:$J$109)</f>
        <v>0.32853101281572722</v>
      </c>
      <c r="L107" s="30"/>
      <c r="M107" s="19">
        <v>2</v>
      </c>
      <c r="N107" s="20"/>
    </row>
    <row r="108" spans="1:21" ht="19.5" thickBot="1" x14ac:dyDescent="0.35">
      <c r="A108" s="34" t="s">
        <v>21</v>
      </c>
      <c r="B108" s="35"/>
      <c r="C108" s="21">
        <f t="shared" ref="C108" si="20">Q96</f>
        <v>0.125</v>
      </c>
      <c r="D108" s="22"/>
      <c r="E108" s="21">
        <f t="shared" si="16"/>
        <v>0.71315192743764166</v>
      </c>
      <c r="F108" s="22"/>
      <c r="G108" s="21">
        <f t="shared" si="17"/>
        <v>0.25185185185185183</v>
      </c>
      <c r="H108" s="22"/>
      <c r="I108" s="21">
        <f t="shared" si="18"/>
        <v>0.73797054009819973</v>
      </c>
      <c r="J108" s="22"/>
      <c r="K108" s="31">
        <f t="shared" si="19"/>
        <v>0.24230345589150182</v>
      </c>
      <c r="L108" s="32"/>
      <c r="M108" s="19">
        <v>3</v>
      </c>
      <c r="N108" s="20"/>
    </row>
    <row r="109" spans="1:21" ht="19.5" thickBot="1" x14ac:dyDescent="0.35">
      <c r="A109" s="23" t="s">
        <v>4</v>
      </c>
      <c r="B109" s="24"/>
      <c r="C109" s="21">
        <f>T26</f>
        <v>0.57394736842105265</v>
      </c>
      <c r="D109" s="22"/>
      <c r="E109" s="21">
        <f>T27</f>
        <v>9.0263157894736837E-2</v>
      </c>
      <c r="F109" s="22"/>
      <c r="G109" s="21">
        <f>T28</f>
        <v>0.29131578947368419</v>
      </c>
      <c r="H109" s="22"/>
      <c r="I109" s="21">
        <f>T29</f>
        <v>4.4473684210526318E-2</v>
      </c>
      <c r="J109" s="22"/>
    </row>
  </sheetData>
  <mergeCells count="334">
    <mergeCell ref="A59:B59"/>
    <mergeCell ref="S59:T59"/>
    <mergeCell ref="U59:V59"/>
    <mergeCell ref="C60:D60"/>
    <mergeCell ref="E60:F60"/>
    <mergeCell ref="G60:H60"/>
    <mergeCell ref="J60:L60"/>
    <mergeCell ref="P60:Q60"/>
    <mergeCell ref="U60:V60"/>
    <mergeCell ref="P65:R65"/>
    <mergeCell ref="S65:T65"/>
    <mergeCell ref="N63:O63"/>
    <mergeCell ref="P63:Q63"/>
    <mergeCell ref="S63:T63"/>
    <mergeCell ref="A64:B64"/>
    <mergeCell ref="C64:D64"/>
    <mergeCell ref="E64:F64"/>
    <mergeCell ref="G64:H64"/>
    <mergeCell ref="A63:B63"/>
    <mergeCell ref="C63:D63"/>
    <mergeCell ref="E63:F63"/>
    <mergeCell ref="G63:H63"/>
    <mergeCell ref="J63:K63"/>
    <mergeCell ref="L63:M63"/>
    <mergeCell ref="P62:Q62"/>
    <mergeCell ref="S62:T62"/>
    <mergeCell ref="W61:X61"/>
    <mergeCell ref="Y61:Z61"/>
    <mergeCell ref="AA61:AB61"/>
    <mergeCell ref="A62:B62"/>
    <mergeCell ref="C62:D62"/>
    <mergeCell ref="E62:F62"/>
    <mergeCell ref="G62:H62"/>
    <mergeCell ref="J62:K62"/>
    <mergeCell ref="L62:M62"/>
    <mergeCell ref="N62:O62"/>
    <mergeCell ref="C61:D61"/>
    <mergeCell ref="E61:F61"/>
    <mergeCell ref="G61:H61"/>
    <mergeCell ref="P61:Q61"/>
    <mergeCell ref="S61:T61"/>
    <mergeCell ref="U61:V61"/>
    <mergeCell ref="A61:B61"/>
    <mergeCell ref="J61:K61"/>
    <mergeCell ref="L61:M61"/>
    <mergeCell ref="N61:O61"/>
    <mergeCell ref="P50:R50"/>
    <mergeCell ref="S50:T50"/>
    <mergeCell ref="S60:T60"/>
    <mergeCell ref="W45:X45"/>
    <mergeCell ref="Y45:Z45"/>
    <mergeCell ref="AA45:AB45"/>
    <mergeCell ref="S46:T46"/>
    <mergeCell ref="U46:V46"/>
    <mergeCell ref="W46:X46"/>
    <mergeCell ref="Y46:Z46"/>
    <mergeCell ref="AA46:AB46"/>
    <mergeCell ref="P45:Q45"/>
    <mergeCell ref="W60:X60"/>
    <mergeCell ref="Y60:Z60"/>
    <mergeCell ref="AA60:AB60"/>
    <mergeCell ref="S44:T44"/>
    <mergeCell ref="U44:V44"/>
    <mergeCell ref="S45:T45"/>
    <mergeCell ref="U45:V45"/>
    <mergeCell ref="J48:K48"/>
    <mergeCell ref="L48:M48"/>
    <mergeCell ref="N48:O48"/>
    <mergeCell ref="P46:Q46"/>
    <mergeCell ref="P47:Q47"/>
    <mergeCell ref="P48:Q48"/>
    <mergeCell ref="J46:K46"/>
    <mergeCell ref="L46:M46"/>
    <mergeCell ref="N46:O46"/>
    <mergeCell ref="J47:K47"/>
    <mergeCell ref="L47:M47"/>
    <mergeCell ref="N47:O47"/>
    <mergeCell ref="S47:T47"/>
    <mergeCell ref="S48:T48"/>
    <mergeCell ref="E48:F48"/>
    <mergeCell ref="G48:H48"/>
    <mergeCell ref="A49:B49"/>
    <mergeCell ref="C49:D49"/>
    <mergeCell ref="E49:F49"/>
    <mergeCell ref="G49:H49"/>
    <mergeCell ref="A46:B46"/>
    <mergeCell ref="A47:B47"/>
    <mergeCell ref="A48:B48"/>
    <mergeCell ref="C46:D46"/>
    <mergeCell ref="E46:F46"/>
    <mergeCell ref="G46:H46"/>
    <mergeCell ref="C47:D47"/>
    <mergeCell ref="E47:F47"/>
    <mergeCell ref="G47:H47"/>
    <mergeCell ref="C48:D48"/>
    <mergeCell ref="A24:F24"/>
    <mergeCell ref="A44:B44"/>
    <mergeCell ref="C45:D45"/>
    <mergeCell ref="E45:F45"/>
    <mergeCell ref="G45:H45"/>
    <mergeCell ref="J45:L45"/>
    <mergeCell ref="F38:G38"/>
    <mergeCell ref="H38:I38"/>
    <mergeCell ref="J38:K38"/>
    <mergeCell ref="D39:E39"/>
    <mergeCell ref="F39:G39"/>
    <mergeCell ref="H39:I39"/>
    <mergeCell ref="J39:K39"/>
    <mergeCell ref="B39:C39"/>
    <mergeCell ref="D35:E35"/>
    <mergeCell ref="F35:G35"/>
    <mergeCell ref="H35:I35"/>
    <mergeCell ref="J35:K35"/>
    <mergeCell ref="D36:E36"/>
    <mergeCell ref="F36:G36"/>
    <mergeCell ref="H36:I36"/>
    <mergeCell ref="J36:K36"/>
    <mergeCell ref="D37:E37"/>
    <mergeCell ref="B36:C36"/>
    <mergeCell ref="B37:C37"/>
    <mergeCell ref="F37:G37"/>
    <mergeCell ref="H37:I37"/>
    <mergeCell ref="J37:K37"/>
    <mergeCell ref="D34:E34"/>
    <mergeCell ref="B38:C38"/>
    <mergeCell ref="D38:E38"/>
    <mergeCell ref="F34:G34"/>
    <mergeCell ref="H34:I34"/>
    <mergeCell ref="J34:K34"/>
    <mergeCell ref="A32:D32"/>
    <mergeCell ref="AC25:AD25"/>
    <mergeCell ref="AE25:AF25"/>
    <mergeCell ref="Y26:Z26"/>
    <mergeCell ref="AA26:AB26"/>
    <mergeCell ref="AC26:AD26"/>
    <mergeCell ref="AE26:AF26"/>
    <mergeCell ref="W29:X29"/>
    <mergeCell ref="W31:X31"/>
    <mergeCell ref="T31:V31"/>
    <mergeCell ref="L29:M29"/>
    <mergeCell ref="N29:O29"/>
    <mergeCell ref="P29:Q29"/>
    <mergeCell ref="R29:S29"/>
    <mergeCell ref="L25:N25"/>
    <mergeCell ref="P27:Q27"/>
    <mergeCell ref="R27:S27"/>
    <mergeCell ref="L28:M28"/>
    <mergeCell ref="N28:O28"/>
    <mergeCell ref="P28:Q28"/>
    <mergeCell ref="R28:S28"/>
    <mergeCell ref="L26:M26"/>
    <mergeCell ref="N26:O26"/>
    <mergeCell ref="P26:Q26"/>
    <mergeCell ref="Y24:Z24"/>
    <mergeCell ref="Y25:Z25"/>
    <mergeCell ref="AA25:AB25"/>
    <mergeCell ref="T25:U25"/>
    <mergeCell ref="T26:U26"/>
    <mergeCell ref="T27:U27"/>
    <mergeCell ref="T28:U28"/>
    <mergeCell ref="T29:U29"/>
    <mergeCell ref="W24:X24"/>
    <mergeCell ref="W25:X25"/>
    <mergeCell ref="W26:X26"/>
    <mergeCell ref="W27:X27"/>
    <mergeCell ref="W28:X28"/>
    <mergeCell ref="R26:S26"/>
    <mergeCell ref="A30:B30"/>
    <mergeCell ref="C30:D30"/>
    <mergeCell ref="E30:F30"/>
    <mergeCell ref="G30:H30"/>
    <mergeCell ref="I30:J30"/>
    <mergeCell ref="L27:M27"/>
    <mergeCell ref="N27:O27"/>
    <mergeCell ref="E29:F29"/>
    <mergeCell ref="G26:H26"/>
    <mergeCell ref="G27:H27"/>
    <mergeCell ref="G28:H28"/>
    <mergeCell ref="G29:H29"/>
    <mergeCell ref="I26:J26"/>
    <mergeCell ref="I27:J27"/>
    <mergeCell ref="I28:J28"/>
    <mergeCell ref="I29:J29"/>
    <mergeCell ref="A29:B29"/>
    <mergeCell ref="A26:B26"/>
    <mergeCell ref="A27:B27"/>
    <mergeCell ref="A28:B28"/>
    <mergeCell ref="C25:D25"/>
    <mergeCell ref="E25:F25"/>
    <mergeCell ref="G25:H25"/>
    <mergeCell ref="I25:J25"/>
    <mergeCell ref="C26:D26"/>
    <mergeCell ref="C27:D27"/>
    <mergeCell ref="C28:D28"/>
    <mergeCell ref="C29:D29"/>
    <mergeCell ref="E26:F26"/>
    <mergeCell ref="E27:F27"/>
    <mergeCell ref="E28:F28"/>
    <mergeCell ref="S74:T74"/>
    <mergeCell ref="U74:V74"/>
    <mergeCell ref="C75:D75"/>
    <mergeCell ref="E75:F75"/>
    <mergeCell ref="G75:H75"/>
    <mergeCell ref="J75:L75"/>
    <mergeCell ref="P75:Q75"/>
    <mergeCell ref="S75:T75"/>
    <mergeCell ref="U75:V75"/>
    <mergeCell ref="P77:Q77"/>
    <mergeCell ref="S77:T77"/>
    <mergeCell ref="W75:X75"/>
    <mergeCell ref="Y75:Z75"/>
    <mergeCell ref="AA75:AB75"/>
    <mergeCell ref="A76:B76"/>
    <mergeCell ref="C76:D76"/>
    <mergeCell ref="E76:F76"/>
    <mergeCell ref="G76:H76"/>
    <mergeCell ref="J76:K76"/>
    <mergeCell ref="L76:M76"/>
    <mergeCell ref="N76:O76"/>
    <mergeCell ref="P76:Q76"/>
    <mergeCell ref="S76:T76"/>
    <mergeCell ref="U76:V76"/>
    <mergeCell ref="W76:X76"/>
    <mergeCell ref="Y76:Z76"/>
    <mergeCell ref="AA76:AB76"/>
    <mergeCell ref="A79:B79"/>
    <mergeCell ref="C79:D79"/>
    <mergeCell ref="E79:F79"/>
    <mergeCell ref="G79:H79"/>
    <mergeCell ref="P80:R80"/>
    <mergeCell ref="S80:T80"/>
    <mergeCell ref="A74:C74"/>
    <mergeCell ref="T92:U92"/>
    <mergeCell ref="A78:B78"/>
    <mergeCell ref="C78:D78"/>
    <mergeCell ref="E78:F78"/>
    <mergeCell ref="G78:H78"/>
    <mergeCell ref="J78:K78"/>
    <mergeCell ref="L78:M78"/>
    <mergeCell ref="N78:O78"/>
    <mergeCell ref="P78:Q78"/>
    <mergeCell ref="S78:T78"/>
    <mergeCell ref="A77:B77"/>
    <mergeCell ref="C77:D77"/>
    <mergeCell ref="E77:F77"/>
    <mergeCell ref="G77:H77"/>
    <mergeCell ref="J77:K77"/>
    <mergeCell ref="L77:M77"/>
    <mergeCell ref="N77:O77"/>
    <mergeCell ref="V92:W92"/>
    <mergeCell ref="D93:E93"/>
    <mergeCell ref="F93:G93"/>
    <mergeCell ref="H93:I93"/>
    <mergeCell ref="K93:M93"/>
    <mergeCell ref="Q93:R93"/>
    <mergeCell ref="T93:U93"/>
    <mergeCell ref="V93:W93"/>
    <mergeCell ref="X93:Y93"/>
    <mergeCell ref="M95:N95"/>
    <mergeCell ref="O95:P95"/>
    <mergeCell ref="Q95:R95"/>
    <mergeCell ref="T95:U95"/>
    <mergeCell ref="Z93:AA93"/>
    <mergeCell ref="AB93:AC93"/>
    <mergeCell ref="B94:C94"/>
    <mergeCell ref="D94:E94"/>
    <mergeCell ref="F94:G94"/>
    <mergeCell ref="H94:I94"/>
    <mergeCell ref="K94:L94"/>
    <mergeCell ref="M94:N94"/>
    <mergeCell ref="O94:P94"/>
    <mergeCell ref="Q94:R94"/>
    <mergeCell ref="T94:U94"/>
    <mergeCell ref="V94:W94"/>
    <mergeCell ref="X94:Y94"/>
    <mergeCell ref="Z94:AA94"/>
    <mergeCell ref="AB94:AC94"/>
    <mergeCell ref="B97:C97"/>
    <mergeCell ref="D97:E97"/>
    <mergeCell ref="F97:G97"/>
    <mergeCell ref="H97:I97"/>
    <mergeCell ref="Q98:S98"/>
    <mergeCell ref="T98:U98"/>
    <mergeCell ref="B91:D91"/>
    <mergeCell ref="D92:E92"/>
    <mergeCell ref="F92:G92"/>
    <mergeCell ref="H92:I92"/>
    <mergeCell ref="B96:C96"/>
    <mergeCell ref="D96:E96"/>
    <mergeCell ref="F96:G96"/>
    <mergeCell ref="H96:I96"/>
    <mergeCell ref="K96:L96"/>
    <mergeCell ref="M96:N96"/>
    <mergeCell ref="O96:P96"/>
    <mergeCell ref="Q96:R96"/>
    <mergeCell ref="T96:U96"/>
    <mergeCell ref="B95:C95"/>
    <mergeCell ref="D95:E95"/>
    <mergeCell ref="F95:G95"/>
    <mergeCell ref="H95:I95"/>
    <mergeCell ref="K95:L95"/>
    <mergeCell ref="A104:D104"/>
    <mergeCell ref="A106:B106"/>
    <mergeCell ref="A107:B107"/>
    <mergeCell ref="A108:B108"/>
    <mergeCell ref="C105:D105"/>
    <mergeCell ref="E105:F105"/>
    <mergeCell ref="G105:H105"/>
    <mergeCell ref="I105:J105"/>
    <mergeCell ref="C106:D106"/>
    <mergeCell ref="C107:D107"/>
    <mergeCell ref="C108:D108"/>
    <mergeCell ref="E106:F106"/>
    <mergeCell ref="E107:F107"/>
    <mergeCell ref="E108:F108"/>
    <mergeCell ref="G106:H106"/>
    <mergeCell ref="G107:H107"/>
    <mergeCell ref="G108:H108"/>
    <mergeCell ref="I106:J106"/>
    <mergeCell ref="I107:J107"/>
    <mergeCell ref="I108:J108"/>
    <mergeCell ref="M105:N105"/>
    <mergeCell ref="M106:N106"/>
    <mergeCell ref="M107:N107"/>
    <mergeCell ref="M108:N108"/>
    <mergeCell ref="I109:J109"/>
    <mergeCell ref="G109:H109"/>
    <mergeCell ref="E109:F109"/>
    <mergeCell ref="C109:D109"/>
    <mergeCell ref="A109:B109"/>
    <mergeCell ref="K105:L105"/>
    <mergeCell ref="K106:L106"/>
    <mergeCell ref="K107:L107"/>
    <mergeCell ref="K108:L1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2020-11-14T21:31:58Z</dcterms:modified>
</cp:coreProperties>
</file>