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27" i="1"/>
  <c r="E26" i="1"/>
  <c r="AA16" i="1"/>
  <c r="AA15" i="1"/>
  <c r="E14" i="1" l="1"/>
  <c r="E13" i="1"/>
  <c r="W14" i="1" l="1"/>
  <c r="U14" i="1"/>
  <c r="S14" i="1"/>
  <c r="P14" i="1"/>
  <c r="M15" i="1"/>
  <c r="M14" i="1"/>
  <c r="K14" i="1"/>
  <c r="M16" i="1"/>
  <c r="S15" i="1" l="1"/>
  <c r="AA17" i="1" l="1"/>
  <c r="AA18" i="1"/>
  <c r="AA19" i="1"/>
  <c r="AA20" i="1"/>
  <c r="AA21" i="1"/>
  <c r="AA22" i="1"/>
  <c r="AA23" i="1"/>
  <c r="Y16" i="1"/>
  <c r="Y17" i="1"/>
  <c r="Y18" i="1"/>
  <c r="Y19" i="1"/>
  <c r="Y20" i="1"/>
  <c r="Y21" i="1"/>
  <c r="Y22" i="1"/>
  <c r="Y23" i="1"/>
  <c r="Y15" i="1"/>
  <c r="S18" i="1"/>
  <c r="S17" i="1"/>
  <c r="S16" i="1"/>
  <c r="W16" i="1"/>
  <c r="W15" i="1"/>
  <c r="U16" i="1"/>
  <c r="U15" i="1"/>
  <c r="Y14" i="1"/>
  <c r="P15" i="1"/>
  <c r="P16" i="1"/>
  <c r="P17" i="1"/>
  <c r="P18" i="1"/>
  <c r="P19" i="1"/>
  <c r="P20" i="1"/>
  <c r="P21" i="1"/>
  <c r="P22" i="1"/>
  <c r="P23" i="1"/>
  <c r="M17" i="1"/>
  <c r="M18" i="1" s="1"/>
  <c r="M19" i="1" s="1"/>
  <c r="M20" i="1" s="1"/>
  <c r="M21" i="1" s="1"/>
  <c r="M22" i="1" s="1"/>
  <c r="M23" i="1" s="1"/>
  <c r="K15" i="1"/>
  <c r="K16" i="1"/>
  <c r="K17" i="1"/>
  <c r="K18" i="1"/>
  <c r="K19" i="1"/>
  <c r="K20" i="1"/>
  <c r="K21" i="1"/>
  <c r="K22" i="1"/>
  <c r="K23" i="1"/>
  <c r="W17" i="1" l="1"/>
  <c r="U17" i="1"/>
  <c r="W18" i="1" l="1"/>
  <c r="S19" i="1" s="1"/>
  <c r="U18" i="1"/>
  <c r="W19" i="1" l="1"/>
  <c r="S20" i="1" s="1"/>
  <c r="U19" i="1"/>
  <c r="W20" i="1" l="1"/>
  <c r="S21" i="1" s="1"/>
  <c r="U20" i="1"/>
  <c r="U21" i="1" l="1"/>
  <c r="W21" i="1"/>
  <c r="S22" i="1" s="1"/>
  <c r="W22" i="1" l="1"/>
  <c r="S23" i="1" s="1"/>
  <c r="U22" i="1"/>
  <c r="W23" i="1" l="1"/>
  <c r="U23" i="1"/>
</calcChain>
</file>

<file path=xl/sharedStrings.xml><?xml version="1.0" encoding="utf-8"?>
<sst xmlns="http://schemas.openxmlformats.org/spreadsheetml/2006/main" count="23" uniqueCount="22">
  <si>
    <t>Distribuciones exponenciales y poison:</t>
  </si>
  <si>
    <r>
      <t xml:space="preserve">Tiempo entre arribos (a) Poison: </t>
    </r>
    <r>
      <rPr>
        <sz val="12"/>
        <color theme="1"/>
        <rFont val="Calibri"/>
        <family val="2"/>
      </rPr>
      <t>λ</t>
    </r>
  </si>
  <si>
    <r>
      <t xml:space="preserve">Tiempo de servicio (s) Exponencial: </t>
    </r>
    <r>
      <rPr>
        <sz val="12"/>
        <color theme="1"/>
        <rFont val="Calibri"/>
        <family val="2"/>
      </rPr>
      <t>µ</t>
    </r>
  </si>
  <si>
    <t>Tiempo de simulación:</t>
  </si>
  <si>
    <t>barcos/dia</t>
  </si>
  <si>
    <t>dias</t>
  </si>
  <si>
    <t>Nº de barcos</t>
  </si>
  <si>
    <t>Rllegada</t>
  </si>
  <si>
    <t>Dias entre arribos</t>
  </si>
  <si>
    <t>Dia de arribo</t>
  </si>
  <si>
    <t>Rservicio</t>
  </si>
  <si>
    <t>Tiempo de servicio</t>
  </si>
  <si>
    <t>Inicio de atencion</t>
  </si>
  <si>
    <t>Tiempo de espera</t>
  </si>
  <si>
    <t>Dia de salida</t>
  </si>
  <si>
    <t>Dia en sistema</t>
  </si>
  <si>
    <t>Tamaño de cola</t>
  </si>
  <si>
    <t>Sistema vacio</t>
  </si>
  <si>
    <t>Tiempo promedio en el sistema:</t>
  </si>
  <si>
    <t>Dias</t>
  </si>
  <si>
    <t>Probabilidad del sistema vacío:</t>
  </si>
  <si>
    <t>Longitud promedio de fila: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</si>
</sst>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164" fontId="3" fillId="0" borderId="4" xfId="0" applyNumberFormat="1" applyFont="1" applyBorder="1" applyAlignment="1">
      <alignment wrapText="1"/>
    </xf>
    <xf numFmtId="164" fontId="3" fillId="0" borderId="5" xfId="0" applyNumberFormat="1" applyFont="1" applyBorder="1"/>
    <xf numFmtId="0" fontId="3" fillId="0" borderId="6" xfId="0" applyFont="1" applyBorder="1"/>
    <xf numFmtId="0" fontId="4" fillId="3" borderId="3" xfId="0" applyFont="1" applyFill="1" applyBorder="1" applyAlignment="1">
      <alignment horizontal="center"/>
    </xf>
    <xf numFmtId="2" fontId="3" fillId="0" borderId="5" xfId="1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3" fillId="5" borderId="5" xfId="1" applyNumberFormat="1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165" fontId="3" fillId="0" borderId="5" xfId="0" applyNumberFormat="1" applyFont="1" applyBorder="1"/>
    <xf numFmtId="0" fontId="0" fillId="0" borderId="0" xfId="0" applyAlignment="1"/>
    <xf numFmtId="9" fontId="3" fillId="0" borderId="5" xfId="1" applyFont="1" applyBorder="1"/>
    <xf numFmtId="166" fontId="3" fillId="5" borderId="7" xfId="0" applyNumberFormat="1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4" fillId="4" borderId="1" xfId="0" applyFont="1" applyFill="1" applyBorder="1" applyAlignment="1"/>
    <xf numFmtId="0" fontId="2" fillId="4" borderId="2" xfId="0" applyFont="1" applyFill="1" applyBorder="1" applyAlignment="1"/>
    <xf numFmtId="0" fontId="2" fillId="4" borderId="3" xfId="0" applyFont="1" applyFill="1" applyBorder="1" applyAlignment="1"/>
    <xf numFmtId="166" fontId="3" fillId="5" borderId="8" xfId="0" applyNumberFormat="1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166" fontId="3" fillId="0" borderId="7" xfId="0" applyNumberFormat="1" applyFont="1" applyBorder="1" applyAlignment="1">
      <alignment horizontal="center"/>
    </xf>
    <xf numFmtId="166" fontId="3" fillId="0" borderId="8" xfId="0" applyNumberFormat="1" applyFont="1" applyBorder="1" applyAlignment="1">
      <alignment horizontal="center"/>
    </xf>
    <xf numFmtId="0" fontId="4" fillId="0" borderId="0" xfId="0" applyFont="1" applyAlignment="1"/>
    <xf numFmtId="0" fontId="0" fillId="0" borderId="0" xfId="0" applyAlignment="1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0" borderId="1" xfId="0" applyFont="1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4" fillId="3" borderId="3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274257</xdr:colOff>
      <xdr:row>10</xdr:row>
      <xdr:rowOff>38100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75107" cy="19431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15</xdr:row>
      <xdr:rowOff>152400</xdr:rowOff>
    </xdr:from>
    <xdr:to>
      <xdr:col>2</xdr:col>
      <xdr:colOff>331410</xdr:colOff>
      <xdr:row>18</xdr:row>
      <xdr:rowOff>104310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050" y="3086100"/>
          <a:ext cx="1531560" cy="58056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2</xdr:col>
      <xdr:colOff>581025</xdr:colOff>
      <xdr:row>15</xdr:row>
      <xdr:rowOff>152399</xdr:rowOff>
    </xdr:from>
    <xdr:to>
      <xdr:col>5</xdr:col>
      <xdr:colOff>249482</xdr:colOff>
      <xdr:row>18</xdr:row>
      <xdr:rowOff>161924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800225" y="3086099"/>
          <a:ext cx="1497257" cy="6381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D28"/>
  <sheetViews>
    <sheetView tabSelected="1" topLeftCell="A10" workbookViewId="0">
      <selection activeCell="E29" sqref="E29"/>
    </sheetView>
  </sheetViews>
  <sheetFormatPr baseColWidth="10" defaultColWidth="9.140625" defaultRowHeight="15" x14ac:dyDescent="0.25"/>
  <cols>
    <col min="6" max="6" width="10.5703125" customWidth="1"/>
  </cols>
  <sheetData>
    <row r="12" spans="1:30" ht="16.5" thickBot="1" x14ac:dyDescent="0.3">
      <c r="A12" s="27" t="s">
        <v>0</v>
      </c>
      <c r="B12" s="28"/>
      <c r="C12" s="28"/>
      <c r="D12" s="28"/>
      <c r="E12" s="28"/>
    </row>
    <row r="13" spans="1:30" ht="16.5" thickBot="1" x14ac:dyDescent="0.3">
      <c r="A13" s="29" t="s">
        <v>1</v>
      </c>
      <c r="B13" s="30"/>
      <c r="C13" s="30"/>
      <c r="D13" s="31"/>
      <c r="E13" s="1">
        <f>3/7</f>
        <v>0.42857142857142855</v>
      </c>
      <c r="F13" t="s">
        <v>4</v>
      </c>
      <c r="H13" s="14" t="s">
        <v>6</v>
      </c>
      <c r="I13" s="35"/>
      <c r="J13" s="4" t="s">
        <v>7</v>
      </c>
      <c r="K13" s="14" t="s">
        <v>8</v>
      </c>
      <c r="L13" s="15"/>
      <c r="M13" s="14" t="s">
        <v>9</v>
      </c>
      <c r="N13" s="15"/>
      <c r="O13" s="4" t="s">
        <v>10</v>
      </c>
      <c r="P13" s="14" t="s">
        <v>11</v>
      </c>
      <c r="Q13" s="15"/>
      <c r="S13" s="14" t="s">
        <v>12</v>
      </c>
      <c r="T13" s="15"/>
      <c r="U13" s="14" t="s">
        <v>13</v>
      </c>
      <c r="V13" s="15"/>
      <c r="W13" s="14" t="s">
        <v>14</v>
      </c>
      <c r="X13" s="15"/>
      <c r="Y13" s="14" t="s">
        <v>15</v>
      </c>
      <c r="Z13" s="15"/>
      <c r="AA13" s="14" t="s">
        <v>16</v>
      </c>
      <c r="AB13" s="15"/>
      <c r="AC13" s="14" t="s">
        <v>17</v>
      </c>
      <c r="AD13" s="15"/>
    </row>
    <row r="14" spans="1:30" ht="16.5" thickBot="1" x14ac:dyDescent="0.3">
      <c r="A14" s="29" t="s">
        <v>2</v>
      </c>
      <c r="B14" s="30"/>
      <c r="C14" s="30"/>
      <c r="D14" s="31"/>
      <c r="E14" s="2">
        <f>1/2</f>
        <v>0.5</v>
      </c>
      <c r="F14" t="s">
        <v>4</v>
      </c>
      <c r="H14" s="36">
        <v>1</v>
      </c>
      <c r="I14" s="37"/>
      <c r="J14" s="5">
        <v>0.94</v>
      </c>
      <c r="K14" s="25">
        <f>-(LN(1-J14)/$E$13)</f>
        <v>6.5646250057734168</v>
      </c>
      <c r="L14" s="26"/>
      <c r="M14" s="25">
        <f>K14</f>
        <v>6.5646250057734168</v>
      </c>
      <c r="N14" s="17"/>
      <c r="O14" s="6">
        <v>0.54</v>
      </c>
      <c r="P14" s="25">
        <f>-(LN(1-O14)/$E$14)</f>
        <v>1.5530575789979928</v>
      </c>
      <c r="Q14" s="26"/>
      <c r="S14" s="25">
        <f>M14</f>
        <v>6.5646250057734168</v>
      </c>
      <c r="T14" s="17"/>
      <c r="U14" s="25">
        <f>S14-M14</f>
        <v>0</v>
      </c>
      <c r="V14" s="17"/>
      <c r="W14" s="25">
        <f>S14+P14</f>
        <v>8.1176825847714102</v>
      </c>
      <c r="X14" s="17"/>
      <c r="Y14" s="25">
        <f>W14-M14</f>
        <v>1.5530575789979935</v>
      </c>
      <c r="Z14" s="17"/>
      <c r="AA14" s="16">
        <v>0</v>
      </c>
      <c r="AB14" s="17"/>
      <c r="AC14" s="16">
        <v>1</v>
      </c>
      <c r="AD14" s="17"/>
    </row>
    <row r="15" spans="1:30" ht="16.5" thickBot="1" x14ac:dyDescent="0.3">
      <c r="A15" s="32" t="s">
        <v>3</v>
      </c>
      <c r="B15" s="33"/>
      <c r="C15" s="33"/>
      <c r="D15" s="34"/>
      <c r="E15" s="3">
        <v>10</v>
      </c>
      <c r="F15" t="s">
        <v>5</v>
      </c>
      <c r="H15" s="36">
        <v>2</v>
      </c>
      <c r="I15" s="37"/>
      <c r="J15" s="5">
        <v>0.74</v>
      </c>
      <c r="K15" s="25">
        <f t="shared" ref="K15:K23" si="0">-(LN(1-J15)/$E$13)</f>
        <v>3.1431718452554218</v>
      </c>
      <c r="L15" s="26"/>
      <c r="M15" s="25">
        <f>K15+M14</f>
        <v>9.7077968510288386</v>
      </c>
      <c r="N15" s="17"/>
      <c r="O15" s="6">
        <v>0.88</v>
      </c>
      <c r="P15" s="25">
        <f t="shared" ref="P15:P23" si="1">-(LN(1-O15)/$E$14)</f>
        <v>4.240527072400182</v>
      </c>
      <c r="Q15" s="26"/>
      <c r="S15" s="25">
        <f>MAX(M15,W14)</f>
        <v>9.7077968510288386</v>
      </c>
      <c r="T15" s="17"/>
      <c r="U15" s="25">
        <f>S15-M15</f>
        <v>0</v>
      </c>
      <c r="V15" s="17"/>
      <c r="W15" s="25">
        <f>S15+P15</f>
        <v>13.948323923429021</v>
      </c>
      <c r="X15" s="17"/>
      <c r="Y15" s="25">
        <f>W15-M15</f>
        <v>4.240527072400182</v>
      </c>
      <c r="Z15" s="17"/>
      <c r="AA15" s="16">
        <f>COUNTIF($W$14:W14,"&gt;"&amp;M15)</f>
        <v>0</v>
      </c>
      <c r="AB15" s="17"/>
      <c r="AC15" s="16">
        <v>1</v>
      </c>
      <c r="AD15" s="17"/>
    </row>
    <row r="16" spans="1:30" ht="16.5" thickBot="1" x14ac:dyDescent="0.3">
      <c r="H16" s="23">
        <v>3</v>
      </c>
      <c r="I16" s="24"/>
      <c r="J16" s="7">
        <v>0.62</v>
      </c>
      <c r="K16" s="12">
        <f t="shared" si="0"/>
        <v>2.2576960612773131</v>
      </c>
      <c r="L16" s="22"/>
      <c r="M16" s="12">
        <f>K16+M15</f>
        <v>11.965492912306152</v>
      </c>
      <c r="N16" s="13"/>
      <c r="O16" s="8">
        <v>0.08</v>
      </c>
      <c r="P16" s="12">
        <f t="shared" si="1"/>
        <v>0.16676321787810203</v>
      </c>
      <c r="Q16" s="22"/>
      <c r="S16" s="12">
        <f>MAX(M16,W15)</f>
        <v>13.948323923429021</v>
      </c>
      <c r="T16" s="13"/>
      <c r="U16" s="12">
        <f>S16-M16</f>
        <v>1.9828310111228689</v>
      </c>
      <c r="V16" s="13"/>
      <c r="W16" s="12">
        <f>S16+P16</f>
        <v>14.115087141307123</v>
      </c>
      <c r="X16" s="13"/>
      <c r="Y16" s="12">
        <f t="shared" ref="Y16:Y23" si="2">W16-M16</f>
        <v>2.1495942290009715</v>
      </c>
      <c r="Z16" s="13"/>
      <c r="AA16" s="18">
        <f>COUNTIF($W$14:W15,"&gt;"&amp;M16)</f>
        <v>1</v>
      </c>
      <c r="AB16" s="13"/>
      <c r="AC16" s="18">
        <v>0</v>
      </c>
      <c r="AD16" s="13"/>
    </row>
    <row r="17" spans="1:30" ht="16.5" thickBot="1" x14ac:dyDescent="0.3">
      <c r="H17" s="23">
        <v>4</v>
      </c>
      <c r="I17" s="24"/>
      <c r="J17" s="7">
        <v>0.11</v>
      </c>
      <c r="K17" s="12">
        <f t="shared" si="0"/>
        <v>0.27191223793055352</v>
      </c>
      <c r="L17" s="22"/>
      <c r="M17" s="12">
        <f t="shared" ref="M17:M23" si="3">K17+M16</f>
        <v>12.237405150236706</v>
      </c>
      <c r="N17" s="13"/>
      <c r="O17" s="8">
        <v>0.81</v>
      </c>
      <c r="P17" s="12">
        <f t="shared" si="1"/>
        <v>3.3214624136433022</v>
      </c>
      <c r="Q17" s="22"/>
      <c r="S17" s="12">
        <f>MAX(M17,W16)</f>
        <v>14.115087141307123</v>
      </c>
      <c r="T17" s="13"/>
      <c r="U17" s="12">
        <f t="shared" ref="U17:U23" si="4">S17-M17</f>
        <v>1.8776819910704177</v>
      </c>
      <c r="V17" s="13"/>
      <c r="W17" s="12">
        <f t="shared" ref="W17:W23" si="5">S17+P17</f>
        <v>17.436549554950425</v>
      </c>
      <c r="X17" s="13"/>
      <c r="Y17" s="12">
        <f t="shared" si="2"/>
        <v>5.199144404713719</v>
      </c>
      <c r="Z17" s="13"/>
      <c r="AA17" s="18">
        <f>COUNTIF($W$14:W16,"&gt;"&amp;M17)</f>
        <v>2</v>
      </c>
      <c r="AB17" s="13"/>
      <c r="AC17" s="18">
        <v>0</v>
      </c>
      <c r="AD17" s="13"/>
    </row>
    <row r="18" spans="1:30" ht="16.5" thickBot="1" x14ac:dyDescent="0.3">
      <c r="H18" s="23">
        <v>5</v>
      </c>
      <c r="I18" s="24"/>
      <c r="J18" s="7">
        <v>0.17</v>
      </c>
      <c r="K18" s="12">
        <f t="shared" si="0"/>
        <v>0.43476901578015148</v>
      </c>
      <c r="L18" s="22"/>
      <c r="M18" s="12">
        <f t="shared" si="3"/>
        <v>12.672174166016857</v>
      </c>
      <c r="N18" s="13"/>
      <c r="O18" s="8">
        <v>0.04</v>
      </c>
      <c r="P18" s="12">
        <f t="shared" si="1"/>
        <v>8.1643989040510331E-2</v>
      </c>
      <c r="Q18" s="22"/>
      <c r="S18" s="12">
        <f>MAX(M18,W17)</f>
        <v>17.436549554950425</v>
      </c>
      <c r="T18" s="13"/>
      <c r="U18" s="12">
        <f t="shared" si="4"/>
        <v>4.7643753889335674</v>
      </c>
      <c r="V18" s="13"/>
      <c r="W18" s="12">
        <f t="shared" si="5"/>
        <v>17.518193543990936</v>
      </c>
      <c r="X18" s="13"/>
      <c r="Y18" s="12">
        <f t="shared" si="2"/>
        <v>4.8460193779740788</v>
      </c>
      <c r="Z18" s="13"/>
      <c r="AA18" s="18">
        <f>COUNTIF($W$14:W17,"&gt;"&amp;M18)</f>
        <v>3</v>
      </c>
      <c r="AB18" s="13"/>
      <c r="AC18" s="18">
        <v>0</v>
      </c>
      <c r="AD18" s="13"/>
    </row>
    <row r="19" spans="1:30" ht="16.5" thickBot="1" x14ac:dyDescent="0.3">
      <c r="H19" s="23">
        <v>6</v>
      </c>
      <c r="I19" s="24"/>
      <c r="J19" s="7">
        <v>0.66</v>
      </c>
      <c r="K19" s="12">
        <f t="shared" si="0"/>
        <v>2.5172225432011701</v>
      </c>
      <c r="L19" s="22"/>
      <c r="M19" s="12">
        <f t="shared" si="3"/>
        <v>15.189396709218027</v>
      </c>
      <c r="N19" s="13"/>
      <c r="O19" s="8">
        <v>0.74</v>
      </c>
      <c r="P19" s="12">
        <f t="shared" si="1"/>
        <v>2.6941472959332184</v>
      </c>
      <c r="Q19" s="22"/>
      <c r="S19" s="12">
        <f t="shared" ref="S19:S23" si="6">MAX(M19,W18)</f>
        <v>17.518193543990936</v>
      </c>
      <c r="T19" s="13"/>
      <c r="U19" s="12">
        <f t="shared" si="4"/>
        <v>2.3287968347729091</v>
      </c>
      <c r="V19" s="13"/>
      <c r="W19" s="12">
        <f t="shared" si="5"/>
        <v>20.212340839924153</v>
      </c>
      <c r="X19" s="13"/>
      <c r="Y19" s="12">
        <f t="shared" si="2"/>
        <v>5.0229441307061258</v>
      </c>
      <c r="Z19" s="13"/>
      <c r="AA19" s="18">
        <f>COUNTIF($W$14:W18,"&gt;"&amp;M19)</f>
        <v>2</v>
      </c>
      <c r="AB19" s="13"/>
      <c r="AC19" s="18">
        <v>0</v>
      </c>
      <c r="AD19" s="13"/>
    </row>
    <row r="20" spans="1:30" ht="16.5" thickBot="1" x14ac:dyDescent="0.3">
      <c r="H20" s="23">
        <v>7</v>
      </c>
      <c r="I20" s="24"/>
      <c r="J20" s="7">
        <v>0.54</v>
      </c>
      <c r="K20" s="12">
        <f t="shared" si="0"/>
        <v>1.8119005088309916</v>
      </c>
      <c r="L20" s="22"/>
      <c r="M20" s="12">
        <f t="shared" si="3"/>
        <v>17.001297218049018</v>
      </c>
      <c r="N20" s="13"/>
      <c r="O20" s="8">
        <v>0.49</v>
      </c>
      <c r="P20" s="12">
        <f t="shared" si="1"/>
        <v>1.3466891065275313</v>
      </c>
      <c r="Q20" s="22"/>
      <c r="S20" s="12">
        <f t="shared" si="6"/>
        <v>20.212340839924153</v>
      </c>
      <c r="T20" s="13"/>
      <c r="U20" s="12">
        <f t="shared" si="4"/>
        <v>3.2110436218751346</v>
      </c>
      <c r="V20" s="13"/>
      <c r="W20" s="12">
        <f t="shared" si="5"/>
        <v>21.559029946451684</v>
      </c>
      <c r="X20" s="13"/>
      <c r="Y20" s="12">
        <f t="shared" si="2"/>
        <v>4.5577327284026659</v>
      </c>
      <c r="Z20" s="13"/>
      <c r="AA20" s="18">
        <f>COUNTIF($W$14:W19,"&gt;"&amp;M20)</f>
        <v>3</v>
      </c>
      <c r="AB20" s="13"/>
      <c r="AC20" s="18">
        <v>0</v>
      </c>
      <c r="AD20" s="13"/>
    </row>
    <row r="21" spans="1:30" ht="16.5" thickBot="1" x14ac:dyDescent="0.3">
      <c r="H21" s="23">
        <v>8</v>
      </c>
      <c r="I21" s="24"/>
      <c r="J21" s="7">
        <v>0.03</v>
      </c>
      <c r="K21" s="12">
        <f t="shared" si="0"/>
        <v>7.107148413098667E-2</v>
      </c>
      <c r="L21" s="22"/>
      <c r="M21" s="12">
        <f t="shared" si="3"/>
        <v>17.072368702180004</v>
      </c>
      <c r="N21" s="13"/>
      <c r="O21" s="8">
        <v>0.55000000000000004</v>
      </c>
      <c r="P21" s="12">
        <f t="shared" si="1"/>
        <v>1.5970153924355435</v>
      </c>
      <c r="Q21" s="22"/>
      <c r="S21" s="12">
        <f t="shared" si="6"/>
        <v>21.559029946451684</v>
      </c>
      <c r="T21" s="13"/>
      <c r="U21" s="12">
        <f t="shared" si="4"/>
        <v>4.48666124427168</v>
      </c>
      <c r="V21" s="13"/>
      <c r="W21" s="12">
        <f t="shared" si="5"/>
        <v>23.156045338887228</v>
      </c>
      <c r="X21" s="13"/>
      <c r="Y21" s="12">
        <f t="shared" si="2"/>
        <v>6.0836766367072244</v>
      </c>
      <c r="Z21" s="13"/>
      <c r="AA21" s="18">
        <f>COUNTIF($W$14:W20,"&gt;"&amp;M21)</f>
        <v>4</v>
      </c>
      <c r="AB21" s="13"/>
      <c r="AC21" s="18">
        <v>0</v>
      </c>
      <c r="AD21" s="13"/>
    </row>
    <row r="22" spans="1:30" ht="16.5" thickBot="1" x14ac:dyDescent="0.3">
      <c r="H22" s="23">
        <v>9</v>
      </c>
      <c r="I22" s="24"/>
      <c r="J22" s="7">
        <v>0.69</v>
      </c>
      <c r="K22" s="12">
        <f t="shared" si="0"/>
        <v>2.7327602901735384</v>
      </c>
      <c r="L22" s="22"/>
      <c r="M22" s="12">
        <f t="shared" si="3"/>
        <v>19.805128992353541</v>
      </c>
      <c r="N22" s="13"/>
      <c r="O22" s="8">
        <v>0.03</v>
      </c>
      <c r="P22" s="12">
        <f t="shared" si="1"/>
        <v>6.0918414969417148E-2</v>
      </c>
      <c r="Q22" s="22"/>
      <c r="S22" s="12">
        <f t="shared" si="6"/>
        <v>23.156045338887228</v>
      </c>
      <c r="T22" s="13"/>
      <c r="U22" s="12">
        <f t="shared" si="4"/>
        <v>3.3509163465336869</v>
      </c>
      <c r="V22" s="13"/>
      <c r="W22" s="12">
        <f t="shared" si="5"/>
        <v>23.216963753856646</v>
      </c>
      <c r="X22" s="13"/>
      <c r="Y22" s="12">
        <f t="shared" si="2"/>
        <v>3.4118347615031048</v>
      </c>
      <c r="Z22" s="13"/>
      <c r="AA22" s="18">
        <f>COUNTIF($W$14:W21,"&gt;"&amp;M22)</f>
        <v>3</v>
      </c>
      <c r="AB22" s="13"/>
      <c r="AC22" s="18">
        <v>0</v>
      </c>
      <c r="AD22" s="13"/>
    </row>
    <row r="23" spans="1:30" ht="16.5" thickBot="1" x14ac:dyDescent="0.3">
      <c r="H23" s="23">
        <v>10</v>
      </c>
      <c r="I23" s="24"/>
      <c r="J23" s="7">
        <v>0.94</v>
      </c>
      <c r="K23" s="12">
        <f t="shared" si="0"/>
        <v>6.5646250057734168</v>
      </c>
      <c r="L23" s="22"/>
      <c r="M23" s="12">
        <f t="shared" si="3"/>
        <v>26.36975399812696</v>
      </c>
      <c r="N23" s="13"/>
      <c r="O23" s="8">
        <v>0.54</v>
      </c>
      <c r="P23" s="12">
        <f t="shared" si="1"/>
        <v>1.5530575789979928</v>
      </c>
      <c r="Q23" s="22"/>
      <c r="S23" s="12">
        <f t="shared" si="6"/>
        <v>26.36975399812696</v>
      </c>
      <c r="T23" s="13"/>
      <c r="U23" s="12">
        <f t="shared" si="4"/>
        <v>0</v>
      </c>
      <c r="V23" s="13"/>
      <c r="W23" s="12">
        <f t="shared" si="5"/>
        <v>27.922811577124953</v>
      </c>
      <c r="X23" s="13"/>
      <c r="Y23" s="12">
        <f t="shared" si="2"/>
        <v>1.5530575789979935</v>
      </c>
      <c r="Z23" s="13"/>
      <c r="AA23" s="18">
        <f>COUNTIF($W$14:W22,"&gt;"&amp;M23)</f>
        <v>0</v>
      </c>
      <c r="AB23" s="13"/>
      <c r="AC23" s="18">
        <v>1</v>
      </c>
      <c r="AD23" s="13"/>
    </row>
    <row r="25" spans="1:30" ht="15.75" thickBot="1" x14ac:dyDescent="0.3"/>
    <row r="26" spans="1:30" ht="16.5" thickBot="1" x14ac:dyDescent="0.3">
      <c r="A26" s="19" t="s">
        <v>18</v>
      </c>
      <c r="B26" s="20"/>
      <c r="C26" s="20"/>
      <c r="D26" s="21"/>
      <c r="E26" s="9">
        <f>AVERAGE(Y14:Z15)</f>
        <v>2.8967923256990877</v>
      </c>
      <c r="F26" s="10" t="s">
        <v>19</v>
      </c>
    </row>
    <row r="27" spans="1:30" ht="16.5" thickBot="1" x14ac:dyDescent="0.3">
      <c r="A27" s="19" t="s">
        <v>20</v>
      </c>
      <c r="B27" s="20"/>
      <c r="C27" s="20"/>
      <c r="D27" s="21"/>
      <c r="E27" s="11">
        <f>2/2</f>
        <v>1</v>
      </c>
    </row>
    <row r="28" spans="1:30" ht="16.5" thickBot="1" x14ac:dyDescent="0.3">
      <c r="A28" s="19" t="s">
        <v>21</v>
      </c>
      <c r="B28" s="20"/>
      <c r="C28" s="20"/>
      <c r="D28" s="21"/>
      <c r="E28" s="9">
        <f>AVERAGE(AA14:AB15)</f>
        <v>0</v>
      </c>
      <c r="F28" s="10"/>
    </row>
  </sheetData>
  <mergeCells count="117">
    <mergeCell ref="A12:E12"/>
    <mergeCell ref="A13:D13"/>
    <mergeCell ref="A14:D14"/>
    <mergeCell ref="A15:D15"/>
    <mergeCell ref="H13:I13"/>
    <mergeCell ref="H14:I14"/>
    <mergeCell ref="H15:I15"/>
    <mergeCell ref="K13:L13"/>
    <mergeCell ref="M13:N13"/>
    <mergeCell ref="K14:L14"/>
    <mergeCell ref="K15:L15"/>
    <mergeCell ref="K16:L16"/>
    <mergeCell ref="K17:L17"/>
    <mergeCell ref="K18:L18"/>
    <mergeCell ref="K19:L19"/>
    <mergeCell ref="H16:I16"/>
    <mergeCell ref="H17:I17"/>
    <mergeCell ref="H18:I18"/>
    <mergeCell ref="H19:I19"/>
    <mergeCell ref="Y13:Z13"/>
    <mergeCell ref="S18:T18"/>
    <mergeCell ref="U18:V18"/>
    <mergeCell ref="U13:V13"/>
    <mergeCell ref="W13:X13"/>
    <mergeCell ref="W17:X17"/>
    <mergeCell ref="Y17:Z17"/>
    <mergeCell ref="W18:X18"/>
    <mergeCell ref="U19:V19"/>
    <mergeCell ref="W16:X16"/>
    <mergeCell ref="Y16:Z16"/>
    <mergeCell ref="P13:Q13"/>
    <mergeCell ref="S13:T13"/>
    <mergeCell ref="S15:T15"/>
    <mergeCell ref="S19:T19"/>
    <mergeCell ref="S23:T23"/>
    <mergeCell ref="P20:Q20"/>
    <mergeCell ref="M14:N14"/>
    <mergeCell ref="M15:N15"/>
    <mergeCell ref="M16:N16"/>
    <mergeCell ref="M17:N17"/>
    <mergeCell ref="M18:N18"/>
    <mergeCell ref="M19:N19"/>
    <mergeCell ref="S16:T16"/>
    <mergeCell ref="S17:T17"/>
    <mergeCell ref="P14:Q14"/>
    <mergeCell ref="P15:Q15"/>
    <mergeCell ref="P16:Q16"/>
    <mergeCell ref="P17:Q17"/>
    <mergeCell ref="P18:Q18"/>
    <mergeCell ref="P19:Q19"/>
    <mergeCell ref="AA14:AB14"/>
    <mergeCell ref="AA15:AB15"/>
    <mergeCell ref="AA16:AB16"/>
    <mergeCell ref="AA17:AB17"/>
    <mergeCell ref="AA18:AB18"/>
    <mergeCell ref="AA19:AB19"/>
    <mergeCell ref="AA13:AB13"/>
    <mergeCell ref="S14:T14"/>
    <mergeCell ref="U14:V14"/>
    <mergeCell ref="U15:V15"/>
    <mergeCell ref="U16:V16"/>
    <mergeCell ref="U17:V17"/>
    <mergeCell ref="Y18:Z18"/>
    <mergeCell ref="W19:X19"/>
    <mergeCell ref="Y19:Z19"/>
    <mergeCell ref="W14:X14"/>
    <mergeCell ref="Y14:Z14"/>
    <mergeCell ref="W15:X15"/>
    <mergeCell ref="Y15:Z15"/>
    <mergeCell ref="H22:I22"/>
    <mergeCell ref="H23:I23"/>
    <mergeCell ref="H20:I20"/>
    <mergeCell ref="H21:I21"/>
    <mergeCell ref="AC17:AD17"/>
    <mergeCell ref="AC18:AD18"/>
    <mergeCell ref="AC19:AD19"/>
    <mergeCell ref="AA20:AB20"/>
    <mergeCell ref="AA21:AB21"/>
    <mergeCell ref="Y23:Z23"/>
    <mergeCell ref="W20:X20"/>
    <mergeCell ref="Y20:Z20"/>
    <mergeCell ref="W21:X21"/>
    <mergeCell ref="Y21:Z21"/>
    <mergeCell ref="S20:T20"/>
    <mergeCell ref="U20:V20"/>
    <mergeCell ref="S21:T21"/>
    <mergeCell ref="U21:V21"/>
    <mergeCell ref="S22:T22"/>
    <mergeCell ref="U22:V22"/>
    <mergeCell ref="M20:N20"/>
    <mergeCell ref="M21:N21"/>
    <mergeCell ref="M22:N22"/>
    <mergeCell ref="M23:N23"/>
    <mergeCell ref="U23:V23"/>
    <mergeCell ref="W22:X22"/>
    <mergeCell ref="Y22:Z22"/>
    <mergeCell ref="W23:X23"/>
    <mergeCell ref="AC13:AD13"/>
    <mergeCell ref="AC14:AD14"/>
    <mergeCell ref="AC15:AD15"/>
    <mergeCell ref="AC16:AD16"/>
    <mergeCell ref="A28:D28"/>
    <mergeCell ref="AC20:AD20"/>
    <mergeCell ref="AC21:AD21"/>
    <mergeCell ref="AC22:AD22"/>
    <mergeCell ref="AC23:AD23"/>
    <mergeCell ref="A26:D26"/>
    <mergeCell ref="A27:D27"/>
    <mergeCell ref="P21:Q21"/>
    <mergeCell ref="P22:Q22"/>
    <mergeCell ref="P23:Q23"/>
    <mergeCell ref="AA22:AB22"/>
    <mergeCell ref="AA23:AB23"/>
    <mergeCell ref="K20:L20"/>
    <mergeCell ref="K21:L21"/>
    <mergeCell ref="K22:L22"/>
    <mergeCell ref="K23:L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2020-11-18T22:23:19Z</dcterms:modified>
</cp:coreProperties>
</file>