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/>
  <c r="AB27" i="1"/>
  <c r="Z27" i="1"/>
  <c r="E43" i="1" l="1"/>
  <c r="E42" i="1"/>
  <c r="E41" i="1"/>
  <c r="E40" i="1"/>
  <c r="E39" i="1"/>
  <c r="AB28" i="1"/>
  <c r="X28" i="1"/>
  <c r="X29" i="1"/>
  <c r="X30" i="1"/>
  <c r="X31" i="1"/>
  <c r="X32" i="1"/>
  <c r="X33" i="1"/>
  <c r="X34" i="1"/>
  <c r="X35" i="1"/>
  <c r="X36" i="1"/>
  <c r="X27" i="1"/>
  <c r="V28" i="1"/>
  <c r="V29" i="1"/>
  <c r="V30" i="1"/>
  <c r="V31" i="1"/>
  <c r="V32" i="1"/>
  <c r="V33" i="1"/>
  <c r="V34" i="1"/>
  <c r="V35" i="1"/>
  <c r="V36" i="1"/>
  <c r="V27" i="1"/>
  <c r="R27" i="1"/>
  <c r="P27" i="1" l="1"/>
  <c r="N27" i="1"/>
  <c r="L29" i="1"/>
  <c r="L27" i="1"/>
  <c r="F29" i="1"/>
  <c r="J29" i="1" s="1"/>
  <c r="F28" i="1"/>
  <c r="N28" i="1" s="1"/>
  <c r="P28" i="1" s="1"/>
  <c r="R28" i="1" s="1"/>
  <c r="Z28" i="1" s="1"/>
  <c r="J28" i="1"/>
  <c r="J27" i="1"/>
  <c r="H28" i="1"/>
  <c r="H29" i="1"/>
  <c r="H30" i="1"/>
  <c r="H31" i="1"/>
  <c r="H32" i="1"/>
  <c r="H33" i="1"/>
  <c r="H34" i="1"/>
  <c r="H35" i="1"/>
  <c r="H36" i="1"/>
  <c r="D28" i="1"/>
  <c r="D29" i="1"/>
  <c r="D30" i="1"/>
  <c r="D31" i="1"/>
  <c r="D32" i="1"/>
  <c r="D33" i="1"/>
  <c r="D34" i="1"/>
  <c r="D35" i="1"/>
  <c r="D36" i="1"/>
  <c r="N29" i="1" l="1"/>
  <c r="L28" i="1"/>
  <c r="AB29" i="1" l="1"/>
  <c r="F30" i="1" s="1"/>
  <c r="P29" i="1"/>
  <c r="R29" i="1" s="1"/>
  <c r="Z29" i="1" s="1"/>
  <c r="J30" i="1" l="1"/>
  <c r="L30" i="1"/>
  <c r="N30" i="1"/>
  <c r="AB30" i="1" l="1"/>
  <c r="F31" i="1" s="1"/>
  <c r="P30" i="1"/>
  <c r="R30" i="1" s="1"/>
  <c r="Z30" i="1" s="1"/>
  <c r="L31" i="1" l="1"/>
  <c r="N31" i="1"/>
  <c r="J31" i="1"/>
  <c r="AB31" i="1" l="1"/>
  <c r="F32" i="1" s="1"/>
  <c r="P31" i="1"/>
  <c r="R31" i="1" s="1"/>
  <c r="Z31" i="1" s="1"/>
  <c r="N32" i="1" l="1"/>
  <c r="L32" i="1"/>
  <c r="J32" i="1"/>
  <c r="AB32" i="1" l="1"/>
  <c r="F33" i="1" s="1"/>
  <c r="P32" i="1"/>
  <c r="R32" i="1" s="1"/>
  <c r="Z32" i="1" s="1"/>
  <c r="J33" i="1" l="1"/>
  <c r="N33" i="1"/>
  <c r="L33" i="1"/>
  <c r="AB33" i="1" l="1"/>
  <c r="F34" i="1" s="1"/>
  <c r="P33" i="1"/>
  <c r="R33" i="1" s="1"/>
  <c r="Z33" i="1" s="1"/>
  <c r="J34" i="1" l="1"/>
  <c r="L34" i="1"/>
  <c r="N34" i="1"/>
  <c r="AB34" i="1" l="1"/>
  <c r="F35" i="1" s="1"/>
  <c r="P34" i="1"/>
  <c r="R34" i="1" s="1"/>
  <c r="Z34" i="1" s="1"/>
  <c r="J35" i="1" l="1"/>
  <c r="L35" i="1"/>
  <c r="N35" i="1"/>
  <c r="AB35" i="1" l="1"/>
  <c r="F36" i="1" s="1"/>
  <c r="P35" i="1"/>
  <c r="R35" i="1" s="1"/>
  <c r="Z35" i="1" s="1"/>
  <c r="N36" i="1" l="1"/>
  <c r="J36" i="1"/>
  <c r="L36" i="1"/>
  <c r="AB36" i="1" l="1"/>
  <c r="P36" i="1"/>
  <c r="R36" i="1" s="1"/>
  <c r="Z36" i="1" s="1"/>
</calcChain>
</file>

<file path=xl/sharedStrings.xml><?xml version="1.0" encoding="utf-8"?>
<sst xmlns="http://schemas.openxmlformats.org/spreadsheetml/2006/main" count="36" uniqueCount="36">
  <si>
    <t>D. Normal</t>
  </si>
  <si>
    <t>X= µ ± Z*σ</t>
  </si>
  <si>
    <t>Media (µ)</t>
  </si>
  <si>
    <t>Desv. Est. (σ)</t>
  </si>
  <si>
    <t>Desviacion normal:</t>
  </si>
  <si>
    <t>Dia</t>
  </si>
  <si>
    <t>RD</t>
  </si>
  <si>
    <t>Demanda semanal</t>
  </si>
  <si>
    <t>Z</t>
  </si>
  <si>
    <t>Stock inicio de sem</t>
  </si>
  <si>
    <t>Demanda satisfecha</t>
  </si>
  <si>
    <t>Deman. insatisfecha</t>
  </si>
  <si>
    <t>Stock final</t>
  </si>
  <si>
    <t>Stock promedio</t>
  </si>
  <si>
    <t>Costo del stock prom</t>
  </si>
  <si>
    <t>Pedido al final</t>
  </si>
  <si>
    <t>de la semana</t>
  </si>
  <si>
    <t>Costo del pedido</t>
  </si>
  <si>
    <t>Costo de compra</t>
  </si>
  <si>
    <t>Costo total</t>
  </si>
  <si>
    <t>Nuevo stock inicio</t>
  </si>
  <si>
    <t>de semana</t>
  </si>
  <si>
    <t xml:space="preserve">Stock inicio de semana: </t>
  </si>
  <si>
    <t>Costo de pedido:</t>
  </si>
  <si>
    <t>Costo conservar neumatico:</t>
  </si>
  <si>
    <t>Costo de seguro de neumatico:</t>
  </si>
  <si>
    <t>Costo de adquisicion:</t>
  </si>
  <si>
    <t>Tiempo de simulacion:</t>
  </si>
  <si>
    <t>semanas</t>
  </si>
  <si>
    <t>unidades</t>
  </si>
  <si>
    <t>bimestral</t>
  </si>
  <si>
    <t>Costo total de la politica:</t>
  </si>
  <si>
    <t>Stock promedio de unidades:</t>
  </si>
  <si>
    <t>Costo promedio de inventario:</t>
  </si>
  <si>
    <t>Demanda promedio</t>
  </si>
  <si>
    <t>Costo promedio del pedido: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</si>
</sst>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\ * #,##0.00_ ;_ &quot;$&quot;\ * \-#,##0.00_ ;_ &quot;$&quot;\ * &quot;-&quot;??_ ;_ @_ "/>
    <numFmt numFmtId="164" formatCode="0.000"/>
    <numFmt numFmtId="165" formatCode="_ &quot;$&quot;\ * #,##0.0_ ;_ &quot;$&quot;\ * \-#,##0.0_ ;_ &quot;$&quot;\ * &quot;-&quot;??_ ;_ @_ "/>
    <numFmt numFmtId="166" formatCode="_ &quot;$&quot;\ * #,##0.0_ ;_ &quot;$&quot;\ * \-#,##0.0_ ;_ &quot;$&quot;\ * &quot;-&quot;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3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0" fillId="0" borderId="6" xfId="0" applyBorder="1"/>
    <xf numFmtId="0" fontId="4" fillId="0" borderId="6" xfId="0" applyFont="1" applyBorder="1"/>
    <xf numFmtId="0" fontId="4" fillId="4" borderId="6" xfId="0" applyFont="1" applyFill="1" applyBorder="1" applyAlignment="1">
      <alignment horizontal="center"/>
    </xf>
    <xf numFmtId="0" fontId="4" fillId="0" borderId="0" xfId="0" applyFont="1"/>
    <xf numFmtId="44" fontId="4" fillId="0" borderId="6" xfId="1" applyFont="1" applyBorder="1"/>
    <xf numFmtId="165" fontId="4" fillId="0" borderId="6" xfId="1" applyNumberFormat="1" applyFont="1" applyBorder="1"/>
    <xf numFmtId="44" fontId="4" fillId="0" borderId="6" xfId="0" applyNumberFormat="1" applyFont="1" applyBorder="1"/>
    <xf numFmtId="2" fontId="4" fillId="0" borderId="6" xfId="0" applyNumberFormat="1" applyFont="1" applyBorder="1"/>
    <xf numFmtId="0" fontId="3" fillId="0" borderId="1" xfId="0" applyFont="1" applyBorder="1" applyAlignment="1"/>
    <xf numFmtId="0" fontId="3" fillId="0" borderId="8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 applyAlignment="1"/>
    <xf numFmtId="0" fontId="0" fillId="5" borderId="8" xfId="0" applyFill="1" applyBorder="1" applyAlignment="1"/>
    <xf numFmtId="0" fontId="0" fillId="5" borderId="2" xfId="0" applyFill="1" applyBorder="1" applyAlignment="1"/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2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3" xfId="1" applyNumberFormat="1" applyFont="1" applyBorder="1" applyAlignment="1">
      <alignment horizontal="right"/>
    </xf>
    <xf numFmtId="0" fontId="4" fillId="0" borderId="5" xfId="1" applyNumberFormat="1" applyFont="1" applyBorder="1" applyAlignment="1">
      <alignment horizontal="right"/>
    </xf>
    <xf numFmtId="0" fontId="3" fillId="0" borderId="4" xfId="0" applyFont="1" applyBorder="1" applyAlignment="1"/>
    <xf numFmtId="0" fontId="0" fillId="0" borderId="4" xfId="0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542925</xdr:colOff>
      <xdr:row>17</xdr:row>
      <xdr:rowOff>0</xdr:rowOff>
    </xdr:to>
    <xdr:grpSp>
      <xdr:nvGrpSpPr>
        <xdr:cNvPr id="2" name="Grupo 1"/>
        <xdr:cNvGrpSpPr/>
      </xdr:nvGrpSpPr>
      <xdr:grpSpPr>
        <a:xfrm>
          <a:off x="0" y="0"/>
          <a:ext cx="6362700" cy="3238500"/>
          <a:chOff x="7037725" y="877507"/>
          <a:chExt cx="7439845" cy="4153934"/>
        </a:xfrm>
      </xdr:grpSpPr>
      <xdr:grpSp>
        <xdr:nvGrpSpPr>
          <xdr:cNvPr id="3" name="Grupo 2"/>
          <xdr:cNvGrpSpPr/>
        </xdr:nvGrpSpPr>
        <xdr:grpSpPr>
          <a:xfrm>
            <a:off x="7037725" y="877507"/>
            <a:ext cx="7439845" cy="3488907"/>
            <a:chOff x="10958283" y="-49781"/>
            <a:chExt cx="5172516" cy="2630282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pic>
          <xdr:nvPicPr>
            <xdr:cNvPr id="5" name="Imagen 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0958283" y="-49781"/>
              <a:ext cx="5172516" cy="1589942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  <xdr:pic>
          <xdr:nvPicPr>
            <xdr:cNvPr id="6" name="Imagen 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98898" y="1631741"/>
              <a:ext cx="3377712" cy="948760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</xdr:grpSp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94176" y="4515970"/>
            <a:ext cx="6485341" cy="515471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C43"/>
  <sheetViews>
    <sheetView tabSelected="1" topLeftCell="A16" workbookViewId="0">
      <selection activeCell="H44" sqref="H44"/>
    </sheetView>
  </sheetViews>
  <sheetFormatPr baseColWidth="10" defaultColWidth="9.140625" defaultRowHeight="15" x14ac:dyDescent="0.25"/>
  <cols>
    <col min="5" max="5" width="14.140625" bestFit="1" customWidth="1"/>
    <col min="12" max="12" width="10.140625" bestFit="1" customWidth="1"/>
  </cols>
  <sheetData>
    <row r="18" spans="1:29" ht="15.75" thickBot="1" x14ac:dyDescent="0.3"/>
    <row r="19" spans="1:29" ht="16.5" thickBot="1" x14ac:dyDescent="0.3">
      <c r="H19" s="12" t="s">
        <v>27</v>
      </c>
      <c r="I19" s="13"/>
      <c r="J19" s="13"/>
      <c r="K19" s="14"/>
      <c r="L19" s="5">
        <v>10</v>
      </c>
      <c r="M19" s="7" t="s">
        <v>28</v>
      </c>
    </row>
    <row r="20" spans="1:29" ht="16.5" thickBot="1" x14ac:dyDescent="0.3">
      <c r="A20" s="45" t="s">
        <v>4</v>
      </c>
      <c r="B20" s="46"/>
      <c r="C20" s="46"/>
      <c r="H20" s="12" t="s">
        <v>22</v>
      </c>
      <c r="I20" s="13"/>
      <c r="J20" s="13"/>
      <c r="K20" s="14"/>
      <c r="L20" s="5">
        <v>150</v>
      </c>
      <c r="M20" t="s">
        <v>29</v>
      </c>
    </row>
    <row r="21" spans="1:29" ht="16.5" thickBot="1" x14ac:dyDescent="0.3">
      <c r="A21" s="37" t="s">
        <v>0</v>
      </c>
      <c r="B21" s="38"/>
      <c r="C21" s="39" t="s">
        <v>1</v>
      </c>
      <c r="D21" s="40"/>
      <c r="H21" s="12" t="s">
        <v>23</v>
      </c>
      <c r="I21" s="13"/>
      <c r="J21" s="13"/>
      <c r="K21" s="14"/>
      <c r="L21" s="5">
        <v>130</v>
      </c>
    </row>
    <row r="22" spans="1:29" ht="16.5" thickBot="1" x14ac:dyDescent="0.3">
      <c r="A22" s="41" t="s">
        <v>2</v>
      </c>
      <c r="B22" s="42"/>
      <c r="C22" s="43">
        <v>70</v>
      </c>
      <c r="D22" s="44"/>
      <c r="H22" s="12" t="s">
        <v>24</v>
      </c>
      <c r="I22" s="13"/>
      <c r="J22" s="13"/>
      <c r="K22" s="14"/>
      <c r="L22" s="9">
        <v>5</v>
      </c>
      <c r="R22" s="4"/>
    </row>
    <row r="23" spans="1:29" ht="16.5" thickBot="1" x14ac:dyDescent="0.3">
      <c r="A23" s="41" t="s">
        <v>3</v>
      </c>
      <c r="B23" s="42"/>
      <c r="C23" s="43">
        <v>10</v>
      </c>
      <c r="D23" s="44"/>
      <c r="H23" s="12" t="s">
        <v>25</v>
      </c>
      <c r="I23" s="13"/>
      <c r="J23" s="13"/>
      <c r="K23" s="14"/>
      <c r="L23" s="9">
        <v>8</v>
      </c>
      <c r="M23" t="s">
        <v>30</v>
      </c>
    </row>
    <row r="24" spans="1:29" ht="16.5" thickBot="1" x14ac:dyDescent="0.3">
      <c r="H24" s="12" t="s">
        <v>26</v>
      </c>
      <c r="I24" s="13"/>
      <c r="J24" s="13"/>
      <c r="K24" s="14"/>
      <c r="L24" s="9">
        <v>270</v>
      </c>
    </row>
    <row r="25" spans="1:29" ht="16.5" thickBot="1" x14ac:dyDescent="0.3">
      <c r="T25" s="20" t="s">
        <v>15</v>
      </c>
      <c r="U25" s="21"/>
      <c r="AB25" s="20" t="s">
        <v>20</v>
      </c>
      <c r="AC25" s="21"/>
    </row>
    <row r="26" spans="1:29" ht="16.5" thickBot="1" x14ac:dyDescent="0.3">
      <c r="A26" s="1" t="s">
        <v>5</v>
      </c>
      <c r="B26" s="1" t="s">
        <v>6</v>
      </c>
      <c r="D26" s="1" t="s">
        <v>8</v>
      </c>
      <c r="F26" s="29" t="s">
        <v>9</v>
      </c>
      <c r="G26" s="35"/>
      <c r="H26" s="33" t="s">
        <v>7</v>
      </c>
      <c r="I26" s="34"/>
      <c r="J26" s="29" t="s">
        <v>10</v>
      </c>
      <c r="K26" s="35"/>
      <c r="L26" s="29" t="s">
        <v>11</v>
      </c>
      <c r="M26" s="35"/>
      <c r="N26" s="33" t="s">
        <v>12</v>
      </c>
      <c r="O26" s="34"/>
      <c r="P26" s="33" t="s">
        <v>13</v>
      </c>
      <c r="Q26" s="36"/>
      <c r="R26" s="29" t="s">
        <v>14</v>
      </c>
      <c r="S26" s="30"/>
      <c r="T26" s="31" t="s">
        <v>16</v>
      </c>
      <c r="U26" s="32"/>
      <c r="V26" s="33" t="s">
        <v>17</v>
      </c>
      <c r="W26" s="34"/>
      <c r="X26" s="33" t="s">
        <v>18</v>
      </c>
      <c r="Y26" s="34"/>
      <c r="Z26" s="33" t="s">
        <v>19</v>
      </c>
      <c r="AA26" s="34"/>
      <c r="AB26" s="31" t="s">
        <v>21</v>
      </c>
      <c r="AC26" s="32"/>
    </row>
    <row r="27" spans="1:29" ht="16.5" thickBot="1" x14ac:dyDescent="0.3">
      <c r="A27" s="2">
        <v>1</v>
      </c>
      <c r="B27" s="3">
        <v>0.33</v>
      </c>
      <c r="D27" s="6">
        <f>NORMINV(B27,0,1)</f>
        <v>-0.43991316567323374</v>
      </c>
      <c r="F27" s="25">
        <v>150</v>
      </c>
      <c r="G27" s="26"/>
      <c r="H27" s="18">
        <f>$C$22+(D27*$C$23)</f>
        <v>65.600868343267663</v>
      </c>
      <c r="I27" s="28"/>
      <c r="J27" s="18">
        <f>IF(H27&lt;F27,H27,F27)</f>
        <v>65.600868343267663</v>
      </c>
      <c r="K27" s="28"/>
      <c r="L27" s="18">
        <f>IF(H27&gt;F27,F27-H27,0)</f>
        <v>0</v>
      </c>
      <c r="M27" s="28"/>
      <c r="N27" s="18">
        <f>IF(H27&lt;F27,F27-H27,0)</f>
        <v>84.399131656732337</v>
      </c>
      <c r="O27" s="28"/>
      <c r="P27" s="18">
        <f>(N27+F27)/2</f>
        <v>117.19956582836616</v>
      </c>
      <c r="Q27" s="28"/>
      <c r="R27" s="27">
        <f>P27*($L$22+$L$23/$L$23)</f>
        <v>703.19739497019691</v>
      </c>
      <c r="S27" s="19"/>
      <c r="T27" s="25">
        <v>150</v>
      </c>
      <c r="U27" s="26"/>
      <c r="V27" s="23">
        <f>IF(T27&gt;0,$L$21,0)</f>
        <v>130</v>
      </c>
      <c r="W27" s="24"/>
      <c r="X27" s="22">
        <f>T27*$L$24</f>
        <v>40500</v>
      </c>
      <c r="Y27" s="19"/>
      <c r="Z27" s="22">
        <f>R27+V27+X27</f>
        <v>41333.197394970193</v>
      </c>
      <c r="AA27" s="19"/>
      <c r="AB27" s="18">
        <f>T27+N27</f>
        <v>234.39913165673232</v>
      </c>
      <c r="AC27" s="19"/>
    </row>
    <row r="28" spans="1:29" ht="16.5" thickBot="1" x14ac:dyDescent="0.3">
      <c r="A28" s="2">
        <v>2</v>
      </c>
      <c r="B28" s="3">
        <v>0.6</v>
      </c>
      <c r="D28" s="6">
        <f t="shared" ref="D28:D36" si="0">NORMINV(B28,0,1)</f>
        <v>0.25334710313579978</v>
      </c>
      <c r="F28" s="25">
        <f>AB27</f>
        <v>234.39913165673232</v>
      </c>
      <c r="G28" s="26"/>
      <c r="H28" s="18">
        <f t="shared" ref="H28:H36" si="1">$C$22+(D28*$C$23)</f>
        <v>72.533471031358005</v>
      </c>
      <c r="I28" s="28"/>
      <c r="J28" s="18">
        <f t="shared" ref="J28:J36" si="2">IF(H28&lt;F28,H28,F28)</f>
        <v>72.533471031358005</v>
      </c>
      <c r="K28" s="28"/>
      <c r="L28" s="18">
        <f t="shared" ref="L28:L36" si="3">IF(H28&gt;F28,F28-H28,0)</f>
        <v>0</v>
      </c>
      <c r="M28" s="28"/>
      <c r="N28" s="18">
        <f t="shared" ref="N28:N36" si="4">IF(H28&lt;F28,F28-H28,0)</f>
        <v>161.86566062537432</v>
      </c>
      <c r="O28" s="28"/>
      <c r="P28" s="18">
        <f t="shared" ref="P28:P35" si="5">(N28+F28)/2</f>
        <v>198.13239614105333</v>
      </c>
      <c r="Q28" s="28"/>
      <c r="R28" s="27">
        <f t="shared" ref="R28:R36" si="6">P28*($L$22+$L$23/$L$23)</f>
        <v>1188.7943768463201</v>
      </c>
      <c r="S28" s="19"/>
      <c r="T28" s="25">
        <v>150</v>
      </c>
      <c r="U28" s="26"/>
      <c r="V28" s="23">
        <f t="shared" ref="V28:V36" si="7">IF(T28&gt;0,$L$21,0)</f>
        <v>130</v>
      </c>
      <c r="W28" s="24"/>
      <c r="X28" s="22">
        <f t="shared" ref="X28:X36" si="8">T28*$L$24</f>
        <v>40500</v>
      </c>
      <c r="Y28" s="19"/>
      <c r="Z28" s="22">
        <f t="shared" ref="Z28:Z36" si="9">R28+V28+X28</f>
        <v>41818.794376846323</v>
      </c>
      <c r="AA28" s="19"/>
      <c r="AB28" s="18">
        <f t="shared" ref="AB28:AB36" si="10">T28+N28</f>
        <v>311.86566062537429</v>
      </c>
      <c r="AC28" s="19"/>
    </row>
    <row r="29" spans="1:29" ht="16.5" thickBot="1" x14ac:dyDescent="0.3">
      <c r="A29" s="2">
        <v>3</v>
      </c>
      <c r="B29" s="3">
        <v>0.18</v>
      </c>
      <c r="D29" s="6">
        <f t="shared" si="0"/>
        <v>-0.91536508784281501</v>
      </c>
      <c r="F29" s="25">
        <f t="shared" ref="F29:F36" si="11">AB28</f>
        <v>311.86566062537429</v>
      </c>
      <c r="G29" s="26"/>
      <c r="H29" s="18">
        <f t="shared" si="1"/>
        <v>60.846349121571848</v>
      </c>
      <c r="I29" s="28"/>
      <c r="J29" s="18">
        <f t="shared" si="2"/>
        <v>60.846349121571848</v>
      </c>
      <c r="K29" s="28"/>
      <c r="L29" s="18">
        <f t="shared" si="3"/>
        <v>0</v>
      </c>
      <c r="M29" s="28"/>
      <c r="N29" s="18">
        <f t="shared" si="4"/>
        <v>251.01931150380244</v>
      </c>
      <c r="O29" s="28"/>
      <c r="P29" s="18">
        <f t="shared" si="5"/>
        <v>281.44248606458837</v>
      </c>
      <c r="Q29" s="28"/>
      <c r="R29" s="27">
        <f t="shared" si="6"/>
        <v>1688.6549163875302</v>
      </c>
      <c r="S29" s="19"/>
      <c r="T29" s="25">
        <v>150</v>
      </c>
      <c r="U29" s="26"/>
      <c r="V29" s="23">
        <f t="shared" si="7"/>
        <v>130</v>
      </c>
      <c r="W29" s="24"/>
      <c r="X29" s="22">
        <f t="shared" si="8"/>
        <v>40500</v>
      </c>
      <c r="Y29" s="19"/>
      <c r="Z29" s="22">
        <f t="shared" si="9"/>
        <v>42318.654916387532</v>
      </c>
      <c r="AA29" s="19"/>
      <c r="AB29" s="18">
        <f t="shared" si="10"/>
        <v>401.01931150380244</v>
      </c>
      <c r="AC29" s="19"/>
    </row>
    <row r="30" spans="1:29" ht="16.5" thickBot="1" x14ac:dyDescent="0.3">
      <c r="A30" s="2">
        <v>4</v>
      </c>
      <c r="B30" s="3">
        <v>0.46</v>
      </c>
      <c r="D30" s="6">
        <f t="shared" si="0"/>
        <v>-0.10043372051146976</v>
      </c>
      <c r="F30" s="25">
        <f t="shared" si="11"/>
        <v>401.01931150380244</v>
      </c>
      <c r="G30" s="26"/>
      <c r="H30" s="18">
        <f t="shared" si="1"/>
        <v>68.995662794885305</v>
      </c>
      <c r="I30" s="28"/>
      <c r="J30" s="18">
        <f t="shared" si="2"/>
        <v>68.995662794885305</v>
      </c>
      <c r="K30" s="28"/>
      <c r="L30" s="18">
        <f t="shared" si="3"/>
        <v>0</v>
      </c>
      <c r="M30" s="28"/>
      <c r="N30" s="18">
        <f t="shared" si="4"/>
        <v>332.02364870891711</v>
      </c>
      <c r="O30" s="28"/>
      <c r="P30" s="18">
        <f t="shared" si="5"/>
        <v>366.52148010635977</v>
      </c>
      <c r="Q30" s="28"/>
      <c r="R30" s="27">
        <f t="shared" si="6"/>
        <v>2199.1288806381585</v>
      </c>
      <c r="S30" s="19"/>
      <c r="T30" s="25">
        <v>150</v>
      </c>
      <c r="U30" s="26"/>
      <c r="V30" s="23">
        <f t="shared" si="7"/>
        <v>130</v>
      </c>
      <c r="W30" s="24"/>
      <c r="X30" s="22">
        <f t="shared" si="8"/>
        <v>40500</v>
      </c>
      <c r="Y30" s="19"/>
      <c r="Z30" s="22">
        <f t="shared" si="9"/>
        <v>42829.128880638156</v>
      </c>
      <c r="AA30" s="19"/>
      <c r="AB30" s="18">
        <f t="shared" si="10"/>
        <v>482.02364870891711</v>
      </c>
      <c r="AC30" s="19"/>
    </row>
    <row r="31" spans="1:29" ht="16.5" thickBot="1" x14ac:dyDescent="0.3">
      <c r="A31" s="2">
        <v>5</v>
      </c>
      <c r="B31" s="3">
        <v>0.97</v>
      </c>
      <c r="D31" s="6">
        <f t="shared" si="0"/>
        <v>1.8807936081512504</v>
      </c>
      <c r="F31" s="25">
        <f t="shared" si="11"/>
        <v>482.02364870891711</v>
      </c>
      <c r="G31" s="26"/>
      <c r="H31" s="18">
        <f t="shared" si="1"/>
        <v>88.807936081512509</v>
      </c>
      <c r="I31" s="28"/>
      <c r="J31" s="18">
        <f t="shared" si="2"/>
        <v>88.807936081512509</v>
      </c>
      <c r="K31" s="28"/>
      <c r="L31" s="18">
        <f t="shared" si="3"/>
        <v>0</v>
      </c>
      <c r="M31" s="28"/>
      <c r="N31" s="18">
        <f t="shared" si="4"/>
        <v>393.21571262740463</v>
      </c>
      <c r="O31" s="28"/>
      <c r="P31" s="18">
        <f t="shared" si="5"/>
        <v>437.61968066816087</v>
      </c>
      <c r="Q31" s="28"/>
      <c r="R31" s="27">
        <f t="shared" si="6"/>
        <v>2625.718084008965</v>
      </c>
      <c r="S31" s="19"/>
      <c r="T31" s="25">
        <v>150</v>
      </c>
      <c r="U31" s="26"/>
      <c r="V31" s="23">
        <f t="shared" si="7"/>
        <v>130</v>
      </c>
      <c r="W31" s="24"/>
      <c r="X31" s="22">
        <f t="shared" si="8"/>
        <v>40500</v>
      </c>
      <c r="Y31" s="19"/>
      <c r="Z31" s="22">
        <f t="shared" si="9"/>
        <v>43255.718084008964</v>
      </c>
      <c r="AA31" s="19"/>
      <c r="AB31" s="18">
        <f t="shared" si="10"/>
        <v>543.21571262740463</v>
      </c>
      <c r="AC31" s="19"/>
    </row>
    <row r="32" spans="1:29" ht="16.5" thickBot="1" x14ac:dyDescent="0.3">
      <c r="A32" s="2">
        <v>6</v>
      </c>
      <c r="B32" s="3">
        <v>0.28999999999999998</v>
      </c>
      <c r="D32" s="6">
        <f t="shared" si="0"/>
        <v>-0.55338471955567303</v>
      </c>
      <c r="F32" s="25">
        <f t="shared" si="11"/>
        <v>543.21571262740463</v>
      </c>
      <c r="G32" s="26"/>
      <c r="H32" s="18">
        <f t="shared" si="1"/>
        <v>64.466152804443269</v>
      </c>
      <c r="I32" s="28"/>
      <c r="J32" s="18">
        <f t="shared" si="2"/>
        <v>64.466152804443269</v>
      </c>
      <c r="K32" s="28"/>
      <c r="L32" s="18">
        <f t="shared" si="3"/>
        <v>0</v>
      </c>
      <c r="M32" s="28"/>
      <c r="N32" s="18">
        <f t="shared" si="4"/>
        <v>478.74955982296137</v>
      </c>
      <c r="O32" s="28"/>
      <c r="P32" s="18">
        <f t="shared" si="5"/>
        <v>510.982636225183</v>
      </c>
      <c r="Q32" s="28"/>
      <c r="R32" s="27">
        <f t="shared" si="6"/>
        <v>3065.8958173510982</v>
      </c>
      <c r="S32" s="19"/>
      <c r="T32" s="25">
        <v>150</v>
      </c>
      <c r="U32" s="26"/>
      <c r="V32" s="23">
        <f t="shared" si="7"/>
        <v>130</v>
      </c>
      <c r="W32" s="24"/>
      <c r="X32" s="22">
        <f t="shared" si="8"/>
        <v>40500</v>
      </c>
      <c r="Y32" s="19"/>
      <c r="Z32" s="22">
        <f t="shared" si="9"/>
        <v>43695.895817351098</v>
      </c>
      <c r="AA32" s="19"/>
      <c r="AB32" s="18">
        <f t="shared" si="10"/>
        <v>628.74955982296137</v>
      </c>
      <c r="AC32" s="19"/>
    </row>
    <row r="33" spans="1:29" ht="16.5" thickBot="1" x14ac:dyDescent="0.3">
      <c r="A33" s="2">
        <v>7</v>
      </c>
      <c r="B33" s="3">
        <v>0.75</v>
      </c>
      <c r="D33" s="6">
        <f t="shared" si="0"/>
        <v>0.67448975019608193</v>
      </c>
      <c r="F33" s="25">
        <f t="shared" si="11"/>
        <v>628.74955982296137</v>
      </c>
      <c r="G33" s="26"/>
      <c r="H33" s="18">
        <f t="shared" si="1"/>
        <v>76.744897501960821</v>
      </c>
      <c r="I33" s="28"/>
      <c r="J33" s="18">
        <f t="shared" si="2"/>
        <v>76.744897501960821</v>
      </c>
      <c r="K33" s="28"/>
      <c r="L33" s="18">
        <f t="shared" si="3"/>
        <v>0</v>
      </c>
      <c r="M33" s="28"/>
      <c r="N33" s="18">
        <f t="shared" si="4"/>
        <v>552.00466232100052</v>
      </c>
      <c r="O33" s="28"/>
      <c r="P33" s="18">
        <f t="shared" si="5"/>
        <v>590.37711107198095</v>
      </c>
      <c r="Q33" s="28"/>
      <c r="R33" s="27">
        <f t="shared" si="6"/>
        <v>3542.2626664318859</v>
      </c>
      <c r="S33" s="19"/>
      <c r="T33" s="25">
        <v>150</v>
      </c>
      <c r="U33" s="26"/>
      <c r="V33" s="23">
        <f t="shared" si="7"/>
        <v>130</v>
      </c>
      <c r="W33" s="24"/>
      <c r="X33" s="22">
        <f t="shared" si="8"/>
        <v>40500</v>
      </c>
      <c r="Y33" s="19"/>
      <c r="Z33" s="22">
        <f t="shared" si="9"/>
        <v>44172.262666431889</v>
      </c>
      <c r="AA33" s="19"/>
      <c r="AB33" s="18">
        <f t="shared" si="10"/>
        <v>702.00466232100052</v>
      </c>
      <c r="AC33" s="19"/>
    </row>
    <row r="34" spans="1:29" ht="16.5" thickBot="1" x14ac:dyDescent="0.3">
      <c r="A34" s="2">
        <v>8</v>
      </c>
      <c r="B34" s="3">
        <v>0.84</v>
      </c>
      <c r="D34" s="6">
        <f t="shared" si="0"/>
        <v>0.9944578832097497</v>
      </c>
      <c r="F34" s="25">
        <f t="shared" si="11"/>
        <v>702.00466232100052</v>
      </c>
      <c r="G34" s="26"/>
      <c r="H34" s="18">
        <f t="shared" si="1"/>
        <v>79.944578832097491</v>
      </c>
      <c r="I34" s="28"/>
      <c r="J34" s="18">
        <f t="shared" si="2"/>
        <v>79.944578832097491</v>
      </c>
      <c r="K34" s="28"/>
      <c r="L34" s="18">
        <f t="shared" si="3"/>
        <v>0</v>
      </c>
      <c r="M34" s="28"/>
      <c r="N34" s="18">
        <f t="shared" si="4"/>
        <v>622.06008348890305</v>
      </c>
      <c r="O34" s="28"/>
      <c r="P34" s="18">
        <f t="shared" si="5"/>
        <v>662.03237290495179</v>
      </c>
      <c r="Q34" s="28"/>
      <c r="R34" s="27">
        <f t="shared" si="6"/>
        <v>3972.1942374297105</v>
      </c>
      <c r="S34" s="19"/>
      <c r="T34" s="25">
        <v>150</v>
      </c>
      <c r="U34" s="26"/>
      <c r="V34" s="23">
        <f t="shared" si="7"/>
        <v>130</v>
      </c>
      <c r="W34" s="24"/>
      <c r="X34" s="22">
        <f t="shared" si="8"/>
        <v>40500</v>
      </c>
      <c r="Y34" s="19"/>
      <c r="Z34" s="22">
        <f t="shared" si="9"/>
        <v>44602.194237429707</v>
      </c>
      <c r="AA34" s="19"/>
      <c r="AB34" s="18">
        <f t="shared" si="10"/>
        <v>772.06008348890305</v>
      </c>
      <c r="AC34" s="19"/>
    </row>
    <row r="35" spans="1:29" ht="16.5" thickBot="1" x14ac:dyDescent="0.3">
      <c r="A35" s="2">
        <v>9</v>
      </c>
      <c r="B35" s="3">
        <v>0.87</v>
      </c>
      <c r="D35" s="6">
        <f t="shared" si="0"/>
        <v>1.1263911290388013</v>
      </c>
      <c r="F35" s="25">
        <f t="shared" si="11"/>
        <v>772.06008348890305</v>
      </c>
      <c r="G35" s="26"/>
      <c r="H35" s="18">
        <f t="shared" si="1"/>
        <v>81.263911290388009</v>
      </c>
      <c r="I35" s="28"/>
      <c r="J35" s="18">
        <f t="shared" si="2"/>
        <v>81.263911290388009</v>
      </c>
      <c r="K35" s="28"/>
      <c r="L35" s="18">
        <f t="shared" si="3"/>
        <v>0</v>
      </c>
      <c r="M35" s="28"/>
      <c r="N35" s="18">
        <f t="shared" si="4"/>
        <v>690.79617219851502</v>
      </c>
      <c r="O35" s="28"/>
      <c r="P35" s="18">
        <f t="shared" si="5"/>
        <v>731.42812784370904</v>
      </c>
      <c r="Q35" s="28"/>
      <c r="R35" s="27">
        <f t="shared" si="6"/>
        <v>4388.5687670622538</v>
      </c>
      <c r="S35" s="19"/>
      <c r="T35" s="25">
        <v>150</v>
      </c>
      <c r="U35" s="26"/>
      <c r="V35" s="23">
        <f t="shared" si="7"/>
        <v>130</v>
      </c>
      <c r="W35" s="24"/>
      <c r="X35" s="22">
        <f t="shared" si="8"/>
        <v>40500</v>
      </c>
      <c r="Y35" s="19"/>
      <c r="Z35" s="22">
        <f t="shared" si="9"/>
        <v>45018.568767062257</v>
      </c>
      <c r="AA35" s="19"/>
      <c r="AB35" s="18">
        <f t="shared" si="10"/>
        <v>840.79617219851502</v>
      </c>
      <c r="AC35" s="19"/>
    </row>
    <row r="36" spans="1:29" ht="16.5" thickBot="1" x14ac:dyDescent="0.3">
      <c r="A36" s="2">
        <v>10</v>
      </c>
      <c r="B36" s="3">
        <v>0.82</v>
      </c>
      <c r="D36" s="6">
        <f t="shared" si="0"/>
        <v>0.91536508784281256</v>
      </c>
      <c r="F36" s="25">
        <f t="shared" si="11"/>
        <v>840.79617219851502</v>
      </c>
      <c r="G36" s="26"/>
      <c r="H36" s="18">
        <f t="shared" si="1"/>
        <v>79.153650878428124</v>
      </c>
      <c r="I36" s="28"/>
      <c r="J36" s="18">
        <f t="shared" si="2"/>
        <v>79.153650878428124</v>
      </c>
      <c r="K36" s="28"/>
      <c r="L36" s="18">
        <f t="shared" si="3"/>
        <v>0</v>
      </c>
      <c r="M36" s="28"/>
      <c r="N36" s="18">
        <f t="shared" si="4"/>
        <v>761.64252132008687</v>
      </c>
      <c r="O36" s="28"/>
      <c r="P36" s="18">
        <f t="shared" ref="P36" si="12">(N36+F36)/2</f>
        <v>801.21934675930095</v>
      </c>
      <c r="Q36" s="28"/>
      <c r="R36" s="27">
        <f t="shared" si="6"/>
        <v>4807.3160805558055</v>
      </c>
      <c r="S36" s="19"/>
      <c r="T36" s="25">
        <v>150</v>
      </c>
      <c r="U36" s="26"/>
      <c r="V36" s="23">
        <f t="shared" si="7"/>
        <v>130</v>
      </c>
      <c r="W36" s="24"/>
      <c r="X36" s="22">
        <f t="shared" si="8"/>
        <v>40500</v>
      </c>
      <c r="Y36" s="19"/>
      <c r="Z36" s="22">
        <f t="shared" si="9"/>
        <v>45437.316080555807</v>
      </c>
      <c r="AA36" s="19"/>
      <c r="AB36" s="18">
        <f t="shared" si="10"/>
        <v>911.64252132008687</v>
      </c>
      <c r="AC36" s="19"/>
    </row>
    <row r="38" spans="1:29" ht="15.75" thickBot="1" x14ac:dyDescent="0.3"/>
    <row r="39" spans="1:29" ht="16.5" thickBot="1" x14ac:dyDescent="0.3">
      <c r="A39" s="15" t="s">
        <v>31</v>
      </c>
      <c r="B39" s="16"/>
      <c r="C39" s="16"/>
      <c r="D39" s="17"/>
      <c r="E39" s="10">
        <f>SUM(Z27:AA36)</f>
        <v>434481.73122168187</v>
      </c>
    </row>
    <row r="40" spans="1:29" ht="16.5" thickBot="1" x14ac:dyDescent="0.3">
      <c r="A40" s="15" t="s">
        <v>32</v>
      </c>
      <c r="B40" s="16"/>
      <c r="C40" s="16"/>
      <c r="D40" s="17"/>
      <c r="E40" s="11">
        <f>AVERAGE(P27:Q36)</f>
        <v>469.69552036136537</v>
      </c>
    </row>
    <row r="41" spans="1:29" ht="16.5" thickBot="1" x14ac:dyDescent="0.3">
      <c r="A41" s="15" t="s">
        <v>33</v>
      </c>
      <c r="B41" s="16"/>
      <c r="C41" s="16"/>
      <c r="D41" s="17"/>
      <c r="E41" s="8">
        <f>AVERAGE(R27:S36)</f>
        <v>2818.1731221681925</v>
      </c>
    </row>
    <row r="42" spans="1:29" ht="16.5" thickBot="1" x14ac:dyDescent="0.3">
      <c r="A42" s="15" t="s">
        <v>34</v>
      </c>
      <c r="B42" s="16"/>
      <c r="C42" s="16"/>
      <c r="D42" s="17"/>
      <c r="E42" s="11">
        <f>AVERAGE(H27:I36)</f>
        <v>73.835747867991302</v>
      </c>
    </row>
    <row r="43" spans="1:29" ht="16.5" thickBot="1" x14ac:dyDescent="0.3">
      <c r="A43" s="15" t="s">
        <v>35</v>
      </c>
      <c r="B43" s="16"/>
      <c r="C43" s="16"/>
      <c r="D43" s="17"/>
      <c r="E43" s="8">
        <f>AVERAGE(V27:W36)</f>
        <v>130</v>
      </c>
    </row>
  </sheetData>
  <mergeCells count="152">
    <mergeCell ref="A21:B21"/>
    <mergeCell ref="C21:D21"/>
    <mergeCell ref="A22:B22"/>
    <mergeCell ref="C22:D22"/>
    <mergeCell ref="A23:B23"/>
    <mergeCell ref="C23:D23"/>
    <mergeCell ref="A20:C20"/>
    <mergeCell ref="R26:S26"/>
    <mergeCell ref="T26:U26"/>
    <mergeCell ref="V26:W26"/>
    <mergeCell ref="X26:Y26"/>
    <mergeCell ref="Z26:AA26"/>
    <mergeCell ref="AB26:AC26"/>
    <mergeCell ref="F26:G26"/>
    <mergeCell ref="H26:I26"/>
    <mergeCell ref="J26:K26"/>
    <mergeCell ref="L26:M26"/>
    <mergeCell ref="N26:O26"/>
    <mergeCell ref="P26:Q26"/>
    <mergeCell ref="J32:K32"/>
    <mergeCell ref="F33:G33"/>
    <mergeCell ref="F34:G34"/>
    <mergeCell ref="F35:G35"/>
    <mergeCell ref="F36:G3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  <mergeCell ref="L33:M33"/>
    <mergeCell ref="L34:M34"/>
    <mergeCell ref="L35:M35"/>
    <mergeCell ref="L36:M36"/>
    <mergeCell ref="N27:O27"/>
    <mergeCell ref="N28:O28"/>
    <mergeCell ref="N29:O29"/>
    <mergeCell ref="N30:O30"/>
    <mergeCell ref="N31:O31"/>
    <mergeCell ref="N32:O32"/>
    <mergeCell ref="L27:M27"/>
    <mergeCell ref="L28:M28"/>
    <mergeCell ref="L29:M29"/>
    <mergeCell ref="L30:M30"/>
    <mergeCell ref="L31:M31"/>
    <mergeCell ref="L32:M32"/>
    <mergeCell ref="N33:O33"/>
    <mergeCell ref="N34:O34"/>
    <mergeCell ref="N35:O35"/>
    <mergeCell ref="N36:O3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V27:W27"/>
    <mergeCell ref="V28:W28"/>
    <mergeCell ref="V29:W29"/>
    <mergeCell ref="V30:W30"/>
    <mergeCell ref="V31:W31"/>
    <mergeCell ref="V32:W32"/>
    <mergeCell ref="Z31:AA31"/>
    <mergeCell ref="Z32:AA32"/>
    <mergeCell ref="V33:W33"/>
    <mergeCell ref="V34:W34"/>
    <mergeCell ref="V35:W35"/>
    <mergeCell ref="V36:W36"/>
    <mergeCell ref="X27:Y27"/>
    <mergeCell ref="X28:Y28"/>
    <mergeCell ref="X29:Y29"/>
    <mergeCell ref="X30:Y30"/>
    <mergeCell ref="X31:Y31"/>
    <mergeCell ref="X32:Y32"/>
    <mergeCell ref="AB33:AC33"/>
    <mergeCell ref="AB34:AC34"/>
    <mergeCell ref="AB35:AC35"/>
    <mergeCell ref="AB36:AC36"/>
    <mergeCell ref="T25:U25"/>
    <mergeCell ref="AB25:AC25"/>
    <mergeCell ref="Z33:AA33"/>
    <mergeCell ref="Z34:AA34"/>
    <mergeCell ref="Z35:AA35"/>
    <mergeCell ref="Z36:AA36"/>
    <mergeCell ref="AB27:AC27"/>
    <mergeCell ref="AB28:AC28"/>
    <mergeCell ref="AB29:AC29"/>
    <mergeCell ref="AB30:AC30"/>
    <mergeCell ref="AB31:AC31"/>
    <mergeCell ref="AB32:AC32"/>
    <mergeCell ref="X33:Y33"/>
    <mergeCell ref="X34:Y34"/>
    <mergeCell ref="X35:Y35"/>
    <mergeCell ref="X36:Y36"/>
    <mergeCell ref="Z27:AA27"/>
    <mergeCell ref="Z28:AA28"/>
    <mergeCell ref="Z29:AA29"/>
    <mergeCell ref="Z30:AA30"/>
    <mergeCell ref="H19:K19"/>
    <mergeCell ref="A39:D39"/>
    <mergeCell ref="A40:D40"/>
    <mergeCell ref="A41:D41"/>
    <mergeCell ref="A42:D42"/>
    <mergeCell ref="A43:D43"/>
    <mergeCell ref="H20:K20"/>
    <mergeCell ref="H21:K21"/>
    <mergeCell ref="H22:K22"/>
    <mergeCell ref="H23:K23"/>
    <mergeCell ref="H24:K24"/>
    <mergeCell ref="J33:K33"/>
    <mergeCell ref="J34:K34"/>
    <mergeCell ref="J35:K35"/>
    <mergeCell ref="J36:K36"/>
    <mergeCell ref="H33:I33"/>
    <mergeCell ref="H34:I34"/>
    <mergeCell ref="H35:I35"/>
    <mergeCell ref="H36:I36"/>
    <mergeCell ref="J27:K27"/>
    <mergeCell ref="J28:K28"/>
    <mergeCell ref="J29:K29"/>
    <mergeCell ref="J30:K30"/>
    <mergeCell ref="J31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2020-11-14T22:13:44Z</dcterms:modified>
</cp:coreProperties>
</file>