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jercicio 1" sheetId="1" r:id="rId1"/>
    <sheet name="Ejercici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E27" i="2" l="1"/>
  <c r="E28" i="2"/>
  <c r="E26" i="2"/>
  <c r="T19" i="2"/>
  <c r="T20" i="2"/>
  <c r="T21" i="2"/>
  <c r="T22" i="2"/>
  <c r="T23" i="2"/>
  <c r="T24" i="2"/>
  <c r="T18" i="2"/>
  <c r="P18" i="2"/>
  <c r="N18" i="2"/>
  <c r="R18" i="2"/>
  <c r="L18" i="2"/>
  <c r="L17" i="2"/>
  <c r="F17" i="2"/>
  <c r="D17" i="2"/>
  <c r="F18" i="2" l="1"/>
  <c r="D20" i="2"/>
  <c r="D21" i="2"/>
  <c r="D22" i="2"/>
  <c r="D23" i="2"/>
  <c r="D24" i="2"/>
  <c r="E12" i="2" l="1"/>
  <c r="G9" i="2"/>
  <c r="G8" i="2"/>
  <c r="G7" i="2"/>
  <c r="G6" i="2"/>
  <c r="P17" i="2" l="1"/>
  <c r="F19" i="2"/>
  <c r="R17" i="2" l="1"/>
  <c r="N17" i="2"/>
  <c r="F20" i="2"/>
  <c r="F21" i="2" l="1"/>
  <c r="F22" i="2" l="1"/>
  <c r="L19" i="2"/>
  <c r="F23" i="2" l="1"/>
  <c r="P19" i="2"/>
  <c r="N19" i="2"/>
  <c r="F24" i="2" l="1"/>
  <c r="R19" i="2"/>
  <c r="L20" i="2"/>
  <c r="P20" i="2" l="1"/>
  <c r="N20" i="2"/>
  <c r="R20" i="2" l="1"/>
  <c r="L21" i="2"/>
  <c r="P21" i="2" l="1"/>
  <c r="N21" i="2"/>
  <c r="R21" i="2" l="1"/>
  <c r="L22" i="2"/>
  <c r="E5" i="2"/>
  <c r="E6" i="2" s="1"/>
  <c r="P22" i="2" l="1"/>
  <c r="N22" i="2"/>
  <c r="E7" i="2"/>
  <c r="R22" i="2" l="1"/>
  <c r="L23" i="2"/>
  <c r="E8" i="2"/>
  <c r="P23" i="2" l="1"/>
  <c r="N23" i="2"/>
  <c r="E9" i="2"/>
  <c r="R23" i="2" l="1"/>
  <c r="L24" i="2"/>
  <c r="G64" i="1"/>
  <c r="E64" i="1"/>
  <c r="C64" i="1"/>
  <c r="G62" i="1"/>
  <c r="G63" i="1"/>
  <c r="G61" i="1"/>
  <c r="E62" i="1"/>
  <c r="E63" i="1"/>
  <c r="E61" i="1"/>
  <c r="C62" i="1"/>
  <c r="C63" i="1"/>
  <c r="C61" i="1"/>
  <c r="T33" i="1"/>
  <c r="T34" i="1"/>
  <c r="T32" i="1"/>
  <c r="Q32" i="1"/>
  <c r="O33" i="1"/>
  <c r="O34" i="1"/>
  <c r="O32" i="1"/>
  <c r="M33" i="1"/>
  <c r="M34" i="1"/>
  <c r="M32" i="1"/>
  <c r="K33" i="1"/>
  <c r="K34" i="1"/>
  <c r="K32" i="1"/>
  <c r="H35" i="1"/>
  <c r="F34" i="1"/>
  <c r="H34" i="1"/>
  <c r="D34" i="1"/>
  <c r="F33" i="1"/>
  <c r="H33" i="1"/>
  <c r="D33" i="1"/>
  <c r="F32" i="1"/>
  <c r="H32" i="1"/>
  <c r="D32" i="1"/>
  <c r="O51" i="1"/>
  <c r="O52" i="1"/>
  <c r="O50" i="1"/>
  <c r="M51" i="1"/>
  <c r="M52" i="1"/>
  <c r="M50" i="1"/>
  <c r="K51" i="1"/>
  <c r="K52" i="1"/>
  <c r="K50" i="1"/>
  <c r="H52" i="1"/>
  <c r="F52" i="1"/>
  <c r="D52" i="1"/>
  <c r="F51" i="1"/>
  <c r="H51" i="1"/>
  <c r="D51" i="1"/>
  <c r="D50" i="1"/>
  <c r="F50" i="1"/>
  <c r="H50" i="1"/>
  <c r="T42" i="1"/>
  <c r="T43" i="1"/>
  <c r="T41" i="1"/>
  <c r="O42" i="1"/>
  <c r="O43" i="1"/>
  <c r="O41" i="1"/>
  <c r="M42" i="1"/>
  <c r="M43" i="1"/>
  <c r="M41" i="1"/>
  <c r="K42" i="1"/>
  <c r="K43" i="1"/>
  <c r="K41" i="1"/>
  <c r="F43" i="1"/>
  <c r="H43" i="1"/>
  <c r="D43" i="1"/>
  <c r="F42" i="1"/>
  <c r="H42" i="1"/>
  <c r="D42" i="1"/>
  <c r="H41" i="1"/>
  <c r="F41" i="1"/>
  <c r="D41" i="1"/>
  <c r="P24" i="2" l="1"/>
  <c r="R24" i="2" s="1"/>
  <c r="N24" i="2"/>
  <c r="I63" i="1"/>
  <c r="I62" i="1"/>
  <c r="I61" i="1"/>
  <c r="H53" i="1"/>
  <c r="F53" i="1"/>
  <c r="D53" i="1"/>
  <c r="T52" i="1"/>
  <c r="Q52" i="1"/>
  <c r="T51" i="1"/>
  <c r="Q51" i="1"/>
  <c r="T50" i="1"/>
  <c r="T54" i="1" s="1"/>
  <c r="X50" i="1" s="1"/>
  <c r="AB50" i="1" s="1"/>
  <c r="Q50" i="1"/>
  <c r="H44" i="1"/>
  <c r="F44" i="1"/>
  <c r="D44" i="1"/>
  <c r="Q43" i="1"/>
  <c r="Q42" i="1"/>
  <c r="Q41" i="1"/>
  <c r="F35" i="1"/>
  <c r="D35" i="1"/>
  <c r="Q34" i="1"/>
  <c r="Q33" i="1"/>
  <c r="S22" i="1"/>
  <c r="S23" i="1"/>
  <c r="S21" i="1"/>
  <c r="P22" i="1"/>
  <c r="N22" i="1"/>
  <c r="N23" i="1"/>
  <c r="N21" i="1"/>
  <c r="P21" i="1" s="1"/>
  <c r="L22" i="1"/>
  <c r="L23" i="1"/>
  <c r="L21" i="1"/>
  <c r="J22" i="1"/>
  <c r="J23" i="1"/>
  <c r="J21" i="1"/>
  <c r="G24" i="1"/>
  <c r="E24" i="1"/>
  <c r="C24" i="1"/>
  <c r="C23" i="1"/>
  <c r="G22" i="1"/>
  <c r="C22" i="1"/>
  <c r="T45" i="1" l="1"/>
  <c r="X41" i="1" s="1"/>
  <c r="AB41" i="1" s="1"/>
  <c r="T36" i="1"/>
  <c r="X32" i="1" s="1"/>
  <c r="AB32" i="1" s="1"/>
  <c r="S25" i="1"/>
  <c r="W21" i="1" s="1"/>
  <c r="AA21" i="1" s="1"/>
  <c r="P23" i="1"/>
</calcChain>
</file>

<file path=xl/sharedStrings.xml><?xml version="1.0" encoding="utf-8"?>
<sst xmlns="http://schemas.openxmlformats.org/spreadsheetml/2006/main" count="108" uniqueCount="53">
  <si>
    <t xml:space="preserve">Matriz (A) de comprobacion por pares: CRITERIOS  </t>
  </si>
  <si>
    <t xml:space="preserve">Multiplicacion de </t>
  </si>
  <si>
    <t xml:space="preserve">n </t>
  </si>
  <si>
    <t>Vector Prioridad</t>
  </si>
  <si>
    <t>matrices</t>
  </si>
  <si>
    <t>(opciones)</t>
  </si>
  <si>
    <t xml:space="preserve">IC </t>
  </si>
  <si>
    <t>IA</t>
  </si>
  <si>
    <t xml:space="preserve">RC </t>
  </si>
  <si>
    <t>Suma</t>
  </si>
  <si>
    <r>
      <rPr>
        <b/>
        <sz val="12"/>
        <color theme="1"/>
        <rFont val="Calibri"/>
        <family val="2"/>
        <scheme val="minor"/>
      </rPr>
      <t>Total N_Max (</t>
    </r>
    <r>
      <rPr>
        <b/>
        <sz val="12"/>
        <color theme="1"/>
        <rFont val="Calibri"/>
        <family val="2"/>
      </rPr>
      <t>λ aprox) =</t>
    </r>
  </si>
  <si>
    <t>Matriz (W) normalizada:</t>
  </si>
  <si>
    <t>Rentabilidad</t>
  </si>
  <si>
    <t>Costo</t>
  </si>
  <si>
    <t>Tiempo capac.</t>
  </si>
  <si>
    <t>trazado A</t>
  </si>
  <si>
    <t>trazado B</t>
  </si>
  <si>
    <t>trazado C</t>
  </si>
  <si>
    <t>Matriz normalizada:</t>
  </si>
  <si>
    <t>Criterio Costos:</t>
  </si>
  <si>
    <t>software A</t>
  </si>
  <si>
    <t>software B</t>
  </si>
  <si>
    <t>software C</t>
  </si>
  <si>
    <t>Criterio rentabilidad:</t>
  </si>
  <si>
    <t>Matriz de alternativas vs criterios:</t>
  </si>
  <si>
    <t>TOTAL</t>
  </si>
  <si>
    <t>Criterio tiempo capac.:</t>
  </si>
  <si>
    <t>Probabilidad</t>
  </si>
  <si>
    <t>Prob. Acumuladas</t>
  </si>
  <si>
    <t>"&gt;="rango inferior</t>
  </si>
  <si>
    <t>"&lt;"rango superior</t>
  </si>
  <si>
    <t>Tiempo de descarga</t>
  </si>
  <si>
    <t>descarga (horas)</t>
  </si>
  <si>
    <t>Distribuciones exponenciales:</t>
  </si>
  <si>
    <r>
      <t xml:space="preserve">Tiempo de servicio (s) Exponencial: </t>
    </r>
    <r>
      <rPr>
        <sz val="12"/>
        <color theme="1"/>
        <rFont val="Calibri"/>
        <family val="2"/>
      </rPr>
      <t>µ</t>
    </r>
  </si>
  <si>
    <t>Tiempo de simulación:</t>
  </si>
  <si>
    <t>camiones/hora</t>
  </si>
  <si>
    <t>llegadas</t>
  </si>
  <si>
    <t>Rllegada</t>
  </si>
  <si>
    <t>Dia de arribo</t>
  </si>
  <si>
    <t>Tiempo de espera</t>
  </si>
  <si>
    <t>Tamaño de cola</t>
  </si>
  <si>
    <t>Sistema vacio</t>
  </si>
  <si>
    <t>Tiempo promedio en el sistema:</t>
  </si>
  <si>
    <t>Longitud promedio de fila:</t>
  </si>
  <si>
    <t>Nº de camiones</t>
  </si>
  <si>
    <t>tiempo entre arribos</t>
  </si>
  <si>
    <t>Rdescarga</t>
  </si>
  <si>
    <t>Inicio de atecion</t>
  </si>
  <si>
    <t>Tiempo de salida</t>
  </si>
  <si>
    <t>Tiempo en sistema</t>
  </si>
  <si>
    <t>horas</t>
  </si>
  <si>
    <t>Tiempo maximo de espera: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</si>
</sst>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164" fontId="5" fillId="0" borderId="10" xfId="0" applyNumberFormat="1" applyFont="1" applyBorder="1"/>
    <xf numFmtId="0" fontId="5" fillId="0" borderId="11" xfId="0" applyFont="1" applyBorder="1"/>
    <xf numFmtId="0" fontId="3" fillId="9" borderId="5" xfId="0" applyFont="1" applyFill="1" applyBorder="1" applyAlignment="1">
      <alignment horizontal="center"/>
    </xf>
    <xf numFmtId="2" fontId="5" fillId="0" borderId="10" xfId="1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0" xfId="0" applyFill="1"/>
    <xf numFmtId="165" fontId="5" fillId="0" borderId="10" xfId="0" applyNumberFormat="1" applyFont="1" applyBorder="1"/>
    <xf numFmtId="2" fontId="5" fillId="0" borderId="10" xfId="1" applyNumberFormat="1" applyFont="1" applyBorder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5" fillId="4" borderId="8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164" fontId="5" fillId="9" borderId="8" xfId="0" applyNumberFormat="1" applyFont="1" applyFill="1" applyBorder="1" applyAlignment="1">
      <alignment horizontal="center"/>
    </xf>
    <xf numFmtId="164" fontId="5" fillId="6" borderId="7" xfId="0" applyNumberFormat="1" applyFont="1" applyFill="1" applyBorder="1" applyAlignment="1">
      <alignment horizontal="center"/>
    </xf>
    <xf numFmtId="164" fontId="5" fillId="6" borderId="8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7" borderId="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" fontId="7" fillId="7" borderId="4" xfId="0" applyNumberFormat="1" applyFont="1" applyFill="1" applyBorder="1" applyAlignment="1">
      <alignment horizontal="center"/>
    </xf>
    <xf numFmtId="2" fontId="7" fillId="7" borderId="5" xfId="0" applyNumberFormat="1" applyFont="1" applyFill="1" applyBorder="1" applyAlignment="1">
      <alignment horizontal="center"/>
    </xf>
    <xf numFmtId="164" fontId="5" fillId="8" borderId="7" xfId="0" applyNumberFormat="1" applyFont="1" applyFill="1" applyBorder="1" applyAlignment="1">
      <alignment horizontal="center"/>
    </xf>
    <xf numFmtId="164" fontId="5" fillId="8" borderId="8" xfId="0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5" fillId="4" borderId="8" xfId="0" applyNumberFormat="1" applyFont="1" applyFill="1" applyBorder="1" applyAlignment="1">
      <alignment horizontal="center"/>
    </xf>
    <xf numFmtId="0" fontId="3" fillId="5" borderId="4" xfId="0" applyFont="1" applyFill="1" applyBorder="1" applyAlignment="1"/>
    <xf numFmtId="0" fontId="0" fillId="5" borderId="6" xfId="0" applyFill="1" applyBorder="1" applyAlignment="1"/>
    <xf numFmtId="0" fontId="0" fillId="5" borderId="5" xfId="0" applyFill="1" applyBorder="1" applyAlignment="1"/>
    <xf numFmtId="2" fontId="5" fillId="4" borderId="4" xfId="0" applyNumberFormat="1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6" xfId="0" applyFont="1" applyFill="1" applyBorder="1" applyAlignment="1"/>
    <xf numFmtId="0" fontId="3" fillId="2" borderId="5" xfId="0" applyFont="1" applyFill="1" applyBorder="1" applyAlignment="1"/>
    <xf numFmtId="164" fontId="5" fillId="6" borderId="4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/>
    <xf numFmtId="0" fontId="3" fillId="3" borderId="6" xfId="0" applyFont="1" applyFill="1" applyBorder="1" applyAlignment="1"/>
    <xf numFmtId="0" fontId="3" fillId="3" borderId="5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" fillId="5" borderId="6" xfId="0" applyFont="1" applyFill="1" applyBorder="1" applyAlignment="1"/>
    <xf numFmtId="0" fontId="2" fillId="5" borderId="5" xfId="0" applyFont="1" applyFill="1" applyBorder="1" applyAlignment="1"/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6" fontId="5" fillId="0" borderId="7" xfId="0" applyNumberFormat="1" applyFont="1" applyFill="1" applyBorder="1" applyAlignment="1">
      <alignment horizontal="center"/>
    </xf>
    <xf numFmtId="166" fontId="5" fillId="0" borderId="8" xfId="0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3" borderId="4" xfId="0" applyFont="1" applyFill="1" applyBorder="1" applyAlignment="1"/>
    <xf numFmtId="0" fontId="5" fillId="3" borderId="6" xfId="0" applyFont="1" applyFill="1" applyBorder="1" applyAlignment="1"/>
    <xf numFmtId="0" fontId="5" fillId="3" borderId="5" xfId="0" applyFont="1" applyFill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3" fillId="9" borderId="5" xfId="0" applyFont="1" applyFill="1" applyBorder="1" applyAlignment="1">
      <alignment horizontal="center"/>
    </xf>
    <xf numFmtId="2" fontId="0" fillId="0" borderId="8" xfId="0" applyNumberFormat="1" applyFont="1" applyBorder="1" applyAlignment="1"/>
    <xf numFmtId="9" fontId="5" fillId="0" borderId="7" xfId="0" applyNumberFormat="1" applyFont="1" applyBorder="1" applyAlignment="1">
      <alignment horizontal="center"/>
    </xf>
    <xf numFmtId="9" fontId="0" fillId="0" borderId="8" xfId="0" applyNumberFormat="1" applyFont="1" applyBorder="1" applyAlignment="1"/>
    <xf numFmtId="165" fontId="5" fillId="0" borderId="7" xfId="0" applyNumberFormat="1" applyFont="1" applyBorder="1" applyAlignment="1">
      <alignment horizontal="center"/>
    </xf>
    <xf numFmtId="165" fontId="0" fillId="0" borderId="8" xfId="0" applyNumberFormat="1" applyFont="1" applyBorder="1" applyAlignment="1"/>
    <xf numFmtId="10" fontId="5" fillId="0" borderId="7" xfId="0" applyNumberFormat="1" applyFont="1" applyBorder="1" applyAlignment="1">
      <alignment horizontal="center"/>
    </xf>
    <xf numFmtId="10" fontId="0" fillId="0" borderId="8" xfId="0" applyNumberFormat="1" applyFont="1" applyBorder="1" applyAlignment="1"/>
    <xf numFmtId="10" fontId="5" fillId="0" borderId="4" xfId="1" applyNumberFormat="1" applyFont="1" applyBorder="1" applyAlignment="1">
      <alignment horizontal="center"/>
    </xf>
    <xf numFmtId="10" fontId="5" fillId="0" borderId="5" xfId="1" applyNumberFormat="1" applyFont="1" applyBorder="1" applyAlignment="1">
      <alignment horizontal="center"/>
    </xf>
    <xf numFmtId="10" fontId="5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/>
    <xf numFmtId="0" fontId="0" fillId="3" borderId="5" xfId="0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0</xdr:row>
      <xdr:rowOff>19050</xdr:rowOff>
    </xdr:from>
    <xdr:to>
      <xdr:col>16</xdr:col>
      <xdr:colOff>479923</xdr:colOff>
      <xdr:row>7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96050" y="19050"/>
          <a:ext cx="3737473" cy="146685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57150</xdr:colOff>
      <xdr:row>15</xdr:row>
      <xdr:rowOff>152400</xdr:rowOff>
    </xdr:to>
    <xdr:sp macro="" textlink="">
      <xdr:nvSpPr>
        <xdr:cNvPr id="3" name="CuadroTexto 2"/>
        <xdr:cNvSpPr txBox="1"/>
      </xdr:nvSpPr>
      <xdr:spPr>
        <a:xfrm>
          <a:off x="0" y="0"/>
          <a:ext cx="615315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organización está considerando vender un nuevo software para administración de RRHH. Han decidido que todos los criterios importantes a evaluar son: </a:t>
          </a:r>
          <a:r>
            <a:rPr lang="es-AR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costo, rentabilidad y tiempo de capacitación</a:t>
          </a:r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Se ha llegado a una lista de 3 softwares. Seleccione la mejor opción utilizando el método de multicriterio. Únicamente controle la consistencia de la matriz de criterios vs criterios, utilice el índice aleatorio para matrices de 3x3 = 0.58.</a:t>
          </a:r>
        </a:p>
        <a:p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Según una entrevista realizada en la empresa, las valoraciones de los criterios es la siguiente:</a:t>
          </a:r>
        </a:p>
        <a:p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         La RENTABILIDAD es absolutamente más importante que el COSTO y más importante que el TIEMPO DE CAPACITACIÓN.</a:t>
          </a:r>
        </a:p>
        <a:p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         El TIEMPO es moderadamente más importante que el costo.</a:t>
          </a:r>
        </a:p>
        <a:p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         El costo de los softwares son: A 1000, B 2000 y C 3000. (&gt;peor)</a:t>
          </a:r>
        </a:p>
        <a:p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         La rentabilidad es: A 10, B 100 y C 1000. (&gt;mejor)</a:t>
          </a:r>
        </a:p>
        <a:p>
          <a:r>
            <a:rPr lang="es-A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         El tiempo de capacitación es: A 1, B 1.5 y C 2. (&gt;mejor)</a:t>
          </a:r>
        </a:p>
        <a:p>
          <a:r>
            <a:rPr lang="es-AR" sz="1200">
              <a:effectLst/>
            </a:rPr>
            <a:t>EscalaSignificado: 1Misma importancia, 3Moderadamente</a:t>
          </a:r>
          <a:r>
            <a:rPr lang="es-AR" sz="1200" baseline="0">
              <a:effectLst/>
            </a:rPr>
            <a:t> </a:t>
          </a:r>
          <a:r>
            <a:rPr lang="es-AR" sz="1200">
              <a:effectLst/>
            </a:rPr>
            <a:t>más importante, 5Más importante, 7Mucho más importante, 9Absolutamente más importante</a:t>
          </a:r>
          <a:r>
            <a:rPr lang="es-AR" sz="1200"/>
            <a:t/>
          </a:r>
          <a:br>
            <a:rPr lang="es-AR" sz="1200"/>
          </a:br>
          <a:endParaRPr lang="es-AR" sz="1200"/>
        </a:p>
      </xdr:txBody>
    </xdr:sp>
    <xdr:clientData/>
  </xdr:twoCellAnchor>
  <xdr:twoCellAnchor>
    <xdr:from>
      <xdr:col>10</xdr:col>
      <xdr:colOff>285750</xdr:colOff>
      <xdr:row>59</xdr:row>
      <xdr:rowOff>219075</xdr:rowOff>
    </xdr:from>
    <xdr:to>
      <xdr:col>16</xdr:col>
      <xdr:colOff>600076</xdr:colOff>
      <xdr:row>61</xdr:row>
      <xdr:rowOff>66675</xdr:rowOff>
    </xdr:to>
    <xdr:sp macro="" textlink="">
      <xdr:nvSpPr>
        <xdr:cNvPr id="5" name="CuadroTexto 4"/>
        <xdr:cNvSpPr txBox="1"/>
      </xdr:nvSpPr>
      <xdr:spPr>
        <a:xfrm>
          <a:off x="6381750" y="12811125"/>
          <a:ext cx="397192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El software</a:t>
          </a:r>
          <a:r>
            <a:rPr lang="es-AR" sz="1200" baseline="0"/>
            <a:t> que se solicita vender es el 3, y hay consistencia</a:t>
          </a:r>
          <a:endParaRPr lang="es-A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10</xdr:row>
      <xdr:rowOff>114300</xdr:rowOff>
    </xdr:from>
    <xdr:to>
      <xdr:col>8</xdr:col>
      <xdr:colOff>525707</xdr:colOff>
      <xdr:row>13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2152650"/>
          <a:ext cx="1497257" cy="638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C64"/>
  <sheetViews>
    <sheetView topLeftCell="A52" workbookViewId="0">
      <selection activeCell="Q64" sqref="Q64"/>
    </sheetView>
  </sheetViews>
  <sheetFormatPr baseColWidth="10" defaultColWidth="9.140625" defaultRowHeight="15" x14ac:dyDescent="0.25"/>
  <sheetData>
    <row r="18" spans="1:29" ht="15.75" thickBot="1" x14ac:dyDescent="0.3"/>
    <row r="19" spans="1:29" ht="16.5" thickBot="1" x14ac:dyDescent="0.3">
      <c r="A19" s="77" t="s">
        <v>0</v>
      </c>
      <c r="B19" s="77"/>
      <c r="C19" s="77"/>
      <c r="D19" s="77"/>
      <c r="E19" s="77"/>
      <c r="F19" s="78"/>
      <c r="S19" s="59" t="s">
        <v>1</v>
      </c>
      <c r="T19" s="60"/>
      <c r="U19" s="61" t="s">
        <v>2</v>
      </c>
      <c r="V19" s="62"/>
    </row>
    <row r="20" spans="1:29" ht="19.5" thickBot="1" x14ac:dyDescent="0.35">
      <c r="A20" s="2"/>
      <c r="B20" s="3"/>
      <c r="C20" s="75" t="s">
        <v>12</v>
      </c>
      <c r="D20" s="76"/>
      <c r="E20" s="75" t="s">
        <v>13</v>
      </c>
      <c r="F20" s="76"/>
      <c r="G20" s="75" t="s">
        <v>14</v>
      </c>
      <c r="H20" s="76"/>
      <c r="J20" s="68" t="s">
        <v>11</v>
      </c>
      <c r="K20" s="69"/>
      <c r="L20" s="69"/>
      <c r="M20" s="69"/>
      <c r="N20" s="69"/>
      <c r="O20" s="70"/>
      <c r="P20" s="71" t="s">
        <v>3</v>
      </c>
      <c r="Q20" s="72"/>
      <c r="S20" s="49" t="s">
        <v>4</v>
      </c>
      <c r="T20" s="50"/>
      <c r="U20" s="51" t="s">
        <v>5</v>
      </c>
      <c r="V20" s="52"/>
      <c r="W20" s="53" t="s">
        <v>6</v>
      </c>
      <c r="X20" s="54"/>
      <c r="Y20" s="53" t="s">
        <v>7</v>
      </c>
      <c r="Z20" s="54"/>
      <c r="AA20" s="53" t="s">
        <v>8</v>
      </c>
      <c r="AB20" s="54"/>
    </row>
    <row r="21" spans="1:29" ht="19.5" thickBot="1" x14ac:dyDescent="0.35">
      <c r="A21" s="75" t="s">
        <v>12</v>
      </c>
      <c r="B21" s="76"/>
      <c r="C21" s="36">
        <v>1</v>
      </c>
      <c r="D21" s="37"/>
      <c r="E21" s="36">
        <v>9</v>
      </c>
      <c r="F21" s="37"/>
      <c r="G21" s="36">
        <v>5</v>
      </c>
      <c r="H21" s="37"/>
      <c r="J21" s="43">
        <f>C21/$C$24</f>
        <v>0.76271186440677963</v>
      </c>
      <c r="K21" s="44"/>
      <c r="L21" s="43">
        <f>E21/$E$24</f>
        <v>0.69230769230769229</v>
      </c>
      <c r="M21" s="44"/>
      <c r="N21" s="43">
        <f>G21/$G$24</f>
        <v>0.78947368421052633</v>
      </c>
      <c r="O21" s="44"/>
      <c r="P21" s="20">
        <f>AVERAGE(J21:O21)</f>
        <v>0.74816441364166619</v>
      </c>
      <c r="Q21" s="21"/>
      <c r="S21" s="41">
        <f>$P$21*C21+$P$22*E21+$P$23*G21</f>
        <v>2.2930762368764155</v>
      </c>
      <c r="T21" s="42"/>
      <c r="U21" s="47">
        <v>3</v>
      </c>
      <c r="V21" s="48"/>
      <c r="W21" s="41">
        <f>(S25-U21)/(U21-1)</f>
        <v>2.6054270835716098E-2</v>
      </c>
      <c r="X21" s="42"/>
      <c r="Y21" s="47">
        <v>0.57999999999999996</v>
      </c>
      <c r="Z21" s="48"/>
      <c r="AA21" s="41">
        <f>W21/Y21</f>
        <v>4.492115661330362E-2</v>
      </c>
      <c r="AB21" s="42"/>
    </row>
    <row r="22" spans="1:29" ht="19.5" thickBot="1" x14ac:dyDescent="0.35">
      <c r="A22" s="75" t="s">
        <v>13</v>
      </c>
      <c r="B22" s="76"/>
      <c r="C22" s="36">
        <f>1/9</f>
        <v>0.1111111111111111</v>
      </c>
      <c r="D22" s="37"/>
      <c r="E22" s="36">
        <v>1</v>
      </c>
      <c r="F22" s="37"/>
      <c r="G22" s="36">
        <f>1/3</f>
        <v>0.33333333333333331</v>
      </c>
      <c r="H22" s="37"/>
      <c r="J22" s="43">
        <f t="shared" ref="J22:J23" si="0">C22/$C$24</f>
        <v>8.4745762711864403E-2</v>
      </c>
      <c r="K22" s="44"/>
      <c r="L22" s="43">
        <f>E22/$E$24</f>
        <v>7.6923076923076927E-2</v>
      </c>
      <c r="M22" s="44"/>
      <c r="N22" s="43">
        <f t="shared" ref="N22:N23" si="1">G22/$G$24</f>
        <v>5.2631578947368418E-2</v>
      </c>
      <c r="O22" s="44"/>
      <c r="P22" s="20">
        <f>AVERAGE(J22:O22)</f>
        <v>7.1433472860769912E-2</v>
      </c>
      <c r="Q22" s="21"/>
      <c r="S22" s="41">
        <f t="shared" ref="S22:S23" si="2">$P$21*C22+$P$22*E22+$P$23*G22</f>
        <v>0.21469688998680972</v>
      </c>
      <c r="T22" s="42"/>
    </row>
    <row r="23" spans="1:29" ht="19.5" thickBot="1" x14ac:dyDescent="0.35">
      <c r="A23" s="75" t="s">
        <v>14</v>
      </c>
      <c r="B23" s="76"/>
      <c r="C23" s="36">
        <f>1/5</f>
        <v>0.2</v>
      </c>
      <c r="D23" s="37"/>
      <c r="E23" s="36">
        <v>3</v>
      </c>
      <c r="F23" s="37"/>
      <c r="G23" s="36">
        <v>1</v>
      </c>
      <c r="H23" s="37"/>
      <c r="J23" s="43">
        <f t="shared" si="0"/>
        <v>0.15254237288135594</v>
      </c>
      <c r="K23" s="44"/>
      <c r="L23" s="43">
        <f t="shared" ref="L23" si="3">E23/$E$24</f>
        <v>0.23076923076923078</v>
      </c>
      <c r="M23" s="44"/>
      <c r="N23" s="43">
        <f t="shared" si="1"/>
        <v>0.15789473684210528</v>
      </c>
      <c r="O23" s="44"/>
      <c r="P23" s="20">
        <f>AVERAGE(J23:O23)</f>
        <v>0.18040211349756399</v>
      </c>
      <c r="Q23" s="21"/>
      <c r="S23" s="41">
        <f t="shared" si="2"/>
        <v>0.54433541480820702</v>
      </c>
      <c r="T23" s="42"/>
    </row>
    <row r="24" spans="1:29" ht="19.5" thickBot="1" x14ac:dyDescent="0.35">
      <c r="A24" s="18" t="s">
        <v>9</v>
      </c>
      <c r="B24" s="19"/>
      <c r="C24" s="73">
        <f>SUM(C21:D23)</f>
        <v>1.3111111111111111</v>
      </c>
      <c r="D24" s="74"/>
      <c r="E24" s="73">
        <f>SUM(E21:F23)</f>
        <v>13</v>
      </c>
      <c r="F24" s="74"/>
      <c r="G24" s="73">
        <f>SUM(G21:H23)</f>
        <v>6.333333333333333</v>
      </c>
      <c r="H24" s="74"/>
    </row>
    <row r="25" spans="1:29" ht="16.5" thickBot="1" x14ac:dyDescent="0.3">
      <c r="P25" s="38" t="s">
        <v>10</v>
      </c>
      <c r="Q25" s="39"/>
      <c r="R25" s="40"/>
      <c r="S25" s="41">
        <f>SUM(S21:T23)</f>
        <v>3.0521085416714322</v>
      </c>
      <c r="T25" s="42"/>
    </row>
    <row r="29" spans="1:29" ht="15.75" thickBot="1" x14ac:dyDescent="0.3"/>
    <row r="30" spans="1:29" ht="16.5" thickBot="1" x14ac:dyDescent="0.3">
      <c r="B30" s="57" t="s">
        <v>19</v>
      </c>
      <c r="C30" s="57"/>
      <c r="E30" s="7">
        <v>1000</v>
      </c>
      <c r="F30" s="7"/>
      <c r="G30" s="7">
        <v>2000</v>
      </c>
      <c r="H30" s="7"/>
      <c r="I30" s="7">
        <v>3000</v>
      </c>
      <c r="T30" s="59" t="s">
        <v>1</v>
      </c>
      <c r="U30" s="60"/>
      <c r="V30" s="61" t="s">
        <v>2</v>
      </c>
      <c r="W30" s="62"/>
    </row>
    <row r="31" spans="1:29" ht="19.5" thickBot="1" x14ac:dyDescent="0.35">
      <c r="B31" s="4"/>
      <c r="C31" s="5"/>
      <c r="D31" s="55" t="s">
        <v>20</v>
      </c>
      <c r="E31" s="56"/>
      <c r="F31" s="55" t="s">
        <v>21</v>
      </c>
      <c r="G31" s="56"/>
      <c r="H31" s="55" t="s">
        <v>22</v>
      </c>
      <c r="I31" s="56"/>
      <c r="K31" s="63" t="s">
        <v>18</v>
      </c>
      <c r="L31" s="64"/>
      <c r="M31" s="64"/>
      <c r="N31" s="64"/>
      <c r="O31" s="64"/>
      <c r="P31" s="65"/>
      <c r="Q31" s="53" t="s">
        <v>3</v>
      </c>
      <c r="R31" s="54"/>
      <c r="T31" s="49" t="s">
        <v>4</v>
      </c>
      <c r="U31" s="50"/>
      <c r="V31" s="51" t="s">
        <v>5</v>
      </c>
      <c r="W31" s="52"/>
      <c r="X31" s="53" t="s">
        <v>6</v>
      </c>
      <c r="Y31" s="54"/>
      <c r="Z31" s="53" t="s">
        <v>7</v>
      </c>
      <c r="AA31" s="54"/>
      <c r="AB31" s="53" t="s">
        <v>8</v>
      </c>
      <c r="AC31" s="54"/>
    </row>
    <row r="32" spans="1:29" ht="19.5" thickBot="1" x14ac:dyDescent="0.35">
      <c r="A32" s="6">
        <v>1000</v>
      </c>
      <c r="B32" s="55" t="s">
        <v>20</v>
      </c>
      <c r="C32" s="56"/>
      <c r="D32" s="36">
        <f>$A$32/E30</f>
        <v>1</v>
      </c>
      <c r="E32" s="37"/>
      <c r="F32" s="36">
        <f t="shared" ref="F32" si="4">$A$32/G30</f>
        <v>0.5</v>
      </c>
      <c r="G32" s="37"/>
      <c r="H32" s="36">
        <f t="shared" ref="H32" si="5">$A$32/I30</f>
        <v>0.33333333333333331</v>
      </c>
      <c r="I32" s="37"/>
      <c r="K32" s="43">
        <f>D32/$D$35</f>
        <v>0.16666666666666666</v>
      </c>
      <c r="L32" s="44"/>
      <c r="M32" s="43">
        <f>F32/$F$35</f>
        <v>0.16666666666666666</v>
      </c>
      <c r="N32" s="44"/>
      <c r="O32" s="43">
        <f>H32/$H$35</f>
        <v>0.16666666666666666</v>
      </c>
      <c r="P32" s="44"/>
      <c r="Q32" s="66">
        <f>AVERAGE(K32:P32)</f>
        <v>0.16666666666666666</v>
      </c>
      <c r="R32" s="67"/>
      <c r="T32" s="41">
        <f>$Q$32*D32+$Q$33*F32+$Q$34*H32</f>
        <v>0.5</v>
      </c>
      <c r="U32" s="42"/>
      <c r="V32" s="47">
        <v>3</v>
      </c>
      <c r="W32" s="48"/>
      <c r="X32" s="43">
        <f>(T36-V32)/(V32-1)</f>
        <v>0</v>
      </c>
      <c r="Y32" s="44"/>
      <c r="Z32" s="47">
        <v>0.57999999999999996</v>
      </c>
      <c r="AA32" s="48"/>
      <c r="AB32" s="43">
        <f>X32/Z32</f>
        <v>0</v>
      </c>
      <c r="AC32" s="44"/>
    </row>
    <row r="33" spans="1:29" ht="19.5" thickBot="1" x14ac:dyDescent="0.35">
      <c r="A33" s="6">
        <v>2000</v>
      </c>
      <c r="B33" s="55" t="s">
        <v>21</v>
      </c>
      <c r="C33" s="56"/>
      <c r="D33" s="36">
        <f>$A$33/E30</f>
        <v>2</v>
      </c>
      <c r="E33" s="37"/>
      <c r="F33" s="36">
        <f t="shared" ref="F33" si="6">$A$33/G30</f>
        <v>1</v>
      </c>
      <c r="G33" s="37"/>
      <c r="H33" s="36">
        <f t="shared" ref="H33" si="7">$A$33/I30</f>
        <v>0.66666666666666663</v>
      </c>
      <c r="I33" s="37"/>
      <c r="K33" s="43">
        <f t="shared" ref="K33:K34" si="8">D33/$D$35</f>
        <v>0.33333333333333331</v>
      </c>
      <c r="L33" s="44"/>
      <c r="M33" s="43">
        <f t="shared" ref="M33:M34" si="9">F33/$F$35</f>
        <v>0.33333333333333331</v>
      </c>
      <c r="N33" s="44"/>
      <c r="O33" s="43">
        <f t="shared" ref="O33:O34" si="10">H33/$H$35</f>
        <v>0.33333333333333331</v>
      </c>
      <c r="P33" s="44"/>
      <c r="Q33" s="20">
        <f>AVERAGE(K33:P33)</f>
        <v>0.33333333333333331</v>
      </c>
      <c r="R33" s="21"/>
      <c r="T33" s="41">
        <f t="shared" ref="T33:T34" si="11">$Q$32*D33+$Q$33*F33+$Q$34*H33</f>
        <v>1</v>
      </c>
      <c r="U33" s="42"/>
    </row>
    <row r="34" spans="1:29" ht="19.5" thickBot="1" x14ac:dyDescent="0.35">
      <c r="A34" s="6">
        <v>3000</v>
      </c>
      <c r="B34" s="45" t="s">
        <v>22</v>
      </c>
      <c r="C34" s="46"/>
      <c r="D34" s="36">
        <f>$A$34/E30</f>
        <v>3</v>
      </c>
      <c r="E34" s="37"/>
      <c r="F34" s="36">
        <f t="shared" ref="F34" si="12">$A$34/G30</f>
        <v>1.5</v>
      </c>
      <c r="G34" s="37"/>
      <c r="H34" s="36">
        <f t="shared" ref="H34" si="13">$A$34/I30</f>
        <v>1</v>
      </c>
      <c r="I34" s="37"/>
      <c r="K34" s="43">
        <f t="shared" si="8"/>
        <v>0.5</v>
      </c>
      <c r="L34" s="44"/>
      <c r="M34" s="43">
        <f t="shared" si="9"/>
        <v>0.5</v>
      </c>
      <c r="N34" s="44"/>
      <c r="O34" s="43">
        <f t="shared" si="10"/>
        <v>0.5</v>
      </c>
      <c r="P34" s="44"/>
      <c r="Q34" s="20">
        <f>AVERAGE(K34:P34)</f>
        <v>0.5</v>
      </c>
      <c r="R34" s="21"/>
      <c r="T34" s="41">
        <f t="shared" si="11"/>
        <v>1.5</v>
      </c>
      <c r="U34" s="42"/>
    </row>
    <row r="35" spans="1:29" ht="19.5" thickBot="1" x14ac:dyDescent="0.35">
      <c r="B35" s="18" t="s">
        <v>9</v>
      </c>
      <c r="C35" s="19"/>
      <c r="D35" s="36">
        <f>SUM(D32:E34)</f>
        <v>6</v>
      </c>
      <c r="E35" s="37"/>
      <c r="F35" s="36">
        <f>SUM(F32:G34)</f>
        <v>3</v>
      </c>
      <c r="G35" s="37"/>
      <c r="H35" s="36">
        <f>SUM(H32:I34)</f>
        <v>2</v>
      </c>
      <c r="I35" s="37"/>
    </row>
    <row r="36" spans="1:29" ht="16.5" thickBot="1" x14ac:dyDescent="0.3">
      <c r="Q36" s="38" t="s">
        <v>10</v>
      </c>
      <c r="R36" s="39"/>
      <c r="S36" s="40"/>
      <c r="T36" s="41">
        <f>SUM(T32:U34)</f>
        <v>3</v>
      </c>
      <c r="U36" s="42"/>
    </row>
    <row r="38" spans="1:29" ht="15.75" thickBot="1" x14ac:dyDescent="0.3"/>
    <row r="39" spans="1:29" ht="16.5" thickBot="1" x14ac:dyDescent="0.3">
      <c r="B39" s="57" t="s">
        <v>23</v>
      </c>
      <c r="C39" s="57"/>
      <c r="D39" s="58"/>
      <c r="E39" s="7">
        <v>10</v>
      </c>
      <c r="F39" s="7"/>
      <c r="G39" s="7">
        <v>100</v>
      </c>
      <c r="H39" s="7"/>
      <c r="I39" s="7">
        <v>1000</v>
      </c>
      <c r="T39" s="59" t="s">
        <v>1</v>
      </c>
      <c r="U39" s="60"/>
      <c r="V39" s="61" t="s">
        <v>2</v>
      </c>
      <c r="W39" s="62"/>
    </row>
    <row r="40" spans="1:29" ht="19.5" thickBot="1" x14ac:dyDescent="0.35">
      <c r="B40" s="4"/>
      <c r="C40" s="5"/>
      <c r="D40" s="55" t="s">
        <v>15</v>
      </c>
      <c r="E40" s="56"/>
      <c r="F40" s="55" t="s">
        <v>16</v>
      </c>
      <c r="G40" s="56"/>
      <c r="H40" s="55" t="s">
        <v>17</v>
      </c>
      <c r="I40" s="56"/>
      <c r="K40" s="63" t="s">
        <v>18</v>
      </c>
      <c r="L40" s="64"/>
      <c r="M40" s="64"/>
      <c r="N40" s="64"/>
      <c r="O40" s="64"/>
      <c r="P40" s="65"/>
      <c r="Q40" s="53" t="s">
        <v>3</v>
      </c>
      <c r="R40" s="54"/>
      <c r="T40" s="49" t="s">
        <v>4</v>
      </c>
      <c r="U40" s="50"/>
      <c r="V40" s="51" t="s">
        <v>5</v>
      </c>
      <c r="W40" s="52"/>
      <c r="X40" s="53" t="s">
        <v>6</v>
      </c>
      <c r="Y40" s="54"/>
      <c r="Z40" s="53" t="s">
        <v>7</v>
      </c>
      <c r="AA40" s="54"/>
      <c r="AB40" s="53" t="s">
        <v>8</v>
      </c>
      <c r="AC40" s="54"/>
    </row>
    <row r="41" spans="1:29" ht="19.5" thickBot="1" x14ac:dyDescent="0.35">
      <c r="A41" s="6">
        <v>10</v>
      </c>
      <c r="B41" s="55" t="s">
        <v>15</v>
      </c>
      <c r="C41" s="56"/>
      <c r="D41" s="36">
        <f>$A$41/E39</f>
        <v>1</v>
      </c>
      <c r="E41" s="37"/>
      <c r="F41" s="36">
        <f>$A$41/G39</f>
        <v>0.1</v>
      </c>
      <c r="G41" s="37"/>
      <c r="H41" s="36">
        <f>$A$41/I39</f>
        <v>0.01</v>
      </c>
      <c r="I41" s="37"/>
      <c r="K41" s="43">
        <f>D41/$D$44</f>
        <v>9.0090090090090089E-3</v>
      </c>
      <c r="L41" s="44"/>
      <c r="M41" s="43">
        <f>F41/$F$44</f>
        <v>9.0090090090090089E-3</v>
      </c>
      <c r="N41" s="44"/>
      <c r="O41" s="43">
        <f>H41/$H$44</f>
        <v>9.0090090090090089E-3</v>
      </c>
      <c r="P41" s="44"/>
      <c r="Q41" s="43">
        <f>AVERAGE(K41:P41)</f>
        <v>9.0090090090090089E-3</v>
      </c>
      <c r="R41" s="44"/>
      <c r="T41" s="41">
        <f>$Q$41*D41+$Q$42*F41+$Q$43*H41</f>
        <v>2.7027027027027029E-2</v>
      </c>
      <c r="U41" s="42"/>
      <c r="V41" s="47">
        <v>3</v>
      </c>
      <c r="W41" s="48"/>
      <c r="X41" s="43">
        <f>(T45-V41)/(V41-1)</f>
        <v>2.2204460492503131E-16</v>
      </c>
      <c r="Y41" s="44"/>
      <c r="Z41" s="47">
        <v>0.57999999999999996</v>
      </c>
      <c r="AA41" s="48"/>
      <c r="AB41" s="43">
        <f>X41/Z41</f>
        <v>3.8283552573281263E-16</v>
      </c>
      <c r="AC41" s="44"/>
    </row>
    <row r="42" spans="1:29" ht="19.5" thickBot="1" x14ac:dyDescent="0.35">
      <c r="A42" s="6">
        <v>100</v>
      </c>
      <c r="B42" s="55" t="s">
        <v>16</v>
      </c>
      <c r="C42" s="56"/>
      <c r="D42" s="36">
        <f>$A$42/E39</f>
        <v>10</v>
      </c>
      <c r="E42" s="37"/>
      <c r="F42" s="36">
        <f t="shared" ref="F42" si="14">$A$42/G39</f>
        <v>1</v>
      </c>
      <c r="G42" s="37"/>
      <c r="H42" s="36">
        <f t="shared" ref="H42" si="15">$A$42/I39</f>
        <v>0.1</v>
      </c>
      <c r="I42" s="37"/>
      <c r="K42" s="43">
        <f t="shared" ref="K42:K43" si="16">D42/$D$44</f>
        <v>9.0090090090090086E-2</v>
      </c>
      <c r="L42" s="44"/>
      <c r="M42" s="43">
        <f t="shared" ref="M42:M43" si="17">F42/$F$44</f>
        <v>9.00900900900901E-2</v>
      </c>
      <c r="N42" s="44"/>
      <c r="O42" s="43">
        <f t="shared" ref="O42:O43" si="18">H42/$H$44</f>
        <v>9.0090090090090086E-2</v>
      </c>
      <c r="P42" s="44"/>
      <c r="Q42" s="20">
        <f>AVERAGE(K42:P42)</f>
        <v>9.00900900900901E-2</v>
      </c>
      <c r="R42" s="21"/>
      <c r="T42" s="41">
        <f t="shared" ref="T42:T43" si="19">$Q$41*D42+$Q$42*F42+$Q$43*H42</f>
        <v>0.27027027027027029</v>
      </c>
      <c r="U42" s="42"/>
    </row>
    <row r="43" spans="1:29" ht="19.5" thickBot="1" x14ac:dyDescent="0.35">
      <c r="A43" s="6">
        <v>1000</v>
      </c>
      <c r="B43" s="45" t="s">
        <v>17</v>
      </c>
      <c r="C43" s="46"/>
      <c r="D43" s="36">
        <f>$A$43/E39</f>
        <v>100</v>
      </c>
      <c r="E43" s="37"/>
      <c r="F43" s="36">
        <f t="shared" ref="F43" si="20">$A$43/G39</f>
        <v>10</v>
      </c>
      <c r="G43" s="37"/>
      <c r="H43" s="36">
        <f t="shared" ref="H43" si="21">$A$43/I39</f>
        <v>1</v>
      </c>
      <c r="I43" s="37"/>
      <c r="K43" s="43">
        <f t="shared" si="16"/>
        <v>0.90090090090090091</v>
      </c>
      <c r="L43" s="44"/>
      <c r="M43" s="43">
        <f t="shared" si="17"/>
        <v>0.90090090090090091</v>
      </c>
      <c r="N43" s="44"/>
      <c r="O43" s="43">
        <f t="shared" si="18"/>
        <v>0.9009009009009008</v>
      </c>
      <c r="P43" s="44"/>
      <c r="Q43" s="26">
        <f>AVERAGE(K43:P43)</f>
        <v>0.90090090090090091</v>
      </c>
      <c r="R43" s="27"/>
      <c r="T43" s="41">
        <f t="shared" si="19"/>
        <v>2.7027027027027031</v>
      </c>
      <c r="U43" s="42"/>
    </row>
    <row r="44" spans="1:29" ht="19.5" thickBot="1" x14ac:dyDescent="0.35">
      <c r="B44" s="18" t="s">
        <v>9</v>
      </c>
      <c r="C44" s="19"/>
      <c r="D44" s="36">
        <f>SUM(D41:E43)</f>
        <v>111</v>
      </c>
      <c r="E44" s="37"/>
      <c r="F44" s="36">
        <f>SUM(F41:G43)</f>
        <v>11.1</v>
      </c>
      <c r="G44" s="37"/>
      <c r="H44" s="36">
        <f>SUM(H41:I43)</f>
        <v>1.1100000000000001</v>
      </c>
      <c r="I44" s="37"/>
    </row>
    <row r="45" spans="1:29" ht="16.5" thickBot="1" x14ac:dyDescent="0.3">
      <c r="Q45" s="38" t="s">
        <v>10</v>
      </c>
      <c r="R45" s="39"/>
      <c r="S45" s="40"/>
      <c r="T45" s="41">
        <f>SUM(T41:U43)</f>
        <v>3.0000000000000004</v>
      </c>
      <c r="U45" s="42"/>
    </row>
    <row r="47" spans="1:29" ht="15.75" thickBot="1" x14ac:dyDescent="0.3"/>
    <row r="48" spans="1:29" ht="16.5" thickBot="1" x14ac:dyDescent="0.3">
      <c r="B48" s="57" t="s">
        <v>26</v>
      </c>
      <c r="C48" s="57"/>
      <c r="D48" s="58"/>
      <c r="E48" s="7">
        <v>1</v>
      </c>
      <c r="F48" s="7"/>
      <c r="G48" s="7">
        <v>1.5</v>
      </c>
      <c r="H48" s="7"/>
      <c r="I48" s="7">
        <v>2</v>
      </c>
      <c r="T48" s="59" t="s">
        <v>1</v>
      </c>
      <c r="U48" s="60"/>
      <c r="V48" s="61" t="s">
        <v>2</v>
      </c>
      <c r="W48" s="62"/>
    </row>
    <row r="49" spans="1:29" ht="19.5" thickBot="1" x14ac:dyDescent="0.35">
      <c r="B49" s="4"/>
      <c r="C49" s="5"/>
      <c r="D49" s="55" t="s">
        <v>15</v>
      </c>
      <c r="E49" s="56"/>
      <c r="F49" s="55" t="s">
        <v>16</v>
      </c>
      <c r="G49" s="56"/>
      <c r="H49" s="55" t="s">
        <v>17</v>
      </c>
      <c r="I49" s="56"/>
      <c r="K49" s="63" t="s">
        <v>18</v>
      </c>
      <c r="L49" s="64"/>
      <c r="M49" s="64"/>
      <c r="N49" s="64"/>
      <c r="O49" s="64"/>
      <c r="P49" s="65"/>
      <c r="Q49" s="53" t="s">
        <v>3</v>
      </c>
      <c r="R49" s="54"/>
      <c r="T49" s="49" t="s">
        <v>4</v>
      </c>
      <c r="U49" s="50"/>
      <c r="V49" s="51" t="s">
        <v>5</v>
      </c>
      <c r="W49" s="52"/>
      <c r="X49" s="53" t="s">
        <v>6</v>
      </c>
      <c r="Y49" s="54"/>
      <c r="Z49" s="53" t="s">
        <v>7</v>
      </c>
      <c r="AA49" s="54"/>
      <c r="AB49" s="53" t="s">
        <v>8</v>
      </c>
      <c r="AC49" s="54"/>
    </row>
    <row r="50" spans="1:29" ht="19.5" thickBot="1" x14ac:dyDescent="0.35">
      <c r="A50" s="6">
        <v>1</v>
      </c>
      <c r="B50" s="55" t="s">
        <v>15</v>
      </c>
      <c r="C50" s="56"/>
      <c r="D50" s="36">
        <f>$A$50/E48</f>
        <v>1</v>
      </c>
      <c r="E50" s="37"/>
      <c r="F50" s="36">
        <f>$A$50/G48</f>
        <v>0.66666666666666663</v>
      </c>
      <c r="G50" s="37"/>
      <c r="H50" s="36">
        <f t="shared" ref="H50" si="22">$A$50/I48</f>
        <v>0.5</v>
      </c>
      <c r="I50" s="37"/>
      <c r="K50" s="43">
        <f>D50/$D$53</f>
        <v>0.22222222222222221</v>
      </c>
      <c r="L50" s="44"/>
      <c r="M50" s="43">
        <f>F50/$F$53</f>
        <v>0.22222222222222221</v>
      </c>
      <c r="N50" s="44"/>
      <c r="O50" s="43">
        <f>H50/$H$53</f>
        <v>0.22222222222222221</v>
      </c>
      <c r="P50" s="44"/>
      <c r="Q50" s="43">
        <f>AVERAGE(K50:P50)</f>
        <v>0.22222222222222221</v>
      </c>
      <c r="R50" s="44"/>
      <c r="T50" s="41">
        <f>$P$45*D50+$P$46*F50+$P$47*H50</f>
        <v>0</v>
      </c>
      <c r="U50" s="42"/>
      <c r="V50" s="47">
        <v>3</v>
      </c>
      <c r="W50" s="48"/>
      <c r="X50" s="43">
        <f>(T54-V50)/(V50-1)</f>
        <v>-1.5</v>
      </c>
      <c r="Y50" s="44"/>
      <c r="Z50" s="47">
        <v>0.57999999999999996</v>
      </c>
      <c r="AA50" s="48"/>
      <c r="AB50" s="43">
        <f>X50/Z50</f>
        <v>-2.5862068965517242</v>
      </c>
      <c r="AC50" s="44"/>
    </row>
    <row r="51" spans="1:29" ht="19.5" thickBot="1" x14ac:dyDescent="0.35">
      <c r="A51" s="6">
        <v>1.5</v>
      </c>
      <c r="B51" s="55" t="s">
        <v>16</v>
      </c>
      <c r="C51" s="56"/>
      <c r="D51" s="36">
        <f>$A$51/E48</f>
        <v>1.5</v>
      </c>
      <c r="E51" s="37"/>
      <c r="F51" s="36">
        <f t="shared" ref="F51" si="23">$A$51/G48</f>
        <v>1</v>
      </c>
      <c r="G51" s="37"/>
      <c r="H51" s="36">
        <f t="shared" ref="H51" si="24">$A$51/I48</f>
        <v>0.75</v>
      </c>
      <c r="I51" s="37"/>
      <c r="K51" s="43">
        <f t="shared" ref="K51:K52" si="25">D51/$D$53</f>
        <v>0.33333333333333331</v>
      </c>
      <c r="L51" s="44"/>
      <c r="M51" s="43">
        <f t="shared" ref="M51:M52" si="26">F51/$F$53</f>
        <v>0.33333333333333331</v>
      </c>
      <c r="N51" s="44"/>
      <c r="O51" s="43">
        <f t="shared" ref="O51:O52" si="27">H51/$H$53</f>
        <v>0.33333333333333331</v>
      </c>
      <c r="P51" s="44"/>
      <c r="Q51" s="20">
        <f>AVERAGE(K51:P51)</f>
        <v>0.33333333333333331</v>
      </c>
      <c r="R51" s="21"/>
      <c r="T51" s="41">
        <f t="shared" ref="T51:T52" si="28">$P$45*D51+$P$46*F51+$P$47*H51</f>
        <v>0</v>
      </c>
      <c r="U51" s="42"/>
    </row>
    <row r="52" spans="1:29" ht="19.5" thickBot="1" x14ac:dyDescent="0.35">
      <c r="A52" s="6">
        <v>2</v>
      </c>
      <c r="B52" s="45" t="s">
        <v>17</v>
      </c>
      <c r="C52" s="46"/>
      <c r="D52" s="36">
        <f>$A$52/E48</f>
        <v>2</v>
      </c>
      <c r="E52" s="37"/>
      <c r="F52" s="36">
        <f>$A$52/G48</f>
        <v>1.3333333333333333</v>
      </c>
      <c r="G52" s="37"/>
      <c r="H52" s="36">
        <f>$A$52/I48</f>
        <v>1</v>
      </c>
      <c r="I52" s="37"/>
      <c r="K52" s="43">
        <f t="shared" si="25"/>
        <v>0.44444444444444442</v>
      </c>
      <c r="L52" s="44"/>
      <c r="M52" s="43">
        <f t="shared" si="26"/>
        <v>0.44444444444444442</v>
      </c>
      <c r="N52" s="44"/>
      <c r="O52" s="43">
        <f t="shared" si="27"/>
        <v>0.44444444444444442</v>
      </c>
      <c r="P52" s="44"/>
      <c r="Q52" s="26">
        <f>AVERAGE(K52:P52)</f>
        <v>0.44444444444444442</v>
      </c>
      <c r="R52" s="27"/>
      <c r="T52" s="41">
        <f t="shared" si="28"/>
        <v>0</v>
      </c>
      <c r="U52" s="42"/>
    </row>
    <row r="53" spans="1:29" ht="19.5" thickBot="1" x14ac:dyDescent="0.35">
      <c r="B53" s="18" t="s">
        <v>9</v>
      </c>
      <c r="C53" s="19"/>
      <c r="D53" s="36">
        <f>SUM(D50:E52)</f>
        <v>4.5</v>
      </c>
      <c r="E53" s="37"/>
      <c r="F53" s="36">
        <f>SUM(F50:G52)</f>
        <v>3</v>
      </c>
      <c r="G53" s="37"/>
      <c r="H53" s="36">
        <f>SUM(H50:I52)</f>
        <v>2.25</v>
      </c>
      <c r="I53" s="37"/>
    </row>
    <row r="54" spans="1:29" ht="16.5" thickBot="1" x14ac:dyDescent="0.3">
      <c r="Q54" s="38" t="s">
        <v>10</v>
      </c>
      <c r="R54" s="39"/>
      <c r="S54" s="40"/>
      <c r="T54" s="41">
        <f>SUM(T50:U52)</f>
        <v>0</v>
      </c>
      <c r="U54" s="42"/>
    </row>
    <row r="59" spans="1:29" ht="16.5" thickBot="1" x14ac:dyDescent="0.3">
      <c r="A59" s="28" t="s">
        <v>24</v>
      </c>
      <c r="B59" s="28"/>
      <c r="C59" s="28"/>
      <c r="D59" s="28"/>
    </row>
    <row r="60" spans="1:29" ht="19.5" thickBot="1" x14ac:dyDescent="0.35">
      <c r="A60" s="8"/>
      <c r="B60" s="9"/>
      <c r="C60" s="29" t="s">
        <v>13</v>
      </c>
      <c r="D60" s="30"/>
      <c r="E60" s="31" t="s">
        <v>12</v>
      </c>
      <c r="F60" s="30"/>
      <c r="G60" s="31" t="s">
        <v>14</v>
      </c>
      <c r="H60" s="30"/>
      <c r="I60" s="32" t="s">
        <v>25</v>
      </c>
      <c r="J60" s="33"/>
    </row>
    <row r="61" spans="1:29" ht="19.5" thickBot="1" x14ac:dyDescent="0.35">
      <c r="A61" s="22" t="s">
        <v>20</v>
      </c>
      <c r="B61" s="23"/>
      <c r="C61" s="20">
        <f>Q32</f>
        <v>0.16666666666666666</v>
      </c>
      <c r="D61" s="21"/>
      <c r="E61" s="20">
        <f>Q41</f>
        <v>9.0090090090090089E-3</v>
      </c>
      <c r="F61" s="21"/>
      <c r="G61" s="20">
        <f>Q50</f>
        <v>0.22222222222222221</v>
      </c>
      <c r="H61" s="21"/>
      <c r="I61" s="34">
        <f>C61*$C$64+E61*$E$64+G61*$G$64</f>
        <v>5.8735157307860254E-2</v>
      </c>
      <c r="J61" s="35"/>
    </row>
    <row r="62" spans="1:29" ht="19.5" thickBot="1" x14ac:dyDescent="0.35">
      <c r="A62" s="22" t="s">
        <v>21</v>
      </c>
      <c r="B62" s="23"/>
      <c r="C62" s="20">
        <f>Q33</f>
        <v>0.33333333333333331</v>
      </c>
      <c r="D62" s="21"/>
      <c r="E62" s="20">
        <f t="shared" ref="E62:E63" si="29">Q42</f>
        <v>9.00900900900901E-2</v>
      </c>
      <c r="F62" s="21"/>
      <c r="G62" s="20">
        <f t="shared" ref="G62:G63" si="30">Q51</f>
        <v>0.33333333333333331</v>
      </c>
      <c r="H62" s="21"/>
      <c r="I62" s="24">
        <f>C62*$C$64+E62*$E$64+G62*$G$64</f>
        <v>0.1513473948799551</v>
      </c>
      <c r="J62" s="25"/>
    </row>
    <row r="63" spans="1:29" ht="19.5" thickBot="1" x14ac:dyDescent="0.35">
      <c r="A63" s="22" t="s">
        <v>22</v>
      </c>
      <c r="B63" s="23"/>
      <c r="C63" s="20">
        <f t="shared" ref="C63" si="31">Q34</f>
        <v>0.5</v>
      </c>
      <c r="D63" s="21"/>
      <c r="E63" s="20">
        <f t="shared" si="29"/>
        <v>0.90090090090090091</v>
      </c>
      <c r="F63" s="21"/>
      <c r="G63" s="20">
        <f t="shared" si="30"/>
        <v>0.44444444444444442</v>
      </c>
      <c r="H63" s="21"/>
      <c r="I63" s="26">
        <f t="shared" ref="I63" si="32">C63*$C$64+E63*$E$64+G63*$G$64</f>
        <v>0.78991744781218476</v>
      </c>
      <c r="J63" s="27"/>
    </row>
    <row r="64" spans="1:29" ht="19.5" thickBot="1" x14ac:dyDescent="0.35">
      <c r="A64" s="18" t="s">
        <v>9</v>
      </c>
      <c r="B64" s="19"/>
      <c r="C64" s="20">
        <f>P22</f>
        <v>7.1433472860769912E-2</v>
      </c>
      <c r="D64" s="21"/>
      <c r="E64" s="20">
        <f>P21</f>
        <v>0.74816441364166619</v>
      </c>
      <c r="F64" s="21"/>
      <c r="G64" s="20">
        <f>P23</f>
        <v>0.18040211349756399</v>
      </c>
      <c r="H64" s="21"/>
    </row>
  </sheetData>
  <mergeCells count="224">
    <mergeCell ref="Y20:Z20"/>
    <mergeCell ref="AA20:AB20"/>
    <mergeCell ref="A21:B21"/>
    <mergeCell ref="C21:D21"/>
    <mergeCell ref="E21:F21"/>
    <mergeCell ref="G21:H21"/>
    <mergeCell ref="L21:M21"/>
    <mergeCell ref="A19:F19"/>
    <mergeCell ref="C20:D20"/>
    <mergeCell ref="E20:F20"/>
    <mergeCell ref="G20:H20"/>
    <mergeCell ref="W20:X20"/>
    <mergeCell ref="AA21:AB21"/>
    <mergeCell ref="A22:B22"/>
    <mergeCell ref="C22:D22"/>
    <mergeCell ref="E22:F22"/>
    <mergeCell ref="G22:H22"/>
    <mergeCell ref="L22:M22"/>
    <mergeCell ref="N22:O22"/>
    <mergeCell ref="N21:O21"/>
    <mergeCell ref="P21:Q21"/>
    <mergeCell ref="W21:X21"/>
    <mergeCell ref="Y21:Z21"/>
    <mergeCell ref="A24:B24"/>
    <mergeCell ref="C24:D24"/>
    <mergeCell ref="E24:F24"/>
    <mergeCell ref="G24:H24"/>
    <mergeCell ref="P22:Q22"/>
    <mergeCell ref="A23:B23"/>
    <mergeCell ref="C23:D23"/>
    <mergeCell ref="E23:F23"/>
    <mergeCell ref="G23:H23"/>
    <mergeCell ref="L23:M23"/>
    <mergeCell ref="J22:K22"/>
    <mergeCell ref="S22:T22"/>
    <mergeCell ref="J23:K23"/>
    <mergeCell ref="S23:T23"/>
    <mergeCell ref="P25:R25"/>
    <mergeCell ref="S25:T25"/>
    <mergeCell ref="S19:T19"/>
    <mergeCell ref="U19:V19"/>
    <mergeCell ref="J20:O20"/>
    <mergeCell ref="P20:Q20"/>
    <mergeCell ref="S20:T20"/>
    <mergeCell ref="U20:V20"/>
    <mergeCell ref="J21:K21"/>
    <mergeCell ref="S21:T21"/>
    <mergeCell ref="U21:V21"/>
    <mergeCell ref="N23:O23"/>
    <mergeCell ref="P23:Q23"/>
    <mergeCell ref="B44:C44"/>
    <mergeCell ref="D44:E44"/>
    <mergeCell ref="F44:G44"/>
    <mergeCell ref="H44:I44"/>
    <mergeCell ref="Q41:R41"/>
    <mergeCell ref="T41:U41"/>
    <mergeCell ref="V41:W41"/>
    <mergeCell ref="X41:Y41"/>
    <mergeCell ref="M34:N34"/>
    <mergeCell ref="O34:P34"/>
    <mergeCell ref="Q34:R34"/>
    <mergeCell ref="T34:U34"/>
    <mergeCell ref="Z31:AA31"/>
    <mergeCell ref="AB31:AC31"/>
    <mergeCell ref="B32:C32"/>
    <mergeCell ref="D32:E32"/>
    <mergeCell ref="F32:G32"/>
    <mergeCell ref="H32:I32"/>
    <mergeCell ref="K32:L32"/>
    <mergeCell ref="B30:C30"/>
    <mergeCell ref="T30:U30"/>
    <mergeCell ref="V30:W30"/>
    <mergeCell ref="D31:E31"/>
    <mergeCell ref="F31:G31"/>
    <mergeCell ref="H31:I31"/>
    <mergeCell ref="K31:P31"/>
    <mergeCell ref="Q31:R31"/>
    <mergeCell ref="Z32:AA32"/>
    <mergeCell ref="AB32:AC32"/>
    <mergeCell ref="M32:N32"/>
    <mergeCell ref="O32:P32"/>
    <mergeCell ref="Q32:R32"/>
    <mergeCell ref="T32:U32"/>
    <mergeCell ref="V32:W32"/>
    <mergeCell ref="X32:Y32"/>
    <mergeCell ref="T31:U31"/>
    <mergeCell ref="V31:W31"/>
    <mergeCell ref="X31:Y31"/>
    <mergeCell ref="B35:C35"/>
    <mergeCell ref="D35:E35"/>
    <mergeCell ref="F35:G35"/>
    <mergeCell ref="H35:I35"/>
    <mergeCell ref="Q36:S36"/>
    <mergeCell ref="T36:U36"/>
    <mergeCell ref="K33:L33"/>
    <mergeCell ref="M33:N33"/>
    <mergeCell ref="O33:P33"/>
    <mergeCell ref="Q33:R33"/>
    <mergeCell ref="T33:U33"/>
    <mergeCell ref="B34:C34"/>
    <mergeCell ref="D34:E34"/>
    <mergeCell ref="F34:G34"/>
    <mergeCell ref="H34:I34"/>
    <mergeCell ref="K34:L34"/>
    <mergeCell ref="B33:C33"/>
    <mergeCell ref="D33:E33"/>
    <mergeCell ref="F33:G33"/>
    <mergeCell ref="H33:I33"/>
    <mergeCell ref="B39:D39"/>
    <mergeCell ref="T39:U39"/>
    <mergeCell ref="V39:W39"/>
    <mergeCell ref="D40:E40"/>
    <mergeCell ref="F40:G40"/>
    <mergeCell ref="H40:I40"/>
    <mergeCell ref="K40:P40"/>
    <mergeCell ref="Q40:R40"/>
    <mergeCell ref="T40:U40"/>
    <mergeCell ref="V40:W40"/>
    <mergeCell ref="X40:Y40"/>
    <mergeCell ref="Z40:AA40"/>
    <mergeCell ref="AB40:AC40"/>
    <mergeCell ref="B41:C41"/>
    <mergeCell ref="D41:E41"/>
    <mergeCell ref="F41:G41"/>
    <mergeCell ref="H41:I41"/>
    <mergeCell ref="K41:L41"/>
    <mergeCell ref="M41:N41"/>
    <mergeCell ref="O41:P41"/>
    <mergeCell ref="Z41:AA41"/>
    <mergeCell ref="AB41:AC41"/>
    <mergeCell ref="B42:C42"/>
    <mergeCell ref="D42:E42"/>
    <mergeCell ref="F42:G42"/>
    <mergeCell ref="H42:I42"/>
    <mergeCell ref="K42:L42"/>
    <mergeCell ref="M42:N42"/>
    <mergeCell ref="O42:P42"/>
    <mergeCell ref="Q42:R42"/>
    <mergeCell ref="T42:U42"/>
    <mergeCell ref="B43:C43"/>
    <mergeCell ref="D43:E43"/>
    <mergeCell ref="F43:G43"/>
    <mergeCell ref="H43:I43"/>
    <mergeCell ref="K43:L43"/>
    <mergeCell ref="M43:N43"/>
    <mergeCell ref="O43:P43"/>
    <mergeCell ref="Q43:R43"/>
    <mergeCell ref="T43:U43"/>
    <mergeCell ref="Z49:AA49"/>
    <mergeCell ref="AB49:AC49"/>
    <mergeCell ref="B50:C50"/>
    <mergeCell ref="D50:E50"/>
    <mergeCell ref="F50:G50"/>
    <mergeCell ref="H50:I50"/>
    <mergeCell ref="K50:L50"/>
    <mergeCell ref="Q45:S45"/>
    <mergeCell ref="T45:U45"/>
    <mergeCell ref="B48:D48"/>
    <mergeCell ref="T48:U48"/>
    <mergeCell ref="V48:W48"/>
    <mergeCell ref="D49:E49"/>
    <mergeCell ref="F49:G49"/>
    <mergeCell ref="H49:I49"/>
    <mergeCell ref="K49:P49"/>
    <mergeCell ref="Q49:R49"/>
    <mergeCell ref="Z50:AA50"/>
    <mergeCell ref="AB50:AC50"/>
    <mergeCell ref="M50:N50"/>
    <mergeCell ref="O50:P50"/>
    <mergeCell ref="Q50:R50"/>
    <mergeCell ref="T50:U50"/>
    <mergeCell ref="V50:W50"/>
    <mergeCell ref="X50:Y50"/>
    <mergeCell ref="T49:U49"/>
    <mergeCell ref="V49:W49"/>
    <mergeCell ref="X49:Y49"/>
    <mergeCell ref="B53:C53"/>
    <mergeCell ref="D53:E53"/>
    <mergeCell ref="F53:G53"/>
    <mergeCell ref="H53:I53"/>
    <mergeCell ref="Q54:S54"/>
    <mergeCell ref="T54:U54"/>
    <mergeCell ref="K51:L51"/>
    <mergeCell ref="M51:N51"/>
    <mergeCell ref="O51:P51"/>
    <mergeCell ref="Q51:R51"/>
    <mergeCell ref="T51:U51"/>
    <mergeCell ref="B52:C52"/>
    <mergeCell ref="D52:E52"/>
    <mergeCell ref="F52:G52"/>
    <mergeCell ref="H52:I52"/>
    <mergeCell ref="K52:L52"/>
    <mergeCell ref="M52:N52"/>
    <mergeCell ref="O52:P52"/>
    <mergeCell ref="Q52:R52"/>
    <mergeCell ref="T52:U52"/>
    <mergeCell ref="B51:C51"/>
    <mergeCell ref="D51:E51"/>
    <mergeCell ref="F51:G51"/>
    <mergeCell ref="H51:I51"/>
    <mergeCell ref="A59:D59"/>
    <mergeCell ref="C60:D60"/>
    <mergeCell ref="E60:F60"/>
    <mergeCell ref="G60:H60"/>
    <mergeCell ref="I60:J60"/>
    <mergeCell ref="A61:B61"/>
    <mergeCell ref="C61:D61"/>
    <mergeCell ref="E61:F61"/>
    <mergeCell ref="G61:H61"/>
    <mergeCell ref="I61:J61"/>
    <mergeCell ref="A64:B64"/>
    <mergeCell ref="C64:D64"/>
    <mergeCell ref="E64:F64"/>
    <mergeCell ref="G64:H64"/>
    <mergeCell ref="A62:B62"/>
    <mergeCell ref="C62:D62"/>
    <mergeCell ref="E62:F62"/>
    <mergeCell ref="G62:H62"/>
    <mergeCell ref="I62:J62"/>
    <mergeCell ref="A63:B63"/>
    <mergeCell ref="C63:D63"/>
    <mergeCell ref="E63:F63"/>
    <mergeCell ref="G63:H63"/>
    <mergeCell ref="I63:J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8"/>
  <sheetViews>
    <sheetView tabSelected="1" topLeftCell="A4" workbookViewId="0">
      <selection activeCell="D20" sqref="D20:E20"/>
    </sheetView>
  </sheetViews>
  <sheetFormatPr baseColWidth="10" defaultRowHeight="15" x14ac:dyDescent="0.25"/>
  <sheetData>
    <row r="3" spans="1:23" ht="16.5" thickBot="1" x14ac:dyDescent="0.3">
      <c r="A3" s="57" t="s">
        <v>31</v>
      </c>
      <c r="B3" s="58"/>
      <c r="C3" s="58"/>
    </row>
    <row r="4" spans="1:23" ht="16.5" thickBot="1" x14ac:dyDescent="0.3">
      <c r="A4" s="71" t="s">
        <v>32</v>
      </c>
      <c r="B4" s="93"/>
      <c r="C4" s="71" t="s">
        <v>27</v>
      </c>
      <c r="D4" s="110"/>
      <c r="E4" s="71" t="s">
        <v>28</v>
      </c>
      <c r="F4" s="110"/>
      <c r="G4" s="71" t="s">
        <v>29</v>
      </c>
      <c r="H4" s="93"/>
      <c r="I4" s="71" t="s">
        <v>30</v>
      </c>
      <c r="J4" s="93"/>
    </row>
    <row r="5" spans="1:23" ht="16.5" thickBot="1" x14ac:dyDescent="0.3">
      <c r="A5" s="73">
        <v>1.25</v>
      </c>
      <c r="B5" s="99"/>
      <c r="C5" s="100">
        <v>0.05</v>
      </c>
      <c r="D5" s="101"/>
      <c r="E5" s="102">
        <f>C5</f>
        <v>0.05</v>
      </c>
      <c r="F5" s="103"/>
      <c r="G5" s="104">
        <v>0</v>
      </c>
      <c r="H5" s="105"/>
      <c r="I5" s="108">
        <v>4.99E-2</v>
      </c>
      <c r="J5" s="109"/>
    </row>
    <row r="6" spans="1:23" ht="16.5" thickBot="1" x14ac:dyDescent="0.3">
      <c r="A6" s="73">
        <v>1.5</v>
      </c>
      <c r="B6" s="99"/>
      <c r="C6" s="100">
        <v>0.15</v>
      </c>
      <c r="D6" s="101"/>
      <c r="E6" s="102">
        <f>E5+C6</f>
        <v>0.2</v>
      </c>
      <c r="F6" s="103"/>
      <c r="G6" s="104">
        <f>E5</f>
        <v>0.05</v>
      </c>
      <c r="H6" s="105"/>
      <c r="I6" s="106">
        <v>0.19989999999999999</v>
      </c>
      <c r="J6" s="107"/>
    </row>
    <row r="7" spans="1:23" ht="16.5" thickBot="1" x14ac:dyDescent="0.3">
      <c r="A7" s="73">
        <v>1.75</v>
      </c>
      <c r="B7" s="99"/>
      <c r="C7" s="100">
        <v>0.2</v>
      </c>
      <c r="D7" s="101"/>
      <c r="E7" s="102">
        <f>E6+C7</f>
        <v>0.4</v>
      </c>
      <c r="F7" s="103"/>
      <c r="G7" s="104">
        <f>E6</f>
        <v>0.2</v>
      </c>
      <c r="H7" s="105"/>
      <c r="I7" s="106">
        <v>0.39989999999999998</v>
      </c>
      <c r="J7" s="107"/>
    </row>
    <row r="8" spans="1:23" ht="16.5" thickBot="1" x14ac:dyDescent="0.3">
      <c r="A8" s="73">
        <v>2</v>
      </c>
      <c r="B8" s="99"/>
      <c r="C8" s="100">
        <v>0.3</v>
      </c>
      <c r="D8" s="101"/>
      <c r="E8" s="102">
        <f>E7+C8</f>
        <v>0.7</v>
      </c>
      <c r="F8" s="103"/>
      <c r="G8" s="104">
        <f>E7</f>
        <v>0.4</v>
      </c>
      <c r="H8" s="105"/>
      <c r="I8" s="106">
        <v>0.69989999999999997</v>
      </c>
      <c r="J8" s="107"/>
    </row>
    <row r="9" spans="1:23" ht="16.5" thickBot="1" x14ac:dyDescent="0.3">
      <c r="A9" s="73">
        <v>2.25</v>
      </c>
      <c r="B9" s="99"/>
      <c r="C9" s="100">
        <v>0.3</v>
      </c>
      <c r="D9" s="101"/>
      <c r="E9" s="102">
        <f>E8+C9</f>
        <v>1</v>
      </c>
      <c r="F9" s="103"/>
      <c r="G9" s="104">
        <f>E8</f>
        <v>0.7</v>
      </c>
      <c r="H9" s="105"/>
      <c r="I9" s="106">
        <v>0.99990000000000001</v>
      </c>
      <c r="J9" s="107"/>
    </row>
    <row r="11" spans="1:23" ht="16.5" thickBot="1" x14ac:dyDescent="0.3">
      <c r="A11" s="57" t="s">
        <v>33</v>
      </c>
      <c r="B11" s="58"/>
      <c r="C11" s="58"/>
      <c r="D11" s="58"/>
      <c r="E11" s="58"/>
    </row>
    <row r="12" spans="1:23" ht="16.5" thickBot="1" x14ac:dyDescent="0.3">
      <c r="A12" s="91" t="s">
        <v>34</v>
      </c>
      <c r="B12" s="92"/>
      <c r="C12" s="92"/>
      <c r="D12" s="93"/>
      <c r="E12" s="10">
        <f>1/1.2</f>
        <v>0.83333333333333337</v>
      </c>
      <c r="F12" s="97" t="s">
        <v>36</v>
      </c>
      <c r="G12" s="58"/>
    </row>
    <row r="13" spans="1:23" ht="16.5" thickBot="1" x14ac:dyDescent="0.3">
      <c r="A13" s="94" t="s">
        <v>35</v>
      </c>
      <c r="B13" s="95"/>
      <c r="C13" s="95"/>
      <c r="D13" s="96"/>
      <c r="E13" s="11">
        <v>8</v>
      </c>
      <c r="F13" t="s">
        <v>37</v>
      </c>
    </row>
    <row r="15" spans="1:23" ht="15.75" thickBot="1" x14ac:dyDescent="0.3"/>
    <row r="16" spans="1:23" ht="16.5" thickBot="1" x14ac:dyDescent="0.3">
      <c r="A16" s="89" t="s">
        <v>45</v>
      </c>
      <c r="B16" s="98"/>
      <c r="C16" s="12" t="s">
        <v>38</v>
      </c>
      <c r="D16" s="89" t="s">
        <v>46</v>
      </c>
      <c r="E16" s="90"/>
      <c r="F16" s="89" t="s">
        <v>39</v>
      </c>
      <c r="G16" s="90"/>
      <c r="H16" s="12" t="s">
        <v>47</v>
      </c>
      <c r="I16" s="89" t="s">
        <v>31</v>
      </c>
      <c r="J16" s="90"/>
      <c r="L16" s="89" t="s">
        <v>48</v>
      </c>
      <c r="M16" s="90"/>
      <c r="N16" s="89" t="s">
        <v>40</v>
      </c>
      <c r="O16" s="90"/>
      <c r="P16" s="89" t="s">
        <v>49</v>
      </c>
      <c r="Q16" s="90"/>
      <c r="R16" s="89" t="s">
        <v>50</v>
      </c>
      <c r="S16" s="90"/>
      <c r="T16" s="89" t="s">
        <v>41</v>
      </c>
      <c r="U16" s="90"/>
      <c r="V16" s="89" t="s">
        <v>42</v>
      </c>
      <c r="W16" s="90"/>
    </row>
    <row r="17" spans="1:23" ht="16.5" thickBot="1" x14ac:dyDescent="0.3">
      <c r="A17" s="83">
        <v>1</v>
      </c>
      <c r="B17" s="84"/>
      <c r="C17" s="13">
        <v>0.1</v>
      </c>
      <c r="D17" s="85">
        <f>-(LN(1-C17)/$E$12)</f>
        <v>0.12643261878939152</v>
      </c>
      <c r="E17" s="86"/>
      <c r="F17" s="85">
        <f>D17</f>
        <v>0.12643261878939152</v>
      </c>
      <c r="G17" s="82"/>
      <c r="H17" s="14">
        <v>0.97</v>
      </c>
      <c r="I17" s="87">
        <v>2.25</v>
      </c>
      <c r="J17" s="88"/>
      <c r="K17" s="15"/>
      <c r="L17" s="85">
        <f>F17</f>
        <v>0.12643261878939152</v>
      </c>
      <c r="M17" s="82"/>
      <c r="N17" s="85">
        <f>L17-F17</f>
        <v>0</v>
      </c>
      <c r="O17" s="82"/>
      <c r="P17" s="85">
        <f>L17+I17</f>
        <v>2.3764326187893916</v>
      </c>
      <c r="Q17" s="82"/>
      <c r="R17" s="85">
        <f>P17-F17</f>
        <v>2.25</v>
      </c>
      <c r="S17" s="82"/>
      <c r="T17" s="81">
        <v>0</v>
      </c>
      <c r="U17" s="82"/>
      <c r="V17" s="81">
        <v>1</v>
      </c>
      <c r="W17" s="82"/>
    </row>
    <row r="18" spans="1:23" ht="16.5" thickBot="1" x14ac:dyDescent="0.3">
      <c r="A18" s="83">
        <v>2</v>
      </c>
      <c r="B18" s="84"/>
      <c r="C18" s="13">
        <v>0.9</v>
      </c>
      <c r="D18" s="85">
        <f>-(LN(1-C18)/$E$12)</f>
        <v>2.7631021115928549</v>
      </c>
      <c r="E18" s="86"/>
      <c r="F18" s="85">
        <f>D18+F17</f>
        <v>2.8895347303822465</v>
      </c>
      <c r="G18" s="82"/>
      <c r="H18" s="14">
        <v>0.48</v>
      </c>
      <c r="I18" s="87">
        <v>2</v>
      </c>
      <c r="J18" s="88"/>
      <c r="K18" s="15"/>
      <c r="L18" s="85">
        <f>MAX(F18,P17)</f>
        <v>2.8895347303822465</v>
      </c>
      <c r="M18" s="82"/>
      <c r="N18" s="85">
        <f>L18-F18</f>
        <v>0</v>
      </c>
      <c r="O18" s="82"/>
      <c r="P18" s="85">
        <f>L18+I18</f>
        <v>4.8895347303822465</v>
      </c>
      <c r="Q18" s="82"/>
      <c r="R18" s="85">
        <f>P18-F18</f>
        <v>2</v>
      </c>
      <c r="S18" s="82"/>
      <c r="T18" s="81">
        <f>COUNTIF($P$17:P17,"&gt;"&amp;F18)</f>
        <v>0</v>
      </c>
      <c r="U18" s="82"/>
      <c r="V18" s="81">
        <v>1</v>
      </c>
      <c r="W18" s="82"/>
    </row>
    <row r="19" spans="1:23" ht="16.5" thickBot="1" x14ac:dyDescent="0.3">
      <c r="A19" s="83">
        <v>3</v>
      </c>
      <c r="B19" s="84"/>
      <c r="C19" s="13">
        <v>0.2</v>
      </c>
      <c r="D19" s="85">
        <f>-(LN(1-C19)/$E$12)</f>
        <v>0.26777226157705164</v>
      </c>
      <c r="E19" s="86"/>
      <c r="F19" s="85">
        <f>D19+F18</f>
        <v>3.157306991959298</v>
      </c>
      <c r="G19" s="82"/>
      <c r="H19" s="14">
        <v>0.61</v>
      </c>
      <c r="I19" s="87">
        <v>2</v>
      </c>
      <c r="J19" s="88"/>
      <c r="K19" s="15"/>
      <c r="L19" s="85">
        <f>MAX(F19,P18)</f>
        <v>4.8895347303822465</v>
      </c>
      <c r="M19" s="82"/>
      <c r="N19" s="85">
        <f>L19-F19</f>
        <v>1.7322277384229485</v>
      </c>
      <c r="O19" s="82"/>
      <c r="P19" s="85">
        <f>L19+I19</f>
        <v>6.8895347303822465</v>
      </c>
      <c r="Q19" s="82"/>
      <c r="R19" s="85">
        <f t="shared" ref="R19:R24" si="0">P19-F19</f>
        <v>3.7322277384229485</v>
      </c>
      <c r="S19" s="82"/>
      <c r="T19" s="81">
        <f>COUNTIF($P$17:P18,"&gt;"&amp;F19)</f>
        <v>1</v>
      </c>
      <c r="U19" s="82"/>
      <c r="V19" s="81">
        <v>0</v>
      </c>
      <c r="W19" s="82"/>
    </row>
    <row r="20" spans="1:23" ht="16.5" thickBot="1" x14ac:dyDescent="0.3">
      <c r="A20" s="83">
        <v>4</v>
      </c>
      <c r="B20" s="84"/>
      <c r="C20" s="13">
        <v>0.9</v>
      </c>
      <c r="D20" s="85">
        <f t="shared" ref="D18:D24" si="1">-(LN(1-C20)/$E$12)</f>
        <v>2.7631021115928549</v>
      </c>
      <c r="E20" s="86"/>
      <c r="F20" s="85">
        <f t="shared" ref="F20:F24" si="2">D20+F19</f>
        <v>5.9204091035521529</v>
      </c>
      <c r="G20" s="82"/>
      <c r="H20" s="14">
        <v>0.28999999999999998</v>
      </c>
      <c r="I20" s="87">
        <v>1.75</v>
      </c>
      <c r="J20" s="88"/>
      <c r="K20" s="15"/>
      <c r="L20" s="85">
        <f>MAX(F20,P19)</f>
        <v>6.8895347303822465</v>
      </c>
      <c r="M20" s="82"/>
      <c r="N20" s="85">
        <f t="shared" ref="N20:N24" si="3">L20-F20</f>
        <v>0.96912562683009362</v>
      </c>
      <c r="O20" s="82"/>
      <c r="P20" s="85">
        <f t="shared" ref="P20:P24" si="4">L20+I20</f>
        <v>8.6395347303822465</v>
      </c>
      <c r="Q20" s="82"/>
      <c r="R20" s="85">
        <f t="shared" si="0"/>
        <v>2.7191256268300936</v>
      </c>
      <c r="S20" s="82"/>
      <c r="T20" s="81">
        <f>COUNTIF($P$17:P19,"&gt;"&amp;F20)</f>
        <v>1</v>
      </c>
      <c r="U20" s="82"/>
      <c r="V20" s="81">
        <v>0</v>
      </c>
      <c r="W20" s="82"/>
    </row>
    <row r="21" spans="1:23" ht="16.5" thickBot="1" x14ac:dyDescent="0.3">
      <c r="A21" s="83">
        <v>5</v>
      </c>
      <c r="B21" s="84"/>
      <c r="C21" s="13">
        <v>0.1</v>
      </c>
      <c r="D21" s="85">
        <f t="shared" si="1"/>
        <v>0.12643261878939152</v>
      </c>
      <c r="E21" s="86"/>
      <c r="F21" s="85">
        <f t="shared" si="2"/>
        <v>6.0468417223415445</v>
      </c>
      <c r="G21" s="82"/>
      <c r="H21" s="14">
        <v>0.89</v>
      </c>
      <c r="I21" s="87">
        <v>2.25</v>
      </c>
      <c r="J21" s="88"/>
      <c r="K21" s="15"/>
      <c r="L21" s="85">
        <f>MAX(F21,P20)</f>
        <v>8.6395347303822465</v>
      </c>
      <c r="M21" s="82"/>
      <c r="N21" s="85">
        <f t="shared" si="3"/>
        <v>2.592693008040702</v>
      </c>
      <c r="O21" s="82"/>
      <c r="P21" s="85">
        <f t="shared" si="4"/>
        <v>10.889534730382247</v>
      </c>
      <c r="Q21" s="82"/>
      <c r="R21" s="85">
        <f t="shared" si="0"/>
        <v>4.842693008040702</v>
      </c>
      <c r="S21" s="82"/>
      <c r="T21" s="81">
        <f>COUNTIF($P$17:P20,"&gt;"&amp;F21)</f>
        <v>2</v>
      </c>
      <c r="U21" s="82"/>
      <c r="V21" s="81">
        <v>0</v>
      </c>
      <c r="W21" s="82"/>
    </row>
    <row r="22" spans="1:23" ht="16.5" thickBot="1" x14ac:dyDescent="0.3">
      <c r="A22" s="83">
        <v>6</v>
      </c>
      <c r="B22" s="84"/>
      <c r="C22" s="13">
        <v>0.2</v>
      </c>
      <c r="D22" s="85">
        <f t="shared" si="1"/>
        <v>0.26777226157705164</v>
      </c>
      <c r="E22" s="86"/>
      <c r="F22" s="85">
        <f t="shared" si="2"/>
        <v>6.314613983918596</v>
      </c>
      <c r="G22" s="82"/>
      <c r="H22" s="14">
        <v>0.13</v>
      </c>
      <c r="I22" s="87">
        <v>1.5</v>
      </c>
      <c r="J22" s="88"/>
      <c r="K22" s="15"/>
      <c r="L22" s="85">
        <f t="shared" ref="L22:L24" si="5">MAX(F22,P21)</f>
        <v>10.889534730382247</v>
      </c>
      <c r="M22" s="82"/>
      <c r="N22" s="85">
        <f t="shared" si="3"/>
        <v>4.5749207464636505</v>
      </c>
      <c r="O22" s="82"/>
      <c r="P22" s="85">
        <f t="shared" si="4"/>
        <v>12.389534730382247</v>
      </c>
      <c r="Q22" s="82"/>
      <c r="R22" s="85">
        <f t="shared" si="0"/>
        <v>6.0749207464636505</v>
      </c>
      <c r="S22" s="82"/>
      <c r="T22" s="81">
        <f>COUNTIF($P$17:P21,"&gt;"&amp;F22)</f>
        <v>3</v>
      </c>
      <c r="U22" s="82"/>
      <c r="V22" s="81">
        <v>0</v>
      </c>
      <c r="W22" s="82"/>
    </row>
    <row r="23" spans="1:23" ht="16.5" thickBot="1" x14ac:dyDescent="0.3">
      <c r="A23" s="83">
        <v>7</v>
      </c>
      <c r="B23" s="84"/>
      <c r="C23" s="13">
        <v>0.8</v>
      </c>
      <c r="D23" s="85">
        <f t="shared" si="1"/>
        <v>1.9313254949209204</v>
      </c>
      <c r="E23" s="86"/>
      <c r="F23" s="85">
        <f t="shared" si="2"/>
        <v>8.2459394788395173</v>
      </c>
      <c r="G23" s="82"/>
      <c r="H23" s="14">
        <v>0.13</v>
      </c>
      <c r="I23" s="87">
        <v>1.5</v>
      </c>
      <c r="J23" s="88"/>
      <c r="K23" s="15"/>
      <c r="L23" s="85">
        <f t="shared" si="5"/>
        <v>12.389534730382247</v>
      </c>
      <c r="M23" s="82"/>
      <c r="N23" s="85">
        <f t="shared" si="3"/>
        <v>4.1435952515427292</v>
      </c>
      <c r="O23" s="82"/>
      <c r="P23" s="85">
        <f t="shared" si="4"/>
        <v>13.889534730382247</v>
      </c>
      <c r="Q23" s="82"/>
      <c r="R23" s="85">
        <f t="shared" si="0"/>
        <v>5.6435952515427292</v>
      </c>
      <c r="S23" s="82"/>
      <c r="T23" s="81">
        <f>COUNTIF($P$17:P22,"&gt;"&amp;F23)</f>
        <v>3</v>
      </c>
      <c r="U23" s="82"/>
      <c r="V23" s="81">
        <v>0</v>
      </c>
      <c r="W23" s="82"/>
    </row>
    <row r="24" spans="1:23" ht="16.5" thickBot="1" x14ac:dyDescent="0.3">
      <c r="A24" s="83">
        <v>8</v>
      </c>
      <c r="B24" s="84"/>
      <c r="C24" s="13">
        <v>0.2</v>
      </c>
      <c r="D24" s="85">
        <f t="shared" si="1"/>
        <v>0.26777226157705164</v>
      </c>
      <c r="E24" s="86"/>
      <c r="F24" s="85">
        <f t="shared" si="2"/>
        <v>8.5137117404165696</v>
      </c>
      <c r="G24" s="82"/>
      <c r="H24" s="14">
        <v>0.13</v>
      </c>
      <c r="I24" s="87">
        <v>1.5</v>
      </c>
      <c r="J24" s="88"/>
      <c r="K24" s="15"/>
      <c r="L24" s="85">
        <f t="shared" si="5"/>
        <v>13.889534730382247</v>
      </c>
      <c r="M24" s="82"/>
      <c r="N24" s="85">
        <f t="shared" si="3"/>
        <v>5.3758229899656769</v>
      </c>
      <c r="O24" s="82"/>
      <c r="P24" s="85">
        <f t="shared" si="4"/>
        <v>15.389534730382247</v>
      </c>
      <c r="Q24" s="82"/>
      <c r="R24" s="85">
        <f t="shared" si="0"/>
        <v>6.8758229899656769</v>
      </c>
      <c r="S24" s="82"/>
      <c r="T24" s="81">
        <f>COUNTIF($P$17:P23,"&gt;"&amp;F24)</f>
        <v>4</v>
      </c>
      <c r="U24" s="82"/>
      <c r="V24" s="81">
        <v>0</v>
      </c>
      <c r="W24" s="82"/>
    </row>
    <row r="25" spans="1:23" ht="15.75" thickBot="1" x14ac:dyDescent="0.3"/>
    <row r="26" spans="1:23" ht="16.5" thickBot="1" x14ac:dyDescent="0.3">
      <c r="A26" s="38" t="s">
        <v>43</v>
      </c>
      <c r="B26" s="79"/>
      <c r="C26" s="79"/>
      <c r="D26" s="80"/>
      <c r="E26" s="16">
        <f>AVERAGE(R17:S24)</f>
        <v>4.2672981701582247</v>
      </c>
      <c r="F26" s="1" t="s">
        <v>51</v>
      </c>
    </row>
    <row r="27" spans="1:23" ht="16.5" thickBot="1" x14ac:dyDescent="0.3">
      <c r="A27" s="38" t="s">
        <v>52</v>
      </c>
      <c r="B27" s="79"/>
      <c r="C27" s="79"/>
      <c r="D27" s="80"/>
      <c r="E27" s="17">
        <f>MAX(N17:O24)</f>
        <v>5.3758229899656769</v>
      </c>
    </row>
    <row r="28" spans="1:23" ht="16.5" thickBot="1" x14ac:dyDescent="0.3">
      <c r="A28" s="38" t="s">
        <v>44</v>
      </c>
      <c r="B28" s="79"/>
      <c r="C28" s="79"/>
      <c r="D28" s="80"/>
      <c r="E28" s="16">
        <f>AVERAGE(T17:U24)</f>
        <v>1.75</v>
      </c>
      <c r="F28" s="1"/>
    </row>
  </sheetData>
  <mergeCells count="128">
    <mergeCell ref="A3:C3"/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  <mergeCell ref="A6:B6"/>
    <mergeCell ref="C6:D6"/>
    <mergeCell ref="E6:F6"/>
    <mergeCell ref="G6:H6"/>
    <mergeCell ref="I6:J6"/>
    <mergeCell ref="I9:J9"/>
    <mergeCell ref="A11:E11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A12:D12"/>
    <mergeCell ref="A13:D13"/>
    <mergeCell ref="F12:G12"/>
    <mergeCell ref="A16:B16"/>
    <mergeCell ref="D16:E16"/>
    <mergeCell ref="F16:G16"/>
    <mergeCell ref="A9:B9"/>
    <mergeCell ref="C9:D9"/>
    <mergeCell ref="E9:F9"/>
    <mergeCell ref="G9:H9"/>
    <mergeCell ref="V16:W16"/>
    <mergeCell ref="A17:B17"/>
    <mergeCell ref="D17:E17"/>
    <mergeCell ref="F17:G17"/>
    <mergeCell ref="I17:J17"/>
    <mergeCell ref="L17:M17"/>
    <mergeCell ref="N17:O17"/>
    <mergeCell ref="P17:Q17"/>
    <mergeCell ref="R17:S17"/>
    <mergeCell ref="T17:U17"/>
    <mergeCell ref="I16:J16"/>
    <mergeCell ref="L16:M16"/>
    <mergeCell ref="N16:O16"/>
    <mergeCell ref="P16:Q16"/>
    <mergeCell ref="R16:S16"/>
    <mergeCell ref="T16:U16"/>
    <mergeCell ref="V17:W17"/>
    <mergeCell ref="A18:B18"/>
    <mergeCell ref="D18:E18"/>
    <mergeCell ref="F18:G18"/>
    <mergeCell ref="I18:J18"/>
    <mergeCell ref="L18:M18"/>
    <mergeCell ref="N18:O18"/>
    <mergeCell ref="P18:Q18"/>
    <mergeCell ref="R18:S18"/>
    <mergeCell ref="T18:U18"/>
    <mergeCell ref="V18:W18"/>
    <mergeCell ref="A19:B19"/>
    <mergeCell ref="D19:E19"/>
    <mergeCell ref="F19:G19"/>
    <mergeCell ref="I19:J19"/>
    <mergeCell ref="L19:M19"/>
    <mergeCell ref="N19:O19"/>
    <mergeCell ref="P19:Q19"/>
    <mergeCell ref="R19:S19"/>
    <mergeCell ref="T19:U19"/>
    <mergeCell ref="V19:W19"/>
    <mergeCell ref="A20:B20"/>
    <mergeCell ref="D20:E20"/>
    <mergeCell ref="F20:G20"/>
    <mergeCell ref="I20:J20"/>
    <mergeCell ref="L20:M20"/>
    <mergeCell ref="N20:O20"/>
    <mergeCell ref="P20:Q20"/>
    <mergeCell ref="R20:S20"/>
    <mergeCell ref="T20:U20"/>
    <mergeCell ref="V20:W20"/>
    <mergeCell ref="A21:B21"/>
    <mergeCell ref="D21:E21"/>
    <mergeCell ref="F21:G21"/>
    <mergeCell ref="I21:J21"/>
    <mergeCell ref="L21:M21"/>
    <mergeCell ref="N21:O21"/>
    <mergeCell ref="P21:Q21"/>
    <mergeCell ref="R21:S21"/>
    <mergeCell ref="T21:U21"/>
    <mergeCell ref="V21:W21"/>
    <mergeCell ref="A22:B22"/>
    <mergeCell ref="D22:E22"/>
    <mergeCell ref="F22:G22"/>
    <mergeCell ref="I22:J22"/>
    <mergeCell ref="L22:M22"/>
    <mergeCell ref="N22:O22"/>
    <mergeCell ref="P22:Q22"/>
    <mergeCell ref="R22:S22"/>
    <mergeCell ref="T22:U22"/>
    <mergeCell ref="V22:W22"/>
    <mergeCell ref="A23:B23"/>
    <mergeCell ref="D23:E23"/>
    <mergeCell ref="F23:G23"/>
    <mergeCell ref="I23:J23"/>
    <mergeCell ref="L23:M23"/>
    <mergeCell ref="N23:O23"/>
    <mergeCell ref="P23:Q23"/>
    <mergeCell ref="R23:S23"/>
    <mergeCell ref="T23:U23"/>
    <mergeCell ref="A26:D26"/>
    <mergeCell ref="A27:D27"/>
    <mergeCell ref="A28:D28"/>
    <mergeCell ref="V24:W24"/>
    <mergeCell ref="V23:W23"/>
    <mergeCell ref="A24:B24"/>
    <mergeCell ref="D24:E24"/>
    <mergeCell ref="F24:G24"/>
    <mergeCell ref="I24:J24"/>
    <mergeCell ref="L24:M24"/>
    <mergeCell ref="N24:O24"/>
    <mergeCell ref="P24:Q24"/>
    <mergeCell ref="R24:S24"/>
    <mergeCell ref="T24:U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2020-11-18T22:43:05Z</dcterms:modified>
</cp:coreProperties>
</file>