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CA6E4762-A6D4-40D7-B438-326FE0CB3AF0}" xr6:coauthVersionLast="47" xr6:coauthVersionMax="47" xr10:uidLastSave="{00000000-0000-0000-0000-000000000000}"/>
  <bookViews>
    <workbookView xWindow="3540" yWindow="3510" windowWidth="11850" windowHeight="742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0" i="1" l="1"/>
  <c r="H70" i="1"/>
  <c r="I70" i="1" s="1"/>
  <c r="L25" i="1"/>
  <c r="F25" i="1"/>
  <c r="H15" i="1"/>
  <c r="G16" i="1"/>
  <c r="G15" i="1"/>
  <c r="D58" i="1"/>
  <c r="N25" i="1"/>
  <c r="R25" i="1" s="1"/>
  <c r="N34" i="1"/>
  <c r="N33" i="1"/>
  <c r="F27" i="1"/>
  <c r="F26" i="1"/>
  <c r="D25" i="1"/>
  <c r="E15" i="1"/>
  <c r="E14" i="1"/>
  <c r="I104" i="1"/>
  <c r="G104" i="1"/>
  <c r="H104" i="1"/>
  <c r="A139" i="1"/>
  <c r="B138" i="1" s="1"/>
  <c r="E138" i="1" s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38" i="1"/>
  <c r="D63" i="1" l="1"/>
  <c r="D62" i="1"/>
  <c r="P25" i="1"/>
  <c r="H138" i="1"/>
  <c r="G138" i="1" s="1"/>
  <c r="D59" i="1"/>
  <c r="L43" i="1"/>
  <c r="A190" i="1" s="1"/>
  <c r="L27" i="1"/>
  <c r="A174" i="1" s="1"/>
  <c r="L28" i="1"/>
  <c r="A175" i="1" s="1"/>
  <c r="L30" i="1"/>
  <c r="A177" i="1" s="1"/>
  <c r="A106" i="1"/>
  <c r="F28" i="1"/>
  <c r="A107" i="1" s="1"/>
  <c r="F29" i="1"/>
  <c r="A108" i="1" s="1"/>
  <c r="F30" i="1"/>
  <c r="A109" i="1" s="1"/>
  <c r="F31" i="1"/>
  <c r="A110" i="1" s="1"/>
  <c r="F32" i="1"/>
  <c r="A111" i="1" s="1"/>
  <c r="F39" i="1"/>
  <c r="A118" i="1" s="1"/>
  <c r="F40" i="1"/>
  <c r="A119" i="1" s="1"/>
  <c r="F41" i="1"/>
  <c r="A120" i="1" s="1"/>
  <c r="F42" i="1"/>
  <c r="A121" i="1" s="1"/>
  <c r="F43" i="1"/>
  <c r="A122" i="1" s="1"/>
  <c r="F44" i="1"/>
  <c r="A123" i="1" s="1"/>
  <c r="F51" i="1"/>
  <c r="A130" i="1" s="1"/>
  <c r="F52" i="1"/>
  <c r="A131" i="1" s="1"/>
  <c r="F53" i="1"/>
  <c r="A132" i="1" s="1"/>
  <c r="F54" i="1"/>
  <c r="A133" i="1" s="1"/>
  <c r="D26" i="1"/>
  <c r="D27" i="1"/>
  <c r="D28" i="1"/>
  <c r="D29" i="1"/>
  <c r="D30" i="1"/>
  <c r="D31" i="1"/>
  <c r="D32" i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D40" i="1"/>
  <c r="D41" i="1"/>
  <c r="D42" i="1"/>
  <c r="D43" i="1"/>
  <c r="D44" i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D52" i="1"/>
  <c r="D53" i="1"/>
  <c r="D54" i="1"/>
  <c r="H14" i="1"/>
  <c r="A128" i="1" l="1"/>
  <c r="L49" i="1"/>
  <c r="A196" i="1" s="1"/>
  <c r="A129" i="1"/>
  <c r="L50" i="1"/>
  <c r="A197" i="1" s="1"/>
  <c r="N50" i="1"/>
  <c r="A126" i="1"/>
  <c r="L47" i="1"/>
  <c r="A194" i="1" s="1"/>
  <c r="A117" i="1"/>
  <c r="L38" i="1"/>
  <c r="A185" i="1" s="1"/>
  <c r="N38" i="1"/>
  <c r="A115" i="1"/>
  <c r="L36" i="1"/>
  <c r="A183" i="1" s="1"/>
  <c r="A113" i="1"/>
  <c r="L34" i="1"/>
  <c r="A181" i="1" s="1"/>
  <c r="A116" i="1"/>
  <c r="L37" i="1"/>
  <c r="A184" i="1" s="1"/>
  <c r="N37" i="1"/>
  <c r="A114" i="1"/>
  <c r="L35" i="1"/>
  <c r="A182" i="1" s="1"/>
  <c r="N35" i="1"/>
  <c r="A125" i="1"/>
  <c r="N46" i="1"/>
  <c r="L46" i="1"/>
  <c r="A193" i="1" s="1"/>
  <c r="A124" i="1"/>
  <c r="L45" i="1"/>
  <c r="A105" i="1"/>
  <c r="L26" i="1"/>
  <c r="A173" i="1" s="1"/>
  <c r="A127" i="1"/>
  <c r="L48" i="1"/>
  <c r="A195" i="1" s="1"/>
  <c r="N48" i="1"/>
  <c r="A112" i="1"/>
  <c r="L33" i="1"/>
  <c r="A180" i="1" s="1"/>
  <c r="A104" i="1"/>
  <c r="L29" i="1"/>
  <c r="A176" i="1" s="1"/>
  <c r="N43" i="1"/>
  <c r="N31" i="1"/>
  <c r="N30" i="1"/>
  <c r="N29" i="1"/>
  <c r="L42" i="1"/>
  <c r="A189" i="1" s="1"/>
  <c r="N28" i="1"/>
  <c r="I138" i="1"/>
  <c r="L44" i="1"/>
  <c r="A191" i="1" s="1"/>
  <c r="N53" i="1"/>
  <c r="N27" i="1"/>
  <c r="L54" i="1"/>
  <c r="A201" i="1" s="1"/>
  <c r="L53" i="1"/>
  <c r="A200" i="1" s="1"/>
  <c r="L40" i="1"/>
  <c r="A187" i="1" s="1"/>
  <c r="N42" i="1"/>
  <c r="A172" i="1"/>
  <c r="L52" i="1"/>
  <c r="A199" i="1" s="1"/>
  <c r="L39" i="1"/>
  <c r="A186" i="1" s="1"/>
  <c r="L41" i="1"/>
  <c r="A188" i="1" s="1"/>
  <c r="L51" i="1"/>
  <c r="A198" i="1" s="1"/>
  <c r="L32" i="1"/>
  <c r="A179" i="1" s="1"/>
  <c r="N41" i="1"/>
  <c r="L31" i="1"/>
  <c r="A178" i="1" s="1"/>
  <c r="A93" i="1" l="1"/>
  <c r="R48" i="1"/>
  <c r="A229" i="1" s="1"/>
  <c r="P48" i="1"/>
  <c r="N47" i="1"/>
  <c r="A72" i="1"/>
  <c r="P27" i="1"/>
  <c r="R27" i="1"/>
  <c r="A208" i="1" s="1"/>
  <c r="N51" i="1"/>
  <c r="A83" i="1"/>
  <c r="P38" i="1"/>
  <c r="R38" i="1"/>
  <c r="A219" i="1" s="1"/>
  <c r="A82" i="1"/>
  <c r="P37" i="1"/>
  <c r="R37" i="1"/>
  <c r="A218" i="1" s="1"/>
  <c r="A192" i="1"/>
  <c r="D60" i="1"/>
  <c r="A95" i="1"/>
  <c r="P50" i="1"/>
  <c r="R50" i="1"/>
  <c r="A231" i="1" s="1"/>
  <c r="A74" i="1"/>
  <c r="P29" i="1"/>
  <c r="R29" i="1"/>
  <c r="A210" i="1" s="1"/>
  <c r="N54" i="1"/>
  <c r="N32" i="1"/>
  <c r="A76" i="1"/>
  <c r="R31" i="1"/>
  <c r="A212" i="1" s="1"/>
  <c r="P31" i="1"/>
  <c r="A98" i="1"/>
  <c r="P53" i="1"/>
  <c r="R53" i="1"/>
  <c r="A234" i="1" s="1"/>
  <c r="N45" i="1"/>
  <c r="A75" i="1"/>
  <c r="P30" i="1"/>
  <c r="R30" i="1"/>
  <c r="A211" i="1" s="1"/>
  <c r="A73" i="1"/>
  <c r="P28" i="1"/>
  <c r="R28" i="1"/>
  <c r="A209" i="1" s="1"/>
  <c r="B104" i="1"/>
  <c r="E104" i="1" s="1"/>
  <c r="A80" i="1"/>
  <c r="P35" i="1"/>
  <c r="R35" i="1"/>
  <c r="A216" i="1" s="1"/>
  <c r="N26" i="1"/>
  <c r="D61" i="1" s="1"/>
  <c r="F61" i="1" s="1"/>
  <c r="B172" i="1"/>
  <c r="E172" i="1" s="1"/>
  <c r="H172" i="1"/>
  <c r="N40" i="1"/>
  <c r="N36" i="1"/>
  <c r="N49" i="1"/>
  <c r="A88" i="1"/>
  <c r="P43" i="1"/>
  <c r="R43" i="1"/>
  <c r="A224" i="1" s="1"/>
  <c r="N52" i="1"/>
  <c r="A91" i="1"/>
  <c r="R46" i="1"/>
  <c r="A227" i="1" s="1"/>
  <c r="P46" i="1"/>
  <c r="A86" i="1"/>
  <c r="P41" i="1"/>
  <c r="R41" i="1"/>
  <c r="A222" i="1" s="1"/>
  <c r="N44" i="1"/>
  <c r="E16" i="1"/>
  <c r="E17" i="1" s="1"/>
  <c r="A87" i="1"/>
  <c r="P42" i="1"/>
  <c r="R42" i="1"/>
  <c r="A223" i="1" s="1"/>
  <c r="N39" i="1"/>
  <c r="G17" i="1"/>
  <c r="B70" i="1" l="1"/>
  <c r="E70" i="1" s="1"/>
  <c r="A90" i="1"/>
  <c r="R45" i="1"/>
  <c r="A226" i="1" s="1"/>
  <c r="P45" i="1"/>
  <c r="A96" i="1"/>
  <c r="P51" i="1"/>
  <c r="R51" i="1"/>
  <c r="A232" i="1" s="1"/>
  <c r="A84" i="1"/>
  <c r="P39" i="1"/>
  <c r="R39" i="1"/>
  <c r="A220" i="1" s="1"/>
  <c r="A97" i="1"/>
  <c r="R52" i="1"/>
  <c r="A233" i="1" s="1"/>
  <c r="P52" i="1"/>
  <c r="A206" i="1"/>
  <c r="A71" i="1"/>
  <c r="P26" i="1"/>
  <c r="R26" i="1"/>
  <c r="A207" i="1" s="1"/>
  <c r="H206" i="1" s="1"/>
  <c r="A78" i="1"/>
  <c r="R33" i="1"/>
  <c r="A214" i="1" s="1"/>
  <c r="P33" i="1"/>
  <c r="A94" i="1"/>
  <c r="P49" i="1"/>
  <c r="R49" i="1"/>
  <c r="A230" i="1" s="1"/>
  <c r="A81" i="1"/>
  <c r="R36" i="1"/>
  <c r="A217" i="1" s="1"/>
  <c r="P36" i="1"/>
  <c r="A92" i="1"/>
  <c r="R47" i="1"/>
  <c r="A228" i="1" s="1"/>
  <c r="P47" i="1"/>
  <c r="A85" i="1"/>
  <c r="P40" i="1"/>
  <c r="R40" i="1"/>
  <c r="A221" i="1" s="1"/>
  <c r="A89" i="1"/>
  <c r="R44" i="1"/>
  <c r="A225" i="1" s="1"/>
  <c r="P44" i="1"/>
  <c r="H16" i="1"/>
  <c r="G172" i="1"/>
  <c r="I172" i="1"/>
  <c r="A99" i="1"/>
  <c r="P54" i="1"/>
  <c r="R54" i="1"/>
  <c r="A235" i="1" s="1"/>
  <c r="A79" i="1"/>
  <c r="P34" i="1"/>
  <c r="R34" i="1"/>
  <c r="A215" i="1" s="1"/>
  <c r="A77" i="1"/>
  <c r="R32" i="1"/>
  <c r="A213" i="1" s="1"/>
  <c r="P32" i="1"/>
  <c r="H17" i="1"/>
  <c r="G18" i="1"/>
  <c r="E18" i="1"/>
  <c r="G70" i="1" l="1"/>
  <c r="I206" i="1"/>
  <c r="G206" i="1"/>
  <c r="B206" i="1"/>
  <c r="E206" i="1" s="1"/>
  <c r="G19" i="1"/>
  <c r="E19" i="1"/>
  <c r="H19" i="1" s="1"/>
  <c r="H18" i="1"/>
</calcChain>
</file>

<file path=xl/sharedStrings.xml><?xml version="1.0" encoding="utf-8"?>
<sst xmlns="http://schemas.openxmlformats.org/spreadsheetml/2006/main" count="76" uniqueCount="43">
  <si>
    <t>Datos:</t>
  </si>
  <si>
    <t>Cantidad habitaciones:</t>
  </si>
  <si>
    <t>Cantidad reservaciones max:</t>
  </si>
  <si>
    <t>Noches de simulacion:</t>
  </si>
  <si>
    <t>Precio de reservacion:</t>
  </si>
  <si>
    <t>Nro de reservaciones diarias:</t>
  </si>
  <si>
    <t>D. Uniforme</t>
  </si>
  <si>
    <t>X=a+r(b-a) = 36+r(50-36)</t>
  </si>
  <si>
    <t>Min (a)</t>
  </si>
  <si>
    <t>Máx (b)</t>
  </si>
  <si>
    <t>Cantidad de reservaciones que no se presentan:</t>
  </si>
  <si>
    <t>Cancelaciones</t>
  </si>
  <si>
    <t>Probabilidad</t>
  </si>
  <si>
    <t>Prob. Acumuladas</t>
  </si>
  <si>
    <t>Rango</t>
  </si>
  <si>
    <t>Noche</t>
  </si>
  <si>
    <t>Nro aleat. reservas</t>
  </si>
  <si>
    <t>Reservas solicitadas</t>
  </si>
  <si>
    <t>Reservas aceptadas</t>
  </si>
  <si>
    <t>Nro aleat. cancelaciones</t>
  </si>
  <si>
    <t>Derivados</t>
  </si>
  <si>
    <t>Ocupacion</t>
  </si>
  <si>
    <t>Porcentaje ocupacion</t>
  </si>
  <si>
    <t>Ingresos</t>
  </si>
  <si>
    <t>Promedio reservas aceptadas</t>
  </si>
  <si>
    <t>Promedio cancelaciones</t>
  </si>
  <si>
    <t>Promedio reservas derivadas</t>
  </si>
  <si>
    <t>Promedio hab. ocupadas</t>
  </si>
  <si>
    <t xml:space="preserve">Promedio de ingresos </t>
  </si>
  <si>
    <t>Registro</t>
  </si>
  <si>
    <t>Desvición estándar [min]</t>
  </si>
  <si>
    <t>Z para 95% de confianza (0.05/2=0.025)</t>
  </si>
  <si>
    <t>Error admitido (en unidades de la muestra)</t>
  </si>
  <si>
    <t>Tamaño de muestra requerido</t>
  </si>
  <si>
    <t>LI</t>
  </si>
  <si>
    <t>Promedio</t>
  </si>
  <si>
    <t>LS</t>
  </si>
  <si>
    <t>Estimacion estandar ocupaciones</t>
  </si>
  <si>
    <t>Estimacion estandar reservas aceptadas</t>
  </si>
  <si>
    <t>Estimacion estandar reservas canceladas</t>
  </si>
  <si>
    <t>Estimacion estandar reservas derivadas</t>
  </si>
  <si>
    <t>Estimacion estandar ingresos</t>
  </si>
  <si>
    <t>Total de ingresos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</si>
</sst>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\ * #,##0.00_ ;_ &quot;$&quot;\ * \-#,##0.00_ ;_ &quot;$&quot;\ * &quot;-&quot;??_ ;_ @_ 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0" fillId="0" borderId="0" xfId="0" applyBorder="1" applyAlignment="1"/>
    <xf numFmtId="2" fontId="3" fillId="0" borderId="10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66" fontId="3" fillId="0" borderId="13" xfId="0" applyNumberFormat="1" applyFont="1" applyBorder="1"/>
    <xf numFmtId="2" fontId="3" fillId="3" borderId="0" xfId="0" applyNumberFormat="1" applyFont="1" applyFill="1"/>
    <xf numFmtId="2" fontId="3" fillId="9" borderId="0" xfId="2" applyNumberFormat="1" applyFont="1" applyFill="1"/>
    <xf numFmtId="1" fontId="2" fillId="3" borderId="0" xfId="0" applyNumberFormat="1" applyFont="1" applyFill="1"/>
    <xf numFmtId="0" fontId="3" fillId="0" borderId="0" xfId="0" applyFont="1"/>
    <xf numFmtId="166" fontId="3" fillId="3" borderId="13" xfId="0" applyNumberFormat="1" applyFont="1" applyFill="1" applyBorder="1"/>
    <xf numFmtId="2" fontId="3" fillId="0" borderId="0" xfId="0" applyNumberFormat="1" applyFont="1"/>
    <xf numFmtId="2" fontId="0" fillId="0" borderId="0" xfId="0" applyNumberFormat="1"/>
    <xf numFmtId="1" fontId="3" fillId="0" borderId="13" xfId="0" applyNumberFormat="1" applyFont="1" applyBorder="1"/>
    <xf numFmtId="166" fontId="3" fillId="7" borderId="13" xfId="0" applyNumberFormat="1" applyFont="1" applyFill="1" applyBorder="1"/>
    <xf numFmtId="9" fontId="3" fillId="0" borderId="10" xfId="2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2" fillId="3" borderId="4" xfId="0" applyFont="1" applyFill="1" applyBorder="1" applyAlignment="1"/>
    <xf numFmtId="0" fontId="3" fillId="3" borderId="5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/>
    <xf numFmtId="0" fontId="3" fillId="0" borderId="3" xfId="0" applyFont="1" applyBorder="1" applyAlignment="1"/>
    <xf numFmtId="0" fontId="3" fillId="0" borderId="1" xfId="1" applyNumberFormat="1" applyFont="1" applyBorder="1" applyAlignment="1"/>
    <xf numFmtId="0" fontId="3" fillId="0" borderId="2" xfId="1" applyNumberFormat="1" applyFont="1" applyBorder="1" applyAlignment="1"/>
    <xf numFmtId="0" fontId="3" fillId="0" borderId="3" xfId="1" applyNumberFormat="1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7" xfId="1" applyNumberFormat="1" applyFont="1" applyBorder="1" applyAlignment="1"/>
    <xf numFmtId="0" fontId="3" fillId="0" borderId="9" xfId="1" applyNumberFormat="1" applyFont="1" applyBorder="1" applyAlignment="1"/>
    <xf numFmtId="0" fontId="3" fillId="0" borderId="8" xfId="1" applyNumberFormat="1" applyFont="1" applyBorder="1" applyAlignme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0" borderId="1" xfId="1" applyNumberFormat="1" applyFont="1" applyBorder="1" applyAlignment="1">
      <alignment horizontal="center"/>
    </xf>
    <xf numFmtId="0" fontId="3" fillId="0" borderId="3" xfId="1" applyNumberFormat="1" applyFont="1" applyBorder="1" applyAlignment="1">
      <alignment horizontal="center"/>
    </xf>
    <xf numFmtId="164" fontId="3" fillId="0" borderId="1" xfId="1" applyFont="1" applyBorder="1" applyAlignment="1">
      <alignment horizontal="center"/>
    </xf>
    <xf numFmtId="164" fontId="3" fillId="0" borderId="3" xfId="1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3" borderId="3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8" borderId="1" xfId="1" applyFont="1" applyFill="1" applyBorder="1" applyAlignment="1">
      <alignment horizontal="center"/>
    </xf>
    <xf numFmtId="164" fontId="3" fillId="8" borderId="3" xfId="1" applyFont="1" applyFill="1" applyBorder="1" applyAlignment="1">
      <alignment horizontal="center"/>
    </xf>
    <xf numFmtId="9" fontId="3" fillId="5" borderId="1" xfId="2" applyFont="1" applyFill="1" applyBorder="1" applyAlignment="1">
      <alignment horizontal="center"/>
    </xf>
    <xf numFmtId="9" fontId="3" fillId="5" borderId="3" xfId="2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2" fontId="2" fillId="6" borderId="1" xfId="0" applyNumberFormat="1" applyFont="1" applyFill="1" applyBorder="1" applyAlignment="1">
      <alignment horizontal="left"/>
    </xf>
    <xf numFmtId="2" fontId="2" fillId="6" borderId="2" xfId="0" applyNumberFormat="1" applyFont="1" applyFill="1" applyBorder="1" applyAlignment="1">
      <alignment horizontal="left"/>
    </xf>
    <xf numFmtId="2" fontId="2" fillId="6" borderId="3" xfId="0" applyNumberFormat="1" applyFont="1" applyFill="1" applyBorder="1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Ocupaciones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Promedio</c:name>
            <c:spPr>
              <a:ln w="222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name>Media</c:name>
            <c:spPr>
              <a:ln w="444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Hoja1!$A$70:$A$99</c:f>
              <c:numCache>
                <c:formatCode>0</c:formatCode>
                <c:ptCount val="30"/>
                <c:pt idx="0">
                  <c:v>40.729399999999998</c:v>
                </c:pt>
                <c:pt idx="1">
                  <c:v>35.064599999999999</c:v>
                </c:pt>
                <c:pt idx="2">
                  <c:v>40.336799999999997</c:v>
                </c:pt>
                <c:pt idx="3">
                  <c:v>40.549199999999999</c:v>
                </c:pt>
                <c:pt idx="4">
                  <c:v>41.842799999999997</c:v>
                </c:pt>
                <c:pt idx="5">
                  <c:v>37.698399999999999</c:v>
                </c:pt>
                <c:pt idx="6">
                  <c:v>41.353000000000002</c:v>
                </c:pt>
                <c:pt idx="7">
                  <c:v>39.962000000000003</c:v>
                </c:pt>
                <c:pt idx="8">
                  <c:v>45</c:v>
                </c:pt>
                <c:pt idx="9">
                  <c:v>45</c:v>
                </c:pt>
                <c:pt idx="10">
                  <c:v>40.428399999999996</c:v>
                </c:pt>
                <c:pt idx="11">
                  <c:v>36.150399999999998</c:v>
                </c:pt>
                <c:pt idx="12">
                  <c:v>38.028800000000004</c:v>
                </c:pt>
                <c:pt idx="13">
                  <c:v>44.633600000000001</c:v>
                </c:pt>
                <c:pt idx="14">
                  <c:v>40.055</c:v>
                </c:pt>
                <c:pt idx="15">
                  <c:v>42.878399999999999</c:v>
                </c:pt>
                <c:pt idx="16">
                  <c:v>44.019400000000005</c:v>
                </c:pt>
                <c:pt idx="17">
                  <c:v>45</c:v>
                </c:pt>
                <c:pt idx="18">
                  <c:v>44.424399999999999</c:v>
                </c:pt>
                <c:pt idx="19">
                  <c:v>40.200600000000001</c:v>
                </c:pt>
                <c:pt idx="20">
                  <c:v>43.624000000000002</c:v>
                </c:pt>
                <c:pt idx="21">
                  <c:v>45</c:v>
                </c:pt>
                <c:pt idx="22">
                  <c:v>39.822600000000001</c:v>
                </c:pt>
                <c:pt idx="23">
                  <c:v>40.160800000000002</c:v>
                </c:pt>
                <c:pt idx="24">
                  <c:v>44.657800000000002</c:v>
                </c:pt>
                <c:pt idx="25">
                  <c:v>39.744599999999998</c:v>
                </c:pt>
                <c:pt idx="26">
                  <c:v>37.794200000000004</c:v>
                </c:pt>
                <c:pt idx="27">
                  <c:v>42.7224</c:v>
                </c:pt>
                <c:pt idx="28">
                  <c:v>41.966799999999999</c:v>
                </c:pt>
                <c:pt idx="29">
                  <c:v>34.304400000000001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7-4EED-80F7-7234499B9C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15687408"/>
        <c:axId val="215689904"/>
      </c:barChart>
      <c:catAx>
        <c:axId val="2156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5689904"/>
        <c:crosses val="autoZero"/>
        <c:auto val="1"/>
        <c:lblAlgn val="ctr"/>
        <c:lblOffset val="100"/>
        <c:noMultiLvlLbl val="0"/>
      </c:catAx>
      <c:valAx>
        <c:axId val="215689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Reservaciones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568740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legendEntry>
      <c:layout>
        <c:manualLayout>
          <c:xMode val="edge"/>
          <c:yMode val="edge"/>
          <c:x val="0.19212491079318592"/>
          <c:y val="8.1560445819628472E-2"/>
          <c:w val="0.63526224050643609"/>
          <c:h val="3.9352126005245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456478</xdr:colOff>
      <xdr:row>68</xdr:row>
      <xdr:rowOff>4482</xdr:rowOff>
    </xdr:from>
    <xdr:to>
      <xdr:col>23</xdr:col>
      <xdr:colOff>597355</xdr:colOff>
      <xdr:row>92</xdr:row>
      <xdr:rowOff>37139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72</xdr:row>
      <xdr:rowOff>38100</xdr:rowOff>
    </xdr:from>
    <xdr:to>
      <xdr:col>8</xdr:col>
      <xdr:colOff>228600</xdr:colOff>
      <xdr:row>93</xdr:row>
      <xdr:rowOff>133350</xdr:rowOff>
    </xdr:to>
    <xdr:pic>
      <xdr:nvPicPr>
        <xdr:cNvPr id="19" name="Imagen 18" descr="17363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89" t="10117" r="8545" b="7370"/>
        <a:stretch>
          <a:fillRect/>
        </a:stretch>
      </xdr:blipFill>
      <xdr:spPr bwMode="auto">
        <a:xfrm>
          <a:off x="1076325" y="15411450"/>
          <a:ext cx="6686550" cy="429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106</xdr:row>
      <xdr:rowOff>9525</xdr:rowOff>
    </xdr:from>
    <xdr:to>
      <xdr:col>8</xdr:col>
      <xdr:colOff>523875</xdr:colOff>
      <xdr:row>128</xdr:row>
      <xdr:rowOff>93345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97" t="10950" r="7146" b="4085"/>
        <a:stretch/>
      </xdr:blipFill>
      <xdr:spPr bwMode="auto">
        <a:xfrm>
          <a:off x="1123950" y="22583775"/>
          <a:ext cx="6934200" cy="448437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542925</xdr:colOff>
      <xdr:row>140</xdr:row>
      <xdr:rowOff>190500</xdr:rowOff>
    </xdr:from>
    <xdr:to>
      <xdr:col>8</xdr:col>
      <xdr:colOff>275590</xdr:colOff>
      <xdr:row>162</xdr:row>
      <xdr:rowOff>102235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28" t="9337" r="2843" b="5134"/>
        <a:stretch/>
      </xdr:blipFill>
      <xdr:spPr bwMode="auto">
        <a:xfrm>
          <a:off x="1152525" y="29965650"/>
          <a:ext cx="6657340" cy="431228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381000</xdr:colOff>
      <xdr:row>141</xdr:row>
      <xdr:rowOff>57150</xdr:rowOff>
    </xdr:from>
    <xdr:to>
      <xdr:col>3</xdr:col>
      <xdr:colOff>1079500</xdr:colOff>
      <xdr:row>142</xdr:row>
      <xdr:rowOff>124460</xdr:rowOff>
    </xdr:to>
    <xdr:sp macro="" textlink="">
      <xdr:nvSpPr>
        <xdr:cNvPr id="22" name="Cuadro de texto 2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3314700" y="30032325"/>
          <a:ext cx="698500" cy="267335"/>
        </a:xfrm>
        <a:prstGeom prst="rect">
          <a:avLst/>
        </a:prstGeom>
        <a:solidFill>
          <a:schemeClr val="lt1"/>
        </a:solidFill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6000"/>
            </a:lnSpc>
            <a:spcAft>
              <a:spcPts val="800"/>
            </a:spcAft>
          </a:pPr>
          <a:r>
            <a:rPr lang="es-AR" sz="800">
              <a:solidFill>
                <a:srgbClr val="7F7F7F"/>
              </a:solidFill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rPr>
            <a:t>Cancelados</a:t>
          </a:r>
          <a:endParaRPr lang="es-AR" sz="1100">
            <a:effectLst/>
            <a:latin typeface="Calibri" panose="020F0502020204030204" pitchFamily="34" charset="0"/>
            <a:ea typeface="DengXia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552450</xdr:colOff>
      <xdr:row>174</xdr:row>
      <xdr:rowOff>152400</xdr:rowOff>
    </xdr:from>
    <xdr:to>
      <xdr:col>8</xdr:col>
      <xdr:colOff>257175</xdr:colOff>
      <xdr:row>196</xdr:row>
      <xdr:rowOff>47625</xdr:rowOff>
    </xdr:to>
    <xdr:pic>
      <xdr:nvPicPr>
        <xdr:cNvPr id="23" name="Imagen 22" descr="071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7" t="10094" r="3409" b="7213"/>
        <a:stretch>
          <a:fillRect/>
        </a:stretch>
      </xdr:blipFill>
      <xdr:spPr bwMode="auto">
        <a:xfrm>
          <a:off x="1162050" y="37128450"/>
          <a:ext cx="6629400" cy="429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342900</xdr:colOff>
      <xdr:row>175</xdr:row>
      <xdr:rowOff>9525</xdr:rowOff>
    </xdr:from>
    <xdr:to>
      <xdr:col>3</xdr:col>
      <xdr:colOff>972185</xdr:colOff>
      <xdr:row>176</xdr:row>
      <xdr:rowOff>76835</xdr:rowOff>
    </xdr:to>
    <xdr:sp macro="" textlink="">
      <xdr:nvSpPr>
        <xdr:cNvPr id="24" name="Cuadro de texto 19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3276600" y="37185600"/>
          <a:ext cx="629285" cy="267335"/>
        </a:xfrm>
        <a:prstGeom prst="rect">
          <a:avLst/>
        </a:prstGeom>
        <a:solidFill>
          <a:schemeClr val="lt1"/>
        </a:solidFill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6000"/>
            </a:lnSpc>
            <a:spcAft>
              <a:spcPts val="800"/>
            </a:spcAft>
          </a:pPr>
          <a:r>
            <a:rPr lang="es-AR" sz="800">
              <a:solidFill>
                <a:srgbClr val="7F7F7F"/>
              </a:solidFill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rPr>
            <a:t>Derivados</a:t>
          </a:r>
          <a:endParaRPr lang="es-AR" sz="1100">
            <a:effectLst/>
            <a:latin typeface="Calibri" panose="020F0502020204030204" pitchFamily="34" charset="0"/>
            <a:ea typeface="DengXia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647700</xdr:colOff>
      <xdr:row>209</xdr:row>
      <xdr:rowOff>0</xdr:rowOff>
    </xdr:from>
    <xdr:to>
      <xdr:col>8</xdr:col>
      <xdr:colOff>400050</xdr:colOff>
      <xdr:row>230</xdr:row>
      <xdr:rowOff>161925</xdr:rowOff>
    </xdr:to>
    <xdr:pic>
      <xdr:nvPicPr>
        <xdr:cNvPr id="25" name="Imagen 24" descr="Ca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04" t="16389" r="9433" b="4858"/>
        <a:stretch>
          <a:fillRect/>
        </a:stretch>
      </xdr:blipFill>
      <xdr:spPr bwMode="auto">
        <a:xfrm>
          <a:off x="1257300" y="44376975"/>
          <a:ext cx="6677025" cy="436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209</xdr:row>
      <xdr:rowOff>57150</xdr:rowOff>
    </xdr:from>
    <xdr:to>
      <xdr:col>3</xdr:col>
      <xdr:colOff>1115060</xdr:colOff>
      <xdr:row>210</xdr:row>
      <xdr:rowOff>124460</xdr:rowOff>
    </xdr:to>
    <xdr:sp macro="" textlink="">
      <xdr:nvSpPr>
        <xdr:cNvPr id="26" name="Cuadro de texto 1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3419475" y="44434125"/>
          <a:ext cx="629285" cy="267335"/>
        </a:xfrm>
        <a:prstGeom prst="rect">
          <a:avLst/>
        </a:prstGeom>
        <a:solidFill>
          <a:schemeClr val="lt1"/>
        </a:solidFill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6000"/>
            </a:lnSpc>
            <a:spcAft>
              <a:spcPts val="800"/>
            </a:spcAft>
          </a:pPr>
          <a:r>
            <a:rPr lang="es-AR" sz="800">
              <a:solidFill>
                <a:srgbClr val="7F7F7F"/>
              </a:solidFill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rPr>
            <a:t>Ingresos</a:t>
          </a:r>
          <a:endParaRPr lang="es-AR" sz="1100">
            <a:effectLst/>
            <a:latin typeface="Calibri" panose="020F0502020204030204" pitchFamily="34" charset="0"/>
            <a:ea typeface="DengXian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9</xdr:col>
      <xdr:colOff>0</xdr:colOff>
      <xdr:row>8</xdr:row>
      <xdr:rowOff>19050</xdr:rowOff>
    </xdr:from>
    <xdr:to>
      <xdr:col>12</xdr:col>
      <xdr:colOff>163830</xdr:colOff>
      <xdr:row>13</xdr:row>
      <xdr:rowOff>40005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39555A6-2BA0-42B7-B090-6C1D120F38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529" t="8052" r="5713" b="6871"/>
        <a:stretch/>
      </xdr:blipFill>
      <xdr:spPr bwMode="auto">
        <a:xfrm>
          <a:off x="8629650" y="1638300"/>
          <a:ext cx="1992630" cy="101155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0.11599</cdr:x>
      <cdr:y>0.2721</cdr:y>
    </cdr:from>
    <cdr:to>
      <cdr:x>0.96718</cdr:x>
      <cdr:y>0.28256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61578C65-6BEB-424D-B048-5F6B7F9F9EAF}"/>
            </a:ext>
          </a:extLst>
        </cdr:cNvPr>
        <cdr:cNvCxnSpPr/>
      </cdr:nvCxnSpPr>
      <cdr:spPr>
        <a:xfrm xmlns:a="http://schemas.openxmlformats.org/drawingml/2006/main" flipV="1">
          <a:off x="906066" y="1498531"/>
          <a:ext cx="6648874" cy="57625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accent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0.11787</cdr:x>
      <cdr:y>0.30429</cdr:y>
    </cdr:from>
    <cdr:to>
      <cdr:x>0.96714</cdr:x>
      <cdr:y>0.3165</cdr:y>
    </cdr:to>
    <cdr:cxnSp macro="">
      <cdr:nvCxnSpPr>
        <cdr:cNvPr id="9" name="Conector recto 8">
          <a:extLst xmlns:a="http://schemas.openxmlformats.org/drawingml/2006/main">
            <a:ext uri="{FF2B5EF4-FFF2-40B4-BE49-F238E27FC236}">
              <a16:creationId xmlns:a16="http://schemas.microsoft.com/office/drawing/2014/main" id="{5721B4F0-C7B5-4A3A-A29B-F518237A446B}"/>
            </a:ext>
          </a:extLst>
        </cdr:cNvPr>
        <cdr:cNvCxnSpPr/>
      </cdr:nvCxnSpPr>
      <cdr:spPr>
        <a:xfrm xmlns:a="http://schemas.openxmlformats.org/drawingml/2006/main" flipV="1">
          <a:off x="920725" y="1675839"/>
          <a:ext cx="6633882" cy="67236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accent3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S235"/>
  <sheetViews>
    <sheetView tabSelected="1" topLeftCell="C63" zoomScaleNormal="100" workbookViewId="0">
      <selection activeCell="I80" sqref="I80"/>
    </sheetView>
  </sheetViews>
  <sheetFormatPr baseColWidth="10" defaultColWidth="9.140625" defaultRowHeight="15" x14ac:dyDescent="0.25"/>
  <cols>
    <col min="2" max="2" width="16.7109375" customWidth="1"/>
    <col min="3" max="3" width="18.140625" customWidth="1"/>
    <col min="4" max="4" width="17.85546875" customWidth="1"/>
    <col min="5" max="5" width="14.85546875" customWidth="1"/>
    <col min="7" max="7" width="13.42578125" customWidth="1"/>
    <col min="8" max="8" width="13.7109375" customWidth="1"/>
    <col min="9" max="9" width="16.42578125" customWidth="1"/>
    <col min="16" max="16" width="11" customWidth="1"/>
    <col min="17" max="17" width="12.85546875" customWidth="1"/>
  </cols>
  <sheetData>
    <row r="4" spans="1:13" ht="16.5" thickBot="1" x14ac:dyDescent="0.3">
      <c r="A4" s="1" t="s">
        <v>0</v>
      </c>
      <c r="I4" s="2" t="s">
        <v>5</v>
      </c>
      <c r="J4" s="3"/>
      <c r="K4" s="3"/>
      <c r="L4" s="3"/>
    </row>
    <row r="5" spans="1:13" ht="16.5" thickBot="1" x14ac:dyDescent="0.3">
      <c r="A5" s="45" t="s">
        <v>1</v>
      </c>
      <c r="B5" s="46"/>
      <c r="C5" s="47"/>
      <c r="D5" s="48">
        <v>45</v>
      </c>
      <c r="E5" s="49"/>
      <c r="I5" s="30" t="s">
        <v>6</v>
      </c>
      <c r="J5" s="31"/>
      <c r="K5" s="32" t="s">
        <v>7</v>
      </c>
      <c r="L5" s="33"/>
      <c r="M5" s="34"/>
    </row>
    <row r="6" spans="1:13" ht="16.5" thickBot="1" x14ac:dyDescent="0.3">
      <c r="A6" s="45" t="s">
        <v>2</v>
      </c>
      <c r="B6" s="46"/>
      <c r="C6" s="47"/>
      <c r="D6" s="48">
        <v>50</v>
      </c>
      <c r="E6" s="49"/>
      <c r="I6" s="35" t="s">
        <v>8</v>
      </c>
      <c r="J6" s="36"/>
      <c r="K6" s="37">
        <v>36</v>
      </c>
      <c r="L6" s="38"/>
      <c r="M6" s="39"/>
    </row>
    <row r="7" spans="1:13" ht="16.5" thickBot="1" x14ac:dyDescent="0.3">
      <c r="A7" s="45" t="s">
        <v>4</v>
      </c>
      <c r="B7" s="46"/>
      <c r="C7" s="47"/>
      <c r="D7" s="50">
        <v>2750</v>
      </c>
      <c r="E7" s="51"/>
      <c r="I7" s="40" t="s">
        <v>9</v>
      </c>
      <c r="J7" s="41"/>
      <c r="K7" s="42">
        <v>50</v>
      </c>
      <c r="L7" s="43"/>
      <c r="M7" s="44"/>
    </row>
    <row r="8" spans="1:13" ht="16.5" thickBot="1" x14ac:dyDescent="0.3">
      <c r="A8" s="45" t="s">
        <v>3</v>
      </c>
      <c r="B8" s="46"/>
      <c r="C8" s="47"/>
      <c r="D8" s="48">
        <v>30</v>
      </c>
      <c r="E8" s="49"/>
    </row>
    <row r="12" spans="1:13" ht="16.5" thickBot="1" x14ac:dyDescent="0.3">
      <c r="A12" s="52" t="s">
        <v>10</v>
      </c>
      <c r="B12" s="52"/>
      <c r="C12" s="52"/>
      <c r="D12" s="52"/>
      <c r="E12" s="52"/>
      <c r="F12" s="52"/>
    </row>
    <row r="13" spans="1:13" ht="16.5" thickBot="1" x14ac:dyDescent="0.3">
      <c r="A13" s="24" t="s">
        <v>11</v>
      </c>
      <c r="B13" s="25"/>
      <c r="C13" s="24" t="s">
        <v>12</v>
      </c>
      <c r="D13" s="53"/>
      <c r="E13" s="24" t="s">
        <v>13</v>
      </c>
      <c r="F13" s="53"/>
      <c r="G13" s="24" t="s">
        <v>14</v>
      </c>
      <c r="H13" s="25"/>
    </row>
    <row r="14" spans="1:13" ht="16.5" thickBot="1" x14ac:dyDescent="0.3">
      <c r="A14" s="26">
        <v>0</v>
      </c>
      <c r="B14" s="27"/>
      <c r="C14" s="28">
        <v>0.1</v>
      </c>
      <c r="D14" s="29"/>
      <c r="E14" s="28">
        <f>C14</f>
        <v>0.1</v>
      </c>
      <c r="F14" s="27"/>
      <c r="G14" s="4">
        <v>0</v>
      </c>
      <c r="H14" s="5">
        <f t="shared" ref="H14:H19" si="0">E14-0.01</f>
        <v>9.0000000000000011E-2</v>
      </c>
    </row>
    <row r="15" spans="1:13" ht="16.5" thickBot="1" x14ac:dyDescent="0.3">
      <c r="A15" s="26">
        <v>1</v>
      </c>
      <c r="B15" s="27"/>
      <c r="C15" s="28">
        <v>0.15</v>
      </c>
      <c r="D15" s="29"/>
      <c r="E15" s="28">
        <f>E14+C15</f>
        <v>0.25</v>
      </c>
      <c r="F15" s="27"/>
      <c r="G15" s="4">
        <f>E14</f>
        <v>0.1</v>
      </c>
      <c r="H15" s="5">
        <f>E15-0.01</f>
        <v>0.24</v>
      </c>
    </row>
    <row r="16" spans="1:13" ht="16.5" thickBot="1" x14ac:dyDescent="0.3">
      <c r="A16" s="26">
        <v>2</v>
      </c>
      <c r="B16" s="27"/>
      <c r="C16" s="28">
        <v>0.2</v>
      </c>
      <c r="D16" s="29"/>
      <c r="E16" s="28">
        <f>E15+C16</f>
        <v>0.45</v>
      </c>
      <c r="F16" s="27"/>
      <c r="G16" s="4">
        <f>E15</f>
        <v>0.25</v>
      </c>
      <c r="H16" s="5">
        <f t="shared" si="0"/>
        <v>0.44</v>
      </c>
    </row>
    <row r="17" spans="1:19" ht="16.5" thickBot="1" x14ac:dyDescent="0.3">
      <c r="A17" s="26">
        <v>3</v>
      </c>
      <c r="B17" s="27"/>
      <c r="C17" s="28">
        <v>0.3</v>
      </c>
      <c r="D17" s="29"/>
      <c r="E17" s="28">
        <f>E16+C17</f>
        <v>0.75</v>
      </c>
      <c r="F17" s="27"/>
      <c r="G17" s="4">
        <f>E16</f>
        <v>0.45</v>
      </c>
      <c r="H17" s="5">
        <f t="shared" si="0"/>
        <v>0.74</v>
      </c>
    </row>
    <row r="18" spans="1:19" ht="16.5" thickBot="1" x14ac:dyDescent="0.3">
      <c r="A18" s="26">
        <v>4</v>
      </c>
      <c r="B18" s="27"/>
      <c r="C18" s="28">
        <v>0.15</v>
      </c>
      <c r="D18" s="29"/>
      <c r="E18" s="28">
        <f>E17+C18</f>
        <v>0.9</v>
      </c>
      <c r="F18" s="27"/>
      <c r="G18" s="4">
        <f>E17</f>
        <v>0.75</v>
      </c>
      <c r="H18" s="5">
        <f t="shared" si="0"/>
        <v>0.89</v>
      </c>
    </row>
    <row r="19" spans="1:19" ht="16.5" thickBot="1" x14ac:dyDescent="0.3">
      <c r="A19" s="26">
        <v>5</v>
      </c>
      <c r="B19" s="27"/>
      <c r="C19" s="28">
        <v>0.1</v>
      </c>
      <c r="D19" s="29"/>
      <c r="E19" s="28">
        <f>E18+C19</f>
        <v>1</v>
      </c>
      <c r="F19" s="27"/>
      <c r="G19" s="4">
        <f>E18</f>
        <v>0.9</v>
      </c>
      <c r="H19" s="5">
        <f t="shared" si="0"/>
        <v>0.99</v>
      </c>
    </row>
    <row r="23" spans="1:19" ht="15.75" thickBot="1" x14ac:dyDescent="0.3"/>
    <row r="24" spans="1:19" ht="16.5" thickBot="1" x14ac:dyDescent="0.3">
      <c r="A24" s="6" t="s">
        <v>15</v>
      </c>
      <c r="B24" s="54" t="s">
        <v>16</v>
      </c>
      <c r="C24" s="55"/>
      <c r="D24" s="54" t="s">
        <v>17</v>
      </c>
      <c r="E24" s="55"/>
      <c r="F24" s="54" t="s">
        <v>18</v>
      </c>
      <c r="G24" s="55"/>
      <c r="H24" s="54" t="s">
        <v>19</v>
      </c>
      <c r="I24" s="55"/>
      <c r="J24" s="54" t="s">
        <v>11</v>
      </c>
      <c r="K24" s="55"/>
      <c r="L24" s="54" t="s">
        <v>20</v>
      </c>
      <c r="M24" s="55"/>
      <c r="N24" s="54" t="s">
        <v>21</v>
      </c>
      <c r="O24" s="55"/>
      <c r="P24" s="54" t="s">
        <v>22</v>
      </c>
      <c r="Q24" s="55"/>
      <c r="R24" s="54" t="s">
        <v>23</v>
      </c>
      <c r="S24" s="55"/>
    </row>
    <row r="25" spans="1:19" ht="16.5" thickBot="1" x14ac:dyDescent="0.3">
      <c r="A25" s="7">
        <v>1</v>
      </c>
      <c r="B25" s="56">
        <v>0.55210000000000004</v>
      </c>
      <c r="C25" s="57"/>
      <c r="D25" s="60">
        <f>$K$6+B25*($K$7-$K$6)</f>
        <v>43.729399999999998</v>
      </c>
      <c r="E25" s="61"/>
      <c r="F25" s="60">
        <f>D25</f>
        <v>43.729399999999998</v>
      </c>
      <c r="G25" s="61"/>
      <c r="H25" s="56">
        <v>0.63180000000000003</v>
      </c>
      <c r="I25" s="57"/>
      <c r="J25" s="68">
        <v>3</v>
      </c>
      <c r="K25" s="69"/>
      <c r="L25" s="60">
        <f>IF(F25-J25&gt;$D$5,F25-J25-$D$5,0)</f>
        <v>0</v>
      </c>
      <c r="M25" s="61"/>
      <c r="N25" s="60">
        <f>(F25-J25-L25)</f>
        <v>40.729399999999998</v>
      </c>
      <c r="O25" s="61"/>
      <c r="P25" s="66">
        <f>(N25/$D$5)</f>
        <v>0.90509777777777778</v>
      </c>
      <c r="Q25" s="67"/>
      <c r="R25" s="64">
        <f>(N25*$D$7)</f>
        <v>112005.84999999999</v>
      </c>
      <c r="S25" s="65"/>
    </row>
    <row r="26" spans="1:19" ht="16.5" thickBot="1" x14ac:dyDescent="0.3">
      <c r="A26" s="7">
        <v>2</v>
      </c>
      <c r="B26" s="56">
        <v>0.21890000000000001</v>
      </c>
      <c r="C26" s="57"/>
      <c r="D26" s="60">
        <f t="shared" ref="D26:D54" si="1">$K$6+B26*($K$7-$K$6)</f>
        <v>39.064599999999999</v>
      </c>
      <c r="E26" s="61"/>
      <c r="F26" s="60">
        <f>D26</f>
        <v>39.064599999999999</v>
      </c>
      <c r="G26" s="61"/>
      <c r="H26" s="56">
        <v>0.84319999999999995</v>
      </c>
      <c r="I26" s="57"/>
      <c r="J26" s="68">
        <v>4</v>
      </c>
      <c r="K26" s="69"/>
      <c r="L26" s="60">
        <f t="shared" ref="L26:L34" si="2">IF(F26-J26&gt;$D$5,F26-J26-$D$5,0)</f>
        <v>0</v>
      </c>
      <c r="M26" s="61"/>
      <c r="N26" s="60">
        <f t="shared" ref="N26:N54" si="3">(F26-J26-L26)</f>
        <v>35.064599999999999</v>
      </c>
      <c r="O26" s="61"/>
      <c r="P26" s="66">
        <f t="shared" ref="P26:P53" si="4">(N26/$D$5)</f>
        <v>0.77921333333333331</v>
      </c>
      <c r="Q26" s="67"/>
      <c r="R26" s="64">
        <f t="shared" ref="R26:R54" si="5">(N26*$D$7)</f>
        <v>96427.65</v>
      </c>
      <c r="S26" s="65"/>
    </row>
    <row r="27" spans="1:19" ht="16.5" thickBot="1" x14ac:dyDescent="0.3">
      <c r="A27" s="7">
        <v>3</v>
      </c>
      <c r="B27" s="56">
        <v>0.38119999999999998</v>
      </c>
      <c r="C27" s="57"/>
      <c r="D27" s="60">
        <f t="shared" si="1"/>
        <v>41.336799999999997</v>
      </c>
      <c r="E27" s="61"/>
      <c r="F27" s="60">
        <f>D27</f>
        <v>41.336799999999997</v>
      </c>
      <c r="G27" s="61"/>
      <c r="H27" s="56">
        <v>0.18310000000000001</v>
      </c>
      <c r="I27" s="57"/>
      <c r="J27" s="68">
        <v>1</v>
      </c>
      <c r="K27" s="69"/>
      <c r="L27" s="60">
        <f t="shared" si="2"/>
        <v>0</v>
      </c>
      <c r="M27" s="61"/>
      <c r="N27" s="60">
        <f t="shared" si="3"/>
        <v>40.336799999999997</v>
      </c>
      <c r="O27" s="61"/>
      <c r="P27" s="66">
        <f t="shared" si="4"/>
        <v>0.89637333333333324</v>
      </c>
      <c r="Q27" s="67"/>
      <c r="R27" s="64">
        <f t="shared" si="5"/>
        <v>110926.2</v>
      </c>
      <c r="S27" s="65"/>
    </row>
    <row r="28" spans="1:19" ht="16.5" thickBot="1" x14ac:dyDescent="0.3">
      <c r="A28" s="7">
        <v>4</v>
      </c>
      <c r="B28" s="56">
        <v>0.46779999999999999</v>
      </c>
      <c r="C28" s="57"/>
      <c r="D28" s="60">
        <f t="shared" si="1"/>
        <v>42.549199999999999</v>
      </c>
      <c r="E28" s="61"/>
      <c r="F28" s="60">
        <f t="shared" ref="F27:F54" si="6">D28</f>
        <v>42.549199999999999</v>
      </c>
      <c r="G28" s="61"/>
      <c r="H28" s="56">
        <v>0.25690000000000002</v>
      </c>
      <c r="I28" s="57"/>
      <c r="J28" s="68">
        <v>2</v>
      </c>
      <c r="K28" s="69"/>
      <c r="L28" s="60">
        <f t="shared" si="2"/>
        <v>0</v>
      </c>
      <c r="M28" s="61"/>
      <c r="N28" s="60">
        <f t="shared" si="3"/>
        <v>40.549199999999999</v>
      </c>
      <c r="O28" s="61"/>
      <c r="P28" s="66">
        <f t="shared" si="4"/>
        <v>0.9010933333333333</v>
      </c>
      <c r="Q28" s="67"/>
      <c r="R28" s="64">
        <f t="shared" si="5"/>
        <v>111510.3</v>
      </c>
      <c r="S28" s="65"/>
    </row>
    <row r="29" spans="1:19" ht="16.5" thickBot="1" x14ac:dyDescent="0.3">
      <c r="A29" s="7">
        <v>5</v>
      </c>
      <c r="B29" s="56">
        <v>0.56020000000000003</v>
      </c>
      <c r="C29" s="57"/>
      <c r="D29" s="60">
        <f t="shared" si="1"/>
        <v>43.842799999999997</v>
      </c>
      <c r="E29" s="61"/>
      <c r="F29" s="60">
        <f t="shared" si="6"/>
        <v>43.842799999999997</v>
      </c>
      <c r="G29" s="61"/>
      <c r="H29" s="56">
        <v>0.30709999999999998</v>
      </c>
      <c r="I29" s="57"/>
      <c r="J29" s="68">
        <v>2</v>
      </c>
      <c r="K29" s="69"/>
      <c r="L29" s="60">
        <f t="shared" si="2"/>
        <v>0</v>
      </c>
      <c r="M29" s="61"/>
      <c r="N29" s="60">
        <f t="shared" si="3"/>
        <v>41.842799999999997</v>
      </c>
      <c r="O29" s="61"/>
      <c r="P29" s="66">
        <f t="shared" si="4"/>
        <v>0.92983999999999989</v>
      </c>
      <c r="Q29" s="67"/>
      <c r="R29" s="64">
        <f t="shared" si="5"/>
        <v>115067.7</v>
      </c>
      <c r="S29" s="65"/>
    </row>
    <row r="30" spans="1:19" ht="16.5" thickBot="1" x14ac:dyDescent="0.3">
      <c r="A30" s="7">
        <v>6</v>
      </c>
      <c r="B30" s="56">
        <v>0.33560000000000001</v>
      </c>
      <c r="C30" s="57"/>
      <c r="D30" s="60">
        <f t="shared" si="1"/>
        <v>40.698399999999999</v>
      </c>
      <c r="E30" s="61"/>
      <c r="F30" s="60">
        <f t="shared" si="6"/>
        <v>40.698399999999999</v>
      </c>
      <c r="G30" s="61"/>
      <c r="H30" s="56">
        <v>0.48089999999999999</v>
      </c>
      <c r="I30" s="57"/>
      <c r="J30" s="68">
        <v>3</v>
      </c>
      <c r="K30" s="69"/>
      <c r="L30" s="60">
        <f t="shared" si="2"/>
        <v>0</v>
      </c>
      <c r="M30" s="61"/>
      <c r="N30" s="60">
        <f t="shared" si="3"/>
        <v>37.698399999999999</v>
      </c>
      <c r="O30" s="61"/>
      <c r="P30" s="66">
        <f t="shared" si="4"/>
        <v>0.83774222222222217</v>
      </c>
      <c r="Q30" s="67"/>
      <c r="R30" s="64">
        <f t="shared" si="5"/>
        <v>103670.59999999999</v>
      </c>
      <c r="S30" s="65"/>
    </row>
    <row r="31" spans="1:19" ht="16.5" thickBot="1" x14ac:dyDescent="0.3">
      <c r="A31" s="7">
        <v>7</v>
      </c>
      <c r="B31" s="56">
        <v>0.73950000000000005</v>
      </c>
      <c r="C31" s="57"/>
      <c r="D31" s="60">
        <f t="shared" si="1"/>
        <v>46.353000000000002</v>
      </c>
      <c r="E31" s="61"/>
      <c r="F31" s="60">
        <f t="shared" si="6"/>
        <v>46.353000000000002</v>
      </c>
      <c r="G31" s="61"/>
      <c r="H31" s="56">
        <v>0.93540000000000001</v>
      </c>
      <c r="I31" s="57"/>
      <c r="J31" s="68">
        <v>5</v>
      </c>
      <c r="K31" s="69"/>
      <c r="L31" s="60">
        <f t="shared" si="2"/>
        <v>0</v>
      </c>
      <c r="M31" s="61"/>
      <c r="N31" s="60">
        <f t="shared" si="3"/>
        <v>41.353000000000002</v>
      </c>
      <c r="O31" s="61"/>
      <c r="P31" s="66">
        <f t="shared" si="4"/>
        <v>0.91895555555555564</v>
      </c>
      <c r="Q31" s="67"/>
      <c r="R31" s="64">
        <f t="shared" si="5"/>
        <v>113720.75</v>
      </c>
      <c r="S31" s="65"/>
    </row>
    <row r="32" spans="1:19" ht="16.5" thickBot="1" x14ac:dyDescent="0.3">
      <c r="A32" s="7">
        <v>8</v>
      </c>
      <c r="B32" s="56">
        <v>0.28299999999999997</v>
      </c>
      <c r="C32" s="57"/>
      <c r="D32" s="60">
        <f t="shared" si="1"/>
        <v>39.962000000000003</v>
      </c>
      <c r="E32" s="61"/>
      <c r="F32" s="60">
        <f t="shared" si="6"/>
        <v>39.962000000000003</v>
      </c>
      <c r="G32" s="61"/>
      <c r="H32" s="56">
        <v>8.0000000000000004E-4</v>
      </c>
      <c r="I32" s="57"/>
      <c r="J32" s="68">
        <v>0</v>
      </c>
      <c r="K32" s="69"/>
      <c r="L32" s="60">
        <f t="shared" si="2"/>
        <v>0</v>
      </c>
      <c r="M32" s="61"/>
      <c r="N32" s="60">
        <f t="shared" si="3"/>
        <v>39.962000000000003</v>
      </c>
      <c r="O32" s="61"/>
      <c r="P32" s="66">
        <f t="shared" si="4"/>
        <v>0.88804444444444453</v>
      </c>
      <c r="Q32" s="67"/>
      <c r="R32" s="64">
        <f t="shared" si="5"/>
        <v>109895.50000000001</v>
      </c>
      <c r="S32" s="65"/>
    </row>
    <row r="33" spans="1:19" ht="16.5" thickBot="1" x14ac:dyDescent="0.3">
      <c r="A33" s="7">
        <v>9</v>
      </c>
      <c r="B33" s="56">
        <v>0.94310000000000005</v>
      </c>
      <c r="C33" s="57"/>
      <c r="D33" s="60">
        <f t="shared" si="1"/>
        <v>49.203400000000002</v>
      </c>
      <c r="E33" s="61"/>
      <c r="F33" s="60">
        <f t="shared" si="6"/>
        <v>49.203400000000002</v>
      </c>
      <c r="G33" s="61"/>
      <c r="H33" s="56">
        <v>0.14779999999999999</v>
      </c>
      <c r="I33" s="57"/>
      <c r="J33" s="68">
        <v>1</v>
      </c>
      <c r="K33" s="69"/>
      <c r="L33" s="60">
        <f t="shared" si="2"/>
        <v>3.203400000000002</v>
      </c>
      <c r="M33" s="61"/>
      <c r="N33" s="60">
        <f>(F33-J33-L33)</f>
        <v>45</v>
      </c>
      <c r="O33" s="61"/>
      <c r="P33" s="66">
        <f t="shared" si="4"/>
        <v>1</v>
      </c>
      <c r="Q33" s="67"/>
      <c r="R33" s="64">
        <f t="shared" si="5"/>
        <v>123750</v>
      </c>
      <c r="S33" s="65"/>
    </row>
    <row r="34" spans="1:19" ht="16.5" thickBot="1" x14ac:dyDescent="0.3">
      <c r="A34" s="7">
        <v>10</v>
      </c>
      <c r="B34" s="56">
        <v>0.80449999999999999</v>
      </c>
      <c r="C34" s="57"/>
      <c r="D34" s="60">
        <f t="shared" si="1"/>
        <v>47.262999999999998</v>
      </c>
      <c r="E34" s="61"/>
      <c r="F34" s="60">
        <f t="shared" si="6"/>
        <v>47.262999999999998</v>
      </c>
      <c r="G34" s="61"/>
      <c r="H34" s="56">
        <v>2.7E-2</v>
      </c>
      <c r="I34" s="57"/>
      <c r="J34" s="68">
        <v>0</v>
      </c>
      <c r="K34" s="69"/>
      <c r="L34" s="60">
        <f t="shared" si="2"/>
        <v>2.2629999999999981</v>
      </c>
      <c r="M34" s="61"/>
      <c r="N34" s="60">
        <f>(F34-J34-L34)</f>
        <v>45</v>
      </c>
      <c r="O34" s="61"/>
      <c r="P34" s="66">
        <f t="shared" si="4"/>
        <v>1</v>
      </c>
      <c r="Q34" s="67"/>
      <c r="R34" s="64">
        <f t="shared" si="5"/>
        <v>123750</v>
      </c>
      <c r="S34" s="65"/>
    </row>
    <row r="35" spans="1:19" ht="16.5" thickBot="1" x14ac:dyDescent="0.3">
      <c r="A35" s="7">
        <v>11</v>
      </c>
      <c r="B35" s="58">
        <v>0.53059999999999996</v>
      </c>
      <c r="C35" s="59"/>
      <c r="D35" s="60">
        <f t="shared" si="1"/>
        <v>43.428399999999996</v>
      </c>
      <c r="E35" s="61"/>
      <c r="F35" s="60">
        <f t="shared" si="6"/>
        <v>43.428399999999996</v>
      </c>
      <c r="G35" s="61"/>
      <c r="H35" s="58">
        <v>0.70930000000000004</v>
      </c>
      <c r="I35" s="59"/>
      <c r="J35" s="60">
        <v>3</v>
      </c>
      <c r="K35" s="61"/>
      <c r="L35" s="60">
        <f t="shared" ref="L35:L54" si="7">IF(F35-J35&gt;$D$5,F35-J35-$D$5,0)</f>
        <v>0</v>
      </c>
      <c r="M35" s="61"/>
      <c r="N35" s="60">
        <f t="shared" si="3"/>
        <v>40.428399999999996</v>
      </c>
      <c r="O35" s="61"/>
      <c r="P35" s="66">
        <f t="shared" si="4"/>
        <v>0.89840888888888881</v>
      </c>
      <c r="Q35" s="67"/>
      <c r="R35" s="64">
        <f t="shared" si="5"/>
        <v>111178.09999999999</v>
      </c>
      <c r="S35" s="65"/>
    </row>
    <row r="36" spans="1:19" ht="16.5" thickBot="1" x14ac:dyDescent="0.3">
      <c r="A36" s="7">
        <v>12</v>
      </c>
      <c r="B36" s="58">
        <v>0.15359999999999999</v>
      </c>
      <c r="C36" s="59"/>
      <c r="D36" s="60">
        <f t="shared" si="1"/>
        <v>38.150399999999998</v>
      </c>
      <c r="E36" s="61"/>
      <c r="F36" s="60">
        <f t="shared" si="6"/>
        <v>38.150399999999998</v>
      </c>
      <c r="G36" s="61"/>
      <c r="H36" s="58">
        <v>0.31059999999999999</v>
      </c>
      <c r="I36" s="59"/>
      <c r="J36" s="60">
        <v>2</v>
      </c>
      <c r="K36" s="61"/>
      <c r="L36" s="60">
        <f t="shared" si="7"/>
        <v>0</v>
      </c>
      <c r="M36" s="61"/>
      <c r="N36" s="60">
        <f t="shared" si="3"/>
        <v>36.150399999999998</v>
      </c>
      <c r="O36" s="61"/>
      <c r="P36" s="66">
        <f t="shared" si="4"/>
        <v>0.80334222222222218</v>
      </c>
      <c r="Q36" s="67"/>
      <c r="R36" s="64">
        <f t="shared" si="5"/>
        <v>99413.599999999991</v>
      </c>
      <c r="S36" s="65"/>
    </row>
    <row r="37" spans="1:19" ht="16.5" thickBot="1" x14ac:dyDescent="0.3">
      <c r="A37" s="7">
        <v>13</v>
      </c>
      <c r="B37" s="58">
        <v>0.35920000000000002</v>
      </c>
      <c r="C37" s="59"/>
      <c r="D37" s="60">
        <f t="shared" si="1"/>
        <v>41.028800000000004</v>
      </c>
      <c r="E37" s="61"/>
      <c r="F37" s="60">
        <f t="shared" si="6"/>
        <v>41.028800000000004</v>
      </c>
      <c r="G37" s="61"/>
      <c r="H37" s="58">
        <v>0.6472</v>
      </c>
      <c r="I37" s="59"/>
      <c r="J37" s="60">
        <v>3</v>
      </c>
      <c r="K37" s="61"/>
      <c r="L37" s="60">
        <f t="shared" si="7"/>
        <v>0</v>
      </c>
      <c r="M37" s="61"/>
      <c r="N37" s="60">
        <f t="shared" si="3"/>
        <v>38.028800000000004</v>
      </c>
      <c r="O37" s="61"/>
      <c r="P37" s="66">
        <f t="shared" si="4"/>
        <v>0.84508444444444453</v>
      </c>
      <c r="Q37" s="67"/>
      <c r="R37" s="64">
        <f t="shared" si="5"/>
        <v>104579.20000000001</v>
      </c>
      <c r="S37" s="65"/>
    </row>
    <row r="38" spans="1:19" ht="16.5" thickBot="1" x14ac:dyDescent="0.3">
      <c r="A38" s="7">
        <v>14</v>
      </c>
      <c r="B38" s="58">
        <v>0.90239999999999998</v>
      </c>
      <c r="C38" s="59"/>
      <c r="D38" s="60">
        <f t="shared" si="1"/>
        <v>48.633600000000001</v>
      </c>
      <c r="E38" s="61"/>
      <c r="F38" s="60">
        <f t="shared" si="6"/>
        <v>48.633600000000001</v>
      </c>
      <c r="G38" s="61"/>
      <c r="H38" s="58">
        <v>0.88670000000000004</v>
      </c>
      <c r="I38" s="59"/>
      <c r="J38" s="60">
        <v>4</v>
      </c>
      <c r="K38" s="61"/>
      <c r="L38" s="60">
        <f t="shared" si="7"/>
        <v>0</v>
      </c>
      <c r="M38" s="61"/>
      <c r="N38" s="60">
        <f t="shared" si="3"/>
        <v>44.633600000000001</v>
      </c>
      <c r="O38" s="61"/>
      <c r="P38" s="66">
        <f t="shared" si="4"/>
        <v>0.99185777777777784</v>
      </c>
      <c r="Q38" s="67"/>
      <c r="R38" s="64">
        <f t="shared" si="5"/>
        <v>122742.40000000001</v>
      </c>
      <c r="S38" s="65"/>
    </row>
    <row r="39" spans="1:19" ht="16.5" thickBot="1" x14ac:dyDescent="0.3">
      <c r="A39" s="7">
        <v>15</v>
      </c>
      <c r="B39" s="58">
        <v>0.4325</v>
      </c>
      <c r="C39" s="59"/>
      <c r="D39" s="60">
        <f t="shared" si="1"/>
        <v>42.055</v>
      </c>
      <c r="E39" s="61"/>
      <c r="F39" s="60">
        <f t="shared" si="6"/>
        <v>42.055</v>
      </c>
      <c r="G39" s="61"/>
      <c r="H39" s="58">
        <v>0.42859999999999998</v>
      </c>
      <c r="I39" s="59"/>
      <c r="J39" s="60">
        <v>2</v>
      </c>
      <c r="K39" s="61"/>
      <c r="L39" s="60">
        <f t="shared" si="7"/>
        <v>0</v>
      </c>
      <c r="M39" s="61"/>
      <c r="N39" s="60">
        <f t="shared" si="3"/>
        <v>40.055</v>
      </c>
      <c r="O39" s="61"/>
      <c r="P39" s="66">
        <f t="shared" si="4"/>
        <v>0.89011111111111108</v>
      </c>
      <c r="Q39" s="67"/>
      <c r="R39" s="64">
        <f t="shared" si="5"/>
        <v>110151.25</v>
      </c>
      <c r="S39" s="65"/>
    </row>
    <row r="40" spans="1:19" ht="16.5" thickBot="1" x14ac:dyDescent="0.3">
      <c r="A40" s="7">
        <v>16</v>
      </c>
      <c r="B40" s="58">
        <v>0.7056</v>
      </c>
      <c r="C40" s="59"/>
      <c r="D40" s="60">
        <f t="shared" si="1"/>
        <v>45.878399999999999</v>
      </c>
      <c r="E40" s="61"/>
      <c r="F40" s="60">
        <f t="shared" si="6"/>
        <v>45.878399999999999</v>
      </c>
      <c r="G40" s="61"/>
      <c r="H40" s="58">
        <v>0.68140000000000001</v>
      </c>
      <c r="I40" s="59"/>
      <c r="J40" s="60">
        <v>3</v>
      </c>
      <c r="K40" s="61"/>
      <c r="L40" s="60">
        <f t="shared" si="7"/>
        <v>0</v>
      </c>
      <c r="M40" s="61"/>
      <c r="N40" s="60">
        <f t="shared" si="3"/>
        <v>42.878399999999999</v>
      </c>
      <c r="O40" s="61"/>
      <c r="P40" s="66">
        <f t="shared" si="4"/>
        <v>0.95285333333333333</v>
      </c>
      <c r="Q40" s="67"/>
      <c r="R40" s="64">
        <f t="shared" si="5"/>
        <v>117915.59999999999</v>
      </c>
      <c r="S40" s="65"/>
    </row>
    <row r="41" spans="1:19" ht="16.5" thickBot="1" x14ac:dyDescent="0.3">
      <c r="A41" s="7">
        <v>17</v>
      </c>
      <c r="B41" s="58">
        <v>0.78710000000000002</v>
      </c>
      <c r="C41" s="59"/>
      <c r="D41" s="60">
        <f t="shared" si="1"/>
        <v>47.019400000000005</v>
      </c>
      <c r="E41" s="61"/>
      <c r="F41" s="60">
        <f t="shared" si="6"/>
        <v>47.019400000000005</v>
      </c>
      <c r="G41" s="61"/>
      <c r="H41" s="58">
        <v>0.74719999999999998</v>
      </c>
      <c r="I41" s="59"/>
      <c r="J41" s="60">
        <v>3</v>
      </c>
      <c r="K41" s="61"/>
      <c r="L41" s="60">
        <f t="shared" si="7"/>
        <v>0</v>
      </c>
      <c r="M41" s="61"/>
      <c r="N41" s="60">
        <f t="shared" si="3"/>
        <v>44.019400000000005</v>
      </c>
      <c r="O41" s="61"/>
      <c r="P41" s="66">
        <f t="shared" si="4"/>
        <v>0.97820888888888902</v>
      </c>
      <c r="Q41" s="67"/>
      <c r="R41" s="64">
        <f t="shared" si="5"/>
        <v>121053.35</v>
      </c>
      <c r="S41" s="65"/>
    </row>
    <row r="42" spans="1:19" ht="16.5" thickBot="1" x14ac:dyDescent="0.3">
      <c r="A42" s="7">
        <v>18</v>
      </c>
      <c r="B42" s="58">
        <v>0.9526</v>
      </c>
      <c r="C42" s="59"/>
      <c r="D42" s="60">
        <f t="shared" si="1"/>
        <v>49.336399999999998</v>
      </c>
      <c r="E42" s="61"/>
      <c r="F42" s="60">
        <f t="shared" si="6"/>
        <v>49.336399999999998</v>
      </c>
      <c r="G42" s="61"/>
      <c r="H42" s="58">
        <v>0.15609999999999999</v>
      </c>
      <c r="I42" s="59"/>
      <c r="J42" s="60">
        <v>1</v>
      </c>
      <c r="K42" s="61"/>
      <c r="L42" s="60">
        <f t="shared" si="7"/>
        <v>3.3363999999999976</v>
      </c>
      <c r="M42" s="61"/>
      <c r="N42" s="60">
        <f t="shared" si="3"/>
        <v>45</v>
      </c>
      <c r="O42" s="61"/>
      <c r="P42" s="66">
        <f t="shared" si="4"/>
        <v>1</v>
      </c>
      <c r="Q42" s="67"/>
      <c r="R42" s="64">
        <f t="shared" si="5"/>
        <v>123750</v>
      </c>
      <c r="S42" s="65"/>
    </row>
    <row r="43" spans="1:19" ht="16.5" thickBot="1" x14ac:dyDescent="0.3">
      <c r="A43" s="7">
        <v>19</v>
      </c>
      <c r="B43" s="58">
        <v>0.74460000000000004</v>
      </c>
      <c r="C43" s="59"/>
      <c r="D43" s="60">
        <f t="shared" si="1"/>
        <v>46.424399999999999</v>
      </c>
      <c r="E43" s="61"/>
      <c r="F43" s="60">
        <f t="shared" si="6"/>
        <v>46.424399999999999</v>
      </c>
      <c r="G43" s="61"/>
      <c r="H43" s="58">
        <v>0.35460000000000003</v>
      </c>
      <c r="I43" s="59"/>
      <c r="J43" s="60">
        <v>2</v>
      </c>
      <c r="K43" s="61"/>
      <c r="L43" s="60">
        <f t="shared" si="7"/>
        <v>0</v>
      </c>
      <c r="M43" s="61"/>
      <c r="N43" s="60">
        <f t="shared" si="3"/>
        <v>44.424399999999999</v>
      </c>
      <c r="O43" s="61"/>
      <c r="P43" s="66">
        <f t="shared" si="4"/>
        <v>0.9872088888888888</v>
      </c>
      <c r="Q43" s="67"/>
      <c r="R43" s="64">
        <f t="shared" si="5"/>
        <v>122167.09999999999</v>
      </c>
      <c r="S43" s="65"/>
    </row>
    <row r="44" spans="1:19" ht="16.5" thickBot="1" x14ac:dyDescent="0.3">
      <c r="A44" s="7">
        <v>20</v>
      </c>
      <c r="B44" s="62">
        <v>0.44290000000000002</v>
      </c>
      <c r="C44" s="63"/>
      <c r="D44" s="60">
        <f t="shared" si="1"/>
        <v>42.200600000000001</v>
      </c>
      <c r="E44" s="61"/>
      <c r="F44" s="60">
        <f t="shared" si="6"/>
        <v>42.200600000000001</v>
      </c>
      <c r="G44" s="61"/>
      <c r="H44" s="58">
        <v>0.43509999999999999</v>
      </c>
      <c r="I44" s="59"/>
      <c r="J44" s="60">
        <v>2</v>
      </c>
      <c r="K44" s="61"/>
      <c r="L44" s="60">
        <f t="shared" si="7"/>
        <v>0</v>
      </c>
      <c r="M44" s="61"/>
      <c r="N44" s="60">
        <f t="shared" si="3"/>
        <v>40.200600000000001</v>
      </c>
      <c r="O44" s="61"/>
      <c r="P44" s="66">
        <f t="shared" si="4"/>
        <v>0.89334666666666673</v>
      </c>
      <c r="Q44" s="67"/>
      <c r="R44" s="64">
        <f t="shared" si="5"/>
        <v>110551.65000000001</v>
      </c>
      <c r="S44" s="65"/>
    </row>
    <row r="45" spans="1:19" ht="16.5" thickBot="1" x14ac:dyDescent="0.3">
      <c r="A45" s="7">
        <v>21</v>
      </c>
      <c r="B45" s="58">
        <v>0.61599999999999999</v>
      </c>
      <c r="C45" s="59"/>
      <c r="D45" s="60">
        <f t="shared" si="1"/>
        <v>44.624000000000002</v>
      </c>
      <c r="E45" s="61"/>
      <c r="F45" s="60">
        <f t="shared" si="6"/>
        <v>44.624000000000002</v>
      </c>
      <c r="G45" s="61"/>
      <c r="H45" s="58">
        <v>0.1867</v>
      </c>
      <c r="I45" s="59"/>
      <c r="J45" s="60">
        <v>1</v>
      </c>
      <c r="K45" s="61"/>
      <c r="L45" s="60">
        <f t="shared" si="7"/>
        <v>0</v>
      </c>
      <c r="M45" s="61"/>
      <c r="N45" s="60">
        <f t="shared" si="3"/>
        <v>43.624000000000002</v>
      </c>
      <c r="O45" s="61"/>
      <c r="P45" s="66">
        <f t="shared" si="4"/>
        <v>0.9694222222222223</v>
      </c>
      <c r="Q45" s="67"/>
      <c r="R45" s="64">
        <f t="shared" si="5"/>
        <v>119966</v>
      </c>
      <c r="S45" s="65"/>
    </row>
    <row r="46" spans="1:19" ht="16.5" thickBot="1" x14ac:dyDescent="0.3">
      <c r="A46" s="7">
        <v>22</v>
      </c>
      <c r="B46" s="58">
        <v>0.9456</v>
      </c>
      <c r="C46" s="59"/>
      <c r="D46" s="60">
        <f t="shared" si="1"/>
        <v>49.238399999999999</v>
      </c>
      <c r="E46" s="61"/>
      <c r="F46" s="60">
        <f t="shared" si="6"/>
        <v>49.238399999999999</v>
      </c>
      <c r="G46" s="61"/>
      <c r="H46" s="58">
        <v>0.1225</v>
      </c>
      <c r="I46" s="59"/>
      <c r="J46" s="60">
        <v>1</v>
      </c>
      <c r="K46" s="61"/>
      <c r="L46" s="60">
        <f>IF(F46-J46&gt;$D$5,F46-J46-$D$5,0)</f>
        <v>3.2383999999999986</v>
      </c>
      <c r="M46" s="61"/>
      <c r="N46" s="60">
        <f t="shared" si="3"/>
        <v>45</v>
      </c>
      <c r="O46" s="61"/>
      <c r="P46" s="66">
        <f t="shared" si="4"/>
        <v>1</v>
      </c>
      <c r="Q46" s="67"/>
      <c r="R46" s="64">
        <f t="shared" si="5"/>
        <v>123750</v>
      </c>
      <c r="S46" s="65"/>
    </row>
    <row r="47" spans="1:19" ht="16.5" thickBot="1" x14ac:dyDescent="0.3">
      <c r="A47" s="7">
        <v>23</v>
      </c>
      <c r="B47" s="58">
        <v>0.41589999999999999</v>
      </c>
      <c r="C47" s="59"/>
      <c r="D47" s="60">
        <f t="shared" si="1"/>
        <v>41.822600000000001</v>
      </c>
      <c r="E47" s="61"/>
      <c r="F47" s="60">
        <f t="shared" si="6"/>
        <v>41.822600000000001</v>
      </c>
      <c r="G47" s="61"/>
      <c r="H47" s="58">
        <v>0.31109999999999999</v>
      </c>
      <c r="I47" s="59"/>
      <c r="J47" s="60">
        <v>2</v>
      </c>
      <c r="K47" s="61"/>
      <c r="L47" s="60">
        <f t="shared" si="7"/>
        <v>0</v>
      </c>
      <c r="M47" s="61"/>
      <c r="N47" s="60">
        <f t="shared" si="3"/>
        <v>39.822600000000001</v>
      </c>
      <c r="O47" s="61"/>
      <c r="P47" s="66">
        <f t="shared" si="4"/>
        <v>0.88494666666666666</v>
      </c>
      <c r="Q47" s="67"/>
      <c r="R47" s="64">
        <f t="shared" si="5"/>
        <v>109512.15000000001</v>
      </c>
      <c r="S47" s="65"/>
    </row>
    <row r="48" spans="1:19" ht="16.5" thickBot="1" x14ac:dyDescent="0.3">
      <c r="A48" s="7">
        <v>24</v>
      </c>
      <c r="B48" s="58">
        <v>0.29720000000000002</v>
      </c>
      <c r="C48" s="59"/>
      <c r="D48" s="60">
        <f t="shared" si="1"/>
        <v>40.160800000000002</v>
      </c>
      <c r="E48" s="61"/>
      <c r="F48" s="60">
        <f t="shared" si="6"/>
        <v>40.160800000000002</v>
      </c>
      <c r="G48" s="61"/>
      <c r="H48" s="58">
        <v>8.1199999999999994E-2</v>
      </c>
      <c r="I48" s="59"/>
      <c r="J48" s="60">
        <v>0</v>
      </c>
      <c r="K48" s="61"/>
      <c r="L48" s="60">
        <f t="shared" si="7"/>
        <v>0</v>
      </c>
      <c r="M48" s="61"/>
      <c r="N48" s="60">
        <f t="shared" si="3"/>
        <v>40.160800000000002</v>
      </c>
      <c r="O48" s="61"/>
      <c r="P48" s="66">
        <f t="shared" si="4"/>
        <v>0.89246222222222227</v>
      </c>
      <c r="Q48" s="67"/>
      <c r="R48" s="64">
        <f t="shared" si="5"/>
        <v>110442.20000000001</v>
      </c>
      <c r="S48" s="65"/>
    </row>
    <row r="49" spans="1:19" ht="16.5" thickBot="1" x14ac:dyDescent="0.3">
      <c r="A49" s="7">
        <v>25</v>
      </c>
      <c r="B49" s="58">
        <v>0.8327</v>
      </c>
      <c r="C49" s="59"/>
      <c r="D49" s="60">
        <f t="shared" si="1"/>
        <v>47.657800000000002</v>
      </c>
      <c r="E49" s="61"/>
      <c r="F49" s="60">
        <f t="shared" si="6"/>
        <v>47.657800000000002</v>
      </c>
      <c r="G49" s="61"/>
      <c r="H49" s="58">
        <v>0.62450000000000006</v>
      </c>
      <c r="I49" s="59"/>
      <c r="J49" s="60">
        <v>3</v>
      </c>
      <c r="K49" s="61"/>
      <c r="L49" s="60">
        <f t="shared" si="7"/>
        <v>0</v>
      </c>
      <c r="M49" s="61"/>
      <c r="N49" s="60">
        <f t="shared" si="3"/>
        <v>44.657800000000002</v>
      </c>
      <c r="O49" s="61"/>
      <c r="P49" s="66">
        <f t="shared" si="4"/>
        <v>0.99239555555555559</v>
      </c>
      <c r="Q49" s="67"/>
      <c r="R49" s="64">
        <f t="shared" si="5"/>
        <v>122808.95000000001</v>
      </c>
      <c r="S49" s="65"/>
    </row>
    <row r="50" spans="1:19" ht="16.5" thickBot="1" x14ac:dyDescent="0.3">
      <c r="A50" s="7">
        <v>26</v>
      </c>
      <c r="B50" s="58">
        <v>0.33889999999999998</v>
      </c>
      <c r="C50" s="59"/>
      <c r="D50" s="60">
        <f t="shared" si="1"/>
        <v>40.744599999999998</v>
      </c>
      <c r="E50" s="61"/>
      <c r="F50" s="60">
        <f t="shared" si="6"/>
        <v>40.744599999999998</v>
      </c>
      <c r="G50" s="61"/>
      <c r="H50" s="58">
        <v>0.17219999999999999</v>
      </c>
      <c r="I50" s="59"/>
      <c r="J50" s="60">
        <v>1</v>
      </c>
      <c r="K50" s="61"/>
      <c r="L50" s="60">
        <f t="shared" si="7"/>
        <v>0</v>
      </c>
      <c r="M50" s="61"/>
      <c r="N50" s="60">
        <f t="shared" si="3"/>
        <v>39.744599999999998</v>
      </c>
      <c r="O50" s="61"/>
      <c r="P50" s="66">
        <f t="shared" si="4"/>
        <v>0.88321333333333329</v>
      </c>
      <c r="Q50" s="67"/>
      <c r="R50" s="64">
        <f t="shared" si="5"/>
        <v>109297.65</v>
      </c>
      <c r="S50" s="65"/>
    </row>
    <row r="51" spans="1:19" ht="16.5" thickBot="1" x14ac:dyDescent="0.3">
      <c r="A51" s="7">
        <v>27</v>
      </c>
      <c r="B51" s="58">
        <v>0.48530000000000001</v>
      </c>
      <c r="C51" s="59"/>
      <c r="D51" s="60">
        <f t="shared" si="1"/>
        <v>42.794200000000004</v>
      </c>
      <c r="E51" s="61"/>
      <c r="F51" s="60">
        <f t="shared" si="6"/>
        <v>42.794200000000004</v>
      </c>
      <c r="G51" s="61"/>
      <c r="H51" s="58">
        <v>0.97340000000000004</v>
      </c>
      <c r="I51" s="59"/>
      <c r="J51" s="60">
        <v>5</v>
      </c>
      <c r="K51" s="61"/>
      <c r="L51" s="60">
        <f t="shared" si="7"/>
        <v>0</v>
      </c>
      <c r="M51" s="61"/>
      <c r="N51" s="60">
        <f t="shared" si="3"/>
        <v>37.794200000000004</v>
      </c>
      <c r="O51" s="61"/>
      <c r="P51" s="66">
        <f t="shared" si="4"/>
        <v>0.83987111111111123</v>
      </c>
      <c r="Q51" s="67"/>
      <c r="R51" s="64">
        <f t="shared" si="5"/>
        <v>103934.05</v>
      </c>
      <c r="S51" s="65"/>
    </row>
    <row r="52" spans="1:19" ht="16.5" thickBot="1" x14ac:dyDescent="0.3">
      <c r="A52" s="7">
        <v>28</v>
      </c>
      <c r="B52" s="58">
        <v>0.55159999999999998</v>
      </c>
      <c r="C52" s="59"/>
      <c r="D52" s="60">
        <f t="shared" si="1"/>
        <v>43.7224</v>
      </c>
      <c r="E52" s="61"/>
      <c r="F52" s="60">
        <f t="shared" si="6"/>
        <v>43.7224</v>
      </c>
      <c r="G52" s="61"/>
      <c r="H52" s="58">
        <v>0.23180000000000001</v>
      </c>
      <c r="I52" s="59"/>
      <c r="J52" s="60">
        <v>1</v>
      </c>
      <c r="K52" s="61"/>
      <c r="L52" s="60">
        <f t="shared" si="7"/>
        <v>0</v>
      </c>
      <c r="M52" s="61"/>
      <c r="N52" s="60">
        <f t="shared" si="3"/>
        <v>42.7224</v>
      </c>
      <c r="O52" s="61"/>
      <c r="P52" s="66">
        <f t="shared" si="4"/>
        <v>0.94938666666666671</v>
      </c>
      <c r="Q52" s="67"/>
      <c r="R52" s="64">
        <f t="shared" si="5"/>
        <v>117486.6</v>
      </c>
      <c r="S52" s="65"/>
    </row>
    <row r="53" spans="1:19" ht="16.5" thickBot="1" x14ac:dyDescent="0.3">
      <c r="A53" s="7">
        <v>29</v>
      </c>
      <c r="B53" s="58">
        <v>0.42620000000000002</v>
      </c>
      <c r="C53" s="59"/>
      <c r="D53" s="60">
        <f t="shared" si="1"/>
        <v>41.966799999999999</v>
      </c>
      <c r="E53" s="61"/>
      <c r="F53" s="60">
        <f t="shared" si="6"/>
        <v>41.966799999999999</v>
      </c>
      <c r="G53" s="61"/>
      <c r="H53" s="58">
        <v>3.7000000000000002E-3</v>
      </c>
      <c r="I53" s="59"/>
      <c r="J53" s="60">
        <v>0</v>
      </c>
      <c r="K53" s="61"/>
      <c r="L53" s="60">
        <f t="shared" si="7"/>
        <v>0</v>
      </c>
      <c r="M53" s="61"/>
      <c r="N53" s="60">
        <f t="shared" si="3"/>
        <v>41.966799999999999</v>
      </c>
      <c r="O53" s="61"/>
      <c r="P53" s="66">
        <f t="shared" si="4"/>
        <v>0.93259555555555551</v>
      </c>
      <c r="Q53" s="67"/>
      <c r="R53" s="64">
        <f t="shared" si="5"/>
        <v>115408.7</v>
      </c>
      <c r="S53" s="65"/>
    </row>
    <row r="54" spans="1:19" ht="16.5" thickBot="1" x14ac:dyDescent="0.3">
      <c r="A54" s="7">
        <v>30</v>
      </c>
      <c r="B54" s="58">
        <v>0.1646</v>
      </c>
      <c r="C54" s="59"/>
      <c r="D54" s="60">
        <f t="shared" si="1"/>
        <v>38.304400000000001</v>
      </c>
      <c r="E54" s="61"/>
      <c r="F54" s="60">
        <f t="shared" si="6"/>
        <v>38.304400000000001</v>
      </c>
      <c r="G54" s="61"/>
      <c r="H54" s="58">
        <v>0.77639999999999998</v>
      </c>
      <c r="I54" s="59"/>
      <c r="J54" s="60">
        <v>4</v>
      </c>
      <c r="K54" s="61"/>
      <c r="L54" s="60">
        <f t="shared" si="7"/>
        <v>0</v>
      </c>
      <c r="M54" s="61"/>
      <c r="N54" s="60">
        <f t="shared" si="3"/>
        <v>34.304400000000001</v>
      </c>
      <c r="O54" s="61"/>
      <c r="P54" s="66">
        <f>(N54/$D$5)</f>
        <v>0.76232</v>
      </c>
      <c r="Q54" s="67"/>
      <c r="R54" s="64">
        <f t="shared" si="5"/>
        <v>94337.1</v>
      </c>
      <c r="S54" s="65"/>
    </row>
    <row r="57" spans="1:19" ht="15.75" thickBot="1" x14ac:dyDescent="0.3"/>
    <row r="58" spans="1:19" ht="16.5" thickBot="1" x14ac:dyDescent="0.3">
      <c r="A58" s="70" t="s">
        <v>24</v>
      </c>
      <c r="B58" s="71"/>
      <c r="C58" s="72"/>
      <c r="D58" s="60">
        <f>AVERAGE(F25:G54)</f>
        <v>43.639800000000008</v>
      </c>
      <c r="E58" s="61"/>
    </row>
    <row r="59" spans="1:19" ht="16.5" thickBot="1" x14ac:dyDescent="0.3">
      <c r="A59" s="70" t="s">
        <v>25</v>
      </c>
      <c r="B59" s="71"/>
      <c r="C59" s="72"/>
      <c r="D59" s="60">
        <f>AVERAGE(J25:K54)</f>
        <v>2.1333333333333333</v>
      </c>
      <c r="E59" s="61"/>
    </row>
    <row r="60" spans="1:19" ht="16.5" thickBot="1" x14ac:dyDescent="0.3">
      <c r="A60" s="70" t="s">
        <v>26</v>
      </c>
      <c r="B60" s="71"/>
      <c r="C60" s="72"/>
      <c r="D60" s="60">
        <f>AVERAGE(L45:M54)</f>
        <v>0.32383999999999985</v>
      </c>
      <c r="E60" s="61"/>
    </row>
    <row r="61" spans="1:19" ht="16.5" thickBot="1" x14ac:dyDescent="0.3">
      <c r="A61" s="70" t="s">
        <v>27</v>
      </c>
      <c r="B61" s="71"/>
      <c r="C61" s="72"/>
      <c r="D61" s="60">
        <f>AVERAGE(N25:O54)</f>
        <v>41.105093333333336</v>
      </c>
      <c r="E61" s="61"/>
      <c r="F61" s="23">
        <f>(D61/D5)</f>
        <v>0.91344651851851855</v>
      </c>
    </row>
    <row r="62" spans="1:19" ht="16.5" thickBot="1" x14ac:dyDescent="0.3">
      <c r="A62" s="70" t="s">
        <v>28</v>
      </c>
      <c r="B62" s="71"/>
      <c r="C62" s="72"/>
      <c r="D62" s="50">
        <f>AVERAGE(R25:S54)</f>
        <v>113039.00666666667</v>
      </c>
      <c r="E62" s="51"/>
    </row>
    <row r="63" spans="1:19" ht="16.5" thickBot="1" x14ac:dyDescent="0.3">
      <c r="A63" s="70" t="s">
        <v>42</v>
      </c>
      <c r="B63" s="71"/>
      <c r="C63" s="72"/>
      <c r="D63" s="50">
        <f>SUM(R25:S54)</f>
        <v>3391170.2</v>
      </c>
      <c r="E63" s="51"/>
    </row>
    <row r="68" spans="1:9" ht="16.5" thickBot="1" x14ac:dyDescent="0.3">
      <c r="A68" s="52" t="s">
        <v>37</v>
      </c>
      <c r="B68" s="52"/>
      <c r="C68" s="52"/>
    </row>
    <row r="69" spans="1:9" ht="65.25" customHeight="1" thickBot="1" x14ac:dyDescent="0.3">
      <c r="A69" s="8" t="s">
        <v>29</v>
      </c>
      <c r="B69" s="9" t="s">
        <v>30</v>
      </c>
      <c r="C69" s="9" t="s">
        <v>31</v>
      </c>
      <c r="D69" s="9" t="s">
        <v>32</v>
      </c>
      <c r="E69" s="10" t="s">
        <v>33</v>
      </c>
      <c r="F69" s="11"/>
      <c r="G69" s="12" t="s">
        <v>34</v>
      </c>
      <c r="H69" s="12" t="s">
        <v>35</v>
      </c>
      <c r="I69" s="12" t="s">
        <v>36</v>
      </c>
    </row>
    <row r="70" spans="1:9" ht="15.75" x14ac:dyDescent="0.25">
      <c r="A70" s="21">
        <f>N25</f>
        <v>40.729399999999998</v>
      </c>
      <c r="B70" s="14">
        <f>STDEVA(A70:A99)</f>
        <v>3.0351277919961013</v>
      </c>
      <c r="C70" s="14">
        <v>1.96</v>
      </c>
      <c r="D70" s="15">
        <v>1</v>
      </c>
      <c r="E70" s="16">
        <f>((C70*C70)*(B70*B70))/(D70*D70)</f>
        <v>35.388821941930964</v>
      </c>
      <c r="F70" s="17"/>
      <c r="G70" s="22">
        <f>H70-D70</f>
        <v>40.105093333333336</v>
      </c>
      <c r="H70" s="13">
        <f>AVERAGE(A70:A99)</f>
        <v>41.105093333333336</v>
      </c>
      <c r="I70" s="18">
        <f>H70+D70</f>
        <v>42.105093333333336</v>
      </c>
    </row>
    <row r="71" spans="1:9" ht="15.75" x14ac:dyDescent="0.25">
      <c r="A71" s="21">
        <f>N26</f>
        <v>35.064599999999999</v>
      </c>
      <c r="B71" s="19"/>
      <c r="C71" s="19"/>
      <c r="D71" s="19"/>
      <c r="E71" s="19"/>
      <c r="F71" s="17"/>
      <c r="G71" s="17"/>
      <c r="H71" s="17"/>
      <c r="I71" s="17"/>
    </row>
    <row r="72" spans="1:9" ht="15.75" x14ac:dyDescent="0.25">
      <c r="A72" s="21">
        <f t="shared" ref="A72:A99" si="8">N27</f>
        <v>40.336799999999997</v>
      </c>
      <c r="B72" s="19"/>
      <c r="C72" s="19"/>
      <c r="D72" s="17"/>
      <c r="E72" s="19"/>
      <c r="F72" s="17"/>
      <c r="G72" s="17"/>
      <c r="H72" s="17"/>
      <c r="I72" s="17"/>
    </row>
    <row r="73" spans="1:9" ht="15.75" x14ac:dyDescent="0.25">
      <c r="A73" s="21">
        <f t="shared" si="8"/>
        <v>40.549199999999999</v>
      </c>
      <c r="B73" s="19"/>
      <c r="C73" s="19"/>
      <c r="D73" s="19"/>
      <c r="E73" s="19"/>
      <c r="F73" s="17"/>
      <c r="G73" s="17"/>
      <c r="H73" s="17"/>
      <c r="I73" s="17"/>
    </row>
    <row r="74" spans="1:9" ht="15.75" x14ac:dyDescent="0.25">
      <c r="A74" s="21">
        <f t="shared" si="8"/>
        <v>41.842799999999997</v>
      </c>
      <c r="B74" s="19"/>
      <c r="C74" s="19"/>
      <c r="D74" s="19"/>
      <c r="E74" s="19"/>
      <c r="F74" s="17"/>
      <c r="G74" s="17"/>
      <c r="H74" s="17"/>
      <c r="I74" s="17"/>
    </row>
    <row r="75" spans="1:9" ht="15.75" x14ac:dyDescent="0.25">
      <c r="A75" s="21">
        <f t="shared" si="8"/>
        <v>37.698399999999999</v>
      </c>
      <c r="B75" s="19"/>
      <c r="C75" s="19"/>
      <c r="D75" s="19"/>
      <c r="E75" s="19"/>
      <c r="F75" s="17"/>
      <c r="G75" s="17"/>
      <c r="H75" s="17"/>
      <c r="I75" s="17"/>
    </row>
    <row r="76" spans="1:9" ht="15.75" x14ac:dyDescent="0.25">
      <c r="A76" s="21">
        <f t="shared" si="8"/>
        <v>41.353000000000002</v>
      </c>
      <c r="B76" s="19"/>
      <c r="C76" s="19"/>
      <c r="D76" s="19"/>
      <c r="E76" s="19"/>
      <c r="F76" s="17"/>
      <c r="G76" s="17"/>
      <c r="H76" s="17"/>
      <c r="I76" s="17"/>
    </row>
    <row r="77" spans="1:9" ht="15.75" x14ac:dyDescent="0.25">
      <c r="A77" s="21">
        <f t="shared" si="8"/>
        <v>39.962000000000003</v>
      </c>
      <c r="B77" s="19"/>
      <c r="C77" s="19"/>
      <c r="D77" s="19"/>
      <c r="E77" s="19"/>
      <c r="F77" s="17"/>
      <c r="G77" s="17"/>
      <c r="H77" s="17"/>
      <c r="I77" s="17"/>
    </row>
    <row r="78" spans="1:9" ht="15.75" x14ac:dyDescent="0.25">
      <c r="A78" s="21">
        <f t="shared" si="8"/>
        <v>45</v>
      </c>
      <c r="B78" s="19"/>
      <c r="C78" s="19"/>
      <c r="D78" s="19"/>
      <c r="E78" s="19"/>
      <c r="F78" s="17"/>
      <c r="G78" s="17"/>
      <c r="H78" s="17"/>
      <c r="I78" s="17"/>
    </row>
    <row r="79" spans="1:9" ht="15.75" x14ac:dyDescent="0.25">
      <c r="A79" s="21">
        <f t="shared" si="8"/>
        <v>45</v>
      </c>
      <c r="B79" s="19"/>
      <c r="C79" s="19"/>
      <c r="D79" s="19"/>
      <c r="E79" s="19"/>
      <c r="F79" s="17"/>
      <c r="G79" s="17"/>
      <c r="H79" s="17"/>
      <c r="I79" s="17"/>
    </row>
    <row r="80" spans="1:9" ht="15.75" x14ac:dyDescent="0.25">
      <c r="A80" s="21">
        <f t="shared" si="8"/>
        <v>40.428399999999996</v>
      </c>
      <c r="B80" s="19"/>
      <c r="C80" s="19"/>
      <c r="D80" s="19"/>
      <c r="E80" s="19"/>
      <c r="F80" s="17"/>
      <c r="G80" s="17"/>
      <c r="H80" s="17"/>
      <c r="I80" s="17"/>
    </row>
    <row r="81" spans="1:5" ht="15.75" x14ac:dyDescent="0.25">
      <c r="A81" s="21">
        <f t="shared" si="8"/>
        <v>36.150399999999998</v>
      </c>
      <c r="B81" s="20"/>
      <c r="C81" s="20"/>
      <c r="D81" s="20"/>
      <c r="E81" s="20"/>
    </row>
    <row r="82" spans="1:5" ht="15.75" x14ac:dyDescent="0.25">
      <c r="A82" s="21">
        <f t="shared" si="8"/>
        <v>38.028800000000004</v>
      </c>
    </row>
    <row r="83" spans="1:5" ht="15.75" x14ac:dyDescent="0.25">
      <c r="A83" s="21">
        <f t="shared" si="8"/>
        <v>44.633600000000001</v>
      </c>
    </row>
    <row r="84" spans="1:5" ht="15.75" x14ac:dyDescent="0.25">
      <c r="A84" s="21">
        <f t="shared" si="8"/>
        <v>40.055</v>
      </c>
    </row>
    <row r="85" spans="1:5" ht="15.75" x14ac:dyDescent="0.25">
      <c r="A85" s="21">
        <f t="shared" si="8"/>
        <v>42.878399999999999</v>
      </c>
    </row>
    <row r="86" spans="1:5" ht="15.75" x14ac:dyDescent="0.25">
      <c r="A86" s="21">
        <f t="shared" si="8"/>
        <v>44.019400000000005</v>
      </c>
    </row>
    <row r="87" spans="1:5" ht="15.75" x14ac:dyDescent="0.25">
      <c r="A87" s="21">
        <f t="shared" si="8"/>
        <v>45</v>
      </c>
    </row>
    <row r="88" spans="1:5" ht="15.75" x14ac:dyDescent="0.25">
      <c r="A88" s="21">
        <f t="shared" si="8"/>
        <v>44.424399999999999</v>
      </c>
    </row>
    <row r="89" spans="1:5" ht="15.75" x14ac:dyDescent="0.25">
      <c r="A89" s="21">
        <f t="shared" si="8"/>
        <v>40.200600000000001</v>
      </c>
    </row>
    <row r="90" spans="1:5" ht="15.75" x14ac:dyDescent="0.25">
      <c r="A90" s="21">
        <f t="shared" si="8"/>
        <v>43.624000000000002</v>
      </c>
    </row>
    <row r="91" spans="1:5" ht="15.75" x14ac:dyDescent="0.25">
      <c r="A91" s="21">
        <f t="shared" si="8"/>
        <v>45</v>
      </c>
    </row>
    <row r="92" spans="1:5" ht="15.75" x14ac:dyDescent="0.25">
      <c r="A92" s="21">
        <f t="shared" si="8"/>
        <v>39.822600000000001</v>
      </c>
    </row>
    <row r="93" spans="1:5" ht="15.75" x14ac:dyDescent="0.25">
      <c r="A93" s="21">
        <f t="shared" si="8"/>
        <v>40.160800000000002</v>
      </c>
    </row>
    <row r="94" spans="1:5" ht="15.75" x14ac:dyDescent="0.25">
      <c r="A94" s="21">
        <f t="shared" si="8"/>
        <v>44.657800000000002</v>
      </c>
    </row>
    <row r="95" spans="1:5" ht="15.75" x14ac:dyDescent="0.25">
      <c r="A95" s="21">
        <f t="shared" si="8"/>
        <v>39.744599999999998</v>
      </c>
    </row>
    <row r="96" spans="1:5" ht="15.75" x14ac:dyDescent="0.25">
      <c r="A96" s="21">
        <f t="shared" si="8"/>
        <v>37.794200000000004</v>
      </c>
    </row>
    <row r="97" spans="1:9" ht="15.75" x14ac:dyDescent="0.25">
      <c r="A97" s="21">
        <f t="shared" si="8"/>
        <v>42.7224</v>
      </c>
    </row>
    <row r="98" spans="1:9" ht="15.75" x14ac:dyDescent="0.25">
      <c r="A98" s="21">
        <f t="shared" si="8"/>
        <v>41.966799999999999</v>
      </c>
    </row>
    <row r="99" spans="1:9" ht="15.75" x14ac:dyDescent="0.25">
      <c r="A99" s="21">
        <f t="shared" si="8"/>
        <v>34.304400000000001</v>
      </c>
    </row>
    <row r="102" spans="1:9" ht="16.5" thickBot="1" x14ac:dyDescent="0.3">
      <c r="A102" s="52" t="s">
        <v>38</v>
      </c>
      <c r="B102" s="52"/>
      <c r="C102" s="52"/>
    </row>
    <row r="103" spans="1:9" ht="48" thickBot="1" x14ac:dyDescent="0.3">
      <c r="A103" s="8" t="s">
        <v>29</v>
      </c>
      <c r="B103" s="9" t="s">
        <v>30</v>
      </c>
      <c r="C103" s="9" t="s">
        <v>31</v>
      </c>
      <c r="D103" s="9" t="s">
        <v>32</v>
      </c>
      <c r="E103" s="10" t="s">
        <v>33</v>
      </c>
      <c r="F103" s="11"/>
      <c r="G103" s="12" t="s">
        <v>34</v>
      </c>
      <c r="H103" s="12" t="s">
        <v>35</v>
      </c>
      <c r="I103" s="12" t="s">
        <v>36</v>
      </c>
    </row>
    <row r="104" spans="1:9" ht="15.75" x14ac:dyDescent="0.25">
      <c r="A104" s="21">
        <f>F25</f>
        <v>43.729399999999998</v>
      </c>
      <c r="B104" s="14">
        <f>STDEVA(A104:A133)</f>
        <v>3.3655597364049776</v>
      </c>
      <c r="C104" s="14">
        <v>1.96</v>
      </c>
      <c r="D104" s="15">
        <v>1</v>
      </c>
      <c r="E104" s="16">
        <f>((C104*C104)*(B104*B104))/(D104*D104)</f>
        <v>43.513773770694606</v>
      </c>
      <c r="F104" s="17"/>
      <c r="G104" s="22">
        <f>H104-D104</f>
        <v>42.639800000000008</v>
      </c>
      <c r="H104" s="13">
        <f>AVERAGE(A104:A133)</f>
        <v>43.639800000000008</v>
      </c>
      <c r="I104" s="18">
        <f>H104+D104</f>
        <v>44.639800000000008</v>
      </c>
    </row>
    <row r="105" spans="1:9" ht="15.75" x14ac:dyDescent="0.25">
      <c r="A105" s="21">
        <f t="shared" ref="A105:A133" si="9">F26</f>
        <v>39.064599999999999</v>
      </c>
      <c r="B105" s="19"/>
      <c r="C105" s="19"/>
      <c r="D105" s="19"/>
      <c r="E105" s="19"/>
      <c r="F105" s="17"/>
      <c r="G105" s="17"/>
      <c r="H105" s="17"/>
      <c r="I105" s="17"/>
    </row>
    <row r="106" spans="1:9" ht="15.75" x14ac:dyDescent="0.25">
      <c r="A106" s="21">
        <f t="shared" si="9"/>
        <v>41.336799999999997</v>
      </c>
      <c r="B106" s="19"/>
      <c r="C106" s="19"/>
      <c r="D106" s="17"/>
      <c r="E106" s="19"/>
      <c r="F106" s="17"/>
      <c r="G106" s="17"/>
      <c r="H106" s="17"/>
      <c r="I106" s="17"/>
    </row>
    <row r="107" spans="1:9" ht="15.75" x14ac:dyDescent="0.25">
      <c r="A107" s="21">
        <f t="shared" si="9"/>
        <v>42.549199999999999</v>
      </c>
      <c r="B107" s="19"/>
      <c r="C107" s="19"/>
      <c r="D107" s="19"/>
      <c r="E107" s="19"/>
      <c r="F107" s="17"/>
      <c r="G107" s="17"/>
      <c r="H107" s="17"/>
      <c r="I107" s="17"/>
    </row>
    <row r="108" spans="1:9" ht="15.75" x14ac:dyDescent="0.25">
      <c r="A108" s="21">
        <f t="shared" si="9"/>
        <v>43.842799999999997</v>
      </c>
      <c r="B108" s="19"/>
      <c r="C108" s="19"/>
      <c r="D108" s="19"/>
      <c r="E108" s="19"/>
      <c r="F108" s="17"/>
      <c r="G108" s="17"/>
      <c r="H108" s="17"/>
      <c r="I108" s="17"/>
    </row>
    <row r="109" spans="1:9" ht="15.75" x14ac:dyDescent="0.25">
      <c r="A109" s="21">
        <f t="shared" si="9"/>
        <v>40.698399999999999</v>
      </c>
      <c r="B109" s="19"/>
      <c r="C109" s="19"/>
      <c r="D109" s="19"/>
      <c r="E109" s="19"/>
      <c r="F109" s="17"/>
      <c r="G109" s="17"/>
      <c r="H109" s="17"/>
      <c r="I109" s="17"/>
    </row>
    <row r="110" spans="1:9" ht="15.75" x14ac:dyDescent="0.25">
      <c r="A110" s="21">
        <f t="shared" si="9"/>
        <v>46.353000000000002</v>
      </c>
      <c r="B110" s="19"/>
      <c r="C110" s="19"/>
      <c r="D110" s="19"/>
      <c r="E110" s="19"/>
      <c r="F110" s="17"/>
      <c r="G110" s="17"/>
      <c r="H110" s="17"/>
      <c r="I110" s="17"/>
    </row>
    <row r="111" spans="1:9" ht="15.75" x14ac:dyDescent="0.25">
      <c r="A111" s="21">
        <f t="shared" si="9"/>
        <v>39.962000000000003</v>
      </c>
      <c r="B111" s="19"/>
      <c r="C111" s="19"/>
      <c r="D111" s="19"/>
      <c r="E111" s="19"/>
      <c r="F111" s="17"/>
      <c r="G111" s="17"/>
      <c r="H111" s="17"/>
      <c r="I111" s="17"/>
    </row>
    <row r="112" spans="1:9" ht="15.75" x14ac:dyDescent="0.25">
      <c r="A112" s="21">
        <f t="shared" si="9"/>
        <v>49.203400000000002</v>
      </c>
      <c r="B112" s="19"/>
      <c r="C112" s="19"/>
      <c r="D112" s="19"/>
      <c r="E112" s="19"/>
      <c r="F112" s="17"/>
      <c r="G112" s="17"/>
      <c r="H112" s="17"/>
      <c r="I112" s="17"/>
    </row>
    <row r="113" spans="1:9" ht="15.75" x14ac:dyDescent="0.25">
      <c r="A113" s="21">
        <f t="shared" si="9"/>
        <v>47.262999999999998</v>
      </c>
      <c r="B113" s="19"/>
      <c r="C113" s="19"/>
      <c r="D113" s="19"/>
      <c r="E113" s="19"/>
      <c r="F113" s="17"/>
      <c r="G113" s="17"/>
      <c r="H113" s="17"/>
      <c r="I113" s="17"/>
    </row>
    <row r="114" spans="1:9" ht="15.75" x14ac:dyDescent="0.25">
      <c r="A114" s="21">
        <f t="shared" si="9"/>
        <v>43.428399999999996</v>
      </c>
      <c r="B114" s="19"/>
      <c r="C114" s="19"/>
      <c r="D114" s="19"/>
      <c r="E114" s="19"/>
      <c r="F114" s="17"/>
      <c r="G114" s="17"/>
      <c r="H114" s="17"/>
      <c r="I114" s="17"/>
    </row>
    <row r="115" spans="1:9" ht="15.75" x14ac:dyDescent="0.25">
      <c r="A115" s="21">
        <f t="shared" si="9"/>
        <v>38.150399999999998</v>
      </c>
      <c r="B115" s="20"/>
      <c r="C115" s="20"/>
      <c r="D115" s="20"/>
      <c r="E115" s="20"/>
    </row>
    <row r="116" spans="1:9" ht="15.75" x14ac:dyDescent="0.25">
      <c r="A116" s="21">
        <f t="shared" si="9"/>
        <v>41.028800000000004</v>
      </c>
    </row>
    <row r="117" spans="1:9" ht="15.75" x14ac:dyDescent="0.25">
      <c r="A117" s="21">
        <f t="shared" si="9"/>
        <v>48.633600000000001</v>
      </c>
    </row>
    <row r="118" spans="1:9" ht="15.75" x14ac:dyDescent="0.25">
      <c r="A118" s="21">
        <f t="shared" si="9"/>
        <v>42.055</v>
      </c>
    </row>
    <row r="119" spans="1:9" ht="15.75" x14ac:dyDescent="0.25">
      <c r="A119" s="21">
        <f t="shared" si="9"/>
        <v>45.878399999999999</v>
      </c>
    </row>
    <row r="120" spans="1:9" ht="15.75" x14ac:dyDescent="0.25">
      <c r="A120" s="21">
        <f t="shared" si="9"/>
        <v>47.019400000000005</v>
      </c>
    </row>
    <row r="121" spans="1:9" ht="15.75" x14ac:dyDescent="0.25">
      <c r="A121" s="21">
        <f t="shared" si="9"/>
        <v>49.336399999999998</v>
      </c>
    </row>
    <row r="122" spans="1:9" ht="15.75" x14ac:dyDescent="0.25">
      <c r="A122" s="21">
        <f t="shared" si="9"/>
        <v>46.424399999999999</v>
      </c>
    </row>
    <row r="123" spans="1:9" ht="15.75" x14ac:dyDescent="0.25">
      <c r="A123" s="21">
        <f t="shared" si="9"/>
        <v>42.200600000000001</v>
      </c>
    </row>
    <row r="124" spans="1:9" ht="15.75" x14ac:dyDescent="0.25">
      <c r="A124" s="21">
        <f t="shared" si="9"/>
        <v>44.624000000000002</v>
      </c>
    </row>
    <row r="125" spans="1:9" ht="15.75" x14ac:dyDescent="0.25">
      <c r="A125" s="21">
        <f t="shared" si="9"/>
        <v>49.238399999999999</v>
      </c>
    </row>
    <row r="126" spans="1:9" ht="15.75" x14ac:dyDescent="0.25">
      <c r="A126" s="21">
        <f t="shared" si="9"/>
        <v>41.822600000000001</v>
      </c>
    </row>
    <row r="127" spans="1:9" ht="15.75" x14ac:dyDescent="0.25">
      <c r="A127" s="21">
        <f t="shared" si="9"/>
        <v>40.160800000000002</v>
      </c>
    </row>
    <row r="128" spans="1:9" ht="15.75" x14ac:dyDescent="0.25">
      <c r="A128" s="21">
        <f t="shared" si="9"/>
        <v>47.657800000000002</v>
      </c>
    </row>
    <row r="129" spans="1:9" ht="15.75" x14ac:dyDescent="0.25">
      <c r="A129" s="21">
        <f t="shared" si="9"/>
        <v>40.744599999999998</v>
      </c>
    </row>
    <row r="130" spans="1:9" ht="15.75" x14ac:dyDescent="0.25">
      <c r="A130" s="21">
        <f t="shared" si="9"/>
        <v>42.794200000000004</v>
      </c>
    </row>
    <row r="131" spans="1:9" ht="15.75" x14ac:dyDescent="0.25">
      <c r="A131" s="21">
        <f t="shared" si="9"/>
        <v>43.7224</v>
      </c>
    </row>
    <row r="132" spans="1:9" ht="15.75" x14ac:dyDescent="0.25">
      <c r="A132" s="21">
        <f t="shared" si="9"/>
        <v>41.966799999999999</v>
      </c>
    </row>
    <row r="133" spans="1:9" ht="15.75" x14ac:dyDescent="0.25">
      <c r="A133" s="21">
        <f t="shared" si="9"/>
        <v>38.304400000000001</v>
      </c>
    </row>
    <row r="136" spans="1:9" ht="16.5" thickBot="1" x14ac:dyDescent="0.3">
      <c r="A136" s="52" t="s">
        <v>39</v>
      </c>
      <c r="B136" s="52"/>
      <c r="C136" s="52"/>
    </row>
    <row r="137" spans="1:9" ht="48" thickBot="1" x14ac:dyDescent="0.3">
      <c r="A137" s="8" t="s">
        <v>29</v>
      </c>
      <c r="B137" s="9" t="s">
        <v>30</v>
      </c>
      <c r="C137" s="9" t="s">
        <v>31</v>
      </c>
      <c r="D137" s="9" t="s">
        <v>32</v>
      </c>
      <c r="E137" s="10" t="s">
        <v>33</v>
      </c>
      <c r="F137" s="11"/>
      <c r="G137" s="12" t="s">
        <v>34</v>
      </c>
      <c r="H137" s="12" t="s">
        <v>35</v>
      </c>
      <c r="I137" s="12" t="s">
        <v>36</v>
      </c>
    </row>
    <row r="138" spans="1:9" ht="15.75" x14ac:dyDescent="0.25">
      <c r="A138" s="21">
        <f>J25</f>
        <v>3</v>
      </c>
      <c r="B138" s="14">
        <f>STDEVA(A138:A167)</f>
        <v>1.4319827906241327</v>
      </c>
      <c r="C138" s="14">
        <v>1.96</v>
      </c>
      <c r="D138" s="15">
        <v>1</v>
      </c>
      <c r="E138" s="16">
        <f>((C138*C138)*(B138*B138))/(D138*D138)</f>
        <v>7.8774878160919561</v>
      </c>
      <c r="F138" s="17"/>
      <c r="G138" s="22">
        <f>H138-D138</f>
        <v>1.1333333333333333</v>
      </c>
      <c r="H138" s="13">
        <f>AVERAGE(A138:A167)</f>
        <v>2.1333333333333333</v>
      </c>
      <c r="I138" s="18">
        <f>H138+D138</f>
        <v>3.1333333333333333</v>
      </c>
    </row>
    <row r="139" spans="1:9" ht="15.75" x14ac:dyDescent="0.25">
      <c r="A139" s="21">
        <f t="shared" ref="A139:A167" si="10">J26</f>
        <v>4</v>
      </c>
      <c r="B139" s="19"/>
      <c r="C139" s="19"/>
      <c r="D139" s="19"/>
      <c r="E139" s="19"/>
      <c r="F139" s="17"/>
      <c r="G139" s="17"/>
      <c r="H139" s="17"/>
      <c r="I139" s="17"/>
    </row>
    <row r="140" spans="1:9" ht="15.75" x14ac:dyDescent="0.25">
      <c r="A140" s="21">
        <f t="shared" si="10"/>
        <v>1</v>
      </c>
      <c r="B140" s="19"/>
      <c r="C140" s="19"/>
      <c r="D140" s="17"/>
      <c r="E140" s="19"/>
      <c r="F140" s="17"/>
      <c r="G140" s="17"/>
      <c r="H140" s="17"/>
      <c r="I140" s="17"/>
    </row>
    <row r="141" spans="1:9" ht="15.75" x14ac:dyDescent="0.25">
      <c r="A141" s="21">
        <f t="shared" si="10"/>
        <v>2</v>
      </c>
      <c r="B141" s="19"/>
      <c r="C141" s="19"/>
      <c r="D141" s="19"/>
      <c r="E141" s="19"/>
      <c r="F141" s="17"/>
      <c r="G141" s="17"/>
      <c r="H141" s="17"/>
      <c r="I141" s="17"/>
    </row>
    <row r="142" spans="1:9" ht="15.75" x14ac:dyDescent="0.25">
      <c r="A142" s="21">
        <f t="shared" si="10"/>
        <v>2</v>
      </c>
      <c r="B142" s="19"/>
      <c r="C142" s="19"/>
      <c r="D142" s="19"/>
      <c r="E142" s="19"/>
      <c r="F142" s="17"/>
      <c r="G142" s="17"/>
      <c r="H142" s="17"/>
      <c r="I142" s="17"/>
    </row>
    <row r="143" spans="1:9" ht="15.75" x14ac:dyDescent="0.25">
      <c r="A143" s="21">
        <f t="shared" si="10"/>
        <v>3</v>
      </c>
      <c r="B143" s="19"/>
      <c r="C143" s="19"/>
      <c r="D143" s="19"/>
      <c r="E143" s="19"/>
      <c r="F143" s="17"/>
      <c r="G143" s="17"/>
      <c r="H143" s="17"/>
      <c r="I143" s="17"/>
    </row>
    <row r="144" spans="1:9" ht="15.75" x14ac:dyDescent="0.25">
      <c r="A144" s="21">
        <f t="shared" si="10"/>
        <v>5</v>
      </c>
      <c r="B144" s="19"/>
      <c r="C144" s="19"/>
      <c r="D144" s="19"/>
      <c r="E144" s="19"/>
      <c r="F144" s="17"/>
      <c r="G144" s="17"/>
      <c r="H144" s="17"/>
      <c r="I144" s="17"/>
    </row>
    <row r="145" spans="1:9" ht="15.75" x14ac:dyDescent="0.25">
      <c r="A145" s="21">
        <f t="shared" si="10"/>
        <v>0</v>
      </c>
      <c r="B145" s="19"/>
      <c r="C145" s="19"/>
      <c r="D145" s="19"/>
      <c r="E145" s="19"/>
      <c r="F145" s="17"/>
      <c r="G145" s="17"/>
      <c r="H145" s="17"/>
      <c r="I145" s="17"/>
    </row>
    <row r="146" spans="1:9" ht="15.75" x14ac:dyDescent="0.25">
      <c r="A146" s="21">
        <f t="shared" si="10"/>
        <v>1</v>
      </c>
      <c r="B146" s="19"/>
      <c r="C146" s="19"/>
      <c r="D146" s="19"/>
      <c r="E146" s="19"/>
      <c r="F146" s="17"/>
      <c r="G146" s="17"/>
      <c r="H146" s="17"/>
      <c r="I146" s="17"/>
    </row>
    <row r="147" spans="1:9" ht="15.75" x14ac:dyDescent="0.25">
      <c r="A147" s="21">
        <f t="shared" si="10"/>
        <v>0</v>
      </c>
      <c r="B147" s="19"/>
      <c r="C147" s="19"/>
      <c r="D147" s="19"/>
      <c r="E147" s="19"/>
      <c r="F147" s="17"/>
      <c r="G147" s="17"/>
      <c r="H147" s="17"/>
      <c r="I147" s="17"/>
    </row>
    <row r="148" spans="1:9" ht="15.75" x14ac:dyDescent="0.25">
      <c r="A148" s="21">
        <f t="shared" si="10"/>
        <v>3</v>
      </c>
      <c r="B148" s="19"/>
      <c r="C148" s="19"/>
      <c r="D148" s="19"/>
      <c r="E148" s="19"/>
      <c r="F148" s="17"/>
      <c r="G148" s="17"/>
      <c r="H148" s="17"/>
      <c r="I148" s="17"/>
    </row>
    <row r="149" spans="1:9" ht="15.75" x14ac:dyDescent="0.25">
      <c r="A149" s="21">
        <f t="shared" si="10"/>
        <v>2</v>
      </c>
      <c r="B149" s="20"/>
      <c r="C149" s="20"/>
      <c r="D149" s="20"/>
      <c r="E149" s="20"/>
    </row>
    <row r="150" spans="1:9" ht="15.75" x14ac:dyDescent="0.25">
      <c r="A150" s="21">
        <f t="shared" si="10"/>
        <v>3</v>
      </c>
    </row>
    <row r="151" spans="1:9" ht="15.75" x14ac:dyDescent="0.25">
      <c r="A151" s="21">
        <f t="shared" si="10"/>
        <v>4</v>
      </c>
    </row>
    <row r="152" spans="1:9" ht="15.75" x14ac:dyDescent="0.25">
      <c r="A152" s="21">
        <f t="shared" si="10"/>
        <v>2</v>
      </c>
    </row>
    <row r="153" spans="1:9" ht="15.75" x14ac:dyDescent="0.25">
      <c r="A153" s="21">
        <f t="shared" si="10"/>
        <v>3</v>
      </c>
    </row>
    <row r="154" spans="1:9" ht="15.75" x14ac:dyDescent="0.25">
      <c r="A154" s="21">
        <f t="shared" si="10"/>
        <v>3</v>
      </c>
    </row>
    <row r="155" spans="1:9" ht="15.75" x14ac:dyDescent="0.25">
      <c r="A155" s="21">
        <f t="shared" si="10"/>
        <v>1</v>
      </c>
    </row>
    <row r="156" spans="1:9" ht="15.75" x14ac:dyDescent="0.25">
      <c r="A156" s="21">
        <f t="shared" si="10"/>
        <v>2</v>
      </c>
    </row>
    <row r="157" spans="1:9" ht="15.75" x14ac:dyDescent="0.25">
      <c r="A157" s="21">
        <f t="shared" si="10"/>
        <v>2</v>
      </c>
    </row>
    <row r="158" spans="1:9" ht="15.75" x14ac:dyDescent="0.25">
      <c r="A158" s="21">
        <f t="shared" si="10"/>
        <v>1</v>
      </c>
    </row>
    <row r="159" spans="1:9" ht="15.75" x14ac:dyDescent="0.25">
      <c r="A159" s="21">
        <f t="shared" si="10"/>
        <v>1</v>
      </c>
    </row>
    <row r="160" spans="1:9" ht="15.75" x14ac:dyDescent="0.25">
      <c r="A160" s="21">
        <f t="shared" si="10"/>
        <v>2</v>
      </c>
    </row>
    <row r="161" spans="1:9" ht="15.75" x14ac:dyDescent="0.25">
      <c r="A161" s="21">
        <f t="shared" si="10"/>
        <v>0</v>
      </c>
    </row>
    <row r="162" spans="1:9" ht="15.75" x14ac:dyDescent="0.25">
      <c r="A162" s="21">
        <f t="shared" si="10"/>
        <v>3</v>
      </c>
    </row>
    <row r="163" spans="1:9" ht="15.75" x14ac:dyDescent="0.25">
      <c r="A163" s="21">
        <f t="shared" si="10"/>
        <v>1</v>
      </c>
    </row>
    <row r="164" spans="1:9" ht="15.75" x14ac:dyDescent="0.25">
      <c r="A164" s="21">
        <f t="shared" si="10"/>
        <v>5</v>
      </c>
    </row>
    <row r="165" spans="1:9" ht="15.75" x14ac:dyDescent="0.25">
      <c r="A165" s="21">
        <f t="shared" si="10"/>
        <v>1</v>
      </c>
    </row>
    <row r="166" spans="1:9" ht="15.75" x14ac:dyDescent="0.25">
      <c r="A166" s="21">
        <f t="shared" si="10"/>
        <v>0</v>
      </c>
    </row>
    <row r="167" spans="1:9" ht="15.75" x14ac:dyDescent="0.25">
      <c r="A167" s="21">
        <f t="shared" si="10"/>
        <v>4</v>
      </c>
    </row>
    <row r="170" spans="1:9" ht="16.5" thickBot="1" x14ac:dyDescent="0.3">
      <c r="A170" s="52" t="s">
        <v>40</v>
      </c>
      <c r="B170" s="52"/>
      <c r="C170" s="52"/>
    </row>
    <row r="171" spans="1:9" ht="48" thickBot="1" x14ac:dyDescent="0.3">
      <c r="A171" s="8" t="s">
        <v>29</v>
      </c>
      <c r="B171" s="9" t="s">
        <v>30</v>
      </c>
      <c r="C171" s="9" t="s">
        <v>31</v>
      </c>
      <c r="D171" s="9" t="s">
        <v>32</v>
      </c>
      <c r="E171" s="10" t="s">
        <v>33</v>
      </c>
      <c r="F171" s="11"/>
      <c r="G171" s="12" t="s">
        <v>34</v>
      </c>
      <c r="H171" s="12" t="s">
        <v>35</v>
      </c>
      <c r="I171" s="12" t="s">
        <v>36</v>
      </c>
    </row>
    <row r="172" spans="1:9" ht="15.75" x14ac:dyDescent="0.25">
      <c r="A172" s="21">
        <f>L25</f>
        <v>0</v>
      </c>
      <c r="B172" s="14">
        <f>STDEVA(A172:A201)</f>
        <v>1.0532171321908075</v>
      </c>
      <c r="C172" s="14">
        <v>1.96</v>
      </c>
      <c r="D172" s="15">
        <v>1</v>
      </c>
      <c r="E172" s="16">
        <f>((C172*C172)*(B172*B172))/(D172*D172)</f>
        <v>4.2613575238785426</v>
      </c>
      <c r="F172" s="17"/>
      <c r="G172" s="22">
        <f>H172-D172</f>
        <v>-0.59862666666666686</v>
      </c>
      <c r="H172" s="13">
        <f>AVERAGE(A172:A201)</f>
        <v>0.40137333333333319</v>
      </c>
      <c r="I172" s="18">
        <f>H172+D172</f>
        <v>1.4013733333333331</v>
      </c>
    </row>
    <row r="173" spans="1:9" ht="15.75" x14ac:dyDescent="0.25">
      <c r="A173" s="21">
        <f t="shared" ref="A173:A201" si="11">L26</f>
        <v>0</v>
      </c>
      <c r="B173" s="19"/>
      <c r="C173" s="19"/>
      <c r="D173" s="19"/>
      <c r="E173" s="19"/>
      <c r="F173" s="17"/>
      <c r="G173" s="17"/>
      <c r="H173" s="17"/>
      <c r="I173" s="17"/>
    </row>
    <row r="174" spans="1:9" ht="15.75" x14ac:dyDescent="0.25">
      <c r="A174" s="21">
        <f t="shared" si="11"/>
        <v>0</v>
      </c>
      <c r="B174" s="19"/>
      <c r="C174" s="19"/>
      <c r="D174" s="17"/>
      <c r="E174" s="19"/>
      <c r="F174" s="17"/>
      <c r="G174" s="17"/>
      <c r="H174" s="17"/>
      <c r="I174" s="17"/>
    </row>
    <row r="175" spans="1:9" ht="15.75" x14ac:dyDescent="0.25">
      <c r="A175" s="21">
        <f t="shared" si="11"/>
        <v>0</v>
      </c>
      <c r="B175" s="19"/>
      <c r="C175" s="19"/>
      <c r="D175" s="19"/>
      <c r="E175" s="19"/>
      <c r="F175" s="17"/>
      <c r="G175" s="17"/>
      <c r="H175" s="17"/>
      <c r="I175" s="17"/>
    </row>
    <row r="176" spans="1:9" ht="15.75" x14ac:dyDescent="0.25">
      <c r="A176" s="21">
        <f t="shared" si="11"/>
        <v>0</v>
      </c>
      <c r="B176" s="19"/>
      <c r="C176" s="19"/>
      <c r="D176" s="19"/>
      <c r="E176" s="19"/>
      <c r="F176" s="17"/>
      <c r="G176" s="17"/>
      <c r="H176" s="17"/>
      <c r="I176" s="17"/>
    </row>
    <row r="177" spans="1:9" ht="15.75" x14ac:dyDescent="0.25">
      <c r="A177" s="21">
        <f t="shared" si="11"/>
        <v>0</v>
      </c>
      <c r="B177" s="19"/>
      <c r="C177" s="19"/>
      <c r="D177" s="19"/>
      <c r="E177" s="19"/>
      <c r="F177" s="17"/>
      <c r="G177" s="17"/>
      <c r="H177" s="17"/>
      <c r="I177" s="17"/>
    </row>
    <row r="178" spans="1:9" ht="15.75" x14ac:dyDescent="0.25">
      <c r="A178" s="21">
        <f t="shared" si="11"/>
        <v>0</v>
      </c>
      <c r="B178" s="19"/>
      <c r="C178" s="19"/>
      <c r="D178" s="19"/>
      <c r="E178" s="19"/>
      <c r="F178" s="17"/>
      <c r="G178" s="17"/>
      <c r="H178" s="17"/>
      <c r="I178" s="17"/>
    </row>
    <row r="179" spans="1:9" ht="15.75" x14ac:dyDescent="0.25">
      <c r="A179" s="21">
        <f t="shared" si="11"/>
        <v>0</v>
      </c>
      <c r="B179" s="19"/>
      <c r="C179" s="19"/>
      <c r="D179" s="19"/>
      <c r="E179" s="19"/>
      <c r="F179" s="17"/>
      <c r="G179" s="17"/>
      <c r="H179" s="17"/>
      <c r="I179" s="17"/>
    </row>
    <row r="180" spans="1:9" ht="15.75" x14ac:dyDescent="0.25">
      <c r="A180" s="21">
        <f t="shared" si="11"/>
        <v>3.203400000000002</v>
      </c>
      <c r="B180" s="19"/>
      <c r="C180" s="19"/>
      <c r="D180" s="19"/>
      <c r="E180" s="19"/>
      <c r="F180" s="17"/>
      <c r="G180" s="17"/>
      <c r="H180" s="17"/>
      <c r="I180" s="17"/>
    </row>
    <row r="181" spans="1:9" ht="15.75" x14ac:dyDescent="0.25">
      <c r="A181" s="21">
        <f t="shared" si="11"/>
        <v>2.2629999999999981</v>
      </c>
      <c r="B181" s="19"/>
      <c r="C181" s="19"/>
      <c r="D181" s="19"/>
      <c r="E181" s="19"/>
      <c r="F181" s="17"/>
      <c r="G181" s="17"/>
      <c r="H181" s="17"/>
      <c r="I181" s="17"/>
    </row>
    <row r="182" spans="1:9" ht="15.75" x14ac:dyDescent="0.25">
      <c r="A182" s="21">
        <f t="shared" si="11"/>
        <v>0</v>
      </c>
      <c r="B182" s="19"/>
      <c r="C182" s="19"/>
      <c r="D182" s="19"/>
      <c r="E182" s="19"/>
      <c r="F182" s="17"/>
      <c r="G182" s="17"/>
      <c r="H182" s="17"/>
      <c r="I182" s="17"/>
    </row>
    <row r="183" spans="1:9" ht="15.75" x14ac:dyDescent="0.25">
      <c r="A183" s="21">
        <f t="shared" si="11"/>
        <v>0</v>
      </c>
      <c r="B183" s="20"/>
      <c r="C183" s="20"/>
      <c r="D183" s="20"/>
      <c r="E183" s="20"/>
    </row>
    <row r="184" spans="1:9" ht="15.75" x14ac:dyDescent="0.25">
      <c r="A184" s="21">
        <f t="shared" si="11"/>
        <v>0</v>
      </c>
    </row>
    <row r="185" spans="1:9" ht="15.75" x14ac:dyDescent="0.25">
      <c r="A185" s="21">
        <f t="shared" si="11"/>
        <v>0</v>
      </c>
    </row>
    <row r="186" spans="1:9" ht="15.75" x14ac:dyDescent="0.25">
      <c r="A186" s="21">
        <f t="shared" si="11"/>
        <v>0</v>
      </c>
    </row>
    <row r="187" spans="1:9" ht="15.75" x14ac:dyDescent="0.25">
      <c r="A187" s="21">
        <f t="shared" si="11"/>
        <v>0</v>
      </c>
    </row>
    <row r="188" spans="1:9" ht="15.75" x14ac:dyDescent="0.25">
      <c r="A188" s="21">
        <f t="shared" si="11"/>
        <v>0</v>
      </c>
    </row>
    <row r="189" spans="1:9" ht="15.75" x14ac:dyDescent="0.25">
      <c r="A189" s="21">
        <f t="shared" si="11"/>
        <v>3.3363999999999976</v>
      </c>
    </row>
    <row r="190" spans="1:9" ht="15.75" x14ac:dyDescent="0.25">
      <c r="A190" s="21">
        <f t="shared" si="11"/>
        <v>0</v>
      </c>
    </row>
    <row r="191" spans="1:9" ht="15.75" x14ac:dyDescent="0.25">
      <c r="A191" s="21">
        <f t="shared" si="11"/>
        <v>0</v>
      </c>
    </row>
    <row r="192" spans="1:9" ht="15.75" x14ac:dyDescent="0.25">
      <c r="A192" s="21">
        <f t="shared" si="11"/>
        <v>0</v>
      </c>
    </row>
    <row r="193" spans="1:9" ht="15.75" x14ac:dyDescent="0.25">
      <c r="A193" s="21">
        <f t="shared" si="11"/>
        <v>3.2383999999999986</v>
      </c>
    </row>
    <row r="194" spans="1:9" ht="15.75" x14ac:dyDescent="0.25">
      <c r="A194" s="21">
        <f t="shared" si="11"/>
        <v>0</v>
      </c>
    </row>
    <row r="195" spans="1:9" ht="15.75" x14ac:dyDescent="0.25">
      <c r="A195" s="21">
        <f t="shared" si="11"/>
        <v>0</v>
      </c>
    </row>
    <row r="196" spans="1:9" ht="15.75" x14ac:dyDescent="0.25">
      <c r="A196" s="21">
        <f t="shared" si="11"/>
        <v>0</v>
      </c>
    </row>
    <row r="197" spans="1:9" ht="15.75" x14ac:dyDescent="0.25">
      <c r="A197" s="21">
        <f t="shared" si="11"/>
        <v>0</v>
      </c>
    </row>
    <row r="198" spans="1:9" ht="15.75" x14ac:dyDescent="0.25">
      <c r="A198" s="21">
        <f t="shared" si="11"/>
        <v>0</v>
      </c>
    </row>
    <row r="199" spans="1:9" ht="15.75" x14ac:dyDescent="0.25">
      <c r="A199" s="21">
        <f t="shared" si="11"/>
        <v>0</v>
      </c>
    </row>
    <row r="200" spans="1:9" ht="15.75" x14ac:dyDescent="0.25">
      <c r="A200" s="21">
        <f t="shared" si="11"/>
        <v>0</v>
      </c>
    </row>
    <row r="201" spans="1:9" ht="15.75" x14ac:dyDescent="0.25">
      <c r="A201" s="21">
        <f t="shared" si="11"/>
        <v>0</v>
      </c>
    </row>
    <row r="204" spans="1:9" ht="16.5" thickBot="1" x14ac:dyDescent="0.3">
      <c r="A204" s="52" t="s">
        <v>41</v>
      </c>
      <c r="B204" s="52"/>
      <c r="C204" s="52"/>
    </row>
    <row r="205" spans="1:9" ht="48" thickBot="1" x14ac:dyDescent="0.3">
      <c r="A205" s="8" t="s">
        <v>29</v>
      </c>
      <c r="B205" s="9" t="s">
        <v>30</v>
      </c>
      <c r="C205" s="9" t="s">
        <v>31</v>
      </c>
      <c r="D205" s="9" t="s">
        <v>32</v>
      </c>
      <c r="E205" s="10" t="s">
        <v>33</v>
      </c>
      <c r="F205" s="11"/>
      <c r="G205" s="12" t="s">
        <v>34</v>
      </c>
      <c r="H205" s="12" t="s">
        <v>35</v>
      </c>
      <c r="I205" s="12" t="s">
        <v>36</v>
      </c>
    </row>
    <row r="206" spans="1:9" ht="15.75" x14ac:dyDescent="0.25">
      <c r="A206" s="21">
        <f>R25</f>
        <v>112005.84999999999</v>
      </c>
      <c r="B206" s="14">
        <f>STDEVA(A206:A235)</f>
        <v>8346.6014279892788</v>
      </c>
      <c r="C206" s="14">
        <v>1.96</v>
      </c>
      <c r="D206" s="15">
        <v>1</v>
      </c>
      <c r="E206" s="16">
        <f>((C206*C206)*(B206*B206))/(D206*D206)</f>
        <v>267627965.93585294</v>
      </c>
      <c r="F206" s="17"/>
      <c r="G206" s="22">
        <f>H206-D206</f>
        <v>113038.00666666667</v>
      </c>
      <c r="H206" s="13">
        <f>AVERAGE(A206:A235)</f>
        <v>113039.00666666667</v>
      </c>
      <c r="I206" s="18">
        <f>H206+D206</f>
        <v>113040.00666666667</v>
      </c>
    </row>
    <row r="207" spans="1:9" ht="15.75" x14ac:dyDescent="0.25">
      <c r="A207" s="21">
        <f t="shared" ref="A207:A235" si="12">R26</f>
        <v>96427.65</v>
      </c>
      <c r="B207" s="19"/>
      <c r="C207" s="19"/>
      <c r="D207" s="19"/>
      <c r="E207" s="19"/>
      <c r="F207" s="17"/>
      <c r="G207" s="17"/>
      <c r="H207" s="17"/>
      <c r="I207" s="17"/>
    </row>
    <row r="208" spans="1:9" ht="15.75" x14ac:dyDescent="0.25">
      <c r="A208" s="21">
        <f t="shared" si="12"/>
        <v>110926.2</v>
      </c>
      <c r="B208" s="19"/>
      <c r="C208" s="19"/>
      <c r="D208" s="17"/>
      <c r="E208" s="19"/>
      <c r="F208" s="17"/>
      <c r="G208" s="17"/>
      <c r="H208" s="17"/>
      <c r="I208" s="17"/>
    </row>
    <row r="209" spans="1:9" ht="15.75" x14ac:dyDescent="0.25">
      <c r="A209" s="21">
        <f t="shared" si="12"/>
        <v>111510.3</v>
      </c>
      <c r="B209" s="19"/>
      <c r="C209" s="19"/>
      <c r="D209" s="19"/>
      <c r="E209" s="19"/>
      <c r="F209" s="17"/>
      <c r="G209" s="17"/>
      <c r="H209" s="17"/>
      <c r="I209" s="17"/>
    </row>
    <row r="210" spans="1:9" ht="15.75" x14ac:dyDescent="0.25">
      <c r="A210" s="21">
        <f t="shared" si="12"/>
        <v>115067.7</v>
      </c>
      <c r="B210" s="19"/>
      <c r="C210" s="19"/>
      <c r="D210" s="19"/>
      <c r="E210" s="19"/>
      <c r="F210" s="17"/>
      <c r="G210" s="17"/>
      <c r="H210" s="17"/>
      <c r="I210" s="17"/>
    </row>
    <row r="211" spans="1:9" ht="15.75" x14ac:dyDescent="0.25">
      <c r="A211" s="21">
        <f t="shared" si="12"/>
        <v>103670.59999999999</v>
      </c>
      <c r="B211" s="19"/>
      <c r="C211" s="19"/>
      <c r="D211" s="19"/>
      <c r="E211" s="19"/>
      <c r="F211" s="17"/>
      <c r="G211" s="17"/>
      <c r="H211" s="17"/>
      <c r="I211" s="17"/>
    </row>
    <row r="212" spans="1:9" ht="15.75" x14ac:dyDescent="0.25">
      <c r="A212" s="21">
        <f t="shared" si="12"/>
        <v>113720.75</v>
      </c>
      <c r="B212" s="19"/>
      <c r="C212" s="19"/>
      <c r="D212" s="19"/>
      <c r="E212" s="19"/>
      <c r="F212" s="17"/>
      <c r="G212" s="17"/>
      <c r="H212" s="17"/>
      <c r="I212" s="17"/>
    </row>
    <row r="213" spans="1:9" ht="15.75" x14ac:dyDescent="0.25">
      <c r="A213" s="21">
        <f t="shared" si="12"/>
        <v>109895.50000000001</v>
      </c>
      <c r="B213" s="19"/>
      <c r="C213" s="19"/>
      <c r="D213" s="19"/>
      <c r="E213" s="19"/>
      <c r="F213" s="17"/>
      <c r="G213" s="17"/>
      <c r="H213" s="17"/>
      <c r="I213" s="17"/>
    </row>
    <row r="214" spans="1:9" ht="15.75" x14ac:dyDescent="0.25">
      <c r="A214" s="21">
        <f t="shared" si="12"/>
        <v>123750</v>
      </c>
      <c r="B214" s="19"/>
      <c r="C214" s="19"/>
      <c r="D214" s="19"/>
      <c r="E214" s="19"/>
      <c r="F214" s="17"/>
      <c r="G214" s="17"/>
      <c r="H214" s="17"/>
      <c r="I214" s="17"/>
    </row>
    <row r="215" spans="1:9" ht="15.75" x14ac:dyDescent="0.25">
      <c r="A215" s="21">
        <f t="shared" si="12"/>
        <v>123750</v>
      </c>
      <c r="B215" s="19"/>
      <c r="C215" s="19"/>
      <c r="D215" s="19"/>
      <c r="E215" s="19"/>
      <c r="F215" s="17"/>
      <c r="G215" s="17"/>
      <c r="H215" s="17"/>
      <c r="I215" s="17"/>
    </row>
    <row r="216" spans="1:9" ht="15.75" x14ac:dyDescent="0.25">
      <c r="A216" s="21">
        <f t="shared" si="12"/>
        <v>111178.09999999999</v>
      </c>
      <c r="B216" s="19"/>
      <c r="C216" s="19"/>
      <c r="D216" s="19"/>
      <c r="E216" s="19"/>
      <c r="F216" s="17"/>
      <c r="G216" s="17"/>
      <c r="H216" s="17"/>
      <c r="I216" s="17"/>
    </row>
    <row r="217" spans="1:9" ht="15.75" x14ac:dyDescent="0.25">
      <c r="A217" s="21">
        <f t="shared" si="12"/>
        <v>99413.599999999991</v>
      </c>
      <c r="B217" s="20"/>
      <c r="C217" s="20"/>
      <c r="D217" s="20"/>
      <c r="E217" s="20"/>
    </row>
    <row r="218" spans="1:9" ht="15.75" x14ac:dyDescent="0.25">
      <c r="A218" s="21">
        <f t="shared" si="12"/>
        <v>104579.20000000001</v>
      </c>
    </row>
    <row r="219" spans="1:9" ht="15.75" x14ac:dyDescent="0.25">
      <c r="A219" s="21">
        <f t="shared" si="12"/>
        <v>122742.40000000001</v>
      </c>
    </row>
    <row r="220" spans="1:9" ht="15.75" x14ac:dyDescent="0.25">
      <c r="A220" s="21">
        <f t="shared" si="12"/>
        <v>110151.25</v>
      </c>
    </row>
    <row r="221" spans="1:9" ht="15.75" x14ac:dyDescent="0.25">
      <c r="A221" s="21">
        <f t="shared" si="12"/>
        <v>117915.59999999999</v>
      </c>
    </row>
    <row r="222" spans="1:9" ht="15.75" x14ac:dyDescent="0.25">
      <c r="A222" s="21">
        <f t="shared" si="12"/>
        <v>121053.35</v>
      </c>
    </row>
    <row r="223" spans="1:9" ht="15.75" x14ac:dyDescent="0.25">
      <c r="A223" s="21">
        <f t="shared" si="12"/>
        <v>123750</v>
      </c>
    </row>
    <row r="224" spans="1:9" ht="15.75" x14ac:dyDescent="0.25">
      <c r="A224" s="21">
        <f t="shared" si="12"/>
        <v>122167.09999999999</v>
      </c>
    </row>
    <row r="225" spans="1:1" ht="15.75" x14ac:dyDescent="0.25">
      <c r="A225" s="21">
        <f t="shared" si="12"/>
        <v>110551.65000000001</v>
      </c>
    </row>
    <row r="226" spans="1:1" ht="15.75" x14ac:dyDescent="0.25">
      <c r="A226" s="21">
        <f t="shared" si="12"/>
        <v>119966</v>
      </c>
    </row>
    <row r="227" spans="1:1" ht="15.75" x14ac:dyDescent="0.25">
      <c r="A227" s="21">
        <f t="shared" si="12"/>
        <v>123750</v>
      </c>
    </row>
    <row r="228" spans="1:1" ht="15.75" x14ac:dyDescent="0.25">
      <c r="A228" s="21">
        <f t="shared" si="12"/>
        <v>109512.15000000001</v>
      </c>
    </row>
    <row r="229" spans="1:1" ht="15.75" x14ac:dyDescent="0.25">
      <c r="A229" s="21">
        <f t="shared" si="12"/>
        <v>110442.20000000001</v>
      </c>
    </row>
    <row r="230" spans="1:1" ht="15.75" x14ac:dyDescent="0.25">
      <c r="A230" s="21">
        <f t="shared" si="12"/>
        <v>122808.95000000001</v>
      </c>
    </row>
    <row r="231" spans="1:1" ht="15.75" x14ac:dyDescent="0.25">
      <c r="A231" s="21">
        <f t="shared" si="12"/>
        <v>109297.65</v>
      </c>
    </row>
    <row r="232" spans="1:1" ht="15.75" x14ac:dyDescent="0.25">
      <c r="A232" s="21">
        <f t="shared" si="12"/>
        <v>103934.05</v>
      </c>
    </row>
    <row r="233" spans="1:1" ht="15.75" x14ac:dyDescent="0.25">
      <c r="A233" s="21">
        <f t="shared" si="12"/>
        <v>117486.6</v>
      </c>
    </row>
    <row r="234" spans="1:1" ht="15.75" x14ac:dyDescent="0.25">
      <c r="A234" s="21">
        <f t="shared" si="12"/>
        <v>115408.7</v>
      </c>
    </row>
    <row r="235" spans="1:1" ht="15.75" x14ac:dyDescent="0.25">
      <c r="A235" s="21">
        <f t="shared" si="12"/>
        <v>94337.1</v>
      </c>
    </row>
  </sheetData>
  <mergeCells count="333">
    <mergeCell ref="A204:C204"/>
    <mergeCell ref="A102:C102"/>
    <mergeCell ref="A136:C136"/>
    <mergeCell ref="A170:C170"/>
    <mergeCell ref="A68:C68"/>
    <mergeCell ref="A61:C61"/>
    <mergeCell ref="D61:E61"/>
    <mergeCell ref="A62:C62"/>
    <mergeCell ref="D62:E62"/>
    <mergeCell ref="A63:C63"/>
    <mergeCell ref="D63:E63"/>
    <mergeCell ref="A58:C58"/>
    <mergeCell ref="D58:E58"/>
    <mergeCell ref="A59:C59"/>
    <mergeCell ref="D59:E59"/>
    <mergeCell ref="A60:C60"/>
    <mergeCell ref="D60:E60"/>
    <mergeCell ref="R49:S49"/>
    <mergeCell ref="R50:S50"/>
    <mergeCell ref="R51:S51"/>
    <mergeCell ref="R52:S52"/>
    <mergeCell ref="R53:S53"/>
    <mergeCell ref="R54:S54"/>
    <mergeCell ref="P54:Q54"/>
    <mergeCell ref="N53:O53"/>
    <mergeCell ref="N54:O54"/>
    <mergeCell ref="N51:O51"/>
    <mergeCell ref="N52:O52"/>
    <mergeCell ref="J54:K54"/>
    <mergeCell ref="H50:I50"/>
    <mergeCell ref="H52:I52"/>
    <mergeCell ref="H53:I53"/>
    <mergeCell ref="F51:G51"/>
    <mergeCell ref="F52:G52"/>
    <mergeCell ref="F53:G53"/>
    <mergeCell ref="P53:Q53"/>
    <mergeCell ref="P48:Q48"/>
    <mergeCell ref="P49:Q49"/>
    <mergeCell ref="P50:Q50"/>
    <mergeCell ref="R43:S43"/>
    <mergeCell ref="R44:S44"/>
    <mergeCell ref="R45:S45"/>
    <mergeCell ref="R46:S46"/>
    <mergeCell ref="R47:S47"/>
    <mergeCell ref="R48:S48"/>
    <mergeCell ref="P43:Q43"/>
    <mergeCell ref="P44:Q44"/>
    <mergeCell ref="R29:S29"/>
    <mergeCell ref="R30:S30"/>
    <mergeCell ref="P45:Q45"/>
    <mergeCell ref="P46:Q46"/>
    <mergeCell ref="P47:Q47"/>
    <mergeCell ref="P39:Q39"/>
    <mergeCell ref="P40:Q40"/>
    <mergeCell ref="P41:Q41"/>
    <mergeCell ref="P42:Q42"/>
    <mergeCell ref="R31:S31"/>
    <mergeCell ref="R32:S32"/>
    <mergeCell ref="R33:S33"/>
    <mergeCell ref="R34:S34"/>
    <mergeCell ref="R35:S35"/>
    <mergeCell ref="R36:S36"/>
    <mergeCell ref="P51:Q51"/>
    <mergeCell ref="P52:Q52"/>
    <mergeCell ref="R37:S37"/>
    <mergeCell ref="R38:S38"/>
    <mergeCell ref="R39:S39"/>
    <mergeCell ref="R40:S40"/>
    <mergeCell ref="R41:S41"/>
    <mergeCell ref="R42:S42"/>
    <mergeCell ref="P33:Q33"/>
    <mergeCell ref="P34:Q34"/>
    <mergeCell ref="P35:Q35"/>
    <mergeCell ref="P36:Q36"/>
    <mergeCell ref="P37:Q37"/>
    <mergeCell ref="P38:Q38"/>
    <mergeCell ref="P29:Q29"/>
    <mergeCell ref="P30:Q30"/>
    <mergeCell ref="P31:Q31"/>
    <mergeCell ref="P32:Q32"/>
    <mergeCell ref="N47:O47"/>
    <mergeCell ref="N48:O48"/>
    <mergeCell ref="N49:O49"/>
    <mergeCell ref="N50:O50"/>
    <mergeCell ref="N41:O41"/>
    <mergeCell ref="N42:O42"/>
    <mergeCell ref="N43:O43"/>
    <mergeCell ref="N44:O44"/>
    <mergeCell ref="N45:O45"/>
    <mergeCell ref="N46:O46"/>
    <mergeCell ref="N35:O35"/>
    <mergeCell ref="N36:O36"/>
    <mergeCell ref="N37:O37"/>
    <mergeCell ref="N38:O38"/>
    <mergeCell ref="N39:O39"/>
    <mergeCell ref="N40:O40"/>
    <mergeCell ref="N29:O29"/>
    <mergeCell ref="N30:O30"/>
    <mergeCell ref="N31:O31"/>
    <mergeCell ref="N32:O32"/>
    <mergeCell ref="N33:O33"/>
    <mergeCell ref="N34:O34"/>
    <mergeCell ref="L52:M52"/>
    <mergeCell ref="L53:M53"/>
    <mergeCell ref="L54:M54"/>
    <mergeCell ref="L43:M43"/>
    <mergeCell ref="L44:M44"/>
    <mergeCell ref="L45:M45"/>
    <mergeCell ref="L46:M46"/>
    <mergeCell ref="L47:M47"/>
    <mergeCell ref="L48:M48"/>
    <mergeCell ref="L40:M40"/>
    <mergeCell ref="L41:M41"/>
    <mergeCell ref="L42:M42"/>
    <mergeCell ref="L35:M35"/>
    <mergeCell ref="L36:M36"/>
    <mergeCell ref="J51:K51"/>
    <mergeCell ref="L49:M49"/>
    <mergeCell ref="L50:M50"/>
    <mergeCell ref="L51:M51"/>
    <mergeCell ref="J52:K52"/>
    <mergeCell ref="J53:K53"/>
    <mergeCell ref="J48:K48"/>
    <mergeCell ref="J49:K49"/>
    <mergeCell ref="J50:K50"/>
    <mergeCell ref="J32:K32"/>
    <mergeCell ref="L29:M29"/>
    <mergeCell ref="L30:M30"/>
    <mergeCell ref="J45:K45"/>
    <mergeCell ref="J46:K46"/>
    <mergeCell ref="J47:K47"/>
    <mergeCell ref="J39:K39"/>
    <mergeCell ref="J40:K40"/>
    <mergeCell ref="J41:K41"/>
    <mergeCell ref="J42:K42"/>
    <mergeCell ref="J43:K43"/>
    <mergeCell ref="J44:K44"/>
    <mergeCell ref="J33:K33"/>
    <mergeCell ref="J34:K34"/>
    <mergeCell ref="J35:K35"/>
    <mergeCell ref="J36:K36"/>
    <mergeCell ref="J37:K37"/>
    <mergeCell ref="J38:K38"/>
    <mergeCell ref="J29:K29"/>
    <mergeCell ref="P24:Q24"/>
    <mergeCell ref="R24:S24"/>
    <mergeCell ref="J25:K25"/>
    <mergeCell ref="J26:K26"/>
    <mergeCell ref="J27:K27"/>
    <mergeCell ref="J28:K28"/>
    <mergeCell ref="N25:O25"/>
    <mergeCell ref="N26:O26"/>
    <mergeCell ref="N27:O27"/>
    <mergeCell ref="N28:O28"/>
    <mergeCell ref="J24:K24"/>
    <mergeCell ref="L24:M24"/>
    <mergeCell ref="N24:O24"/>
    <mergeCell ref="L25:M25"/>
    <mergeCell ref="L26:M26"/>
    <mergeCell ref="L27:M27"/>
    <mergeCell ref="L28:M28"/>
    <mergeCell ref="P28:Q28"/>
    <mergeCell ref="P27:Q27"/>
    <mergeCell ref="R25:S25"/>
    <mergeCell ref="R26:S26"/>
    <mergeCell ref="R27:S27"/>
    <mergeCell ref="R28:S28"/>
    <mergeCell ref="P25:Q25"/>
    <mergeCell ref="P26:Q26"/>
    <mergeCell ref="H42:I42"/>
    <mergeCell ref="H43:I43"/>
    <mergeCell ref="H44:I44"/>
    <mergeCell ref="H30:I30"/>
    <mergeCell ref="H31:I31"/>
    <mergeCell ref="H32:I32"/>
    <mergeCell ref="H33:I33"/>
    <mergeCell ref="H34:I34"/>
    <mergeCell ref="H35:I35"/>
    <mergeCell ref="J30:K30"/>
    <mergeCell ref="J31:K31"/>
    <mergeCell ref="L31:M31"/>
    <mergeCell ref="L32:M32"/>
    <mergeCell ref="L33:M33"/>
    <mergeCell ref="L34:M34"/>
    <mergeCell ref="L37:M37"/>
    <mergeCell ref="L38:M38"/>
    <mergeCell ref="L39:M39"/>
    <mergeCell ref="H54:I54"/>
    <mergeCell ref="H49:I49"/>
    <mergeCell ref="H47:I47"/>
    <mergeCell ref="H45:I45"/>
    <mergeCell ref="H46:I46"/>
    <mergeCell ref="H48:I48"/>
    <mergeCell ref="H51:I51"/>
    <mergeCell ref="H36:I36"/>
    <mergeCell ref="H37:I37"/>
    <mergeCell ref="H38:I38"/>
    <mergeCell ref="H39:I39"/>
    <mergeCell ref="H40:I40"/>
    <mergeCell ref="H41:I41"/>
    <mergeCell ref="F54:G54"/>
    <mergeCell ref="H24:I24"/>
    <mergeCell ref="H25:I25"/>
    <mergeCell ref="H26:I26"/>
    <mergeCell ref="H27:I27"/>
    <mergeCell ref="H28:I28"/>
    <mergeCell ref="H29:I29"/>
    <mergeCell ref="F45:G45"/>
    <mergeCell ref="F46:G46"/>
    <mergeCell ref="F47:G47"/>
    <mergeCell ref="F48:G48"/>
    <mergeCell ref="F49:G49"/>
    <mergeCell ref="F50:G50"/>
    <mergeCell ref="F39:G39"/>
    <mergeCell ref="F40:G40"/>
    <mergeCell ref="F41:G41"/>
    <mergeCell ref="F42:G42"/>
    <mergeCell ref="F43:G43"/>
    <mergeCell ref="F44:G44"/>
    <mergeCell ref="F33:G33"/>
    <mergeCell ref="F34:G34"/>
    <mergeCell ref="F35:G35"/>
    <mergeCell ref="F36:G36"/>
    <mergeCell ref="F37:G37"/>
    <mergeCell ref="F38:G38"/>
    <mergeCell ref="D54:E54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D48:E48"/>
    <mergeCell ref="D49:E49"/>
    <mergeCell ref="D50:E50"/>
    <mergeCell ref="D51:E51"/>
    <mergeCell ref="D52:E52"/>
    <mergeCell ref="D53:E53"/>
    <mergeCell ref="D42:E42"/>
    <mergeCell ref="D43:E43"/>
    <mergeCell ref="D44:E44"/>
    <mergeCell ref="D45:E45"/>
    <mergeCell ref="D46:E46"/>
    <mergeCell ref="D47:E47"/>
    <mergeCell ref="D36:E36"/>
    <mergeCell ref="D37:E37"/>
    <mergeCell ref="D38:E38"/>
    <mergeCell ref="D39:E39"/>
    <mergeCell ref="D40:E40"/>
    <mergeCell ref="D41:E41"/>
    <mergeCell ref="D30:E30"/>
    <mergeCell ref="D31:E31"/>
    <mergeCell ref="D32:E32"/>
    <mergeCell ref="D33:E33"/>
    <mergeCell ref="D34:E34"/>
    <mergeCell ref="D35:E35"/>
    <mergeCell ref="B51:C51"/>
    <mergeCell ref="B52:C52"/>
    <mergeCell ref="B53:C53"/>
    <mergeCell ref="B54:C54"/>
    <mergeCell ref="D24:E24"/>
    <mergeCell ref="D25:E25"/>
    <mergeCell ref="D26:E26"/>
    <mergeCell ref="D27:E27"/>
    <mergeCell ref="D28:E28"/>
    <mergeCell ref="D29:E29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A19:B19"/>
    <mergeCell ref="C19:D19"/>
    <mergeCell ref="E19:F19"/>
    <mergeCell ref="B24:C24"/>
    <mergeCell ref="B25:C25"/>
    <mergeCell ref="B26:C26"/>
    <mergeCell ref="A17:B17"/>
    <mergeCell ref="C17:D17"/>
    <mergeCell ref="E17:F17"/>
    <mergeCell ref="A18:B18"/>
    <mergeCell ref="C18:D18"/>
    <mergeCell ref="E18:F18"/>
    <mergeCell ref="A15:B15"/>
    <mergeCell ref="C15:D15"/>
    <mergeCell ref="E15:F15"/>
    <mergeCell ref="A16:B16"/>
    <mergeCell ref="C16:D16"/>
    <mergeCell ref="E16:F16"/>
    <mergeCell ref="A12:F12"/>
    <mergeCell ref="A13:B13"/>
    <mergeCell ref="C13:D13"/>
    <mergeCell ref="E13:F13"/>
    <mergeCell ref="G13:H13"/>
    <mergeCell ref="A14:B14"/>
    <mergeCell ref="C14:D14"/>
    <mergeCell ref="E14:F14"/>
    <mergeCell ref="I5:J5"/>
    <mergeCell ref="K5:M5"/>
    <mergeCell ref="I6:J6"/>
    <mergeCell ref="K6:M6"/>
    <mergeCell ref="I7:J7"/>
    <mergeCell ref="K7:M7"/>
    <mergeCell ref="A8:C8"/>
    <mergeCell ref="D8:E8"/>
    <mergeCell ref="A5:C5"/>
    <mergeCell ref="D5:E5"/>
    <mergeCell ref="A6:C6"/>
    <mergeCell ref="D6:E6"/>
    <mergeCell ref="A7:C7"/>
    <mergeCell ref="D7:E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2021-12-12T23:27:13Z</dcterms:modified>
</cp:coreProperties>
</file>