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Multicriterio\"/>
    </mc:Choice>
  </mc:AlternateContent>
  <bookViews>
    <workbookView xWindow="0" yWindow="0" windowWidth="28800" windowHeight="12372"/>
  </bookViews>
  <sheets>
    <sheet name="Ejemplo (3x4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68" i="1" l="1"/>
  <c r="F69" i="1"/>
  <c r="E68" i="1"/>
  <c r="E69" i="1"/>
  <c r="E67" i="1"/>
  <c r="D68" i="1"/>
  <c r="D69" i="1"/>
  <c r="F67" i="1"/>
  <c r="D67" i="1"/>
  <c r="E57" i="1"/>
  <c r="F47" i="1"/>
  <c r="E29" i="1"/>
  <c r="G30" i="1"/>
  <c r="F30" i="1"/>
  <c r="E30" i="1"/>
  <c r="D30" i="1"/>
  <c r="G29" i="1"/>
  <c r="F29" i="1"/>
  <c r="D29" i="1"/>
  <c r="O21" i="1"/>
  <c r="O26" i="1" l="1"/>
  <c r="N21" i="1"/>
  <c r="N23" i="1"/>
  <c r="N22" i="1"/>
  <c r="N20" i="1"/>
  <c r="O20" i="1"/>
  <c r="B69" i="1" l="1"/>
  <c r="E70" i="1"/>
  <c r="H67" i="1" s="1"/>
  <c r="B68" i="1"/>
  <c r="B67" i="1"/>
  <c r="F60" i="1"/>
  <c r="I59" i="1" s="1"/>
  <c r="E60" i="1"/>
  <c r="H59" i="1" s="1"/>
  <c r="D60" i="1"/>
  <c r="G59" i="1"/>
  <c r="G58" i="1"/>
  <c r="F58" i="1"/>
  <c r="I58" i="1" s="1"/>
  <c r="G57" i="1"/>
  <c r="F57" i="1"/>
  <c r="I57" i="1" s="1"/>
  <c r="F50" i="1"/>
  <c r="I49" i="1" s="1"/>
  <c r="D50" i="1"/>
  <c r="G48" i="1" s="1"/>
  <c r="E49" i="1"/>
  <c r="E50" i="1"/>
  <c r="H48" i="1" s="1"/>
  <c r="F40" i="1"/>
  <c r="I39" i="1" s="1"/>
  <c r="D40" i="1"/>
  <c r="G39" i="1"/>
  <c r="G38" i="1"/>
  <c r="F38" i="1"/>
  <c r="I38" i="1" s="1"/>
  <c r="D38" i="1"/>
  <c r="G37" i="1"/>
  <c r="F37" i="1"/>
  <c r="G24" i="1"/>
  <c r="K22" i="1" s="1"/>
  <c r="E24" i="1"/>
  <c r="I22" i="1" s="1"/>
  <c r="K23" i="1"/>
  <c r="I23" i="1"/>
  <c r="F23" i="1"/>
  <c r="J23" i="1" s="1"/>
  <c r="E23" i="1"/>
  <c r="D23" i="1"/>
  <c r="D22" i="1"/>
  <c r="K21" i="1"/>
  <c r="I21" i="1"/>
  <c r="F21" i="1"/>
  <c r="F24" i="1" s="1"/>
  <c r="D21" i="1"/>
  <c r="K20" i="1"/>
  <c r="I20" i="1"/>
  <c r="H49" i="1" l="1"/>
  <c r="I47" i="1"/>
  <c r="E40" i="1"/>
  <c r="H39" i="1" s="1"/>
  <c r="J39" i="1" s="1"/>
  <c r="E78" i="1" s="1"/>
  <c r="G49" i="1"/>
  <c r="J49" i="1" s="1"/>
  <c r="F78" i="1" s="1"/>
  <c r="G47" i="1"/>
  <c r="H69" i="1"/>
  <c r="J20" i="1"/>
  <c r="J22" i="1"/>
  <c r="J59" i="1"/>
  <c r="G78" i="1" s="1"/>
  <c r="D70" i="1"/>
  <c r="G67" i="1" s="1"/>
  <c r="J67" i="1" s="1"/>
  <c r="I37" i="1"/>
  <c r="H47" i="1"/>
  <c r="I48" i="1"/>
  <c r="J48" i="1" s="1"/>
  <c r="F77" i="1" s="1"/>
  <c r="H57" i="1"/>
  <c r="J57" i="1" s="1"/>
  <c r="O57" i="1" s="1"/>
  <c r="H58" i="1"/>
  <c r="J58" i="1" s="1"/>
  <c r="G77" i="1" s="1"/>
  <c r="J21" i="1"/>
  <c r="F70" i="1"/>
  <c r="I67" i="1" s="1"/>
  <c r="D24" i="1"/>
  <c r="H68" i="1"/>
  <c r="G31" i="1" l="1"/>
  <c r="D31" i="1"/>
  <c r="F31" i="1"/>
  <c r="E31" i="1"/>
  <c r="E32" i="1"/>
  <c r="G32" i="1"/>
  <c r="F32" i="1"/>
  <c r="D32" i="1"/>
  <c r="J47" i="1"/>
  <c r="O47" i="1" s="1"/>
  <c r="H38" i="1"/>
  <c r="J38" i="1" s="1"/>
  <c r="E77" i="1" s="1"/>
  <c r="H37" i="1"/>
  <c r="J37" i="1" s="1"/>
  <c r="D76" i="1"/>
  <c r="H22" i="1"/>
  <c r="L22" i="1" s="1"/>
  <c r="F79" i="1" s="1"/>
  <c r="H20" i="1"/>
  <c r="L20" i="1" s="1"/>
  <c r="G68" i="1"/>
  <c r="O58" i="1"/>
  <c r="O60" i="1" s="1"/>
  <c r="Q57" i="1" s="1"/>
  <c r="S57" i="1" s="1"/>
  <c r="G76" i="1"/>
  <c r="O59" i="1"/>
  <c r="H21" i="1"/>
  <c r="L21" i="1" s="1"/>
  <c r="E79" i="1" s="1"/>
  <c r="G69" i="1"/>
  <c r="H23" i="1"/>
  <c r="L23" i="1" s="1"/>
  <c r="G79" i="1" s="1"/>
  <c r="I69" i="1"/>
  <c r="I68" i="1"/>
  <c r="O49" i="1" l="1"/>
  <c r="F76" i="1"/>
  <c r="O48" i="1"/>
  <c r="O37" i="1"/>
  <c r="O39" i="1"/>
  <c r="O38" i="1"/>
  <c r="E76" i="1"/>
  <c r="O23" i="1"/>
  <c r="D79" i="1"/>
  <c r="O22" i="1"/>
  <c r="J69" i="1"/>
  <c r="D78" i="1" s="1"/>
  <c r="J68" i="1"/>
  <c r="O50" i="1" l="1"/>
  <c r="Q47" i="1" s="1"/>
  <c r="S47" i="1" s="1"/>
  <c r="O40" i="1"/>
  <c r="Q37" i="1" s="1"/>
  <c r="S37" i="1" s="1"/>
  <c r="H76" i="1"/>
  <c r="D77" i="1"/>
  <c r="H77" i="1" s="1"/>
  <c r="O68" i="1"/>
  <c r="O69" i="1"/>
  <c r="O67" i="1"/>
  <c r="O70" i="1" s="1"/>
  <c r="Q67" i="1" s="1"/>
  <c r="S67" i="1" s="1"/>
  <c r="H78" i="1"/>
  <c r="O24" i="1"/>
  <c r="Q20" i="1" s="1"/>
  <c r="S20" i="1" s="1"/>
</calcChain>
</file>

<file path=xl/sharedStrings.xml><?xml version="1.0" encoding="utf-8"?>
<sst xmlns="http://schemas.openxmlformats.org/spreadsheetml/2006/main" count="102" uniqueCount="26">
  <si>
    <t>Matriz de comparación por pares : CRITERIOS</t>
  </si>
  <si>
    <t>Expectativas</t>
  </si>
  <si>
    <t>Atractivo</t>
  </si>
  <si>
    <t>Stress</t>
  </si>
  <si>
    <t>Riesgo F</t>
  </si>
  <si>
    <t>Matriz normalizada</t>
  </si>
  <si>
    <t>Vector Promedio</t>
  </si>
  <si>
    <t>Multiplicación 
de matrices</t>
  </si>
  <si>
    <t>n 
(opciones)</t>
  </si>
  <si>
    <t>IC</t>
  </si>
  <si>
    <t>IA</t>
  </si>
  <si>
    <t>RC</t>
  </si>
  <si>
    <t>Suma</t>
  </si>
  <si>
    <t>Total
n_max</t>
  </si>
  <si>
    <t>Detección de incosistencias:</t>
  </si>
  <si>
    <t>Criterio: Atractivo</t>
  </si>
  <si>
    <t>A</t>
  </si>
  <si>
    <t>B</t>
  </si>
  <si>
    <t>C</t>
  </si>
  <si>
    <t xml:space="preserve">C </t>
  </si>
  <si>
    <t>Criterio: Grado de stress</t>
  </si>
  <si>
    <t>Criterio: Riesgo financiero</t>
  </si>
  <si>
    <t>Criterio: Expectativa de ganancias (números)</t>
  </si>
  <si>
    <t>Matriz de alternativas vs criterios</t>
  </si>
  <si>
    <t>Total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</si>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</sst>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\ &quot;€&quot;"/>
    <numFmt numFmtId="166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3" borderId="0" xfId="0" applyFont="1" applyFill="1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2" fontId="0" fillId="7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2" fontId="0" fillId="8" borderId="2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9" borderId="0" xfId="0" applyFill="1" applyAlignment="1"/>
    <xf numFmtId="0" fontId="0" fillId="9" borderId="0" xfId="0" applyFill="1"/>
    <xf numFmtId="0" fontId="0" fillId="3" borderId="0" xfId="0" applyFill="1" applyAlignment="1"/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3" fillId="1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3" borderId="0" xfId="0" applyFill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9" borderId="0" xfId="0" applyNumberFormat="1" applyFill="1"/>
    <xf numFmtId="166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11" borderId="2" xfId="0" applyFill="1" applyBorder="1" applyAlignment="1">
      <alignment horizontal="center" vertical="center"/>
    </xf>
    <xf numFmtId="164" fontId="2" fillId="11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2" fontId="1" fillId="5" borderId="2" xfId="0" applyNumberFormat="1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0" fontId="0" fillId="4" borderId="0" xfId="0" applyFill="1" applyAlignment="1">
      <alignment horizontal="right" vertical="center" wrapText="1"/>
    </xf>
    <xf numFmtId="2" fontId="5" fillId="0" borderId="2" xfId="0" applyNumberFormat="1" applyFont="1" applyFill="1" applyBorder="1" applyAlignment="1">
      <alignment horizontal="center" vertical="center"/>
    </xf>
    <xf numFmtId="2" fontId="3" fillId="12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2" fontId="1" fillId="10" borderId="2" xfId="0" applyNumberFormat="1" applyFont="1" applyFill="1" applyBorder="1" applyAlignment="1">
      <alignment horizontal="center" vertical="center"/>
    </xf>
    <xf numFmtId="2" fontId="1" fillId="10" borderId="3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png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5" Type="http://schemas.openxmlformats.org/officeDocument/2006/relationships/image" Target="../media/image5.png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264021</xdr:colOff>
      <xdr:row>55</xdr:row>
      <xdr:rowOff>69611</xdr:rowOff>
    </xdr:from>
    <xdr:to>
      <xdr:col>12</xdr:col>
      <xdr:colOff>147171</xdr:colOff>
      <xdr:row>57</xdr:row>
      <xdr:rowOff>21225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98321" y="13080761"/>
          <a:ext cx="1578600" cy="694564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oneCellAnchor>
    <xdr:from>
      <xdr:col>15</xdr:col>
      <xdr:colOff>53124</xdr:colOff>
      <xdr:row>37</xdr:row>
      <xdr:rowOff>56551</xdr:rowOff>
    </xdr:from>
    <xdr:ext cx="2345121" cy="953466"/>
    <xdr:sp macro="" textlink="">
      <xdr:nvSpPr>
        <xdr:cNvPr id="4" name="CuadroTexto 3"/>
        <xdr:cNvSpPr txBox="1"/>
      </xdr:nvSpPr>
      <xdr:spPr>
        <a:xfrm>
          <a:off x="11292624" y="8419501"/>
          <a:ext cx="2345121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Índice de consistencia</a:t>
          </a:r>
        </a:p>
        <a:p>
          <a:r>
            <a:rPr lang="es-ES" sz="1100"/>
            <a:t>IC = (Nmax-n)</a:t>
          </a:r>
          <a:r>
            <a:rPr lang="es-ES" sz="1100" baseline="0"/>
            <a:t> / (n-1)</a:t>
          </a:r>
        </a:p>
        <a:p>
          <a:r>
            <a:rPr lang="es-ES" sz="1100" baseline="0"/>
            <a:t>IC = (3,06-3)/(3-1) =  0,0310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Razón de consistencia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RC &lt;= 0,1</a:t>
          </a:r>
          <a:endParaRPr lang="es-E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RC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IC /AI = 0,0310/0,58 = 0,0534</a:t>
          </a:r>
        </a:p>
      </xdr:txBody>
    </xdr:sp>
    <xdr:clientData/>
  </xdr:oneCellAnchor>
  <xdr:oneCellAnchor>
    <xdr:from>
      <xdr:col>15</xdr:col>
      <xdr:colOff>180390</xdr:colOff>
      <xdr:row>21</xdr:row>
      <xdr:rowOff>239223</xdr:rowOff>
    </xdr:from>
    <xdr:ext cx="2345121" cy="264560"/>
    <xdr:sp macro="" textlink="">
      <xdr:nvSpPr>
        <xdr:cNvPr id="5" name="CuadroTexto 4"/>
        <xdr:cNvSpPr txBox="1"/>
      </xdr:nvSpPr>
      <xdr:spPr>
        <a:xfrm>
          <a:off x="11419890" y="4735023"/>
          <a:ext cx="23451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15</xdr:col>
      <xdr:colOff>165539</xdr:colOff>
      <xdr:row>20</xdr:row>
      <xdr:rowOff>93281</xdr:rowOff>
    </xdr:from>
    <xdr:ext cx="2345121" cy="953466"/>
    <xdr:sp macro="" textlink="">
      <xdr:nvSpPr>
        <xdr:cNvPr id="6" name="CuadroTexto 5"/>
        <xdr:cNvSpPr txBox="1"/>
      </xdr:nvSpPr>
      <xdr:spPr>
        <a:xfrm>
          <a:off x="11405039" y="4265231"/>
          <a:ext cx="2345121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Índice</a:t>
          </a:r>
          <a:r>
            <a:rPr lang="es-ES" sz="1100" baseline="0"/>
            <a:t> de consistencia</a:t>
          </a:r>
        </a:p>
        <a:p>
          <a:r>
            <a:rPr lang="es-ES" sz="1100"/>
            <a:t>IC = (Nmax-n)</a:t>
          </a:r>
          <a:r>
            <a:rPr lang="es-ES" sz="1100" baseline="0"/>
            <a:t> / (n-1)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 = (4,27-4)/(4-1) =  </a:t>
          </a:r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0,0897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Razón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 consistencia RC &lt;= 0,1</a:t>
          </a:r>
          <a:endParaRPr lang="es-E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RC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IC /AI = 0,0897/0,9 = 0,0996</a:t>
          </a:r>
          <a:endParaRPr lang="es-ES">
            <a:effectLst/>
          </a:endParaRPr>
        </a:p>
      </xdr:txBody>
    </xdr:sp>
    <xdr:clientData/>
  </xdr:oneCellAnchor>
  <xdr:twoCellAnchor>
    <xdr:from>
      <xdr:col>1</xdr:col>
      <xdr:colOff>500064</xdr:colOff>
      <xdr:row>45</xdr:row>
      <xdr:rowOff>124810</xdr:rowOff>
    </xdr:from>
    <xdr:to>
      <xdr:col>2</xdr:col>
      <xdr:colOff>755431</xdr:colOff>
      <xdr:row>46</xdr:row>
      <xdr:rowOff>26275</xdr:rowOff>
    </xdr:to>
    <xdr:sp macro="" textlink="">
      <xdr:nvSpPr>
        <xdr:cNvPr id="7" name="CuadroTexto 6"/>
        <xdr:cNvSpPr txBox="1"/>
      </xdr:nvSpPr>
      <xdr:spPr>
        <a:xfrm>
          <a:off x="709614" y="10468960"/>
          <a:ext cx="998317" cy="320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&gt; peor</a:t>
          </a:r>
          <a:r>
            <a:rPr lang="es-ES" sz="1100" baseline="0"/>
            <a:t> Vc/Vf</a:t>
          </a:r>
          <a:endParaRPr lang="es-ES" sz="1100"/>
        </a:p>
      </xdr:txBody>
    </xdr:sp>
    <xdr:clientData/>
  </xdr:twoCellAnchor>
  <xdr:twoCellAnchor>
    <xdr:from>
      <xdr:col>1</xdr:col>
      <xdr:colOff>380898</xdr:colOff>
      <xdr:row>35</xdr:row>
      <xdr:rowOff>71917</xdr:rowOff>
    </xdr:from>
    <xdr:to>
      <xdr:col>2</xdr:col>
      <xdr:colOff>715503</xdr:colOff>
      <xdr:row>35</xdr:row>
      <xdr:rowOff>390825</xdr:rowOff>
    </xdr:to>
    <xdr:sp macro="" textlink="">
      <xdr:nvSpPr>
        <xdr:cNvPr id="8" name="CuadroTexto 7"/>
        <xdr:cNvSpPr txBox="1"/>
      </xdr:nvSpPr>
      <xdr:spPr>
        <a:xfrm>
          <a:off x="592933" y="7506387"/>
          <a:ext cx="1096605" cy="3189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&gt; mejor</a:t>
          </a:r>
          <a:r>
            <a:rPr lang="es-ES" sz="1100" baseline="0"/>
            <a:t> Vf/Vc</a:t>
          </a:r>
          <a:endParaRPr lang="es-ES" sz="1100"/>
        </a:p>
      </xdr:txBody>
    </xdr:sp>
    <xdr:clientData/>
  </xdr:twoCellAnchor>
  <xdr:oneCellAnchor>
    <xdr:from>
      <xdr:col>15</xdr:col>
      <xdr:colOff>75858</xdr:colOff>
      <xdr:row>47</xdr:row>
      <xdr:rowOff>59863</xdr:rowOff>
    </xdr:from>
    <xdr:ext cx="2345121" cy="953466"/>
    <xdr:sp macro="" textlink="">
      <xdr:nvSpPr>
        <xdr:cNvPr id="9" name="CuadroTexto 8"/>
        <xdr:cNvSpPr txBox="1"/>
      </xdr:nvSpPr>
      <xdr:spPr>
        <a:xfrm>
          <a:off x="11315358" y="11146963"/>
          <a:ext cx="2345121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Índice de</a:t>
          </a:r>
          <a:r>
            <a:rPr lang="es-ES" sz="1100" baseline="0"/>
            <a:t> consistencia:</a:t>
          </a:r>
          <a:endParaRPr lang="es-ES" sz="1100"/>
        </a:p>
        <a:p>
          <a:r>
            <a:rPr lang="es-ES" sz="1100"/>
            <a:t>IC = (Nmax-n)</a:t>
          </a:r>
          <a:r>
            <a:rPr lang="es-ES" sz="1100" baseline="0"/>
            <a:t> / (n-1)</a:t>
          </a:r>
        </a:p>
        <a:p>
          <a:r>
            <a:rPr lang="es-ES" sz="1100" baseline="0"/>
            <a:t>IC = (3,07-3)/(3-1) =  0,0352</a:t>
          </a:r>
        </a:p>
        <a:p>
          <a:r>
            <a:rPr lang="es-ES" sz="1100" baseline="0"/>
            <a:t>Razón de consistencia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RC &lt;= 0,1</a:t>
          </a:r>
          <a:endParaRPr lang="es-E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RC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IC /AI = 0,0352/0,58 = 0,0607</a:t>
          </a:r>
        </a:p>
      </xdr:txBody>
    </xdr:sp>
    <xdr:clientData/>
  </xdr:oneCellAnchor>
  <xdr:oneCellAnchor>
    <xdr:from>
      <xdr:col>15</xdr:col>
      <xdr:colOff>82999</xdr:colOff>
      <xdr:row>57</xdr:row>
      <xdr:rowOff>117271</xdr:rowOff>
    </xdr:from>
    <xdr:ext cx="2345121" cy="953466"/>
    <xdr:sp macro="" textlink="">
      <xdr:nvSpPr>
        <xdr:cNvPr id="10" name="CuadroTexto 9"/>
        <xdr:cNvSpPr txBox="1"/>
      </xdr:nvSpPr>
      <xdr:spPr>
        <a:xfrm>
          <a:off x="11322499" y="13871371"/>
          <a:ext cx="2345121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Índice de consistencia</a:t>
          </a:r>
          <a:endParaRPr lang="es-ES">
            <a:effectLst/>
          </a:endParaRPr>
        </a:p>
        <a:p>
          <a:r>
            <a:rPr lang="es-ES" sz="1100"/>
            <a:t>IC = (Nmax-n)</a:t>
          </a:r>
          <a:r>
            <a:rPr lang="es-ES" sz="1100" baseline="0"/>
            <a:t> / (n-1)</a:t>
          </a:r>
        </a:p>
        <a:p>
          <a:r>
            <a:rPr lang="es-ES" sz="1100" baseline="0"/>
            <a:t>IC = (3,02-3)/(3-1) =  0,0124</a:t>
          </a:r>
        </a:p>
        <a:p>
          <a:r>
            <a:rPr lang="es-ES" sz="1100" baseline="0"/>
            <a:t>Razón de consistencia RC &lt;= 0,1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RC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IC /AI = 0,0124/0,58 = 0,02</a:t>
          </a:r>
        </a:p>
      </xdr:txBody>
    </xdr:sp>
    <xdr:clientData/>
  </xdr:oneCellAnchor>
  <xdr:twoCellAnchor>
    <xdr:from>
      <xdr:col>1</xdr:col>
      <xdr:colOff>559594</xdr:colOff>
      <xdr:row>55</xdr:row>
      <xdr:rowOff>105104</xdr:rowOff>
    </xdr:from>
    <xdr:to>
      <xdr:col>2</xdr:col>
      <xdr:colOff>748862</xdr:colOff>
      <xdr:row>56</xdr:row>
      <xdr:rowOff>6569</xdr:rowOff>
    </xdr:to>
    <xdr:sp macro="" textlink="">
      <xdr:nvSpPr>
        <xdr:cNvPr id="11" name="CuadroTexto 10"/>
        <xdr:cNvSpPr txBox="1"/>
      </xdr:nvSpPr>
      <xdr:spPr>
        <a:xfrm>
          <a:off x="769144" y="13116254"/>
          <a:ext cx="932218" cy="320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&gt; peor</a:t>
          </a:r>
          <a:r>
            <a:rPr lang="es-ES" sz="1100" baseline="0"/>
            <a:t> Vc/Vf</a:t>
          </a:r>
          <a:endParaRPr lang="es-ES" sz="1100"/>
        </a:p>
      </xdr:txBody>
    </xdr:sp>
    <xdr:clientData/>
  </xdr:twoCellAnchor>
  <xdr:twoCellAnchor>
    <xdr:from>
      <xdr:col>1</xdr:col>
      <xdr:colOff>488158</xdr:colOff>
      <xdr:row>65</xdr:row>
      <xdr:rowOff>72258</xdr:rowOff>
    </xdr:from>
    <xdr:to>
      <xdr:col>2</xdr:col>
      <xdr:colOff>755431</xdr:colOff>
      <xdr:row>65</xdr:row>
      <xdr:rowOff>394137</xdr:rowOff>
    </xdr:to>
    <xdr:sp macro="" textlink="">
      <xdr:nvSpPr>
        <xdr:cNvPr id="12" name="CuadroTexto 11"/>
        <xdr:cNvSpPr txBox="1"/>
      </xdr:nvSpPr>
      <xdr:spPr>
        <a:xfrm>
          <a:off x="697708" y="15807558"/>
          <a:ext cx="1010223" cy="3218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&gt; mejor</a:t>
          </a:r>
          <a:r>
            <a:rPr lang="es-ES" sz="1100" baseline="0"/>
            <a:t> Vf/Vc</a:t>
          </a:r>
          <a:endParaRPr lang="es-ES" sz="1100"/>
        </a:p>
      </xdr:txBody>
    </xdr:sp>
    <xdr:clientData/>
  </xdr:twoCellAnchor>
  <xdr:twoCellAnchor>
    <xdr:from>
      <xdr:col>3</xdr:col>
      <xdr:colOff>637763</xdr:colOff>
      <xdr:row>19</xdr:row>
      <xdr:rowOff>248478</xdr:rowOff>
    </xdr:from>
    <xdr:to>
      <xdr:col>4</xdr:col>
      <xdr:colOff>223631</xdr:colOff>
      <xdr:row>20</xdr:row>
      <xdr:rowOff>99391</xdr:rowOff>
    </xdr:to>
    <xdr:cxnSp macro="">
      <xdr:nvCxnSpPr>
        <xdr:cNvPr id="13" name="Conector recto de flecha 12"/>
        <xdr:cNvCxnSpPr/>
      </xdr:nvCxnSpPr>
      <xdr:spPr>
        <a:xfrm flipH="1">
          <a:off x="2437988" y="4096578"/>
          <a:ext cx="433593" cy="17476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637763</xdr:colOff>
      <xdr:row>19</xdr:row>
      <xdr:rowOff>231913</xdr:rowOff>
    </xdr:from>
    <xdr:to>
      <xdr:col>5</xdr:col>
      <xdr:colOff>207065</xdr:colOff>
      <xdr:row>21</xdr:row>
      <xdr:rowOff>82826</xdr:rowOff>
    </xdr:to>
    <xdr:cxnSp macro="">
      <xdr:nvCxnSpPr>
        <xdr:cNvPr id="14" name="Conector recto de flecha 13"/>
        <xdr:cNvCxnSpPr/>
      </xdr:nvCxnSpPr>
      <xdr:spPr>
        <a:xfrm flipH="1">
          <a:off x="2437988" y="4080013"/>
          <a:ext cx="1264752" cy="49861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679174</xdr:colOff>
      <xdr:row>19</xdr:row>
      <xdr:rowOff>246822</xdr:rowOff>
    </xdr:from>
    <xdr:to>
      <xdr:col>6</xdr:col>
      <xdr:colOff>207065</xdr:colOff>
      <xdr:row>22</xdr:row>
      <xdr:rowOff>106018</xdr:rowOff>
    </xdr:to>
    <xdr:cxnSp macro="">
      <xdr:nvCxnSpPr>
        <xdr:cNvPr id="15" name="Conector recto de flecha 14"/>
        <xdr:cNvCxnSpPr/>
      </xdr:nvCxnSpPr>
      <xdr:spPr>
        <a:xfrm flipH="1">
          <a:off x="2521226" y="4003813"/>
          <a:ext cx="2131943" cy="81335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687458</xdr:colOff>
      <xdr:row>20</xdr:row>
      <xdr:rowOff>248478</xdr:rowOff>
    </xdr:from>
    <xdr:to>
      <xdr:col>6</xdr:col>
      <xdr:colOff>115956</xdr:colOff>
      <xdr:row>22</xdr:row>
      <xdr:rowOff>74544</xdr:rowOff>
    </xdr:to>
    <xdr:cxnSp macro="">
      <xdr:nvCxnSpPr>
        <xdr:cNvPr id="16" name="Conector recto de flecha 15"/>
        <xdr:cNvCxnSpPr/>
      </xdr:nvCxnSpPr>
      <xdr:spPr>
        <a:xfrm flipH="1">
          <a:off x="3335408" y="4420428"/>
          <a:ext cx="1123948" cy="47376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646043</xdr:colOff>
      <xdr:row>21</xdr:row>
      <xdr:rowOff>235226</xdr:rowOff>
    </xdr:from>
    <xdr:to>
      <xdr:col>6</xdr:col>
      <xdr:colOff>235226</xdr:colOff>
      <xdr:row>22</xdr:row>
      <xdr:rowOff>95453</xdr:rowOff>
    </xdr:to>
    <xdr:cxnSp macro="">
      <xdr:nvCxnSpPr>
        <xdr:cNvPr id="17" name="Conector recto de flecha 16"/>
        <xdr:cNvCxnSpPr/>
      </xdr:nvCxnSpPr>
      <xdr:spPr>
        <a:xfrm flipH="1">
          <a:off x="4141718" y="4731026"/>
          <a:ext cx="436908" cy="1840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591380</xdr:colOff>
      <xdr:row>20</xdr:row>
      <xdr:rowOff>210378</xdr:rowOff>
    </xdr:from>
    <xdr:to>
      <xdr:col>5</xdr:col>
      <xdr:colOff>177247</xdr:colOff>
      <xdr:row>21</xdr:row>
      <xdr:rowOff>61291</xdr:rowOff>
    </xdr:to>
    <xdr:cxnSp macro="">
      <xdr:nvCxnSpPr>
        <xdr:cNvPr id="18" name="Conector recto de flecha 17"/>
        <xdr:cNvCxnSpPr/>
      </xdr:nvCxnSpPr>
      <xdr:spPr>
        <a:xfrm flipH="1">
          <a:off x="3239330" y="4382328"/>
          <a:ext cx="433592" cy="17476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300824</xdr:colOff>
      <xdr:row>26</xdr:row>
      <xdr:rowOff>101380</xdr:rowOff>
    </xdr:from>
    <xdr:to>
      <xdr:col>21</xdr:col>
      <xdr:colOff>94901</xdr:colOff>
      <xdr:row>29</xdr:row>
      <xdr:rowOff>45720</xdr:rowOff>
    </xdr:to>
    <xdr:sp macro="" textlink="">
      <xdr:nvSpPr>
        <xdr:cNvPr id="19" name="CuadroTexto 18"/>
        <xdr:cNvSpPr txBox="1"/>
      </xdr:nvSpPr>
      <xdr:spPr>
        <a:xfrm>
          <a:off x="9962984" y="5824000"/>
          <a:ext cx="4670877" cy="492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Nmax = sumatoria (v. promedio criterio i</a:t>
          </a:r>
          <a:r>
            <a:rPr lang="es-ES" sz="1100" baseline="0"/>
            <a:t> * v. total de columna criterio i)</a:t>
          </a:r>
          <a:endParaRPr lang="es-ES" sz="1100"/>
        </a:p>
        <a:p>
          <a:r>
            <a:rPr lang="es-ES" sz="1100"/>
            <a:t>Nmax = 0,5739*1,59 + 0,0903*13,33 + 0,2913*4,34 + 0,0445*20</a:t>
          </a:r>
          <a:r>
            <a:rPr lang="es-ES" sz="1100" baseline="0"/>
            <a:t> = 4,27</a:t>
          </a:r>
          <a:endParaRPr lang="es-ES" sz="1100"/>
        </a:p>
      </xdr:txBody>
    </xdr:sp>
    <xdr:clientData/>
  </xdr:twoCellAnchor>
  <xdr:twoCellAnchor>
    <xdr:from>
      <xdr:col>13</xdr:col>
      <xdr:colOff>0</xdr:colOff>
      <xdr:row>40</xdr:row>
      <xdr:rowOff>149086</xdr:rowOff>
    </xdr:from>
    <xdr:to>
      <xdr:col>21</xdr:col>
      <xdr:colOff>133664</xdr:colOff>
      <xdr:row>43</xdr:row>
      <xdr:rowOff>109537</xdr:rowOff>
    </xdr:to>
    <xdr:sp macro="" textlink="">
      <xdr:nvSpPr>
        <xdr:cNvPr id="20" name="CuadroTexto 19"/>
        <xdr:cNvSpPr txBox="1"/>
      </xdr:nvSpPr>
      <xdr:spPr>
        <a:xfrm>
          <a:off x="9996488" y="9202599"/>
          <a:ext cx="4662801" cy="503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Nmax = sumatoria (v. promedio alternativa i</a:t>
          </a:r>
          <a:r>
            <a:rPr lang="es-ES" sz="1100" baseline="0"/>
            <a:t> * v. total de columna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alternativa</a:t>
          </a:r>
          <a:r>
            <a:rPr lang="es-ES" sz="1100" baseline="0"/>
            <a:t> i)</a:t>
          </a:r>
          <a:endParaRPr lang="es-ES" sz="1100"/>
        </a:p>
        <a:p>
          <a:r>
            <a:rPr lang="es-ES" sz="1100"/>
            <a:t>Nmax = 3,06</a:t>
          </a:r>
        </a:p>
      </xdr:txBody>
    </xdr:sp>
    <xdr:clientData/>
  </xdr:twoCellAnchor>
  <xdr:oneCellAnchor>
    <xdr:from>
      <xdr:col>15</xdr:col>
      <xdr:colOff>49868</xdr:colOff>
      <xdr:row>67</xdr:row>
      <xdr:rowOff>42728</xdr:rowOff>
    </xdr:from>
    <xdr:ext cx="2345121" cy="953466"/>
    <xdr:sp macro="" textlink="">
      <xdr:nvSpPr>
        <xdr:cNvPr id="22" name="CuadroTexto 21"/>
        <xdr:cNvSpPr txBox="1"/>
      </xdr:nvSpPr>
      <xdr:spPr>
        <a:xfrm>
          <a:off x="11289368" y="16520978"/>
          <a:ext cx="2345121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Índice de consistencia</a:t>
          </a:r>
          <a:endParaRPr lang="es-ES">
            <a:effectLst/>
          </a:endParaRPr>
        </a:p>
        <a:p>
          <a:r>
            <a:rPr lang="es-ES" sz="1100"/>
            <a:t>IC = (Nmax-n)</a:t>
          </a:r>
          <a:r>
            <a:rPr lang="es-ES" sz="1100" baseline="0"/>
            <a:t> / (n-1)</a:t>
          </a:r>
        </a:p>
        <a:p>
          <a:r>
            <a:rPr lang="es-ES" sz="1100" baseline="0"/>
            <a:t>IC = (3,0-3)/(3-1) =  0,0000</a:t>
          </a:r>
        </a:p>
        <a:p>
          <a:r>
            <a:rPr lang="es-ES" sz="1100" baseline="0"/>
            <a:t>Razón de consistencia RC &lt;= 0,1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RC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IC /AI = 0,0/0,58 = 0,00</a:t>
          </a:r>
        </a:p>
      </xdr:txBody>
    </xdr:sp>
    <xdr:clientData/>
  </xdr:oneCellAnchor>
  <xdr:twoCellAnchor editAs="oneCell">
    <xdr:from>
      <xdr:col>2</xdr:col>
      <xdr:colOff>35976</xdr:colOff>
      <xdr:row>0</xdr:row>
      <xdr:rowOff>125016</xdr:rowOff>
    </xdr:from>
    <xdr:to>
      <xdr:col>5</xdr:col>
      <xdr:colOff>531639</xdr:colOff>
      <xdr:row>12</xdr:row>
      <xdr:rowOff>47672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8476" y="125016"/>
          <a:ext cx="3038838" cy="220865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19950</xdr:colOff>
      <xdr:row>3</xdr:row>
      <xdr:rowOff>38014</xdr:rowOff>
    </xdr:from>
    <xdr:to>
      <xdr:col>18</xdr:col>
      <xdr:colOff>25374</xdr:colOff>
      <xdr:row>16</xdr:row>
      <xdr:rowOff>7619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0030" y="586654"/>
          <a:ext cx="8562684" cy="234704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114529</xdr:colOff>
      <xdr:row>39</xdr:row>
      <xdr:rowOff>139543</xdr:rowOff>
    </xdr:from>
    <xdr:to>
      <xdr:col>8</xdr:col>
      <xdr:colOff>131380</xdr:colOff>
      <xdr:row>43</xdr:row>
      <xdr:rowOff>63094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60405" y="8926191"/>
          <a:ext cx="1751058" cy="8432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131379</xdr:colOff>
      <xdr:row>49</xdr:row>
      <xdr:rowOff>70216</xdr:rowOff>
    </xdr:from>
    <xdr:to>
      <xdr:col>8</xdr:col>
      <xdr:colOff>218160</xdr:colOff>
      <xdr:row>53</xdr:row>
      <xdr:rowOff>86266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7255" y="11526492"/>
          <a:ext cx="1820988" cy="888408"/>
        </a:xfrm>
        <a:prstGeom prst="rect">
          <a:avLst/>
        </a:prstGeom>
      </xdr:spPr>
    </xdr:pic>
    <xdr:clientData/>
  </xdr:twoCellAnchor>
  <xdr:twoCellAnchor editAs="oneCell">
    <xdr:from>
      <xdr:col>6</xdr:col>
      <xdr:colOff>182216</xdr:colOff>
      <xdr:row>59</xdr:row>
      <xdr:rowOff>35862</xdr:rowOff>
    </xdr:from>
    <xdr:to>
      <xdr:col>8</xdr:col>
      <xdr:colOff>443948</xdr:colOff>
      <xdr:row>63</xdr:row>
      <xdr:rowOff>79112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28320" y="14122923"/>
          <a:ext cx="1997767" cy="964276"/>
        </a:xfrm>
        <a:prstGeom prst="rect">
          <a:avLst/>
        </a:prstGeom>
      </xdr:spPr>
    </xdr:pic>
    <xdr:clientData/>
  </xdr:twoCellAnchor>
  <xdr:twoCellAnchor editAs="oneCell">
    <xdr:from>
      <xdr:col>6</xdr:col>
      <xdr:colOff>168165</xdr:colOff>
      <xdr:row>69</xdr:row>
      <xdr:rowOff>84404</xdr:rowOff>
    </xdr:from>
    <xdr:to>
      <xdr:col>10</xdr:col>
      <xdr:colOff>451945</xdr:colOff>
      <xdr:row>70</xdr:row>
      <xdr:rowOff>48578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14041" y="16832638"/>
          <a:ext cx="3752194" cy="332037"/>
        </a:xfrm>
        <a:prstGeom prst="rect">
          <a:avLst/>
        </a:prstGeom>
      </xdr:spPr>
    </xdr:pic>
    <xdr:clientData/>
  </xdr:twoCellAnchor>
  <xdr:twoCellAnchor>
    <xdr:from>
      <xdr:col>3</xdr:col>
      <xdr:colOff>538369</xdr:colOff>
      <xdr:row>81</xdr:row>
      <xdr:rowOff>144781</xdr:rowOff>
    </xdr:from>
    <xdr:to>
      <xdr:col>5</xdr:col>
      <xdr:colOff>670891</xdr:colOff>
      <xdr:row>83</xdr:row>
      <xdr:rowOff>82826</xdr:rowOff>
    </xdr:to>
    <xdr:sp macro="" textlink="">
      <xdr:nvSpPr>
        <xdr:cNvPr id="31" name="CuadroTexto 30"/>
        <xdr:cNvSpPr txBox="1"/>
      </xdr:nvSpPr>
      <xdr:spPr>
        <a:xfrm>
          <a:off x="2338594" y="20471131"/>
          <a:ext cx="1827972" cy="31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Elección de mejor negocio</a:t>
          </a:r>
        </a:p>
      </xdr:txBody>
    </xdr:sp>
    <xdr:clientData/>
  </xdr:twoCellAnchor>
  <xdr:twoCellAnchor>
    <xdr:from>
      <xdr:col>2</xdr:col>
      <xdr:colOff>110986</xdr:colOff>
      <xdr:row>86</xdr:row>
      <xdr:rowOff>114964</xdr:rowOff>
    </xdr:from>
    <xdr:to>
      <xdr:col>3</xdr:col>
      <xdr:colOff>182217</xdr:colOff>
      <xdr:row>88</xdr:row>
      <xdr:rowOff>53009</xdr:rowOff>
    </xdr:to>
    <xdr:sp macro="" textlink="">
      <xdr:nvSpPr>
        <xdr:cNvPr id="32" name="CuadroTexto 31"/>
        <xdr:cNvSpPr txBox="1"/>
      </xdr:nvSpPr>
      <xdr:spPr>
        <a:xfrm>
          <a:off x="1063486" y="21393814"/>
          <a:ext cx="918956" cy="31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Expectativas</a:t>
          </a:r>
        </a:p>
      </xdr:txBody>
    </xdr:sp>
    <xdr:clientData/>
  </xdr:twoCellAnchor>
  <xdr:twoCellAnchor>
    <xdr:from>
      <xdr:col>3</xdr:col>
      <xdr:colOff>437321</xdr:colOff>
      <xdr:row>86</xdr:row>
      <xdr:rowOff>109995</xdr:rowOff>
    </xdr:from>
    <xdr:to>
      <xdr:col>4</xdr:col>
      <xdr:colOff>508552</xdr:colOff>
      <xdr:row>88</xdr:row>
      <xdr:rowOff>48040</xdr:rowOff>
    </xdr:to>
    <xdr:sp macro="" textlink="">
      <xdr:nvSpPr>
        <xdr:cNvPr id="33" name="CuadroTexto 32"/>
        <xdr:cNvSpPr txBox="1"/>
      </xdr:nvSpPr>
      <xdr:spPr>
        <a:xfrm>
          <a:off x="2237546" y="21388845"/>
          <a:ext cx="918956" cy="31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Atractivo</a:t>
          </a:r>
        </a:p>
      </xdr:txBody>
    </xdr:sp>
    <xdr:clientData/>
  </xdr:twoCellAnchor>
  <xdr:twoCellAnchor>
    <xdr:from>
      <xdr:col>4</xdr:col>
      <xdr:colOff>747090</xdr:colOff>
      <xdr:row>86</xdr:row>
      <xdr:rowOff>113308</xdr:rowOff>
    </xdr:from>
    <xdr:to>
      <xdr:col>5</xdr:col>
      <xdr:colOff>818321</xdr:colOff>
      <xdr:row>88</xdr:row>
      <xdr:rowOff>51353</xdr:rowOff>
    </xdr:to>
    <xdr:sp macro="" textlink="">
      <xdr:nvSpPr>
        <xdr:cNvPr id="34" name="CuadroTexto 33"/>
        <xdr:cNvSpPr txBox="1"/>
      </xdr:nvSpPr>
      <xdr:spPr>
        <a:xfrm>
          <a:off x="3395040" y="21392158"/>
          <a:ext cx="918956" cy="31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Stress</a:t>
          </a:r>
        </a:p>
      </xdr:txBody>
    </xdr:sp>
    <xdr:clientData/>
  </xdr:twoCellAnchor>
  <xdr:twoCellAnchor>
    <xdr:from>
      <xdr:col>6</xdr:col>
      <xdr:colOff>178904</xdr:colOff>
      <xdr:row>86</xdr:row>
      <xdr:rowOff>108338</xdr:rowOff>
    </xdr:from>
    <xdr:to>
      <xdr:col>7</xdr:col>
      <xdr:colOff>381000</xdr:colOff>
      <xdr:row>88</xdr:row>
      <xdr:rowOff>46383</xdr:rowOff>
    </xdr:to>
    <xdr:sp macro="" textlink="">
      <xdr:nvSpPr>
        <xdr:cNvPr id="35" name="CuadroTexto 34"/>
        <xdr:cNvSpPr txBox="1"/>
      </xdr:nvSpPr>
      <xdr:spPr>
        <a:xfrm>
          <a:off x="4522304" y="21387188"/>
          <a:ext cx="1049821" cy="31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Riesgo</a:t>
          </a:r>
          <a:r>
            <a:rPr lang="es-ES" sz="1100" baseline="0"/>
            <a:t> Financ.</a:t>
          </a:r>
          <a:endParaRPr lang="es-ES" sz="1100"/>
        </a:p>
      </xdr:txBody>
    </xdr:sp>
    <xdr:clientData/>
  </xdr:twoCellAnchor>
  <xdr:twoCellAnchor>
    <xdr:from>
      <xdr:col>2</xdr:col>
      <xdr:colOff>106845</xdr:colOff>
      <xdr:row>90</xdr:row>
      <xdr:rowOff>130703</xdr:rowOff>
    </xdr:from>
    <xdr:to>
      <xdr:col>2</xdr:col>
      <xdr:colOff>592207</xdr:colOff>
      <xdr:row>90</xdr:row>
      <xdr:rowOff>360293</xdr:rowOff>
    </xdr:to>
    <xdr:sp macro="" textlink="">
      <xdr:nvSpPr>
        <xdr:cNvPr id="36" name="CuadroTexto 35"/>
        <xdr:cNvSpPr txBox="1"/>
      </xdr:nvSpPr>
      <xdr:spPr>
        <a:xfrm>
          <a:off x="1059345" y="22171553"/>
          <a:ext cx="485362" cy="229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A</a:t>
          </a:r>
        </a:p>
      </xdr:txBody>
    </xdr:sp>
    <xdr:clientData/>
  </xdr:twoCellAnchor>
  <xdr:twoCellAnchor>
    <xdr:from>
      <xdr:col>2</xdr:col>
      <xdr:colOff>106845</xdr:colOff>
      <xdr:row>91</xdr:row>
      <xdr:rowOff>169299</xdr:rowOff>
    </xdr:from>
    <xdr:to>
      <xdr:col>2</xdr:col>
      <xdr:colOff>592207</xdr:colOff>
      <xdr:row>91</xdr:row>
      <xdr:rowOff>402202</xdr:rowOff>
    </xdr:to>
    <xdr:sp macro="" textlink="">
      <xdr:nvSpPr>
        <xdr:cNvPr id="37" name="CuadroTexto 36"/>
        <xdr:cNvSpPr txBox="1"/>
      </xdr:nvSpPr>
      <xdr:spPr>
        <a:xfrm>
          <a:off x="1059345" y="22686399"/>
          <a:ext cx="485362" cy="232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B</a:t>
          </a:r>
        </a:p>
      </xdr:txBody>
    </xdr:sp>
    <xdr:clientData/>
  </xdr:twoCellAnchor>
  <xdr:twoCellAnchor>
    <xdr:from>
      <xdr:col>2</xdr:col>
      <xdr:colOff>106845</xdr:colOff>
      <xdr:row>92</xdr:row>
      <xdr:rowOff>180400</xdr:rowOff>
    </xdr:from>
    <xdr:to>
      <xdr:col>2</xdr:col>
      <xdr:colOff>592207</xdr:colOff>
      <xdr:row>92</xdr:row>
      <xdr:rowOff>421586</xdr:rowOff>
    </xdr:to>
    <xdr:sp macro="" textlink="">
      <xdr:nvSpPr>
        <xdr:cNvPr id="38" name="CuadroTexto 37"/>
        <xdr:cNvSpPr txBox="1"/>
      </xdr:nvSpPr>
      <xdr:spPr>
        <a:xfrm>
          <a:off x="1059345" y="23173750"/>
          <a:ext cx="485362" cy="2411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B</a:t>
          </a:r>
        </a:p>
      </xdr:txBody>
    </xdr:sp>
    <xdr:clientData/>
  </xdr:twoCellAnchor>
  <xdr:twoCellAnchor>
    <xdr:from>
      <xdr:col>3</xdr:col>
      <xdr:colOff>441463</xdr:colOff>
      <xdr:row>90</xdr:row>
      <xdr:rowOff>122420</xdr:rowOff>
    </xdr:from>
    <xdr:to>
      <xdr:col>4</xdr:col>
      <xdr:colOff>81999</xdr:colOff>
      <xdr:row>90</xdr:row>
      <xdr:rowOff>352010</xdr:rowOff>
    </xdr:to>
    <xdr:sp macro="" textlink="">
      <xdr:nvSpPr>
        <xdr:cNvPr id="39" name="CuadroTexto 38"/>
        <xdr:cNvSpPr txBox="1"/>
      </xdr:nvSpPr>
      <xdr:spPr>
        <a:xfrm>
          <a:off x="2241688" y="22163270"/>
          <a:ext cx="488261" cy="229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A</a:t>
          </a:r>
        </a:p>
      </xdr:txBody>
    </xdr:sp>
    <xdr:clientData/>
  </xdr:twoCellAnchor>
  <xdr:twoCellAnchor>
    <xdr:from>
      <xdr:col>3</xdr:col>
      <xdr:colOff>441463</xdr:colOff>
      <xdr:row>91</xdr:row>
      <xdr:rowOff>169299</xdr:rowOff>
    </xdr:from>
    <xdr:to>
      <xdr:col>4</xdr:col>
      <xdr:colOff>81999</xdr:colOff>
      <xdr:row>91</xdr:row>
      <xdr:rowOff>402202</xdr:rowOff>
    </xdr:to>
    <xdr:sp macro="" textlink="">
      <xdr:nvSpPr>
        <xdr:cNvPr id="40" name="CuadroTexto 39"/>
        <xdr:cNvSpPr txBox="1"/>
      </xdr:nvSpPr>
      <xdr:spPr>
        <a:xfrm>
          <a:off x="2241688" y="22686399"/>
          <a:ext cx="488261" cy="232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B</a:t>
          </a:r>
        </a:p>
      </xdr:txBody>
    </xdr:sp>
    <xdr:clientData/>
  </xdr:twoCellAnchor>
  <xdr:twoCellAnchor>
    <xdr:from>
      <xdr:col>3</xdr:col>
      <xdr:colOff>441463</xdr:colOff>
      <xdr:row>92</xdr:row>
      <xdr:rowOff>196966</xdr:rowOff>
    </xdr:from>
    <xdr:to>
      <xdr:col>4</xdr:col>
      <xdr:colOff>81999</xdr:colOff>
      <xdr:row>92</xdr:row>
      <xdr:rowOff>438152</xdr:rowOff>
    </xdr:to>
    <xdr:sp macro="" textlink="">
      <xdr:nvSpPr>
        <xdr:cNvPr id="41" name="CuadroTexto 40"/>
        <xdr:cNvSpPr txBox="1"/>
      </xdr:nvSpPr>
      <xdr:spPr>
        <a:xfrm>
          <a:off x="2241688" y="23190316"/>
          <a:ext cx="488261" cy="2411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B</a:t>
          </a:r>
        </a:p>
      </xdr:txBody>
    </xdr:sp>
    <xdr:clientData/>
  </xdr:twoCellAnchor>
  <xdr:twoCellAnchor>
    <xdr:from>
      <xdr:col>4</xdr:col>
      <xdr:colOff>723073</xdr:colOff>
      <xdr:row>90</xdr:row>
      <xdr:rowOff>122420</xdr:rowOff>
    </xdr:from>
    <xdr:to>
      <xdr:col>5</xdr:col>
      <xdr:colOff>363609</xdr:colOff>
      <xdr:row>90</xdr:row>
      <xdr:rowOff>352010</xdr:rowOff>
    </xdr:to>
    <xdr:sp macro="" textlink="">
      <xdr:nvSpPr>
        <xdr:cNvPr id="42" name="CuadroTexto 41"/>
        <xdr:cNvSpPr txBox="1"/>
      </xdr:nvSpPr>
      <xdr:spPr>
        <a:xfrm>
          <a:off x="3371023" y="22163270"/>
          <a:ext cx="488261" cy="229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A</a:t>
          </a:r>
        </a:p>
      </xdr:txBody>
    </xdr:sp>
    <xdr:clientData/>
  </xdr:twoCellAnchor>
  <xdr:twoCellAnchor>
    <xdr:from>
      <xdr:col>4</xdr:col>
      <xdr:colOff>723073</xdr:colOff>
      <xdr:row>91</xdr:row>
      <xdr:rowOff>169299</xdr:rowOff>
    </xdr:from>
    <xdr:to>
      <xdr:col>5</xdr:col>
      <xdr:colOff>363609</xdr:colOff>
      <xdr:row>91</xdr:row>
      <xdr:rowOff>402202</xdr:rowOff>
    </xdr:to>
    <xdr:sp macro="" textlink="">
      <xdr:nvSpPr>
        <xdr:cNvPr id="43" name="CuadroTexto 42"/>
        <xdr:cNvSpPr txBox="1"/>
      </xdr:nvSpPr>
      <xdr:spPr>
        <a:xfrm>
          <a:off x="3371023" y="22686399"/>
          <a:ext cx="488261" cy="232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B</a:t>
          </a:r>
        </a:p>
      </xdr:txBody>
    </xdr:sp>
    <xdr:clientData/>
  </xdr:twoCellAnchor>
  <xdr:twoCellAnchor>
    <xdr:from>
      <xdr:col>4</xdr:col>
      <xdr:colOff>723073</xdr:colOff>
      <xdr:row>92</xdr:row>
      <xdr:rowOff>205249</xdr:rowOff>
    </xdr:from>
    <xdr:to>
      <xdr:col>5</xdr:col>
      <xdr:colOff>363609</xdr:colOff>
      <xdr:row>92</xdr:row>
      <xdr:rowOff>446435</xdr:rowOff>
    </xdr:to>
    <xdr:sp macro="" textlink="">
      <xdr:nvSpPr>
        <xdr:cNvPr id="44" name="CuadroTexto 43"/>
        <xdr:cNvSpPr txBox="1"/>
      </xdr:nvSpPr>
      <xdr:spPr>
        <a:xfrm>
          <a:off x="3371023" y="23198599"/>
          <a:ext cx="488261" cy="2411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B</a:t>
          </a:r>
        </a:p>
      </xdr:txBody>
    </xdr:sp>
    <xdr:clientData/>
  </xdr:twoCellAnchor>
  <xdr:twoCellAnchor>
    <xdr:from>
      <xdr:col>6</xdr:col>
      <xdr:colOff>192986</xdr:colOff>
      <xdr:row>90</xdr:row>
      <xdr:rowOff>122420</xdr:rowOff>
    </xdr:from>
    <xdr:to>
      <xdr:col>6</xdr:col>
      <xdr:colOff>678348</xdr:colOff>
      <xdr:row>90</xdr:row>
      <xdr:rowOff>352010</xdr:rowOff>
    </xdr:to>
    <xdr:sp macro="" textlink="">
      <xdr:nvSpPr>
        <xdr:cNvPr id="45" name="CuadroTexto 44"/>
        <xdr:cNvSpPr txBox="1"/>
      </xdr:nvSpPr>
      <xdr:spPr>
        <a:xfrm>
          <a:off x="4536386" y="22163270"/>
          <a:ext cx="485362" cy="229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A</a:t>
          </a:r>
        </a:p>
      </xdr:txBody>
    </xdr:sp>
    <xdr:clientData/>
  </xdr:twoCellAnchor>
  <xdr:twoCellAnchor>
    <xdr:from>
      <xdr:col>6</xdr:col>
      <xdr:colOff>192986</xdr:colOff>
      <xdr:row>91</xdr:row>
      <xdr:rowOff>164103</xdr:rowOff>
    </xdr:from>
    <xdr:to>
      <xdr:col>6</xdr:col>
      <xdr:colOff>678348</xdr:colOff>
      <xdr:row>91</xdr:row>
      <xdr:rowOff>407398</xdr:rowOff>
    </xdr:to>
    <xdr:sp macro="" textlink="">
      <xdr:nvSpPr>
        <xdr:cNvPr id="46" name="CuadroTexto 45"/>
        <xdr:cNvSpPr txBox="1"/>
      </xdr:nvSpPr>
      <xdr:spPr>
        <a:xfrm>
          <a:off x="4536386" y="22681203"/>
          <a:ext cx="485362" cy="243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B</a:t>
          </a:r>
        </a:p>
      </xdr:txBody>
    </xdr:sp>
    <xdr:clientData/>
  </xdr:twoCellAnchor>
  <xdr:twoCellAnchor>
    <xdr:from>
      <xdr:col>6</xdr:col>
      <xdr:colOff>192986</xdr:colOff>
      <xdr:row>92</xdr:row>
      <xdr:rowOff>196966</xdr:rowOff>
    </xdr:from>
    <xdr:to>
      <xdr:col>6</xdr:col>
      <xdr:colOff>678348</xdr:colOff>
      <xdr:row>92</xdr:row>
      <xdr:rowOff>438152</xdr:rowOff>
    </xdr:to>
    <xdr:sp macro="" textlink="">
      <xdr:nvSpPr>
        <xdr:cNvPr id="47" name="CuadroTexto 46"/>
        <xdr:cNvSpPr txBox="1"/>
      </xdr:nvSpPr>
      <xdr:spPr>
        <a:xfrm>
          <a:off x="4536386" y="23190316"/>
          <a:ext cx="485362" cy="2411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 B</a:t>
          </a:r>
        </a:p>
      </xdr:txBody>
    </xdr:sp>
    <xdr:clientData/>
  </xdr:twoCellAnchor>
  <xdr:twoCellAnchor>
    <xdr:from>
      <xdr:col>2</xdr:col>
      <xdr:colOff>569015</xdr:colOff>
      <xdr:row>83</xdr:row>
      <xdr:rowOff>82827</xdr:rowOff>
    </xdr:from>
    <xdr:to>
      <xdr:col>4</xdr:col>
      <xdr:colOff>604630</xdr:colOff>
      <xdr:row>86</xdr:row>
      <xdr:rowOff>114965</xdr:rowOff>
    </xdr:to>
    <xdr:cxnSp macro="">
      <xdr:nvCxnSpPr>
        <xdr:cNvPr id="48" name="Conector angular 47"/>
        <xdr:cNvCxnSpPr>
          <a:stCxn id="31" idx="2"/>
          <a:endCxn id="32" idx="0"/>
        </xdr:cNvCxnSpPr>
      </xdr:nvCxnSpPr>
      <xdr:spPr>
        <a:xfrm rot="5400000">
          <a:off x="2085229" y="20226463"/>
          <a:ext cx="603638" cy="173106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50525</xdr:colOff>
      <xdr:row>83</xdr:row>
      <xdr:rowOff>82825</xdr:rowOff>
    </xdr:from>
    <xdr:to>
      <xdr:col>4</xdr:col>
      <xdr:colOff>604631</xdr:colOff>
      <xdr:row>86</xdr:row>
      <xdr:rowOff>109994</xdr:rowOff>
    </xdr:to>
    <xdr:cxnSp macro="">
      <xdr:nvCxnSpPr>
        <xdr:cNvPr id="49" name="Conector angular 48"/>
        <xdr:cNvCxnSpPr>
          <a:stCxn id="31" idx="2"/>
          <a:endCxn id="33" idx="0"/>
        </xdr:cNvCxnSpPr>
      </xdr:nvCxnSpPr>
      <xdr:spPr>
        <a:xfrm rot="5400000">
          <a:off x="2676193" y="20812457"/>
          <a:ext cx="598669" cy="5541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604629</xdr:colOff>
      <xdr:row>83</xdr:row>
      <xdr:rowOff>82826</xdr:rowOff>
    </xdr:from>
    <xdr:to>
      <xdr:col>5</xdr:col>
      <xdr:colOff>360292</xdr:colOff>
      <xdr:row>86</xdr:row>
      <xdr:rowOff>113308</xdr:rowOff>
    </xdr:to>
    <xdr:cxnSp macro="">
      <xdr:nvCxnSpPr>
        <xdr:cNvPr id="50" name="Conector angular 49"/>
        <xdr:cNvCxnSpPr>
          <a:stCxn id="31" idx="2"/>
          <a:endCxn id="34" idx="0"/>
        </xdr:cNvCxnSpPr>
      </xdr:nvCxnSpPr>
      <xdr:spPr>
        <a:xfrm rot="16200000" flipH="1">
          <a:off x="3253282" y="20789473"/>
          <a:ext cx="601982" cy="6033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604629</xdr:colOff>
      <xdr:row>83</xdr:row>
      <xdr:rowOff>82826</xdr:rowOff>
    </xdr:from>
    <xdr:to>
      <xdr:col>6</xdr:col>
      <xdr:colOff>702364</xdr:colOff>
      <xdr:row>86</xdr:row>
      <xdr:rowOff>108338</xdr:rowOff>
    </xdr:to>
    <xdr:cxnSp macro="">
      <xdr:nvCxnSpPr>
        <xdr:cNvPr id="51" name="Conector angular 50"/>
        <xdr:cNvCxnSpPr>
          <a:stCxn id="31" idx="2"/>
          <a:endCxn id="35" idx="0"/>
        </xdr:cNvCxnSpPr>
      </xdr:nvCxnSpPr>
      <xdr:spPr>
        <a:xfrm rot="16200000" flipH="1">
          <a:off x="3850666" y="20192089"/>
          <a:ext cx="597012" cy="17931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115954</xdr:colOff>
      <xdr:row>88</xdr:row>
      <xdr:rowOff>53837</xdr:rowOff>
    </xdr:from>
    <xdr:to>
      <xdr:col>2</xdr:col>
      <xdr:colOff>712302</xdr:colOff>
      <xdr:row>89</xdr:row>
      <xdr:rowOff>135928</xdr:rowOff>
    </xdr:to>
    <xdr:pic>
      <xdr:nvPicPr>
        <xdr:cNvPr id="52" name="Imagen 5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454" y="21713687"/>
          <a:ext cx="596348" cy="272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455542</xdr:colOff>
      <xdr:row>88</xdr:row>
      <xdr:rowOff>53837</xdr:rowOff>
    </xdr:from>
    <xdr:to>
      <xdr:col>4</xdr:col>
      <xdr:colOff>207064</xdr:colOff>
      <xdr:row>89</xdr:row>
      <xdr:rowOff>135928</xdr:rowOff>
    </xdr:to>
    <xdr:pic>
      <xdr:nvPicPr>
        <xdr:cNvPr id="53" name="Imagen 5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767" y="21713687"/>
          <a:ext cx="599247" cy="272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737153</xdr:colOff>
      <xdr:row>88</xdr:row>
      <xdr:rowOff>53837</xdr:rowOff>
    </xdr:from>
    <xdr:to>
      <xdr:col>5</xdr:col>
      <xdr:colOff>488675</xdr:colOff>
      <xdr:row>89</xdr:row>
      <xdr:rowOff>135928</xdr:rowOff>
    </xdr:to>
    <xdr:pic>
      <xdr:nvPicPr>
        <xdr:cNvPr id="54" name="Imagen 5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5103" y="21713687"/>
          <a:ext cx="599247" cy="272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173936</xdr:colOff>
      <xdr:row>88</xdr:row>
      <xdr:rowOff>53837</xdr:rowOff>
    </xdr:from>
    <xdr:to>
      <xdr:col>6</xdr:col>
      <xdr:colOff>770284</xdr:colOff>
      <xdr:row>89</xdr:row>
      <xdr:rowOff>135928</xdr:rowOff>
    </xdr:to>
    <xdr:pic>
      <xdr:nvPicPr>
        <xdr:cNvPr id="55" name="Imagen 5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7336" y="21713687"/>
          <a:ext cx="596348" cy="272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604631</xdr:colOff>
      <xdr:row>90</xdr:row>
      <xdr:rowOff>132520</xdr:rowOff>
    </xdr:from>
    <xdr:to>
      <xdr:col>3</xdr:col>
      <xdr:colOff>223631</xdr:colOff>
      <xdr:row>92</xdr:row>
      <xdr:rowOff>447261</xdr:rowOff>
    </xdr:to>
    <xdr:pic>
      <xdr:nvPicPr>
        <xdr:cNvPr id="56" name="Imagen 5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131" y="22173370"/>
          <a:ext cx="466725" cy="1267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91109</xdr:colOff>
      <xdr:row>90</xdr:row>
      <xdr:rowOff>124239</xdr:rowOff>
    </xdr:from>
    <xdr:to>
      <xdr:col>4</xdr:col>
      <xdr:colOff>596348</xdr:colOff>
      <xdr:row>92</xdr:row>
      <xdr:rowOff>455544</xdr:rowOff>
    </xdr:to>
    <xdr:pic>
      <xdr:nvPicPr>
        <xdr:cNvPr id="57" name="Imagen 5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9059" y="22165089"/>
          <a:ext cx="505239" cy="1283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364431</xdr:colOff>
      <xdr:row>90</xdr:row>
      <xdr:rowOff>124238</xdr:rowOff>
    </xdr:from>
    <xdr:to>
      <xdr:col>6</xdr:col>
      <xdr:colOff>24844</xdr:colOff>
      <xdr:row>93</xdr:row>
      <xdr:rowOff>856</xdr:rowOff>
    </xdr:to>
    <xdr:pic>
      <xdr:nvPicPr>
        <xdr:cNvPr id="58" name="Imagen 5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22165088"/>
          <a:ext cx="508138" cy="1305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687453</xdr:colOff>
      <xdr:row>90</xdr:row>
      <xdr:rowOff>124239</xdr:rowOff>
    </xdr:from>
    <xdr:to>
      <xdr:col>7</xdr:col>
      <xdr:colOff>306453</xdr:colOff>
      <xdr:row>92</xdr:row>
      <xdr:rowOff>463826</xdr:rowOff>
    </xdr:to>
    <xdr:pic>
      <xdr:nvPicPr>
        <xdr:cNvPr id="59" name="Imagen 58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0853" y="22165089"/>
          <a:ext cx="466725" cy="1292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470451</xdr:colOff>
      <xdr:row>17</xdr:row>
      <xdr:rowOff>66263</xdr:rowOff>
    </xdr:from>
    <xdr:to>
      <xdr:col>22</xdr:col>
      <xdr:colOff>615535</xdr:colOff>
      <xdr:row>22</xdr:row>
      <xdr:rowOff>284922</xdr:rowOff>
    </xdr:to>
    <xdr:pic>
      <xdr:nvPicPr>
        <xdr:cNvPr id="62" name="Imagen 61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2955" y="3220280"/>
          <a:ext cx="1735345" cy="1775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87923</xdr:colOff>
      <xdr:row>28</xdr:row>
      <xdr:rowOff>35169</xdr:rowOff>
    </xdr:from>
    <xdr:to>
      <xdr:col>1</xdr:col>
      <xdr:colOff>339970</xdr:colOff>
      <xdr:row>28</xdr:row>
      <xdr:rowOff>146538</xdr:rowOff>
    </xdr:to>
    <xdr:sp macro="" textlink="">
      <xdr:nvSpPr>
        <xdr:cNvPr id="60" name="Flecha derecha 59"/>
        <xdr:cNvSpPr/>
      </xdr:nvSpPr>
      <xdr:spPr>
        <a:xfrm>
          <a:off x="298938" y="6107723"/>
          <a:ext cx="252047" cy="1113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7</xdr:col>
      <xdr:colOff>237799</xdr:colOff>
      <xdr:row>23</xdr:row>
      <xdr:rowOff>155868</xdr:rowOff>
    </xdr:from>
    <xdr:to>
      <xdr:col>10</xdr:col>
      <xdr:colOff>274321</xdr:colOff>
      <xdr:row>28</xdr:row>
      <xdr:rowOff>25510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5556559" y="5146968"/>
          <a:ext cx="2642562" cy="96692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</xdr:pic>
    <xdr:clientData/>
  </xdr:twoCellAnchor>
  <xdr:twoCellAnchor editAs="oneCell">
    <xdr:from>
      <xdr:col>18</xdr:col>
      <xdr:colOff>344739</xdr:colOff>
      <xdr:row>4</xdr:row>
      <xdr:rowOff>33640</xdr:rowOff>
    </xdr:from>
    <xdr:to>
      <xdr:col>24</xdr:col>
      <xdr:colOff>195412</xdr:colOff>
      <xdr:row>14</xdr:row>
      <xdr:rowOff>99060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352079" y="765160"/>
          <a:ext cx="3759733" cy="1894220"/>
        </a:xfrm>
        <a:prstGeom prst="rect">
          <a:avLst/>
        </a:prstGeom>
      </xdr:spPr>
    </xdr:pic>
    <xdr:clientData/>
  </xdr:twoCellAnchor>
  <xdr:twoCellAnchor editAs="oneCell">
    <xdr:from>
      <xdr:col>19</xdr:col>
      <xdr:colOff>202437</xdr:colOff>
      <xdr:row>33</xdr:row>
      <xdr:rowOff>155602</xdr:rowOff>
    </xdr:from>
    <xdr:to>
      <xdr:col>22</xdr:col>
      <xdr:colOff>111038</xdr:colOff>
      <xdr:row>39</xdr:row>
      <xdr:rowOff>190330</xdr:rowOff>
    </xdr:to>
    <xdr:pic>
      <xdr:nvPicPr>
        <xdr:cNvPr id="63" name="Imagen 62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7720" y="7192278"/>
          <a:ext cx="1732146" cy="17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showGridLines="0" tabSelected="1" topLeftCell="A64" zoomScale="70" zoomScaleNormal="70" workbookViewId="0">
      <selection activeCell="H76" sqref="H76"/>
    </sheetView>
  </sheetViews>
  <sheetFormatPr baseColWidth="10" defaultRowHeight="14.4" x14ac:dyDescent="0.3"/>
  <cols>
    <col min="1" max="1" width="3.109375" customWidth="1"/>
    <col min="2" max="2" width="11.109375" bestFit="1" customWidth="1"/>
    <col min="3" max="11" width="12.6640625" customWidth="1"/>
    <col min="12" max="12" width="12.6640625" style="2" customWidth="1"/>
    <col min="13" max="13" width="5.109375" style="2" customWidth="1"/>
    <col min="14" max="14" width="8.44140625" style="2" customWidth="1"/>
    <col min="15" max="15" width="12.44140625" bestFit="1" customWidth="1"/>
    <col min="16" max="16" width="10.44140625" bestFit="1" customWidth="1"/>
    <col min="17" max="17" width="7.33203125" bestFit="1" customWidth="1"/>
    <col min="18" max="18" width="5" bestFit="1" customWidth="1"/>
    <col min="19" max="19" width="7.33203125" bestFit="1" customWidth="1"/>
    <col min="20" max="20" width="3.44140625" customWidth="1"/>
  </cols>
  <sheetData>
    <row r="1" spans="1:1" x14ac:dyDescent="0.3">
      <c r="A1" s="1"/>
    </row>
    <row r="17" spans="2:19" x14ac:dyDescent="0.3">
      <c r="M17"/>
    </row>
    <row r="18" spans="2:19" x14ac:dyDescent="0.3">
      <c r="C18" s="3" t="s">
        <v>0</v>
      </c>
      <c r="D18" s="3"/>
      <c r="E18" s="3"/>
      <c r="F18" s="3"/>
      <c r="G18" s="3"/>
      <c r="H18" s="3"/>
      <c r="I18" s="3"/>
      <c r="J18" s="3"/>
      <c r="K18" s="3"/>
      <c r="L18" s="3"/>
      <c r="M18"/>
      <c r="N18" s="3"/>
      <c r="O18" s="3"/>
      <c r="P18" s="3"/>
      <c r="Q18" s="3"/>
      <c r="R18" s="3"/>
      <c r="S18" s="3"/>
    </row>
    <row r="19" spans="2:19" s="2" customFormat="1" ht="33" customHeight="1" x14ac:dyDescent="0.3">
      <c r="C19" s="4"/>
      <c r="D19" s="5" t="s">
        <v>1</v>
      </c>
      <c r="E19" s="5" t="s">
        <v>2</v>
      </c>
      <c r="F19" s="5" t="s">
        <v>3</v>
      </c>
      <c r="G19" s="5" t="s">
        <v>4</v>
      </c>
      <c r="H19" s="6" t="s">
        <v>5</v>
      </c>
      <c r="I19" s="6"/>
      <c r="J19" s="6"/>
      <c r="K19" s="6"/>
      <c r="L19" s="7" t="s">
        <v>6</v>
      </c>
      <c r="M19"/>
      <c r="N19" s="8"/>
      <c r="O19" s="9" t="s">
        <v>7</v>
      </c>
      <c r="P19" s="9" t="s">
        <v>8</v>
      </c>
      <c r="Q19" s="10" t="s">
        <v>9</v>
      </c>
      <c r="R19" s="11" t="s">
        <v>10</v>
      </c>
      <c r="S19" s="10" t="s">
        <v>11</v>
      </c>
    </row>
    <row r="20" spans="2:19" ht="25.5" customHeight="1" x14ac:dyDescent="0.3">
      <c r="C20" s="1" t="s">
        <v>1</v>
      </c>
      <c r="D20" s="52">
        <v>1</v>
      </c>
      <c r="E20" s="65">
        <v>7</v>
      </c>
      <c r="F20" s="65">
        <v>3</v>
      </c>
      <c r="G20" s="66">
        <v>9</v>
      </c>
      <c r="H20" s="12">
        <f>D20/D$24</f>
        <v>0.63</v>
      </c>
      <c r="I20" s="12">
        <f>E20/E$24</f>
        <v>0.52500000000000002</v>
      </c>
      <c r="J20" s="12">
        <f>F20/F$24</f>
        <v>0.6907894736842104</v>
      </c>
      <c r="K20" s="12">
        <f>G20/G$24</f>
        <v>0.45</v>
      </c>
      <c r="L20" s="13">
        <f>AVERAGE(H20:K20)</f>
        <v>0.57394736842105265</v>
      </c>
      <c r="M20"/>
      <c r="N20" s="8">
        <f>L20*D24</f>
        <v>0.91102756892230574</v>
      </c>
      <c r="O20" s="14">
        <f>MMULT(D20:G20,$L$20:$L$23)</f>
        <v>2.4800000000000004</v>
      </c>
      <c r="P20" s="15">
        <v>4</v>
      </c>
      <c r="Q20" s="13">
        <f>(O24-P20)/(P20-1)</f>
        <v>8.9717627401838015E-2</v>
      </c>
      <c r="R20" s="15">
        <v>0.9</v>
      </c>
      <c r="S20" s="13">
        <f>Q20/R20</f>
        <v>9.9686252668708897E-2</v>
      </c>
    </row>
    <row r="21" spans="2:19" ht="25.5" customHeight="1" x14ac:dyDescent="0.3">
      <c r="C21" s="1" t="s">
        <v>2</v>
      </c>
      <c r="D21" s="60">
        <f>1/7</f>
        <v>0.14285714285714285</v>
      </c>
      <c r="E21" s="52">
        <v>1</v>
      </c>
      <c r="F21" s="60">
        <f>1/5</f>
        <v>0.2</v>
      </c>
      <c r="G21" s="66">
        <v>3</v>
      </c>
      <c r="H21" s="12">
        <f t="shared" ref="H21:K23" si="0">D21/D$24</f>
        <v>0.09</v>
      </c>
      <c r="I21" s="12">
        <f t="shared" si="0"/>
        <v>7.4999999999999997E-2</v>
      </c>
      <c r="J21" s="12">
        <f t="shared" si="0"/>
        <v>4.6052631578947366E-2</v>
      </c>
      <c r="K21" s="12">
        <f t="shared" si="0"/>
        <v>0.15</v>
      </c>
      <c r="L21" s="13">
        <f>AVERAGE(H21:K21)</f>
        <v>9.0263157894736837E-2</v>
      </c>
      <c r="M21"/>
      <c r="N21" s="54">
        <f>E24*L21</f>
        <v>1.2035087719298245</v>
      </c>
      <c r="O21" s="14">
        <f>MMULT(D21:G21,$L$20:$L$23)</f>
        <v>0.36393984962406012</v>
      </c>
      <c r="P21" s="2"/>
      <c r="Q21" s="2"/>
    </row>
    <row r="22" spans="2:19" ht="25.5" customHeight="1" x14ac:dyDescent="0.3">
      <c r="C22" s="1" t="s">
        <v>3</v>
      </c>
      <c r="D22" s="60">
        <f>1/3</f>
        <v>0.33333333333333331</v>
      </c>
      <c r="E22" s="65">
        <v>5</v>
      </c>
      <c r="F22" s="52">
        <v>1</v>
      </c>
      <c r="G22" s="66">
        <v>7</v>
      </c>
      <c r="H22" s="12">
        <f t="shared" si="0"/>
        <v>0.21</v>
      </c>
      <c r="I22" s="12">
        <f t="shared" si="0"/>
        <v>0.375</v>
      </c>
      <c r="J22" s="12">
        <f t="shared" si="0"/>
        <v>0.23026315789473681</v>
      </c>
      <c r="K22" s="12">
        <f t="shared" si="0"/>
        <v>0.35</v>
      </c>
      <c r="L22" s="13">
        <f>AVERAGE(H22:K22)</f>
        <v>0.29131578947368419</v>
      </c>
      <c r="M22"/>
      <c r="N22" s="8">
        <f>L22*F24</f>
        <v>1.2651428571428573</v>
      </c>
      <c r="O22" s="14">
        <f>MMULT(D22:G22,$L$20:$L$23)</f>
        <v>1.2452631578947368</v>
      </c>
      <c r="P22" s="2"/>
      <c r="Q22" s="2"/>
    </row>
    <row r="23" spans="2:19" ht="25.5" customHeight="1" x14ac:dyDescent="0.3">
      <c r="C23" s="1" t="s">
        <v>4</v>
      </c>
      <c r="D23" s="60">
        <f>1/9</f>
        <v>0.1111111111111111</v>
      </c>
      <c r="E23" s="60">
        <f>1/3</f>
        <v>0.33333333333333331</v>
      </c>
      <c r="F23" s="60">
        <f>1/7</f>
        <v>0.14285714285714285</v>
      </c>
      <c r="G23" s="53">
        <v>1</v>
      </c>
      <c r="H23" s="12">
        <f t="shared" si="0"/>
        <v>7.0000000000000007E-2</v>
      </c>
      <c r="I23" s="12">
        <f t="shared" si="0"/>
        <v>2.4999999999999998E-2</v>
      </c>
      <c r="J23" s="12">
        <f t="shared" si="0"/>
        <v>3.2894736842105254E-2</v>
      </c>
      <c r="K23" s="12">
        <f>G23/G$24</f>
        <v>0.05</v>
      </c>
      <c r="L23" s="13">
        <f>AVERAGE(H23:K23)</f>
        <v>4.4473684210526318E-2</v>
      </c>
      <c r="M23"/>
      <c r="N23" s="8">
        <f>L23*G24</f>
        <v>0.88947368421052642</v>
      </c>
      <c r="O23" s="14">
        <f>MMULT(D23:G23,$L$20:$L$23)</f>
        <v>0.1799498746867168</v>
      </c>
      <c r="P23" s="2"/>
      <c r="Q23" s="2"/>
    </row>
    <row r="24" spans="2:19" ht="28.8" x14ac:dyDescent="0.3">
      <c r="C24" s="16" t="s">
        <v>12</v>
      </c>
      <c r="D24" s="17">
        <f>SUM(D20:D23)</f>
        <v>1.5873015873015872</v>
      </c>
      <c r="E24" s="17">
        <f>SUM(E20:E23)</f>
        <v>13.333333333333334</v>
      </c>
      <c r="F24" s="17">
        <f>SUM(F20:F23)</f>
        <v>4.3428571428571434</v>
      </c>
      <c r="G24" s="17">
        <f>SUM(G20:G23)</f>
        <v>20</v>
      </c>
      <c r="L24"/>
      <c r="M24"/>
      <c r="N24" s="18" t="s">
        <v>13</v>
      </c>
      <c r="O24" s="19">
        <f>SUM(O20:O23)</f>
        <v>4.269152882205514</v>
      </c>
      <c r="P24" s="2"/>
      <c r="Q24" s="2"/>
    </row>
    <row r="25" spans="2:19" x14ac:dyDescent="0.3">
      <c r="L25"/>
      <c r="M25"/>
      <c r="O25" s="2"/>
      <c r="P25" s="2"/>
      <c r="Q25" s="2"/>
    </row>
    <row r="26" spans="2:19" x14ac:dyDescent="0.3">
      <c r="C26" s="20" t="s">
        <v>14</v>
      </c>
      <c r="D26" s="1"/>
      <c r="E26" s="1"/>
      <c r="F26" s="1"/>
      <c r="G26" s="1"/>
      <c r="L26"/>
      <c r="M26"/>
      <c r="O26" s="55">
        <f>SUM(N20:N23)</f>
        <v>4.269152882205514</v>
      </c>
      <c r="P26" s="2"/>
      <c r="Q26" s="2"/>
    </row>
    <row r="27" spans="2:19" x14ac:dyDescent="0.3">
      <c r="C27" s="21"/>
      <c r="D27" s="56">
        <v>70</v>
      </c>
      <c r="E27" s="61">
        <v>10</v>
      </c>
      <c r="F27" s="56">
        <f>70/3</f>
        <v>23.333333333333332</v>
      </c>
      <c r="G27" s="56">
        <v>7.7777777777777777</v>
      </c>
      <c r="L27"/>
      <c r="M27"/>
      <c r="O27" s="2"/>
      <c r="P27" s="2"/>
      <c r="Q27" s="2"/>
    </row>
    <row r="28" spans="2:19" x14ac:dyDescent="0.3">
      <c r="C28" s="21"/>
      <c r="D28" s="22" t="s">
        <v>1</v>
      </c>
      <c r="E28" s="22" t="s">
        <v>2</v>
      </c>
      <c r="F28" s="22" t="s">
        <v>3</v>
      </c>
      <c r="G28" s="22" t="s">
        <v>4</v>
      </c>
      <c r="L28"/>
      <c r="M28"/>
      <c r="O28" s="2"/>
      <c r="P28" s="2"/>
      <c r="Q28" s="2"/>
    </row>
    <row r="29" spans="2:19" x14ac:dyDescent="0.3">
      <c r="B29" s="62">
        <v>70</v>
      </c>
      <c r="C29" s="21" t="s">
        <v>1</v>
      </c>
      <c r="D29" s="59">
        <f>$B29/D$27</f>
        <v>1</v>
      </c>
      <c r="E29" s="59">
        <f>$B29/E$27</f>
        <v>7</v>
      </c>
      <c r="F29" s="59">
        <f>$B29/F$27</f>
        <v>3</v>
      </c>
      <c r="G29" s="59">
        <f>$B29/G$27</f>
        <v>9</v>
      </c>
      <c r="L29"/>
      <c r="M29"/>
      <c r="P29" s="2"/>
      <c r="Q29" s="2"/>
    </row>
    <row r="30" spans="2:19" x14ac:dyDescent="0.3">
      <c r="B30" s="57">
        <v>10</v>
      </c>
      <c r="C30" s="21" t="s">
        <v>2</v>
      </c>
      <c r="D30" s="59">
        <f t="shared" ref="D30:G32" si="1">$B30/D$27</f>
        <v>0.14285714285714285</v>
      </c>
      <c r="E30" s="59">
        <f t="shared" si="1"/>
        <v>1</v>
      </c>
      <c r="F30" s="67">
        <f t="shared" si="1"/>
        <v>0.4285714285714286</v>
      </c>
      <c r="G30" s="67">
        <f t="shared" si="1"/>
        <v>1.2857142857142858</v>
      </c>
      <c r="L30"/>
      <c r="M30"/>
      <c r="O30" s="2"/>
      <c r="P30" s="2"/>
      <c r="Q30" s="2"/>
    </row>
    <row r="31" spans="2:19" x14ac:dyDescent="0.3">
      <c r="B31" s="57">
        <v>23.33</v>
      </c>
      <c r="C31" s="21" t="s">
        <v>3</v>
      </c>
      <c r="D31" s="59">
        <f t="shared" si="1"/>
        <v>0.33328571428571424</v>
      </c>
      <c r="E31" s="67">
        <f t="shared" si="1"/>
        <v>2.3329999999999997</v>
      </c>
      <c r="F31" s="59">
        <f t="shared" si="1"/>
        <v>0.99985714285714289</v>
      </c>
      <c r="G31" s="67">
        <f t="shared" si="1"/>
        <v>2.9995714285714286</v>
      </c>
      <c r="L31"/>
      <c r="M31"/>
      <c r="O31" s="2"/>
      <c r="P31" s="2"/>
      <c r="Q31" s="2"/>
    </row>
    <row r="32" spans="2:19" x14ac:dyDescent="0.3">
      <c r="B32" s="57">
        <v>7.78</v>
      </c>
      <c r="C32" s="21" t="s">
        <v>4</v>
      </c>
      <c r="D32" s="59">
        <f t="shared" si="1"/>
        <v>0.11114285714285714</v>
      </c>
      <c r="E32" s="67">
        <f t="shared" si="1"/>
        <v>0.77800000000000002</v>
      </c>
      <c r="F32" s="67">
        <f t="shared" si="1"/>
        <v>0.33342857142857146</v>
      </c>
      <c r="G32" s="59">
        <f t="shared" si="1"/>
        <v>1.0002857142857142</v>
      </c>
      <c r="L32"/>
      <c r="M32"/>
      <c r="O32" s="2"/>
      <c r="P32" s="2"/>
      <c r="Q32" s="2"/>
    </row>
    <row r="33" spans="2:35" x14ac:dyDescent="0.3">
      <c r="C33" s="21"/>
      <c r="D33" s="22"/>
      <c r="E33" s="22"/>
      <c r="F33" s="22"/>
      <c r="G33" s="22"/>
      <c r="L33"/>
      <c r="M33"/>
      <c r="O33" s="2"/>
      <c r="P33" s="2"/>
      <c r="Q33" s="2"/>
    </row>
    <row r="34" spans="2:35" x14ac:dyDescent="0.3">
      <c r="C34" s="23" t="s">
        <v>15</v>
      </c>
      <c r="D34" s="24"/>
    </row>
    <row r="35" spans="2:35" x14ac:dyDescent="0.3">
      <c r="C35" s="24"/>
      <c r="D35" s="23"/>
      <c r="E35" s="25"/>
      <c r="F35" s="25"/>
      <c r="G35" s="25"/>
      <c r="H35" s="25"/>
      <c r="I35" s="25"/>
      <c r="J35" s="25"/>
      <c r="N35" s="25"/>
      <c r="O35" s="25"/>
      <c r="P35" s="25"/>
      <c r="Q35" s="25"/>
      <c r="R35" s="25"/>
      <c r="S35" s="25"/>
    </row>
    <row r="36" spans="2:35" s="2" customFormat="1" ht="33" customHeight="1" x14ac:dyDescent="0.3">
      <c r="B36"/>
      <c r="C36" s="8"/>
      <c r="D36" s="8" t="s">
        <v>16</v>
      </c>
      <c r="E36" s="8" t="s">
        <v>17</v>
      </c>
      <c r="F36" s="8" t="s">
        <v>18</v>
      </c>
      <c r="G36" s="26" t="s">
        <v>5</v>
      </c>
      <c r="H36" s="26"/>
      <c r="I36" s="26"/>
      <c r="J36" s="58" t="s">
        <v>6</v>
      </c>
      <c r="K36"/>
      <c r="N36" s="8"/>
      <c r="O36" s="28" t="s">
        <v>7</v>
      </c>
      <c r="P36" s="29" t="s">
        <v>8</v>
      </c>
      <c r="Q36" s="8" t="s">
        <v>9</v>
      </c>
      <c r="R36" s="8" t="s">
        <v>10</v>
      </c>
      <c r="S36" s="8" t="s">
        <v>11</v>
      </c>
    </row>
    <row r="37" spans="2:35" ht="25.5" customHeight="1" x14ac:dyDescent="0.3">
      <c r="C37" s="8" t="s">
        <v>16</v>
      </c>
      <c r="D37" s="30">
        <v>1</v>
      </c>
      <c r="E37" s="31">
        <v>4</v>
      </c>
      <c r="F37" s="35">
        <f>1/4</f>
        <v>0.25</v>
      </c>
      <c r="G37" s="12">
        <f>D37/D$40</f>
        <v>0.19047619047619047</v>
      </c>
      <c r="H37" s="12">
        <f>E37/E$40</f>
        <v>0.2857142857142857</v>
      </c>
      <c r="I37" s="12">
        <f t="shared" ref="H37:I39" si="2">F37/F$40</f>
        <v>0.18367346938775508</v>
      </c>
      <c r="J37" s="13">
        <f>AVERAGE(G37:I37)</f>
        <v>0.21995464852607707</v>
      </c>
      <c r="N37" s="8"/>
      <c r="O37" s="14">
        <f>MMULT(D37:F37,$J$37:$J$39)</f>
        <v>0.66581632653061218</v>
      </c>
      <c r="P37" s="15">
        <v>3</v>
      </c>
      <c r="Q37" s="13">
        <f>(O40-P37)/(P37-1)</f>
        <v>3.097442680776008E-2</v>
      </c>
      <c r="R37" s="15">
        <v>0.57999999999999996</v>
      </c>
      <c r="S37" s="13">
        <f>Q37/R37</f>
        <v>5.3404184151310485E-2</v>
      </c>
    </row>
    <row r="38" spans="2:35" ht="25.5" customHeight="1" x14ac:dyDescent="0.3">
      <c r="C38" s="8" t="s">
        <v>17</v>
      </c>
      <c r="D38" s="35">
        <f>1/4</f>
        <v>0.25</v>
      </c>
      <c r="E38" s="30">
        <v>1</v>
      </c>
      <c r="F38" s="35">
        <f>1/9</f>
        <v>0.1111111111111111</v>
      </c>
      <c r="G38" s="12">
        <f>D38/D$40</f>
        <v>4.7619047619047616E-2</v>
      </c>
      <c r="H38" s="12">
        <f t="shared" si="2"/>
        <v>7.1428571428571425E-2</v>
      </c>
      <c r="I38" s="12">
        <f>F38/F$40</f>
        <v>8.1632653061224483E-2</v>
      </c>
      <c r="J38" s="13">
        <f>AVERAGE(G38:I38)</f>
        <v>6.6893424036281179E-2</v>
      </c>
      <c r="N38" s="8"/>
      <c r="O38" s="14">
        <f>MMULT(D38:F38,$J$37:$J$39)</f>
        <v>0.2011211892164273</v>
      </c>
      <c r="P38" s="2"/>
      <c r="Q38" s="2"/>
    </row>
    <row r="39" spans="2:35" ht="25.5" customHeight="1" x14ac:dyDescent="0.3">
      <c r="C39" s="8" t="s">
        <v>19</v>
      </c>
      <c r="D39" s="31">
        <v>4</v>
      </c>
      <c r="E39" s="31">
        <v>9</v>
      </c>
      <c r="F39" s="30">
        <v>1</v>
      </c>
      <c r="G39" s="12">
        <f>D39/D$40</f>
        <v>0.76190476190476186</v>
      </c>
      <c r="H39" s="12">
        <f t="shared" si="2"/>
        <v>0.6428571428571429</v>
      </c>
      <c r="I39" s="12">
        <f t="shared" si="2"/>
        <v>0.73469387755102034</v>
      </c>
      <c r="J39" s="13">
        <f>AVERAGE(G39:I39)</f>
        <v>0.71315192743764166</v>
      </c>
      <c r="N39" s="8"/>
      <c r="O39" s="14">
        <f>MMULT(D39:F39,$J$37:$J$39)</f>
        <v>2.1950113378684808</v>
      </c>
      <c r="P39" s="2"/>
      <c r="Q39" s="2"/>
    </row>
    <row r="40" spans="2:35" ht="28.8" x14ac:dyDescent="0.3">
      <c r="C40" s="32" t="s">
        <v>12</v>
      </c>
      <c r="D40" s="17">
        <f>SUM(D37:D39)</f>
        <v>5.25</v>
      </c>
      <c r="E40" s="17">
        <f t="shared" ref="E40:F40" si="3">SUM(E37:E39)</f>
        <v>14</v>
      </c>
      <c r="F40" s="17">
        <f t="shared" si="3"/>
        <v>1.3611111111111112</v>
      </c>
      <c r="N40" s="18" t="s">
        <v>13</v>
      </c>
      <c r="O40" s="19">
        <f t="shared" ref="O40" si="4">SUM(O37:O39)</f>
        <v>3.0619488536155202</v>
      </c>
      <c r="P40" s="2"/>
      <c r="Q40" s="2"/>
    </row>
    <row r="41" spans="2:35" x14ac:dyDescent="0.3">
      <c r="C41" s="33"/>
      <c r="D41" s="33"/>
      <c r="E41" s="33"/>
      <c r="F41" s="33"/>
      <c r="M41" s="33"/>
      <c r="N41" s="33"/>
      <c r="O41" s="33"/>
      <c r="P41" s="2"/>
      <c r="Q41" s="2"/>
    </row>
    <row r="42" spans="2:35" x14ac:dyDescent="0.3">
      <c r="C42" s="33"/>
      <c r="D42" s="33"/>
      <c r="E42" s="33"/>
      <c r="F42" s="33"/>
      <c r="M42" s="33"/>
      <c r="N42" s="33"/>
      <c r="O42" s="33"/>
      <c r="P42" s="2"/>
      <c r="Q42" s="2"/>
    </row>
    <row r="43" spans="2:35" x14ac:dyDescent="0.3">
      <c r="C43" s="33"/>
      <c r="D43" s="33"/>
      <c r="E43" s="33"/>
      <c r="F43" s="33"/>
      <c r="M43" s="33"/>
      <c r="N43" s="33"/>
      <c r="O43" s="33"/>
      <c r="P43" s="2"/>
      <c r="Q43" s="2"/>
    </row>
    <row r="44" spans="2:35" x14ac:dyDescent="0.3">
      <c r="C44" s="23" t="s">
        <v>20</v>
      </c>
      <c r="D44" s="24"/>
      <c r="O44" s="2"/>
      <c r="P44" s="2"/>
      <c r="Q44" s="2"/>
    </row>
    <row r="45" spans="2:35" x14ac:dyDescent="0.3">
      <c r="C45" s="24"/>
      <c r="D45" s="68"/>
      <c r="E45" s="34"/>
      <c r="F45" s="34"/>
      <c r="G45" s="25"/>
      <c r="H45" s="25"/>
      <c r="I45" s="25"/>
      <c r="J45" s="25"/>
      <c r="N45" s="3"/>
      <c r="O45" s="3"/>
      <c r="P45" s="3"/>
      <c r="Q45" s="3"/>
      <c r="R45" s="3"/>
      <c r="S45" s="3"/>
    </row>
    <row r="46" spans="2:35" s="2" customFormat="1" ht="33" customHeight="1" x14ac:dyDescent="0.3">
      <c r="C46" s="8"/>
      <c r="D46" s="8" t="s">
        <v>16</v>
      </c>
      <c r="E46" s="8" t="s">
        <v>17</v>
      </c>
      <c r="F46" s="8" t="s">
        <v>18</v>
      </c>
      <c r="G46" s="26" t="s">
        <v>5</v>
      </c>
      <c r="H46" s="26"/>
      <c r="I46" s="26"/>
      <c r="J46" s="27" t="s">
        <v>6</v>
      </c>
      <c r="K46"/>
      <c r="N46" s="8"/>
      <c r="O46" s="28" t="s">
        <v>7</v>
      </c>
      <c r="P46" s="29" t="s">
        <v>8</v>
      </c>
      <c r="Q46" s="8" t="s">
        <v>9</v>
      </c>
      <c r="R46" s="8" t="s">
        <v>10</v>
      </c>
      <c r="S46" s="8" t="s">
        <v>11</v>
      </c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2:35" ht="25.5" customHeight="1" x14ac:dyDescent="0.3">
      <c r="B47" s="63"/>
      <c r="C47" s="8" t="s">
        <v>16</v>
      </c>
      <c r="D47" s="14">
        <v>1</v>
      </c>
      <c r="E47" s="35">
        <v>0.33333333333333331</v>
      </c>
      <c r="F47" s="35">
        <f>1/2</f>
        <v>0.5</v>
      </c>
      <c r="G47" s="12">
        <f>D47/D$50</f>
        <v>0.16666666666666666</v>
      </c>
      <c r="H47" s="12">
        <f t="shared" ref="H47:I49" si="5">E47/E$50</f>
        <v>0.2</v>
      </c>
      <c r="I47" s="12">
        <f>F47/F$50</f>
        <v>0.1111111111111111</v>
      </c>
      <c r="J47" s="13">
        <f>AVERAGE(G47:I47)</f>
        <v>0.15925925925925927</v>
      </c>
      <c r="N47" s="8"/>
      <c r="O47" s="14">
        <f>MMULT(D47:F47,$J$47:$J$49)</f>
        <v>0.48148148148148151</v>
      </c>
      <c r="P47" s="15">
        <v>3</v>
      </c>
      <c r="Q47" s="13">
        <f>(O50-P47)/(P47-1)</f>
        <v>3.5185185185185208E-2</v>
      </c>
      <c r="R47" s="15">
        <v>0.57999999999999996</v>
      </c>
      <c r="S47" s="13">
        <f>Q47/R47</f>
        <v>6.0664112388250362E-2</v>
      </c>
    </row>
    <row r="48" spans="2:35" ht="25.5" customHeight="1" x14ac:dyDescent="0.3">
      <c r="B48" s="63"/>
      <c r="C48" s="8" t="s">
        <v>17</v>
      </c>
      <c r="D48" s="14">
        <v>3</v>
      </c>
      <c r="E48" s="14">
        <v>1</v>
      </c>
      <c r="F48" s="14">
        <v>3</v>
      </c>
      <c r="G48" s="12">
        <f t="shared" ref="G48:G49" si="6">D48/D$50</f>
        <v>0.5</v>
      </c>
      <c r="H48" s="12">
        <f t="shared" si="5"/>
        <v>0.60000000000000009</v>
      </c>
      <c r="I48" s="12">
        <f t="shared" si="5"/>
        <v>0.66666666666666663</v>
      </c>
      <c r="J48" s="13">
        <f>AVERAGE(G48:I48)</f>
        <v>0.58888888888888891</v>
      </c>
      <c r="N48" s="8"/>
      <c r="O48" s="14">
        <f>MMULT(D48:F48,$J$47:$J$49)</f>
        <v>1.8222222222222222</v>
      </c>
      <c r="P48" s="2"/>
      <c r="Q48" s="2"/>
    </row>
    <row r="49" spans="2:19" ht="25.5" customHeight="1" x14ac:dyDescent="0.3">
      <c r="B49" s="64"/>
      <c r="C49" s="8" t="s">
        <v>19</v>
      </c>
      <c r="D49" s="14">
        <v>2</v>
      </c>
      <c r="E49" s="35">
        <f>1/3</f>
        <v>0.33333333333333331</v>
      </c>
      <c r="F49" s="14">
        <v>1</v>
      </c>
      <c r="G49" s="12">
        <f t="shared" si="6"/>
        <v>0.33333333333333331</v>
      </c>
      <c r="H49" s="12">
        <f t="shared" si="5"/>
        <v>0.2</v>
      </c>
      <c r="I49" s="12">
        <f t="shared" si="5"/>
        <v>0.22222222222222221</v>
      </c>
      <c r="J49" s="13">
        <f>AVERAGE(G49:I49)</f>
        <v>0.25185185185185183</v>
      </c>
      <c r="N49" s="8"/>
      <c r="O49" s="36">
        <f>MMULT(D49:F49,$J$47:$J$49)</f>
        <v>0.76666666666666661</v>
      </c>
      <c r="P49" s="2"/>
      <c r="Q49" s="2"/>
    </row>
    <row r="50" spans="2:19" ht="25.5" customHeight="1" x14ac:dyDescent="0.3">
      <c r="C50" s="37" t="s">
        <v>12</v>
      </c>
      <c r="D50" s="38">
        <f>SUM(D47:D49)</f>
        <v>6</v>
      </c>
      <c r="E50" s="38">
        <f t="shared" ref="E50:F50" si="7">SUM(E47:E49)</f>
        <v>1.6666666666666665</v>
      </c>
      <c r="F50" s="38">
        <f t="shared" si="7"/>
        <v>4.5</v>
      </c>
      <c r="N50" s="18" t="s">
        <v>13</v>
      </c>
      <c r="O50" s="19">
        <f t="shared" ref="O50" si="8">SUM(O47:O49)</f>
        <v>3.0703703703703704</v>
      </c>
      <c r="P50" s="2"/>
      <c r="Q50" s="2"/>
    </row>
    <row r="51" spans="2:19" x14ac:dyDescent="0.3">
      <c r="O51" s="2"/>
      <c r="P51" s="2"/>
      <c r="Q51" s="2"/>
    </row>
    <row r="52" spans="2:19" x14ac:dyDescent="0.3">
      <c r="O52" s="2"/>
      <c r="P52" s="2"/>
      <c r="Q52" s="2"/>
    </row>
    <row r="53" spans="2:19" x14ac:dyDescent="0.3">
      <c r="O53" s="2"/>
      <c r="P53" s="2"/>
      <c r="Q53" s="2"/>
    </row>
    <row r="54" spans="2:19" x14ac:dyDescent="0.3">
      <c r="C54" s="23" t="s">
        <v>21</v>
      </c>
      <c r="D54" s="24"/>
      <c r="O54" s="2"/>
      <c r="P54" s="2"/>
      <c r="Q54" s="2"/>
    </row>
    <row r="55" spans="2:19" x14ac:dyDescent="0.3">
      <c r="C55" s="24"/>
      <c r="D55" s="23"/>
      <c r="E55" s="34">
        <v>1</v>
      </c>
      <c r="F55" s="25"/>
      <c r="G55" s="25"/>
      <c r="H55" s="25"/>
      <c r="I55" s="25"/>
      <c r="J55" s="25"/>
      <c r="N55" s="3"/>
      <c r="O55" s="3"/>
      <c r="P55" s="3"/>
      <c r="Q55" s="3"/>
      <c r="R55" s="3"/>
      <c r="S55" s="3"/>
    </row>
    <row r="56" spans="2:19" s="2" customFormat="1" ht="33" customHeight="1" x14ac:dyDescent="0.3">
      <c r="C56" s="8"/>
      <c r="D56" s="8" t="s">
        <v>16</v>
      </c>
      <c r="E56" s="8" t="s">
        <v>17</v>
      </c>
      <c r="F56" s="8" t="s">
        <v>18</v>
      </c>
      <c r="G56" s="26" t="s">
        <v>5</v>
      </c>
      <c r="H56" s="26"/>
      <c r="I56" s="26"/>
      <c r="J56" s="27" t="s">
        <v>6</v>
      </c>
      <c r="K56"/>
      <c r="N56" s="8"/>
      <c r="O56" s="28" t="s">
        <v>7</v>
      </c>
      <c r="P56" s="29" t="s">
        <v>8</v>
      </c>
      <c r="Q56" s="8" t="s">
        <v>9</v>
      </c>
      <c r="R56" s="8" t="s">
        <v>10</v>
      </c>
      <c r="S56" s="8" t="s">
        <v>11</v>
      </c>
    </row>
    <row r="57" spans="2:19" ht="25.5" customHeight="1" x14ac:dyDescent="0.3">
      <c r="B57" s="39">
        <v>2</v>
      </c>
      <c r="C57" s="8" t="s">
        <v>16</v>
      </c>
      <c r="D57" s="14">
        <v>1</v>
      </c>
      <c r="E57" s="14">
        <f>1/2</f>
        <v>0.5</v>
      </c>
      <c r="F57" s="14">
        <f>1/7</f>
        <v>0.14285714285714285</v>
      </c>
      <c r="G57" s="12">
        <f>D57/D$60</f>
        <v>0.1</v>
      </c>
      <c r="H57" s="12">
        <f t="shared" ref="H57:I59" si="9">E57/E$60</f>
        <v>7.6923076923076927E-2</v>
      </c>
      <c r="I57" s="12">
        <f t="shared" si="9"/>
        <v>0.10638297872340424</v>
      </c>
      <c r="J57" s="13">
        <f>AVERAGE(G57:I57)</f>
        <v>9.4435351882160387E-2</v>
      </c>
      <c r="N57" s="8"/>
      <c r="O57" s="14">
        <f>MMULT(D57:F57,$J$57:$J$59)</f>
        <v>0.28365676876315171</v>
      </c>
      <c r="P57" s="15">
        <v>3</v>
      </c>
      <c r="Q57" s="13">
        <f>(O60-P57)/(P57-1)</f>
        <v>1.2352115969137323E-2</v>
      </c>
      <c r="R57" s="15">
        <v>0.57999999999999996</v>
      </c>
      <c r="S57" s="13">
        <f>Q57/R57</f>
        <v>2.1296751670926421E-2</v>
      </c>
    </row>
    <row r="58" spans="2:19" ht="25.5" customHeight="1" x14ac:dyDescent="0.3">
      <c r="C58" s="8" t="s">
        <v>17</v>
      </c>
      <c r="D58" s="14">
        <v>2</v>
      </c>
      <c r="E58" s="14">
        <v>1</v>
      </c>
      <c r="F58" s="14">
        <f>1/5</f>
        <v>0.2</v>
      </c>
      <c r="G58" s="12">
        <f t="shared" ref="G58:G59" si="10">D58/D$60</f>
        <v>0.2</v>
      </c>
      <c r="H58" s="12">
        <f t="shared" si="9"/>
        <v>0.15384615384615385</v>
      </c>
      <c r="I58" s="12">
        <f t="shared" si="9"/>
        <v>0.14893617021276595</v>
      </c>
      <c r="J58" s="13">
        <f>AVERAGE(G58:I58)</f>
        <v>0.16759410801963992</v>
      </c>
      <c r="N58" s="8"/>
      <c r="O58" s="14">
        <f>MMULT(D58:F58,$J$57:$J$59)</f>
        <v>0.50405891980360074</v>
      </c>
      <c r="P58" s="2"/>
      <c r="Q58" s="2"/>
    </row>
    <row r="59" spans="2:19" ht="25.5" customHeight="1" x14ac:dyDescent="0.3">
      <c r="C59" s="8" t="s">
        <v>19</v>
      </c>
      <c r="D59" s="14">
        <v>7</v>
      </c>
      <c r="E59" s="14">
        <v>5</v>
      </c>
      <c r="F59" s="14">
        <v>1</v>
      </c>
      <c r="G59" s="12">
        <f t="shared" si="10"/>
        <v>0.7</v>
      </c>
      <c r="H59" s="12">
        <f t="shared" si="9"/>
        <v>0.76923076923076927</v>
      </c>
      <c r="I59" s="12">
        <f t="shared" si="9"/>
        <v>0.74468085106382975</v>
      </c>
      <c r="J59" s="13">
        <f>AVERAGE(G59:I59)</f>
        <v>0.73797054009819973</v>
      </c>
      <c r="N59" s="8"/>
      <c r="O59" s="14">
        <f>MMULT(D59:F59,$J$57:$J$59)</f>
        <v>2.2369885433715222</v>
      </c>
      <c r="P59" s="2"/>
      <c r="Q59" s="2"/>
    </row>
    <row r="60" spans="2:19" ht="28.8" x14ac:dyDescent="0.3">
      <c r="C60" s="32" t="s">
        <v>12</v>
      </c>
      <c r="D60" s="17">
        <f>SUM(D57:D59)</f>
        <v>10</v>
      </c>
      <c r="E60" s="17">
        <f t="shared" ref="E60:F60" si="11">SUM(E57:E59)</f>
        <v>6.5</v>
      </c>
      <c r="F60" s="17">
        <f t="shared" si="11"/>
        <v>1.342857142857143</v>
      </c>
      <c r="N60" s="18" t="s">
        <v>13</v>
      </c>
      <c r="O60" s="19">
        <f t="shared" ref="O60" si="12">SUM(O57:O59)</f>
        <v>3.0247042319382746</v>
      </c>
      <c r="P60" s="2"/>
      <c r="Q60" s="2"/>
    </row>
    <row r="61" spans="2:19" x14ac:dyDescent="0.3">
      <c r="C61" s="2"/>
      <c r="O61" s="2"/>
      <c r="P61" s="2"/>
      <c r="Q61" s="2"/>
    </row>
    <row r="62" spans="2:19" x14ac:dyDescent="0.3">
      <c r="O62" s="2"/>
      <c r="P62" s="2"/>
      <c r="Q62" s="2"/>
    </row>
    <row r="63" spans="2:19" x14ac:dyDescent="0.3">
      <c r="O63" s="2"/>
      <c r="P63" s="2"/>
      <c r="Q63" s="2"/>
    </row>
    <row r="64" spans="2:19" x14ac:dyDescent="0.3">
      <c r="C64" s="23" t="s">
        <v>22</v>
      </c>
      <c r="D64" s="24"/>
      <c r="E64" s="24"/>
      <c r="F64" s="24"/>
      <c r="O64" s="2"/>
      <c r="P64" s="2"/>
      <c r="Q64" s="2"/>
    </row>
    <row r="65" spans="2:19" x14ac:dyDescent="0.3">
      <c r="C65" s="24"/>
      <c r="D65" s="40">
        <v>110625</v>
      </c>
      <c r="E65" s="40">
        <v>44250</v>
      </c>
      <c r="F65" s="40">
        <v>22125</v>
      </c>
      <c r="G65" s="25"/>
      <c r="H65" s="25"/>
      <c r="I65" s="25"/>
      <c r="J65" s="25"/>
      <c r="N65" s="3"/>
      <c r="O65" s="3"/>
      <c r="P65" s="3"/>
      <c r="Q65" s="3"/>
      <c r="R65" s="3"/>
      <c r="S65" s="3"/>
    </row>
    <row r="66" spans="2:19" s="2" customFormat="1" ht="33" customHeight="1" x14ac:dyDescent="0.3">
      <c r="C66" s="8"/>
      <c r="D66" s="8" t="s">
        <v>16</v>
      </c>
      <c r="E66" s="8" t="s">
        <v>17</v>
      </c>
      <c r="F66" s="8" t="s">
        <v>18</v>
      </c>
      <c r="G66" s="26" t="s">
        <v>5</v>
      </c>
      <c r="H66" s="26"/>
      <c r="I66" s="26"/>
      <c r="J66" s="27" t="s">
        <v>6</v>
      </c>
      <c r="K66"/>
      <c r="N66" s="8"/>
      <c r="O66" s="28" t="s">
        <v>7</v>
      </c>
      <c r="P66" s="29" t="s">
        <v>8</v>
      </c>
      <c r="Q66" s="8" t="s">
        <v>9</v>
      </c>
      <c r="R66" s="8" t="s">
        <v>10</v>
      </c>
      <c r="S66" s="8" t="s">
        <v>11</v>
      </c>
    </row>
    <row r="67" spans="2:19" ht="25.5" customHeight="1" x14ac:dyDescent="0.3">
      <c r="B67" s="41">
        <f>D65</f>
        <v>110625</v>
      </c>
      <c r="C67" s="8" t="s">
        <v>16</v>
      </c>
      <c r="D67" s="14">
        <f>$B67/D$65</f>
        <v>1</v>
      </c>
      <c r="E67" s="14">
        <f t="shared" ref="E67:F69" si="13">$B67/E$65</f>
        <v>2.5</v>
      </c>
      <c r="F67" s="14">
        <f t="shared" si="13"/>
        <v>5</v>
      </c>
      <c r="G67" s="12">
        <f>D67/D$70</f>
        <v>0.625</v>
      </c>
      <c r="H67" s="12">
        <f t="shared" ref="H67:I69" si="14">E67/E$70</f>
        <v>0.625</v>
      </c>
      <c r="I67" s="12">
        <f t="shared" si="14"/>
        <v>0.625</v>
      </c>
      <c r="J67" s="13">
        <f>AVERAGE(G67:I67)</f>
        <v>0.625</v>
      </c>
      <c r="N67" s="8"/>
      <c r="O67" s="14">
        <f>MMULT(D67:F67,$J$67:$J$69)</f>
        <v>1.875</v>
      </c>
      <c r="P67" s="15">
        <v>3</v>
      </c>
      <c r="Q67" s="13">
        <f>(O70-P67)/(P67-1)</f>
        <v>0</v>
      </c>
      <c r="R67" s="15">
        <v>0.57999999999999996</v>
      </c>
      <c r="S67" s="13">
        <f>Q67/R67</f>
        <v>0</v>
      </c>
    </row>
    <row r="68" spans="2:19" ht="25.5" customHeight="1" x14ac:dyDescent="0.3">
      <c r="B68" s="41">
        <f>E65</f>
        <v>44250</v>
      </c>
      <c r="C68" s="8" t="s">
        <v>17</v>
      </c>
      <c r="D68" s="14">
        <f t="shared" ref="D68:D69" si="15">$B68/D$65</f>
        <v>0.4</v>
      </c>
      <c r="E68" s="14">
        <f t="shared" si="13"/>
        <v>1</v>
      </c>
      <c r="F68" s="14">
        <f t="shared" si="13"/>
        <v>2</v>
      </c>
      <c r="G68" s="12">
        <f>D68/D$70</f>
        <v>0.25000000000000006</v>
      </c>
      <c r="H68" s="12">
        <f t="shared" si="14"/>
        <v>0.25</v>
      </c>
      <c r="I68" s="12">
        <f t="shared" si="14"/>
        <v>0.25</v>
      </c>
      <c r="J68" s="13">
        <f>AVERAGE(G68:I68)</f>
        <v>0.25</v>
      </c>
      <c r="N68" s="8"/>
      <c r="O68" s="14">
        <f>MMULT(D68:F68,$J$67:$J$69)</f>
        <v>0.75</v>
      </c>
      <c r="P68" s="2"/>
      <c r="Q68" s="2"/>
    </row>
    <row r="69" spans="2:19" ht="25.5" customHeight="1" x14ac:dyDescent="0.3">
      <c r="B69" s="41">
        <f>F65</f>
        <v>22125</v>
      </c>
      <c r="C69" s="8" t="s">
        <v>19</v>
      </c>
      <c r="D69" s="14">
        <f t="shared" si="15"/>
        <v>0.2</v>
      </c>
      <c r="E69" s="14">
        <f t="shared" si="13"/>
        <v>0.5</v>
      </c>
      <c r="F69" s="14">
        <f t="shared" si="13"/>
        <v>1</v>
      </c>
      <c r="G69" s="12">
        <f>D69/D$70</f>
        <v>0.12500000000000003</v>
      </c>
      <c r="H69" s="12">
        <f t="shared" si="14"/>
        <v>0.125</v>
      </c>
      <c r="I69" s="12">
        <f t="shared" si="14"/>
        <v>0.125</v>
      </c>
      <c r="J69" s="13">
        <f>AVERAGE(G69:I69)</f>
        <v>0.125</v>
      </c>
      <c r="N69" s="8"/>
      <c r="O69" s="14">
        <f>MMULT(D69:F69,$J$67:$J$69)</f>
        <v>0.375</v>
      </c>
      <c r="P69" s="2"/>
      <c r="Q69" s="2"/>
    </row>
    <row r="70" spans="2:19" ht="28.8" x14ac:dyDescent="0.3">
      <c r="C70" s="32" t="s">
        <v>12</v>
      </c>
      <c r="D70" s="17">
        <f>SUM(D67:D69)</f>
        <v>1.5999999999999999</v>
      </c>
      <c r="E70" s="17">
        <f t="shared" ref="E70:F70" si="16">SUM(E67:E69)</f>
        <v>4</v>
      </c>
      <c r="F70" s="17">
        <f t="shared" si="16"/>
        <v>8</v>
      </c>
      <c r="L70"/>
      <c r="M70"/>
      <c r="N70" s="18" t="s">
        <v>13</v>
      </c>
      <c r="O70" s="19">
        <f t="shared" ref="O70" si="17">SUM(O67:O69)</f>
        <v>3</v>
      </c>
      <c r="P70" s="2"/>
      <c r="Q70" s="2"/>
    </row>
    <row r="71" spans="2:19" x14ac:dyDescent="0.3">
      <c r="M71"/>
    </row>
    <row r="72" spans="2:19" x14ac:dyDescent="0.3">
      <c r="M72"/>
    </row>
    <row r="73" spans="2:19" x14ac:dyDescent="0.3">
      <c r="M73"/>
    </row>
    <row r="74" spans="2:19" s="2" customFormat="1" x14ac:dyDescent="0.3">
      <c r="C74" s="42" t="s">
        <v>23</v>
      </c>
      <c r="J74" s="43"/>
      <c r="K74" s="44"/>
    </row>
    <row r="75" spans="2:19" ht="25.5" customHeight="1" x14ac:dyDescent="0.3">
      <c r="C75" s="11"/>
      <c r="D75" s="11" t="s">
        <v>1</v>
      </c>
      <c r="E75" s="11" t="s">
        <v>2</v>
      </c>
      <c r="F75" s="11" t="s">
        <v>3</v>
      </c>
      <c r="G75" s="11" t="s">
        <v>4</v>
      </c>
      <c r="H75" s="11" t="s">
        <v>24</v>
      </c>
      <c r="I75" s="44" t="s">
        <v>25</v>
      </c>
      <c r="J75" s="45"/>
      <c r="K75" s="45"/>
      <c r="L75"/>
      <c r="O75" s="2"/>
    </row>
    <row r="76" spans="2:19" ht="25.5" customHeight="1" x14ac:dyDescent="0.3">
      <c r="C76" s="11" t="s">
        <v>16</v>
      </c>
      <c r="D76" s="13">
        <f>J67</f>
        <v>0.625</v>
      </c>
      <c r="E76" s="13">
        <f>J37</f>
        <v>0.21995464852607707</v>
      </c>
      <c r="F76" s="13">
        <f>J47</f>
        <v>0.15925925925925927</v>
      </c>
      <c r="G76" s="13">
        <f>J57</f>
        <v>9.4435351882160387E-2</v>
      </c>
      <c r="H76" s="46">
        <f>SUMPRODUCT(D76:G76,$D$79:$G$79)</f>
        <v>0.42916553129277096</v>
      </c>
      <c r="I76" s="47">
        <v>1</v>
      </c>
      <c r="J76" s="45"/>
      <c r="K76" s="45"/>
      <c r="L76"/>
      <c r="O76" s="2"/>
    </row>
    <row r="77" spans="2:19" ht="25.5" customHeight="1" x14ac:dyDescent="0.3">
      <c r="C77" s="11" t="s">
        <v>17</v>
      </c>
      <c r="D77" s="13">
        <f>J68</f>
        <v>0.25</v>
      </c>
      <c r="E77" s="13">
        <f>J38</f>
        <v>6.6893424036281179E-2</v>
      </c>
      <c r="F77" s="13">
        <f>J48</f>
        <v>0.58888888888888891</v>
      </c>
      <c r="G77" s="13">
        <f>J58</f>
        <v>0.16759410801963992</v>
      </c>
      <c r="H77" s="46">
        <f>SUMPRODUCT(D77:G77,$D$79:$G$79)</f>
        <v>0.32853101281572722</v>
      </c>
      <c r="I77" s="47">
        <v>2</v>
      </c>
      <c r="J77" s="45"/>
      <c r="K77" s="45"/>
      <c r="L77"/>
      <c r="O77" s="2"/>
    </row>
    <row r="78" spans="2:19" ht="25.5" customHeight="1" x14ac:dyDescent="0.3">
      <c r="C78" s="11" t="s">
        <v>18</v>
      </c>
      <c r="D78" s="13">
        <f>J69</f>
        <v>0.125</v>
      </c>
      <c r="E78" s="13">
        <f>J39</f>
        <v>0.71315192743764166</v>
      </c>
      <c r="F78" s="13">
        <f>J49</f>
        <v>0.25185185185185183</v>
      </c>
      <c r="G78" s="13">
        <f>J59</f>
        <v>0.73797054009819973</v>
      </c>
      <c r="H78" s="46">
        <f>SUMPRODUCT(D78:G78,$D$79:$G$79)</f>
        <v>0.24230345589150182</v>
      </c>
      <c r="I78" s="47">
        <v>3</v>
      </c>
      <c r="J78" s="48"/>
      <c r="K78" s="48"/>
      <c r="L78"/>
      <c r="O78" s="2"/>
    </row>
    <row r="79" spans="2:19" ht="30" customHeight="1" x14ac:dyDescent="0.3">
      <c r="C79" s="49" t="s">
        <v>12</v>
      </c>
      <c r="D79" s="50">
        <f>L20</f>
        <v>0.57394736842105265</v>
      </c>
      <c r="E79" s="50">
        <f>L21</f>
        <v>9.0263157894736837E-2</v>
      </c>
      <c r="F79" s="50">
        <f>L22</f>
        <v>0.29131578947368419</v>
      </c>
      <c r="G79" s="50">
        <f>L23</f>
        <v>4.4473684210526318E-2</v>
      </c>
      <c r="H79" s="48"/>
      <c r="I79" s="51"/>
    </row>
    <row r="80" spans="2:19" x14ac:dyDescent="0.3">
      <c r="C80" s="2"/>
    </row>
    <row r="91" ht="37.5" customHeight="1" x14ac:dyDescent="0.3"/>
    <row r="92" ht="37.5" customHeight="1" x14ac:dyDescent="0.3"/>
    <row r="93" ht="37.5" customHeight="1" x14ac:dyDescent="0.3"/>
  </sheetData>
  <conditionalFormatting sqref="H76:H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(3x4)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2020-05-02T22:51:33Z</dcterms:created>
  <dcterms:modified xsi:type="dcterms:W3CDTF">2021-09-28T00:32:52Z</dcterms:modified>
</cp:coreProperties>
</file>