
<file path=[Content_Types].xml><?xml version="1.0" encoding="utf-8"?>
<Types xmlns="http://schemas.openxmlformats.org/package/2006/content-types">
  <Default Extension="bin" ContentType="application/vnd.openxmlformats-officedocument.oleObject"/>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Santiago\Documentos\UCC-Santi\4to\Economia\Practico\Ejercicios\Unidad 2\"/>
    </mc:Choice>
  </mc:AlternateContent>
  <xr:revisionPtr revIDLastSave="0" documentId="13_ncr:1_{5B0D0CC2-1A37-4C7A-8874-326EDB8EA986}" xr6:coauthVersionLast="47" xr6:coauthVersionMax="47" xr10:uidLastSave="{00000000-0000-0000-0000-000000000000}"/>
  <bookViews>
    <workbookView xWindow="-120" yWindow="-120" windowWidth="29040" windowHeight="15720" activeTab="6" xr2:uid="{00000000-000D-0000-FFFF-FFFF00000000}"/>
  </bookViews>
  <sheets>
    <sheet name="COSTOS CP 1" sheetId="4" r:id="rId1"/>
    <sheet name="COSTOS CP-2" sheetId="1" r:id="rId2"/>
    <sheet name="COSTOS CP-3" sheetId="5" r:id="rId3"/>
    <sheet name="COSTOS CP-4" sheetId="6" r:id="rId4"/>
    <sheet name="COSTOS LP" sheetId="2" r:id="rId5"/>
    <sheet name="OFERTA" sheetId="3" r:id="rId6"/>
    <sheet name="PROD - COSTOS"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gFLEU8S/MNHvAdzoXxMtBoc60Z2Q=="/>
    </ext>
  </extLst>
</workbook>
</file>

<file path=xl/calcChain.xml><?xml version="1.0" encoding="utf-8"?>
<calcChain xmlns="http://schemas.openxmlformats.org/spreadsheetml/2006/main">
  <c r="D22" i="6" l="1"/>
  <c r="L23" i="6"/>
  <c r="I23" i="6"/>
  <c r="D23" i="6"/>
  <c r="N22" i="6"/>
  <c r="M22" i="6"/>
  <c r="L22" i="6"/>
  <c r="K22" i="6"/>
  <c r="J22" i="6"/>
  <c r="I22" i="6"/>
  <c r="H22" i="6"/>
  <c r="G22" i="6"/>
  <c r="F22" i="6"/>
  <c r="E22" i="6"/>
  <c r="L21" i="6"/>
  <c r="L24" i="6" s="1"/>
  <c r="H21" i="6"/>
  <c r="H24" i="6" s="1"/>
  <c r="G21" i="6"/>
  <c r="G25" i="6" s="1"/>
  <c r="D21" i="6"/>
  <c r="D24" i="6" s="1"/>
  <c r="N20" i="6"/>
  <c r="N21" i="6" s="1"/>
  <c r="M20" i="6"/>
  <c r="M21" i="6" s="1"/>
  <c r="L20" i="6"/>
  <c r="K20" i="6"/>
  <c r="K23" i="6" s="1"/>
  <c r="J20" i="6"/>
  <c r="J23" i="6" s="1"/>
  <c r="I20" i="6"/>
  <c r="I21" i="6" s="1"/>
  <c r="H20" i="6"/>
  <c r="H23" i="6" s="1"/>
  <c r="G20" i="6"/>
  <c r="G23" i="6" s="1"/>
  <c r="F20" i="6"/>
  <c r="F21" i="6" s="1"/>
  <c r="E20" i="6"/>
  <c r="E23" i="6" s="1"/>
  <c r="D20" i="6"/>
  <c r="J52" i="1"/>
  <c r="C40" i="5"/>
  <c r="C41" i="5" s="1"/>
  <c r="F39" i="5"/>
  <c r="G39" i="5" s="1"/>
  <c r="D39" i="5"/>
  <c r="E39" i="5" s="1"/>
  <c r="C39" i="5"/>
  <c r="G38" i="5"/>
  <c r="F38" i="5"/>
  <c r="D38" i="5"/>
  <c r="E38" i="5" s="1"/>
  <c r="E16" i="5"/>
  <c r="C16" i="5"/>
  <c r="D16" i="5" s="1"/>
  <c r="C15" i="5"/>
  <c r="G15" i="5" s="1"/>
  <c r="G14" i="5"/>
  <c r="F14" i="5"/>
  <c r="E14" i="5"/>
  <c r="D14" i="5"/>
  <c r="F53" i="4"/>
  <c r="G52" i="4"/>
  <c r="F52" i="4"/>
  <c r="F51" i="4"/>
  <c r="F50" i="4"/>
  <c r="F49" i="4"/>
  <c r="F48" i="4"/>
  <c r="F47" i="4"/>
  <c r="F46" i="4"/>
  <c r="F45" i="4"/>
  <c r="F44" i="4"/>
  <c r="F43" i="4"/>
  <c r="E52" i="4"/>
  <c r="I52" i="4" s="1"/>
  <c r="C50" i="4"/>
  <c r="D47" i="4"/>
  <c r="G47" i="4" s="1"/>
  <c r="H47" i="4" s="1"/>
  <c r="E44" i="4"/>
  <c r="I44" i="4" s="1"/>
  <c r="C42" i="4"/>
  <c r="C41" i="4" a="1"/>
  <c r="D52" i="4" s="1"/>
  <c r="F32" i="4"/>
  <c r="F31" i="4"/>
  <c r="F30" i="4"/>
  <c r="F29" i="4"/>
  <c r="H29" i="4" s="1"/>
  <c r="F28" i="4"/>
  <c r="F27" i="4"/>
  <c r="F26" i="4"/>
  <c r="F25" i="4"/>
  <c r="F24" i="4"/>
  <c r="F23" i="4"/>
  <c r="F22" i="4"/>
  <c r="C32" i="4"/>
  <c r="C31" i="4"/>
  <c r="D29" i="4"/>
  <c r="G29" i="4" s="1"/>
  <c r="E28" i="4"/>
  <c r="D28" i="4"/>
  <c r="G28" i="4" s="1"/>
  <c r="E26" i="4"/>
  <c r="C26" i="4"/>
  <c r="E25" i="4"/>
  <c r="C24" i="4"/>
  <c r="D23" i="4"/>
  <c r="G23" i="4" s="1"/>
  <c r="H23" i="4" s="1"/>
  <c r="C23" i="4"/>
  <c r="D21" i="4"/>
  <c r="E20" i="4"/>
  <c r="D20" i="4"/>
  <c r="C20" i="4" a="1"/>
  <c r="E31" i="4" s="1"/>
  <c r="G28" i="3"/>
  <c r="G26" i="3"/>
  <c r="G24" i="3"/>
  <c r="D24" i="3"/>
  <c r="D25" i="3" s="1"/>
  <c r="H23" i="3"/>
  <c r="H24" i="3" s="1"/>
  <c r="H25" i="3" s="1"/>
  <c r="H26" i="3" s="1"/>
  <c r="H27" i="3" s="1"/>
  <c r="H28" i="3" s="1"/>
  <c r="G23" i="3"/>
  <c r="F23" i="3"/>
  <c r="F24" i="3" s="1"/>
  <c r="F25" i="3" s="1"/>
  <c r="F26" i="3" s="1"/>
  <c r="F27" i="3" s="1"/>
  <c r="F28" i="3" s="1"/>
  <c r="D23" i="3"/>
  <c r="E23" i="3" s="1"/>
  <c r="C23" i="3"/>
  <c r="B23" i="3"/>
  <c r="B24" i="3" s="1"/>
  <c r="B25" i="3" s="1"/>
  <c r="B26" i="3" s="1"/>
  <c r="B27" i="3" s="1"/>
  <c r="B28" i="3" s="1"/>
  <c r="C28" i="3" s="1"/>
  <c r="G22" i="3"/>
  <c r="E22" i="3"/>
  <c r="I22" i="3" s="1"/>
  <c r="C22" i="3"/>
  <c r="F98" i="1"/>
  <c r="D97" i="1"/>
  <c r="F97" i="1" s="1"/>
  <c r="B96" i="1"/>
  <c r="B97" i="1" s="1"/>
  <c r="B98" i="1" s="1"/>
  <c r="D98" i="1" s="1"/>
  <c r="B95" i="1"/>
  <c r="D95" i="1" s="1"/>
  <c r="F95" i="1" s="1"/>
  <c r="F94" i="1"/>
  <c r="D94" i="1"/>
  <c r="B82" i="1"/>
  <c r="B83" i="1" s="1"/>
  <c r="B84" i="1" s="1"/>
  <c r="B85" i="1" s="1"/>
  <c r="B86" i="1" s="1"/>
  <c r="B87" i="1" s="1"/>
  <c r="B88" i="1" s="1"/>
  <c r="B89" i="1" s="1"/>
  <c r="B90" i="1" s="1"/>
  <c r="J44" i="1"/>
  <c r="B44" i="1"/>
  <c r="B45" i="1" s="1"/>
  <c r="B19" i="1"/>
  <c r="B20" i="1" s="1"/>
  <c r="B16" i="1"/>
  <c r="B17" i="1" s="1"/>
  <c r="B18" i="1" s="1"/>
  <c r="F18" i="1" s="1"/>
  <c r="H18" i="1" s="1"/>
  <c r="B15" i="1"/>
  <c r="F15" i="1" s="1"/>
  <c r="H15" i="1" s="1"/>
  <c r="I25" i="6" l="1"/>
  <c r="I24" i="6"/>
  <c r="M24" i="6"/>
  <c r="M25" i="6"/>
  <c r="F24" i="6"/>
  <c r="N25" i="6"/>
  <c r="N24" i="6"/>
  <c r="G24" i="6"/>
  <c r="J21" i="6"/>
  <c r="M23" i="6"/>
  <c r="H25" i="6"/>
  <c r="N23" i="6"/>
  <c r="E21" i="6"/>
  <c r="K21" i="6"/>
  <c r="F23" i="6"/>
  <c r="D45" i="1"/>
  <c r="B46" i="1"/>
  <c r="J45" i="1"/>
  <c r="F45" i="1"/>
  <c r="E25" i="3"/>
  <c r="D26" i="3"/>
  <c r="D85" i="1"/>
  <c r="B21" i="1"/>
  <c r="F20" i="1"/>
  <c r="H20" i="1" s="1"/>
  <c r="I47" i="4"/>
  <c r="F19" i="1"/>
  <c r="H19" i="1" s="1"/>
  <c r="I23" i="3"/>
  <c r="E24" i="3"/>
  <c r="J52" i="4"/>
  <c r="H52" i="4"/>
  <c r="C42" i="5"/>
  <c r="F41" i="5"/>
  <c r="G41" i="5" s="1"/>
  <c r="F16" i="1"/>
  <c r="H16" i="1" s="1"/>
  <c r="B99" i="1"/>
  <c r="C25" i="3"/>
  <c r="C27" i="3"/>
  <c r="D41" i="5"/>
  <c r="E41" i="5" s="1"/>
  <c r="H28" i="4"/>
  <c r="I45" i="4"/>
  <c r="F17" i="1"/>
  <c r="H17" i="1" s="1"/>
  <c r="G25" i="3"/>
  <c r="G27" i="3"/>
  <c r="K47" i="4"/>
  <c r="I50" i="4"/>
  <c r="D96" i="1"/>
  <c r="F96" i="1" s="1"/>
  <c r="C24" i="3"/>
  <c r="I24" i="3" s="1"/>
  <c r="C26" i="3"/>
  <c r="H51" i="4"/>
  <c r="D24" i="4"/>
  <c r="G24" i="4" s="1"/>
  <c r="H24" i="4" s="1"/>
  <c r="C27" i="4"/>
  <c r="D32" i="4"/>
  <c r="G32" i="4" s="1"/>
  <c r="H32" i="4" s="1"/>
  <c r="D42" i="4"/>
  <c r="C45" i="4"/>
  <c r="D50" i="4"/>
  <c r="G50" i="4" s="1"/>
  <c r="F16" i="5"/>
  <c r="C22" i="4"/>
  <c r="E24" i="4"/>
  <c r="D27" i="4"/>
  <c r="G27" i="4" s="1"/>
  <c r="H27" i="4" s="1"/>
  <c r="C30" i="4"/>
  <c r="E32" i="4"/>
  <c r="E42" i="4"/>
  <c r="D45" i="4"/>
  <c r="G45" i="4" s="1"/>
  <c r="C48" i="4"/>
  <c r="E50" i="4"/>
  <c r="D53" i="4"/>
  <c r="G53" i="4" s="1"/>
  <c r="D15" i="5"/>
  <c r="G16" i="5"/>
  <c r="E21" i="4"/>
  <c r="E29" i="4"/>
  <c r="E47" i="4"/>
  <c r="J47" i="4" s="1"/>
  <c r="C53" i="4"/>
  <c r="C20" i="4"/>
  <c r="D22" i="4"/>
  <c r="G22" i="4" s="1"/>
  <c r="H22" i="4" s="1"/>
  <c r="C25" i="4"/>
  <c r="E27" i="4"/>
  <c r="D30" i="4"/>
  <c r="G30" i="4" s="1"/>
  <c r="H30" i="4" s="1"/>
  <c r="C43" i="4"/>
  <c r="E45" i="4"/>
  <c r="D48" i="4"/>
  <c r="G48" i="4" s="1"/>
  <c r="C51" i="4"/>
  <c r="E53" i="4"/>
  <c r="I53" i="4" s="1"/>
  <c r="H50" i="4"/>
  <c r="E15" i="5"/>
  <c r="C17" i="5"/>
  <c r="D40" i="5"/>
  <c r="E40" i="5" s="1"/>
  <c r="E22" i="4"/>
  <c r="D25" i="4"/>
  <c r="G25" i="4" s="1"/>
  <c r="H25" i="4" s="1"/>
  <c r="C28" i="4"/>
  <c r="E30" i="4"/>
  <c r="C41" i="4"/>
  <c r="D43" i="4"/>
  <c r="G43" i="4" s="1"/>
  <c r="H43" i="4" s="1"/>
  <c r="C46" i="4"/>
  <c r="E48" i="4"/>
  <c r="I48" i="4" s="1"/>
  <c r="D51" i="4"/>
  <c r="G51" i="4" s="1"/>
  <c r="F15" i="5"/>
  <c r="E43" i="4"/>
  <c r="D46" i="4"/>
  <c r="G46" i="4" s="1"/>
  <c r="C49" i="4"/>
  <c r="E51" i="4"/>
  <c r="I51" i="4" s="1"/>
  <c r="F40" i="5"/>
  <c r="G40" i="5" s="1"/>
  <c r="C44" i="4"/>
  <c r="D49" i="4"/>
  <c r="G49" i="4" s="1"/>
  <c r="C52" i="4"/>
  <c r="D31" i="4"/>
  <c r="G31" i="4" s="1"/>
  <c r="H31" i="4" s="1"/>
  <c r="D41" i="4"/>
  <c r="E46" i="4"/>
  <c r="I46" i="4" s="1"/>
  <c r="C21" i="4"/>
  <c r="E23" i="4"/>
  <c r="D26" i="4"/>
  <c r="G26" i="4" s="1"/>
  <c r="H26" i="4" s="1"/>
  <c r="C29" i="4"/>
  <c r="E41" i="4"/>
  <c r="D44" i="4"/>
  <c r="G44" i="4" s="1"/>
  <c r="C47" i="4"/>
  <c r="E49" i="4"/>
  <c r="I49" i="4" s="1"/>
  <c r="J24" i="6" l="1"/>
  <c r="J25" i="6"/>
  <c r="K25" i="6"/>
  <c r="K24" i="6"/>
  <c r="L25" i="6"/>
  <c r="E25" i="6"/>
  <c r="E24" i="6"/>
  <c r="F25" i="6"/>
  <c r="I25" i="3"/>
  <c r="B100" i="1"/>
  <c r="D99" i="1"/>
  <c r="F99" i="1" s="1"/>
  <c r="J46" i="4"/>
  <c r="H46" i="4"/>
  <c r="D86" i="1"/>
  <c r="G17" i="5"/>
  <c r="F17" i="5"/>
  <c r="E17" i="5"/>
  <c r="D17" i="5"/>
  <c r="C18" i="5"/>
  <c r="H45" i="1"/>
  <c r="D83" i="1"/>
  <c r="L50" i="4"/>
  <c r="K50" i="4"/>
  <c r="J53" i="4"/>
  <c r="H53" i="4"/>
  <c r="L51" i="4"/>
  <c r="K51" i="4"/>
  <c r="J46" i="1"/>
  <c r="F46" i="1"/>
  <c r="D46" i="1"/>
  <c r="B47" i="1"/>
  <c r="D84" i="1"/>
  <c r="H46" i="1"/>
  <c r="D27" i="3"/>
  <c r="E26" i="3"/>
  <c r="J44" i="4"/>
  <c r="H44" i="4"/>
  <c r="F42" i="5"/>
  <c r="G42" i="5" s="1"/>
  <c r="D42" i="5"/>
  <c r="E42" i="5" s="1"/>
  <c r="C43" i="5"/>
  <c r="D87" i="1"/>
  <c r="J49" i="4"/>
  <c r="H49" i="4"/>
  <c r="J48" i="4"/>
  <c r="H48" i="4"/>
  <c r="B22" i="1"/>
  <c r="F21" i="1"/>
  <c r="H21" i="1" s="1"/>
  <c r="J51" i="4"/>
  <c r="J45" i="4"/>
  <c r="H45" i="4"/>
  <c r="J50" i="4"/>
  <c r="I26" i="3"/>
  <c r="L52" i="4"/>
  <c r="K52" i="4"/>
  <c r="F22" i="1" l="1"/>
  <c r="H22" i="1" s="1"/>
  <c r="B23" i="1"/>
  <c r="F23" i="1" s="1"/>
  <c r="H23" i="1" s="1"/>
  <c r="L48" i="4"/>
  <c r="K48" i="4"/>
  <c r="K49" i="4"/>
  <c r="L49" i="4"/>
  <c r="L46" i="4"/>
  <c r="K46" i="4"/>
  <c r="L47" i="4"/>
  <c r="C19" i="5"/>
  <c r="G18" i="5"/>
  <c r="F18" i="5"/>
  <c r="D18" i="5"/>
  <c r="E18" i="5"/>
  <c r="L44" i="4"/>
  <c r="K44" i="4"/>
  <c r="L53" i="4"/>
  <c r="K53" i="4"/>
  <c r="B101" i="1"/>
  <c r="D100" i="1"/>
  <c r="F100" i="1" s="1"/>
  <c r="F47" i="1"/>
  <c r="B48" i="1"/>
  <c r="D47" i="1"/>
  <c r="J47" i="1"/>
  <c r="H47" i="1"/>
  <c r="L45" i="4"/>
  <c r="K45" i="4"/>
  <c r="E27" i="3"/>
  <c r="I27" i="3" s="1"/>
  <c r="D28" i="3"/>
  <c r="E28" i="3" s="1"/>
  <c r="I28" i="3" s="1"/>
  <c r="D88" i="1"/>
  <c r="C44" i="5"/>
  <c r="F43" i="5"/>
  <c r="G43" i="5" s="1"/>
  <c r="D43" i="5"/>
  <c r="E43" i="5" s="1"/>
  <c r="F48" i="1" l="1"/>
  <c r="B49" i="1"/>
  <c r="J48" i="1"/>
  <c r="D48" i="1"/>
  <c r="H48" i="1"/>
  <c r="D101" i="1"/>
  <c r="F101" i="1" s="1"/>
  <c r="B102" i="1"/>
  <c r="D44" i="5"/>
  <c r="E44" i="5" s="1"/>
  <c r="C45" i="5"/>
  <c r="F44" i="5"/>
  <c r="G44" i="5" s="1"/>
  <c r="E19" i="5"/>
  <c r="D19" i="5"/>
  <c r="C20" i="5"/>
  <c r="G19" i="5"/>
  <c r="F19" i="5"/>
  <c r="D90" i="1"/>
  <c r="D89" i="1"/>
  <c r="D102" i="1" l="1"/>
  <c r="F102" i="1" s="1"/>
  <c r="B103" i="1"/>
  <c r="F45" i="5"/>
  <c r="G45" i="5" s="1"/>
  <c r="D45" i="5"/>
  <c r="E45" i="5" s="1"/>
  <c r="C46" i="5"/>
  <c r="C21" i="5"/>
  <c r="G20" i="5"/>
  <c r="F20" i="5"/>
  <c r="E20" i="5"/>
  <c r="D20" i="5"/>
  <c r="B50" i="1"/>
  <c r="D49" i="1"/>
  <c r="F49" i="1"/>
  <c r="J49" i="1"/>
  <c r="H49" i="1"/>
  <c r="C22" i="5" l="1"/>
  <c r="G21" i="5"/>
  <c r="F21" i="5"/>
  <c r="E21" i="5"/>
  <c r="D21" i="5"/>
  <c r="C47" i="5"/>
  <c r="F46" i="5"/>
  <c r="G46" i="5" s="1"/>
  <c r="D46" i="5"/>
  <c r="E46" i="5" s="1"/>
  <c r="J50" i="1"/>
  <c r="F50" i="1"/>
  <c r="B51" i="1"/>
  <c r="D50" i="1"/>
  <c r="H50" i="1"/>
  <c r="D103" i="1"/>
  <c r="F103" i="1" s="1"/>
  <c r="B104" i="1"/>
  <c r="D104" i="1" s="1"/>
  <c r="F104" i="1" s="1"/>
  <c r="D47" i="5" l="1"/>
  <c r="E47" i="5" s="1"/>
  <c r="F47" i="5"/>
  <c r="G47" i="5" s="1"/>
  <c r="B52" i="1"/>
  <c r="J51" i="1"/>
  <c r="F51" i="1"/>
  <c r="D51" i="1"/>
  <c r="H51" i="1"/>
  <c r="F22" i="5"/>
  <c r="E22" i="5"/>
  <c r="D22" i="5"/>
  <c r="C23" i="5"/>
  <c r="G22" i="5"/>
  <c r="C24" i="5" l="1"/>
  <c r="G23" i="5"/>
  <c r="F23" i="5"/>
  <c r="E23" i="5"/>
  <c r="D23" i="5"/>
  <c r="F52" i="1"/>
  <c r="D52" i="1"/>
  <c r="H52" i="1"/>
  <c r="D24" i="5" l="1"/>
  <c r="C25" i="5"/>
  <c r="G24" i="5"/>
  <c r="F24" i="5"/>
  <c r="E24" i="5"/>
  <c r="G25" i="5" l="1"/>
  <c r="F25" i="5"/>
  <c r="E25" i="5"/>
  <c r="D25" i="5"/>
  <c r="C26" i="5"/>
  <c r="C27" i="5" l="1"/>
  <c r="G26" i="5"/>
  <c r="F26" i="5"/>
  <c r="D26" i="5"/>
  <c r="E26" i="5"/>
  <c r="E27" i="5" l="1"/>
  <c r="D27" i="5"/>
  <c r="C28" i="5"/>
  <c r="G27" i="5"/>
  <c r="F27" i="5"/>
  <c r="C29" i="5" l="1"/>
  <c r="G28" i="5"/>
  <c r="F28" i="5"/>
  <c r="E28" i="5"/>
  <c r="D28" i="5"/>
  <c r="C30" i="5" l="1"/>
  <c r="G29" i="5"/>
  <c r="E29" i="5"/>
  <c r="F29" i="5"/>
  <c r="D29" i="5"/>
  <c r="F30" i="5" l="1"/>
  <c r="E30" i="5"/>
  <c r="D30" i="5"/>
  <c r="G30" i="5"/>
</calcChain>
</file>

<file path=xl/sharedStrings.xml><?xml version="1.0" encoding="utf-8"?>
<sst xmlns="http://schemas.openxmlformats.org/spreadsheetml/2006/main" count="231" uniqueCount="127">
  <si>
    <t>Enunciado</t>
  </si>
  <si>
    <r>
      <rPr>
        <sz val="11"/>
        <color theme="1"/>
        <rFont val="Calibri"/>
      </rPr>
      <t>1-</t>
    </r>
    <r>
      <rPr>
        <sz val="7"/>
        <color theme="1"/>
        <rFont val="Times New Roman"/>
      </rPr>
      <t xml:space="preserve">      </t>
    </r>
    <r>
      <rPr>
        <sz val="11"/>
        <color theme="1"/>
        <rFont val="Calibri"/>
      </rPr>
      <t>La empresa en la que usted trabaja como ingeniero, opera con la siguiente función de costos totales:</t>
    </r>
  </si>
  <si>
    <t>Determine:</t>
  </si>
  <si>
    <r>
      <rPr>
        <sz val="11"/>
        <color theme="1"/>
        <rFont val="Calibri"/>
      </rPr>
      <t>a.</t>
    </r>
    <r>
      <rPr>
        <sz val="7"/>
        <color theme="1"/>
        <rFont val="Times New Roman"/>
      </rPr>
      <t xml:space="preserve">       </t>
    </r>
    <r>
      <rPr>
        <sz val="11"/>
        <color theme="1"/>
        <rFont val="Calibri"/>
      </rPr>
      <t>Los costos totales, fijos y variables sabiendo que las cantidades factibles de producir van de 0 a 40, con intervalos de a 5. Grafique las curvas.</t>
    </r>
  </si>
  <si>
    <r>
      <rPr>
        <sz val="11"/>
        <color theme="1"/>
        <rFont val="Calibri"/>
      </rPr>
      <t>b.</t>
    </r>
    <r>
      <rPr>
        <sz val="7"/>
        <color theme="1"/>
        <rFont val="Times New Roman"/>
      </rPr>
      <t xml:space="preserve">      </t>
    </r>
    <r>
      <rPr>
        <sz val="11"/>
        <color theme="1"/>
        <rFont val="Calibri"/>
      </rPr>
      <t>Los costos fijos medios, los costos variables medios, los costos totales medios y los costos marginales. Represéntelos en un sistema de ejes cartesianos</t>
    </r>
  </si>
  <si>
    <r>
      <rPr>
        <sz val="11"/>
        <color theme="1"/>
        <rFont val="Calibri"/>
      </rPr>
      <t>c.</t>
    </r>
    <r>
      <rPr>
        <sz val="7"/>
        <color theme="1"/>
        <rFont val="Times New Roman"/>
      </rPr>
      <t xml:space="preserve">       </t>
    </r>
    <r>
      <rPr>
        <sz val="11"/>
        <color theme="1"/>
        <rFont val="Calibri"/>
      </rPr>
      <t>El punto optimo de producción y represéntelo en el grafico</t>
    </r>
  </si>
  <si>
    <t>A)</t>
  </si>
  <si>
    <t>Producción</t>
  </si>
  <si>
    <t>Costo Fijo</t>
  </si>
  <si>
    <t>Costo Variable</t>
  </si>
  <si>
    <t>Costo Total</t>
  </si>
  <si>
    <r>
      <rPr>
        <b/>
        <sz val="11"/>
        <color theme="1"/>
        <rFont val="Calibri"/>
      </rPr>
      <t>Costo fijo</t>
    </r>
    <r>
      <rPr>
        <sz val="11"/>
        <color theme="1"/>
        <rFont val="Calibri"/>
      </rPr>
      <t xml:space="preserve"> se calcula como el valor que la empresa debe asumir sin importar la cantidad que desee producir, siempre es el término independiente</t>
    </r>
  </si>
  <si>
    <r>
      <rPr>
        <b/>
        <sz val="11"/>
        <color theme="1"/>
        <rFont val="Calibri"/>
      </rPr>
      <t>Costo Variable</t>
    </r>
    <r>
      <rPr>
        <sz val="11"/>
        <color theme="1"/>
        <rFont val="Calibri"/>
      </rPr>
      <t xml:space="preserve"> se calcula como el valor que la empresa debe asumir únicamente por producir una cierta cantidad de bienes, es decir, no se toma en cuenta los terminos independientes</t>
    </r>
  </si>
  <si>
    <t>B)</t>
  </si>
  <si>
    <t>-&gt; Cuanto varía el costo total por generar una unidad más de producto, por definición es la derivada</t>
  </si>
  <si>
    <t>Costo Fijo Medio (CFMe)</t>
  </si>
  <si>
    <t>Costo Variable Medio (CVMe)</t>
  </si>
  <si>
    <t>Costo Total Medio (CTMe)</t>
  </si>
  <si>
    <t>Costo Marginal (CM o CMg)</t>
  </si>
  <si>
    <t>-</t>
  </si>
  <si>
    <t>C)</t>
  </si>
  <si>
    <r>
      <rPr>
        <b/>
        <sz val="11"/>
        <color theme="1"/>
        <rFont val="Calibri"/>
      </rPr>
      <t xml:space="preserve">El punto óptimo de producción en costos es el Costo Total Medio es Mínimo (tiene sentido porque es el punto donde cada producto que fabrique me está costando menos en promedio). </t>
    </r>
    <r>
      <rPr>
        <sz val="11"/>
        <color theme="1"/>
        <rFont val="Calibri"/>
      </rPr>
      <t>Por esto podemos utilizar la tabla y tantear valores, derivar la función de Costo Total Medio o descubrir donde el Costo Marginal corta el Costo Medio</t>
    </r>
  </si>
  <si>
    <t>Una vez que obtenemos la derivada podemos igualarla a 0 y obtener el valor del punto óptimo de producción</t>
  </si>
  <si>
    <t>Acá vemos que el mínimo está entre25 y 35</t>
  </si>
  <si>
    <t>Acá nos damos cuenta que el valor es entre 27 y 28, como es 27,77 redondeamos a 28</t>
  </si>
  <si>
    <t>Podemos igualar la función de Costo Marginal y la de Costo Medio (Costo Total Medio)</t>
  </si>
  <si>
    <t xml:space="preserve">Usted trabaja en una industria autopartista la cual hoy se encuentra produciendo 50 mil piezas mensuales, con un costo promedio mensual de 775000$. La empresa esta pensando en ampliar la producción, modificando la escala de la planta en el largo plazo. Se le solicita a usted que investigue distintas alternativas de escala de planta que la empresa puede construir en el largo plazo. Usted determina que existen 5 alternativas de planta factibles desde el punto de vista tecnológico, y sus costos medios de corto plazo son: </t>
  </si>
  <si>
    <t>Escala de Planta 1</t>
  </si>
  <si>
    <t>Escala de Planta 2</t>
  </si>
  <si>
    <t>Escala de Planta 3</t>
  </si>
  <si>
    <t>Escala de Planta 4</t>
  </si>
  <si>
    <t>Escala de Planta 5</t>
  </si>
  <si>
    <t>Q</t>
  </si>
  <si>
    <t>CMe CP ($)</t>
  </si>
  <si>
    <t>(Valores expresados en miles)</t>
  </si>
  <si>
    <r>
      <rPr>
        <sz val="11"/>
        <color theme="1"/>
        <rFont val="Calibri"/>
      </rPr>
      <t>a.</t>
    </r>
    <r>
      <rPr>
        <sz val="7"/>
        <color theme="1"/>
        <rFont val="Times New Roman"/>
      </rPr>
      <t xml:space="preserve">       </t>
    </r>
    <r>
      <rPr>
        <sz val="11"/>
        <color theme="1"/>
        <rFont val="Calibri"/>
      </rPr>
      <t>La curva de costo medio en el corto plazo, de cada escala y represéntela en un sistema de ejes cartesianos.</t>
    </r>
  </si>
  <si>
    <r>
      <rPr>
        <sz val="11"/>
        <color theme="1"/>
        <rFont val="Calibri"/>
      </rPr>
      <t>b.</t>
    </r>
    <r>
      <rPr>
        <sz val="7"/>
        <color theme="1"/>
        <rFont val="Times New Roman"/>
      </rPr>
      <t xml:space="preserve">      </t>
    </r>
    <r>
      <rPr>
        <sz val="11"/>
        <color theme="1"/>
        <rFont val="Calibri"/>
      </rPr>
      <t>El tamaño de planta más conveniente para producir 200 mil unidades de producción</t>
    </r>
  </si>
  <si>
    <r>
      <rPr>
        <sz val="11"/>
        <color theme="1"/>
        <rFont val="Calibri"/>
      </rPr>
      <t>c.</t>
    </r>
    <r>
      <rPr>
        <sz val="7"/>
        <color theme="1"/>
        <rFont val="Times New Roman"/>
      </rPr>
      <t xml:space="preserve">       </t>
    </r>
    <r>
      <rPr>
        <sz val="11"/>
        <color theme="1"/>
        <rFont val="Calibri"/>
      </rPr>
      <t>La curva de costo medio en el largo plazo</t>
    </r>
  </si>
  <si>
    <r>
      <rPr>
        <sz val="11"/>
        <color theme="1"/>
        <rFont val="Calibri"/>
      </rPr>
      <t>d.</t>
    </r>
    <r>
      <rPr>
        <sz val="7"/>
        <color theme="1"/>
        <rFont val="Times New Roman"/>
      </rPr>
      <t xml:space="preserve">      </t>
    </r>
    <r>
      <rPr>
        <sz val="11"/>
        <color theme="1"/>
        <rFont val="Calibri"/>
      </rPr>
      <t>El nivel de producción que, ceteris paribus, produce el costo total mínimo.</t>
    </r>
  </si>
  <si>
    <r>
      <rPr>
        <sz val="11"/>
        <color theme="1"/>
        <rFont val="Calibri"/>
      </rPr>
      <t>e.</t>
    </r>
    <r>
      <rPr>
        <sz val="7"/>
        <color theme="1"/>
        <rFont val="Times New Roman"/>
      </rPr>
      <t xml:space="preserve">      </t>
    </r>
    <r>
      <rPr>
        <sz val="11"/>
        <color theme="1"/>
        <rFont val="Calibri"/>
      </rPr>
      <t>Identifique zonas de rendimiento creciente y zonas de rendimiento decreciente.</t>
    </r>
  </si>
  <si>
    <r>
      <rPr>
        <sz val="11"/>
        <color theme="1"/>
        <rFont val="Calibri"/>
      </rPr>
      <t>f.</t>
    </r>
    <r>
      <rPr>
        <sz val="7"/>
        <color theme="1"/>
        <rFont val="Times New Roman"/>
      </rPr>
      <t xml:space="preserve">        </t>
    </r>
    <r>
      <rPr>
        <sz val="11"/>
        <color theme="1"/>
        <rFont val="Calibri"/>
      </rPr>
      <t>La  curva de costos marginales a largo plazo y graficarlas junto con la curva de costos medios a largo plazo.</t>
    </r>
  </si>
  <si>
    <t>Si me dan solo el gráfico trazo una linea en el gráfico paralela al eje y y veo que curva corta primero.</t>
  </si>
  <si>
    <t>Para saber que tamaño de planta nos conviene hay que buscar las plantas que pueden producir 200 mil y quedarnos con el Costo Medio mas chico</t>
  </si>
  <si>
    <t>En este Caso la Planta 2 es la mejor opción</t>
  </si>
  <si>
    <t>Debería ser algo así como la curva rosa, la curva de costo medio a largo plazo muestra el costo medio mínimo para cada valor de Q y solo puede tocar a las curvas de corto plazo en 1 punto (asíntota a todas las curvas corto plazo).</t>
  </si>
  <si>
    <t>Debería ser así</t>
  </si>
  <si>
    <t>D)</t>
  </si>
  <si>
    <t>E)</t>
  </si>
  <si>
    <t>F)</t>
  </si>
  <si>
    <t>No estoy muy seguro como se hace pero creo que calculando el costo total de cada uno y calculando como siempre</t>
  </si>
  <si>
    <t>Supongamos que existen solo 3 productores de un determinado bien y que sus funciones de oferta son las siguientes:
Q1=15+10*P
Q2=30+15*P
Q3=40+18*P
Si estos tres productores son todos los oferentes del mercado, determine la función de oferta de mercado.</t>
  </si>
  <si>
    <t>La función de oferta de Mercado establece que para alcanzar cierta oferta de un bien el precio de ese bien debe alcanzar un precio específico, por lo tanto debemos colocar el gráfico de P en función de Q para graficarlo correctamente</t>
  </si>
  <si>
    <t>Con estas fórmulas y dos valores arbitrarios (Por ejemplo 0 y 6) ya puedo graficar todas las funciones</t>
  </si>
  <si>
    <t>Productor 1</t>
  </si>
  <si>
    <t>Productor 2</t>
  </si>
  <si>
    <t>Productor 3</t>
  </si>
  <si>
    <t>Producción Total</t>
  </si>
  <si>
    <t>Precio</t>
  </si>
  <si>
    <t>Q=15+10*P</t>
  </si>
  <si>
    <t>Q=30+15*P</t>
  </si>
  <si>
    <t>Q=40+18*P</t>
  </si>
  <si>
    <t>Q total</t>
  </si>
  <si>
    <t>Continuando en su trabajo de gerente de planta en una industria que produce piezas prefabricadas para la construcción. Usted ya había determinado la curva de producción a corto plazo:</t>
  </si>
  <si>
    <t>K</t>
  </si>
  <si>
    <t>Equipamiento / maquinaria</t>
  </si>
  <si>
    <t>L</t>
  </si>
  <si>
    <t>Mano de Obra</t>
  </si>
  <si>
    <t xml:space="preserve">Produccion Total </t>
  </si>
  <si>
    <t>Ahora se dispone a analizar los costos. Usted sabe que la empresa tiene un costo fijo total mensual de 400 mil pesos y que los salarios de los empleados son $60000 por mes cada uno.</t>
  </si>
  <si>
    <r>
      <rPr>
        <sz val="11"/>
        <color theme="1"/>
        <rFont val="Calibri"/>
      </rPr>
      <t>a.</t>
    </r>
    <r>
      <rPr>
        <sz val="7"/>
        <color theme="1"/>
        <rFont val="Times New Roman"/>
      </rPr>
      <t xml:space="preserve">       </t>
    </r>
    <r>
      <rPr>
        <sz val="11"/>
        <color theme="1"/>
        <rFont val="Calibri"/>
      </rPr>
      <t>La curva de costo total, costo variable total y costo fijo total.</t>
    </r>
  </si>
  <si>
    <r>
      <rPr>
        <sz val="11"/>
        <color theme="1"/>
        <rFont val="Calibri"/>
      </rPr>
      <t>b.</t>
    </r>
    <r>
      <rPr>
        <sz val="7"/>
        <color theme="1"/>
        <rFont val="Times New Roman"/>
      </rPr>
      <t xml:space="preserve">      </t>
    </r>
    <r>
      <rPr>
        <sz val="11"/>
        <color theme="1"/>
        <rFont val="Calibri"/>
      </rPr>
      <t>Los costos fijos medios, los costos variables medios, los costos totales medios y los costos marginales. Represéntelos en un sistema de ejes cartesianos</t>
    </r>
  </si>
  <si>
    <r>
      <rPr>
        <sz val="11"/>
        <color theme="1"/>
        <rFont val="Calibri"/>
      </rPr>
      <t>c.</t>
    </r>
    <r>
      <rPr>
        <sz val="7"/>
        <color theme="1"/>
        <rFont val="Times New Roman"/>
      </rPr>
      <t xml:space="preserve">       </t>
    </r>
    <r>
      <rPr>
        <sz val="11"/>
        <color theme="1"/>
        <rFont val="Calibri"/>
      </rPr>
      <t>El punto optimo de producción y represéntelo en el grafico</t>
    </r>
  </si>
  <si>
    <r>
      <rPr>
        <sz val="11"/>
        <color theme="1"/>
        <rFont val="Calibri"/>
      </rPr>
      <t>d.</t>
    </r>
    <r>
      <rPr>
        <sz val="7"/>
        <color theme="1"/>
        <rFont val="Times New Roman"/>
      </rPr>
      <t xml:space="preserve">      </t>
    </r>
    <r>
      <rPr>
        <sz val="11"/>
        <color theme="1"/>
        <rFont val="Calibri"/>
      </rPr>
      <t>Ingrese con el resultado del punto anterior al grafico de la curva de producción e identifique en zona de la curva se encuentra.</t>
    </r>
  </si>
  <si>
    <t>CF</t>
  </si>
  <si>
    <t>CV</t>
  </si>
  <si>
    <t>CT</t>
  </si>
  <si>
    <t>CFM</t>
  </si>
  <si>
    <t>CVM</t>
  </si>
  <si>
    <t>CTM</t>
  </si>
  <si>
    <t>CM</t>
  </si>
  <si>
    <t>Costo Fijo Medio</t>
  </si>
  <si>
    <t>Costo Variable Medio</t>
  </si>
  <si>
    <t>Costo Total Medio</t>
  </si>
  <si>
    <t>Costos Marginales</t>
  </si>
  <si>
    <t>Acá vemos que el punto óptimo (Mínimo de CTM y donde se cruza con el CM) está entre 140 y 152</t>
  </si>
  <si>
    <t>Hay que alinear un poco los gráficos para que coincida pero vemos que mas o menos caen todos al rededor de 45</t>
  </si>
  <si>
    <t>Para realizar su trabajo usted está empleando una tecnología dada. Por la experiencia de muchos años usted sabe cual es la ecuación de CMe de su producción:</t>
  </si>
  <si>
    <t>Se le ha ofrecido una nueva tecnología de producción la cual cuenta con un costo variable promedio de $20 y un costo fijo de $5000</t>
  </si>
  <si>
    <t>Si usted produce 100 unidades, determine si le conviene cambiar la tecnología.</t>
  </si>
  <si>
    <t>Compare los costos variables promedio de las 2 alternativas</t>
  </si>
  <si>
    <t>CT1</t>
  </si>
  <si>
    <t>CMe1</t>
  </si>
  <si>
    <t>CT2</t>
  </si>
  <si>
    <t>CMe2</t>
  </si>
  <si>
    <t>Si desea pasar a producir más de 150 unidades si conviene cambiar la tecnología</t>
  </si>
  <si>
    <t>CV1</t>
  </si>
  <si>
    <t>CVMe1</t>
  </si>
  <si>
    <t>CV2</t>
  </si>
  <si>
    <t>CVMe2</t>
  </si>
  <si>
    <t>Continuando con su empleo en la planta de neumáticos, usted quiere hacer un análisis de los costos a corto plazo, para ayudarlo a tomar su decisión de cuantos empleados debe tener la planta. Usted conoce que el costo fijo mensual es de 30 mil pesos y que a cada empleado se le paga un sueldo de 6000 pesos. Sin tener en cuenta el costo de las materias primas de producción, ya que son costos que se trasmiten directamente al cliente, determine:</t>
  </si>
  <si>
    <r>
      <t>a.</t>
    </r>
    <r>
      <rPr>
        <sz val="7"/>
        <color theme="1"/>
        <rFont val="Times New Roman"/>
      </rPr>
      <t xml:space="preserve">       </t>
    </r>
    <r>
      <rPr>
        <sz val="11"/>
        <color theme="1"/>
        <rFont val="Calibri"/>
      </rPr>
      <t>El costo Total, en función de los niveles de producción.</t>
    </r>
  </si>
  <si>
    <r>
      <t>b.</t>
    </r>
    <r>
      <rPr>
        <sz val="7"/>
        <color theme="1"/>
        <rFont val="Times New Roman"/>
      </rPr>
      <t xml:space="preserve">      </t>
    </r>
    <r>
      <rPr>
        <sz val="11"/>
        <color theme="1"/>
        <rFont val="Calibri"/>
      </rPr>
      <t>El costo fijo unitario, el costo variable unitario, el costo total unitario y el costo marginal</t>
    </r>
  </si>
  <si>
    <r>
      <t>c.</t>
    </r>
    <r>
      <rPr>
        <sz val="7"/>
        <color theme="1"/>
        <rFont val="Times New Roman"/>
      </rPr>
      <t xml:space="preserve">       </t>
    </r>
    <r>
      <rPr>
        <sz val="11"/>
        <color theme="1"/>
        <rFont val="Calibri"/>
      </rPr>
      <t xml:space="preserve">El punto donde el costo variable unitario es mínimo. </t>
    </r>
  </si>
  <si>
    <r>
      <t>d.</t>
    </r>
    <r>
      <rPr>
        <sz val="7"/>
        <color theme="1"/>
        <rFont val="Times New Roman"/>
      </rPr>
      <t xml:space="preserve">      </t>
    </r>
    <r>
      <rPr>
        <sz val="11"/>
        <color theme="1"/>
        <rFont val="Calibri"/>
      </rPr>
      <t xml:space="preserve">El punto donde el costo total unitario es mínimo. </t>
    </r>
  </si>
  <si>
    <r>
      <t>e.</t>
    </r>
    <r>
      <rPr>
        <sz val="7"/>
        <color theme="1"/>
        <rFont val="Times New Roman"/>
      </rPr>
      <t xml:space="preserve">      </t>
    </r>
    <r>
      <rPr>
        <sz val="11"/>
        <color theme="1"/>
        <rFont val="Calibri"/>
      </rPr>
      <t>Defina un rango de cantidades de producción eficiente desde el punto de vista de los costos y la tasa optima de producción</t>
    </r>
  </si>
  <si>
    <t xml:space="preserve">Usted con 2 amigos deciden abrir un local donde se vender choripanes a la salida de los partidos de futbol, a las afueras del estadio. La función de producción de choripanes por hora es: </t>
  </si>
  <si>
    <t xml:space="preserve">Donde K representa el numero de parrillas que utilizará y L el número de trabajadores. Para iniciarse, deciden no comprar parrillas sino alquilar una cada uno a un precio de 12$ por hora. Los trabajadores cobran un salario de 10$ por hora. </t>
  </si>
  <si>
    <r>
      <t>a.</t>
    </r>
    <r>
      <rPr>
        <sz val="7"/>
        <color theme="1"/>
        <rFont val="Times New Roman"/>
      </rPr>
      <t xml:space="preserve">       </t>
    </r>
    <r>
      <rPr>
        <sz val="11"/>
        <color theme="1"/>
        <rFont val="Calibri"/>
      </rPr>
      <t xml:space="preserve">Representa gráficamente la relación entre Q y L. </t>
    </r>
  </si>
  <si>
    <r>
      <t>b.</t>
    </r>
    <r>
      <rPr>
        <sz val="7"/>
        <color theme="1"/>
        <rFont val="Times New Roman"/>
      </rPr>
      <t xml:space="preserve">      </t>
    </r>
    <r>
      <rPr>
        <sz val="11"/>
        <color theme="1"/>
        <rFont val="Calibri"/>
      </rPr>
      <t>Determine la ecuación de la productividad media del trabajo (PMe) y la represente gráficamente. PMe aumenta o disminuye cuando aumenta la cantidad de trabajo L?</t>
    </r>
  </si>
  <si>
    <r>
      <t>c.</t>
    </r>
    <r>
      <rPr>
        <sz val="7"/>
        <color theme="1"/>
        <rFont val="Times New Roman"/>
      </rPr>
      <t xml:space="preserve">       </t>
    </r>
    <r>
      <rPr>
        <sz val="11"/>
        <color theme="1"/>
        <rFont val="Calibri"/>
      </rPr>
      <t>La ecuación de la productividad marginal (PMg) y represéntela.</t>
    </r>
  </si>
  <si>
    <r>
      <t>d.</t>
    </r>
    <r>
      <rPr>
        <sz val="7"/>
        <color theme="1"/>
        <rFont val="Times New Roman"/>
      </rPr>
      <t xml:space="preserve">      </t>
    </r>
    <r>
      <rPr>
        <sz val="11"/>
        <color theme="1"/>
        <rFont val="Calibri"/>
      </rPr>
      <t>El costo fijo, el costo variable y el costo total en el corto plazo, si toma 1, 2, 3, 4, 5 o 6 empleados</t>
    </r>
  </si>
  <si>
    <r>
      <t>e.</t>
    </r>
    <r>
      <rPr>
        <sz val="7"/>
        <color theme="1"/>
        <rFont val="Times New Roman"/>
      </rPr>
      <t xml:space="preserve">       </t>
    </r>
    <r>
      <rPr>
        <sz val="11"/>
        <color theme="1"/>
        <rFont val="Calibri"/>
      </rPr>
      <t>El costo total medio de corto plazo y el costo marginal de corto plazo, para los casos en que tome 1, 2, 3, 4, 5 o 6 empleados. Represente gráficamente las curvas y determine la tasa óptima de producción.</t>
    </r>
  </si>
  <si>
    <r>
      <t>f.</t>
    </r>
    <r>
      <rPr>
        <sz val="7"/>
        <color theme="1"/>
        <rFont val="Times New Roman"/>
      </rPr>
      <t xml:space="preserve">      </t>
    </r>
    <r>
      <rPr>
        <sz val="11"/>
        <color theme="1"/>
        <rFont val="Calibri"/>
      </rPr>
      <t>De acuerdo al análisis efectuado, cual es la tasa optima de producción de choripanes para su proyecto y cuantos empleados debería usted tener?</t>
    </r>
  </si>
  <si>
    <t>Produccion Total</t>
  </si>
  <si>
    <t>CFT</t>
  </si>
  <si>
    <t>Costo Fijo Total</t>
  </si>
  <si>
    <t>CVT</t>
  </si>
  <si>
    <t>Costo Variable Total</t>
  </si>
  <si>
    <t>CFMe</t>
  </si>
  <si>
    <t>Costos Fijos Medios</t>
  </si>
  <si>
    <t>CVMe</t>
  </si>
  <si>
    <t>Costos Variables Medios</t>
  </si>
  <si>
    <t>CTMe</t>
  </si>
  <si>
    <t>Costos totales medios</t>
  </si>
  <si>
    <t>CMa</t>
  </si>
  <si>
    <r>
      <rPr>
        <b/>
        <sz val="10"/>
        <color theme="1"/>
        <rFont val="Arial"/>
      </rPr>
      <t>CT</t>
    </r>
    <r>
      <rPr>
        <sz val="10"/>
        <color theme="1"/>
        <rFont val="Arial"/>
      </rPr>
      <t xml:space="preserve"> costo total // </t>
    </r>
    <r>
      <rPr>
        <b/>
        <sz val="10"/>
        <color theme="1"/>
        <rFont val="Arial"/>
      </rPr>
      <t xml:space="preserve">r </t>
    </r>
    <r>
      <rPr>
        <sz val="10"/>
        <color theme="1"/>
        <rFont val="Arial"/>
      </rPr>
      <t xml:space="preserve">400.000 pesos // </t>
    </r>
    <r>
      <rPr>
        <b/>
        <sz val="10"/>
        <color theme="1"/>
        <rFont val="Arial"/>
      </rPr>
      <t>w</t>
    </r>
    <r>
      <rPr>
        <sz val="10"/>
        <color theme="1"/>
        <rFont val="Arial"/>
      </rPr>
      <t xml:space="preserve"> 60.000 pesos // </t>
    </r>
  </si>
  <si>
    <t>CT = r*K + w*L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</si>
</sst>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scheme val="minor"/>
    </font>
    <font>
      <b/>
      <sz val="12"/>
      <color theme="0"/>
      <name val="Calibri"/>
    </font>
    <font>
      <sz val="11"/>
      <color theme="1"/>
      <name val="Calibri"/>
    </font>
    <font>
      <sz val="11"/>
      <color theme="1"/>
      <name val="Calibri"/>
      <scheme val="minor"/>
    </font>
    <font>
      <b/>
      <sz val="11"/>
      <color theme="0"/>
      <name val="Calibri"/>
      <scheme val="minor"/>
    </font>
    <font>
      <sz val="11"/>
      <name val="Calibri"/>
    </font>
    <font>
      <b/>
      <sz val="11"/>
      <color theme="1"/>
      <name val="Calibri"/>
      <scheme val="minor"/>
    </font>
    <font>
      <b/>
      <sz val="11"/>
      <color rgb="FFFFFFFF"/>
      <name val="Calibri"/>
      <scheme val="minor"/>
    </font>
    <font>
      <sz val="12"/>
      <color theme="1"/>
      <name val="Times New Roman"/>
    </font>
    <font>
      <sz val="7"/>
      <color theme="1"/>
      <name val="Times New Roman"/>
    </font>
    <font>
      <b/>
      <sz val="11"/>
      <color theme="1"/>
      <name val="Calibri"/>
    </font>
    <font>
      <sz val="10"/>
      <color theme="1"/>
      <name val="Calibri"/>
      <scheme val="minor"/>
    </font>
    <font>
      <b/>
      <sz val="10"/>
      <color theme="1"/>
      <name val="Arial"/>
    </font>
    <font>
      <sz val="10"/>
      <color theme="1"/>
      <name val="Arial"/>
    </font>
  </fonts>
  <fills count="9">
    <fill>
      <patternFill patternType="none"/>
    </fill>
    <fill>
      <patternFill patternType="gray125"/>
    </fill>
    <fill>
      <patternFill patternType="solid">
        <fgColor theme="8"/>
        <bgColor theme="8"/>
      </patternFill>
    </fill>
    <fill>
      <patternFill patternType="solid">
        <fgColor theme="9"/>
        <bgColor theme="9"/>
      </patternFill>
    </fill>
    <fill>
      <patternFill patternType="solid">
        <fgColor theme="7"/>
        <bgColor theme="7"/>
      </patternFill>
    </fill>
    <fill>
      <patternFill patternType="solid">
        <fgColor rgb="FFFFE599"/>
        <bgColor rgb="FFFFE599"/>
      </patternFill>
    </fill>
    <fill>
      <patternFill patternType="solid">
        <fgColor theme="4"/>
        <bgColor theme="4"/>
      </patternFill>
    </fill>
    <fill>
      <patternFill patternType="solid">
        <fgColor rgb="FFE06666"/>
        <bgColor rgb="FFE06666"/>
      </patternFill>
    </fill>
    <fill>
      <patternFill patternType="solid">
        <fgColor rgb="FFFFD966"/>
        <bgColor rgb="FFFFD966"/>
      </patternFill>
    </fill>
  </fills>
  <borders count="46">
    <border>
      <left/>
      <right/>
      <top/>
      <bottom/>
      <diagonal/>
    </border>
    <border>
      <left/>
      <right/>
      <top/>
      <bottom/>
      <diagonal/>
    </border>
    <border>
      <left style="thick">
        <color rgb="FF000000"/>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top/>
      <bottom/>
      <diagonal/>
    </border>
    <border>
      <left/>
      <right style="thick">
        <color rgb="FF000000"/>
      </right>
      <top/>
      <bottom/>
      <diagonal/>
    </border>
    <border>
      <left style="thick">
        <color rgb="FF000000"/>
      </left>
      <right/>
      <top style="thick">
        <color rgb="FF000000"/>
      </top>
      <bottom/>
      <diagonal/>
    </border>
    <border>
      <left/>
      <right style="thick">
        <color rgb="FF000000"/>
      </right>
      <top style="thick">
        <color rgb="FF000000"/>
      </top>
      <bottom/>
      <diagonal/>
    </border>
    <border>
      <left style="thick">
        <color rgb="FF000000"/>
      </left>
      <right/>
      <top/>
      <bottom style="thick">
        <color rgb="FF000000"/>
      </bottom>
      <diagonal/>
    </border>
    <border>
      <left/>
      <right style="thick">
        <color rgb="FF000000"/>
      </right>
      <top/>
      <bottom style="thick">
        <color rgb="FF000000"/>
      </bottom>
      <diagonal/>
    </border>
    <border>
      <left/>
      <right/>
      <top style="thick">
        <color rgb="FF000000"/>
      </top>
      <bottom/>
      <diagonal/>
    </border>
    <border>
      <left/>
      <right/>
      <top/>
      <bottom style="thick">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ck">
        <color rgb="FF000000"/>
      </left>
      <right style="thick">
        <color rgb="FF000000"/>
      </right>
      <top style="thick">
        <color rgb="FF000000"/>
      </top>
      <bottom style="thick">
        <color rgb="FF000000"/>
      </bottom>
      <diagonal/>
    </border>
    <border>
      <left style="thick">
        <color rgb="FF000000"/>
      </left>
      <right style="thick">
        <color rgb="FF000000"/>
      </right>
      <top/>
      <bottom/>
      <diagonal/>
    </border>
    <border>
      <left style="thick">
        <color rgb="FF000000"/>
      </left>
      <right style="thick">
        <color rgb="FF000000"/>
      </right>
      <top/>
      <bottom style="thick">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style="medium">
        <color rgb="FF000000"/>
      </right>
      <top/>
      <bottom/>
      <diagonal/>
    </border>
    <border>
      <left style="medium">
        <color rgb="FF000000"/>
      </left>
      <right/>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s>
  <cellStyleXfs count="1">
    <xf numFmtId="0" fontId="0" fillId="0" borderId="0"/>
  </cellStyleXfs>
  <cellXfs count="180">
    <xf numFmtId="0" fontId="0" fillId="0" borderId="0" xfId="0" applyFont="1" applyAlignment="1"/>
    <xf numFmtId="0" fontId="1" fillId="2" borderId="1" xfId="0" applyFont="1" applyFill="1" applyBorder="1"/>
    <xf numFmtId="0" fontId="1" fillId="2" borderId="1" xfId="0" applyFont="1" applyFill="1" applyBorder="1" applyAlignment="1">
      <alignment horizontal="center"/>
    </xf>
    <xf numFmtId="0" fontId="2" fillId="0" borderId="0" xfId="0" applyFont="1" applyAlignment="1">
      <alignment horizontal="left" vertical="center"/>
    </xf>
    <xf numFmtId="0" fontId="2" fillId="0" borderId="0" xfId="0" applyFont="1" applyAlignment="1">
      <alignment horizontal="left"/>
    </xf>
    <xf numFmtId="0" fontId="6" fillId="0" borderId="0" xfId="0" applyFont="1" applyAlignment="1">
      <alignment horizontal="left" wrapText="1"/>
    </xf>
    <xf numFmtId="0" fontId="3" fillId="0" borderId="0" xfId="0" applyFont="1" applyAlignment="1">
      <alignment wrapText="1"/>
    </xf>
    <xf numFmtId="0" fontId="7" fillId="0" borderId="0" xfId="0" applyFont="1" applyAlignment="1">
      <alignment horizontal="center"/>
    </xf>
    <xf numFmtId="0" fontId="3" fillId="0" borderId="0" xfId="0" applyFont="1" applyAlignment="1"/>
    <xf numFmtId="0" fontId="8" fillId="0" borderId="15" xfId="0" applyFont="1" applyBorder="1" applyAlignment="1">
      <alignment horizontal="center" vertical="top" wrapText="1"/>
    </xf>
    <xf numFmtId="0" fontId="8" fillId="0" borderId="16" xfId="0" applyFont="1" applyBorder="1" applyAlignment="1">
      <alignment horizontal="center" vertical="top" wrapText="1"/>
    </xf>
    <xf numFmtId="0" fontId="8" fillId="0" borderId="17" xfId="0" applyFont="1" applyBorder="1" applyAlignment="1">
      <alignment horizontal="center" vertical="top" wrapText="1"/>
    </xf>
    <xf numFmtId="0" fontId="8" fillId="0" borderId="18" xfId="0" applyFont="1" applyBorder="1" applyAlignment="1">
      <alignment horizontal="center" vertical="top" wrapText="1"/>
    </xf>
    <xf numFmtId="0" fontId="8" fillId="0" borderId="19" xfId="0" applyFont="1" applyBorder="1" applyAlignment="1">
      <alignment horizontal="center" vertical="top" wrapText="1"/>
    </xf>
    <xf numFmtId="0" fontId="8" fillId="0" borderId="20" xfId="0" applyFont="1" applyBorder="1" applyAlignment="1">
      <alignment horizontal="center" vertical="top" wrapText="1"/>
    </xf>
    <xf numFmtId="0" fontId="8" fillId="0" borderId="21" xfId="0" applyFont="1" applyBorder="1" applyAlignment="1">
      <alignment horizontal="center" vertical="top" wrapText="1"/>
    </xf>
    <xf numFmtId="0" fontId="8" fillId="0" borderId="22" xfId="0" applyFont="1" applyBorder="1" applyAlignment="1">
      <alignment horizontal="center" vertical="top" wrapText="1"/>
    </xf>
    <xf numFmtId="0" fontId="8" fillId="0" borderId="23" xfId="0" applyFont="1" applyBorder="1" applyAlignment="1">
      <alignment horizontal="center" vertical="top" wrapText="1"/>
    </xf>
    <xf numFmtId="0" fontId="8" fillId="0" borderId="24" xfId="0" applyFont="1" applyBorder="1" applyAlignment="1">
      <alignment horizontal="center" vertical="top" wrapText="1"/>
    </xf>
    <xf numFmtId="0" fontId="8" fillId="0" borderId="25" xfId="0" applyFont="1" applyBorder="1" applyAlignment="1">
      <alignment horizontal="center" vertical="top" wrapText="1"/>
    </xf>
    <xf numFmtId="0" fontId="8" fillId="0" borderId="26" xfId="0" applyFont="1" applyBorder="1" applyAlignment="1">
      <alignment horizontal="center" vertical="top" wrapText="1"/>
    </xf>
    <xf numFmtId="0" fontId="8" fillId="0" borderId="27" xfId="0" applyFont="1" applyBorder="1" applyAlignment="1">
      <alignment horizontal="center" vertical="top" wrapText="1"/>
    </xf>
    <xf numFmtId="0" fontId="8" fillId="0" borderId="28" xfId="0" applyFont="1" applyBorder="1" applyAlignment="1">
      <alignment horizontal="center" vertical="top" wrapText="1"/>
    </xf>
    <xf numFmtId="0" fontId="8" fillId="0" borderId="29" xfId="0" applyFont="1" applyBorder="1" applyAlignment="1">
      <alignment horizontal="center" vertical="top" wrapText="1"/>
    </xf>
    <xf numFmtId="0" fontId="8" fillId="4" borderId="22" xfId="0" applyFont="1" applyFill="1" applyBorder="1" applyAlignment="1">
      <alignment horizontal="center" vertical="top" wrapText="1"/>
    </xf>
    <xf numFmtId="0" fontId="8" fillId="4" borderId="24" xfId="0" applyFont="1" applyFill="1" applyBorder="1" applyAlignment="1">
      <alignment horizontal="center" vertical="top" wrapText="1"/>
    </xf>
    <xf numFmtId="0" fontId="8" fillId="4" borderId="23" xfId="0" applyFont="1" applyFill="1" applyBorder="1" applyAlignment="1">
      <alignment horizontal="center" vertical="top" wrapText="1"/>
    </xf>
    <xf numFmtId="0" fontId="8" fillId="3" borderId="18" xfId="0" applyFont="1" applyFill="1" applyBorder="1" applyAlignment="1">
      <alignment horizontal="center" vertical="top" wrapText="1"/>
    </xf>
    <xf numFmtId="0" fontId="8" fillId="3" borderId="19" xfId="0" applyFont="1" applyFill="1" applyBorder="1" applyAlignment="1">
      <alignment horizontal="center" vertical="top" wrapText="1"/>
    </xf>
    <xf numFmtId="0" fontId="8" fillId="3" borderId="22" xfId="0" applyFont="1" applyFill="1" applyBorder="1" applyAlignment="1">
      <alignment horizontal="center" vertical="top" wrapText="1"/>
    </xf>
    <xf numFmtId="0" fontId="8" fillId="3" borderId="23" xfId="0" applyFont="1" applyFill="1" applyBorder="1" applyAlignment="1">
      <alignment horizontal="center" vertical="top" wrapText="1"/>
    </xf>
    <xf numFmtId="0" fontId="8" fillId="3" borderId="25" xfId="0" applyFont="1" applyFill="1" applyBorder="1" applyAlignment="1">
      <alignment horizontal="center" vertical="top" wrapText="1"/>
    </xf>
    <xf numFmtId="0" fontId="8" fillId="3" borderId="24" xfId="0" applyFont="1" applyFill="1" applyBorder="1" applyAlignment="1">
      <alignment horizontal="center" vertical="top" wrapText="1"/>
    </xf>
    <xf numFmtId="0" fontId="8" fillId="3" borderId="29" xfId="0" applyFont="1" applyFill="1" applyBorder="1" applyAlignment="1">
      <alignment horizontal="center" vertical="top" wrapText="1"/>
    </xf>
    <xf numFmtId="0" fontId="8" fillId="3" borderId="28" xfId="0" applyFont="1" applyFill="1" applyBorder="1" applyAlignment="1">
      <alignment horizontal="center" vertical="top" wrapText="1"/>
    </xf>
    <xf numFmtId="0" fontId="3" fillId="0" borderId="30" xfId="0" applyFont="1" applyBorder="1" applyAlignment="1">
      <alignment horizontal="center"/>
    </xf>
    <xf numFmtId="0" fontId="3" fillId="0" borderId="3" xfId="0" applyFont="1" applyBorder="1" applyAlignment="1">
      <alignment horizontal="center"/>
    </xf>
    <xf numFmtId="0" fontId="3" fillId="0" borderId="30" xfId="0" applyFont="1" applyBorder="1" applyAlignment="1"/>
    <xf numFmtId="0" fontId="3" fillId="0" borderId="31" xfId="0" applyFont="1" applyBorder="1" applyAlignment="1">
      <alignment horizontal="center"/>
    </xf>
    <xf numFmtId="0" fontId="3" fillId="0" borderId="5" xfId="0" applyFont="1" applyBorder="1" applyAlignment="1">
      <alignment horizontal="center"/>
    </xf>
    <xf numFmtId="0" fontId="3" fillId="0" borderId="5" xfId="0" applyFont="1" applyBorder="1" applyAlignment="1">
      <alignment horizontal="center"/>
    </xf>
    <xf numFmtId="0" fontId="3" fillId="0" borderId="5" xfId="0" applyFont="1" applyBorder="1"/>
    <xf numFmtId="0" fontId="3" fillId="0" borderId="31" xfId="0" applyFont="1" applyBorder="1" applyAlignment="1">
      <alignment horizontal="center"/>
    </xf>
    <xf numFmtId="0" fontId="3" fillId="0" borderId="32" xfId="0" applyFont="1" applyBorder="1" applyAlignment="1">
      <alignment horizontal="center"/>
    </xf>
    <xf numFmtId="0" fontId="3" fillId="0" borderId="9" xfId="0" applyFont="1" applyBorder="1" applyAlignment="1">
      <alignment horizontal="center"/>
    </xf>
    <xf numFmtId="0" fontId="3" fillId="0" borderId="9" xfId="0" applyFont="1" applyBorder="1" applyAlignment="1">
      <alignment horizontal="center"/>
    </xf>
    <xf numFmtId="0" fontId="3" fillId="0" borderId="9" xfId="0" applyFont="1" applyBorder="1"/>
    <xf numFmtId="0" fontId="2" fillId="0" borderId="33" xfId="0" applyFont="1" applyBorder="1"/>
    <xf numFmtId="0" fontId="2" fillId="0" borderId="33" xfId="0" applyFont="1" applyBorder="1" applyAlignment="1">
      <alignment horizontal="center"/>
    </xf>
    <xf numFmtId="0" fontId="2" fillId="0" borderId="0" xfId="0" applyFont="1"/>
    <xf numFmtId="0" fontId="2" fillId="6" borderId="34" xfId="0" applyFont="1" applyFill="1" applyBorder="1" applyAlignment="1">
      <alignment horizontal="center"/>
    </xf>
    <xf numFmtId="0" fontId="2" fillId="6" borderId="34" xfId="0" applyFont="1" applyFill="1" applyBorder="1" applyAlignment="1">
      <alignment horizontal="center"/>
    </xf>
    <xf numFmtId="0" fontId="2" fillId="0" borderId="0" xfId="0" applyFont="1" applyAlignment="1">
      <alignment horizontal="center"/>
    </xf>
    <xf numFmtId="0" fontId="2" fillId="0" borderId="34" xfId="0" applyFont="1" applyBorder="1" applyAlignment="1">
      <alignment horizontal="center"/>
    </xf>
    <xf numFmtId="1" fontId="2" fillId="0" borderId="34" xfId="0" applyNumberFormat="1" applyFont="1" applyBorder="1" applyAlignment="1">
      <alignment horizontal="center"/>
    </xf>
    <xf numFmtId="4" fontId="2" fillId="0" borderId="34" xfId="0" applyNumberFormat="1" applyFont="1" applyBorder="1" applyAlignment="1">
      <alignment horizontal="center"/>
    </xf>
    <xf numFmtId="0" fontId="3" fillId="0" borderId="34" xfId="0" applyFont="1" applyBorder="1" applyAlignment="1">
      <alignment horizontal="center"/>
    </xf>
    <xf numFmtId="1" fontId="3" fillId="0" borderId="34" xfId="0" applyNumberFormat="1" applyFont="1" applyBorder="1" applyAlignment="1">
      <alignment horizontal="center"/>
    </xf>
    <xf numFmtId="4" fontId="3" fillId="0" borderId="0" xfId="0" applyNumberFormat="1" applyFont="1" applyAlignment="1"/>
    <xf numFmtId="1" fontId="3" fillId="0" borderId="34" xfId="0" applyNumberFormat="1" applyFont="1" applyBorder="1" applyAlignment="1">
      <alignment horizontal="center"/>
    </xf>
    <xf numFmtId="4" fontId="3" fillId="0" borderId="0" xfId="0" applyNumberFormat="1" applyFont="1"/>
    <xf numFmtId="0" fontId="3" fillId="0" borderId="34" xfId="0" applyFont="1" applyBorder="1" applyAlignment="1">
      <alignment horizontal="center"/>
    </xf>
    <xf numFmtId="0" fontId="3" fillId="6" borderId="34" xfId="0" applyFont="1" applyFill="1" applyBorder="1"/>
    <xf numFmtId="0" fontId="3" fillId="6" borderId="34" xfId="0" applyFont="1" applyFill="1" applyBorder="1" applyAlignment="1"/>
    <xf numFmtId="0" fontId="3" fillId="6" borderId="35" xfId="0" applyFont="1" applyFill="1" applyBorder="1"/>
    <xf numFmtId="0" fontId="2" fillId="6" borderId="35" xfId="0" applyFont="1" applyFill="1" applyBorder="1" applyAlignment="1">
      <alignment horizontal="center"/>
    </xf>
    <xf numFmtId="0" fontId="3" fillId="6" borderId="35" xfId="0" applyFont="1" applyFill="1" applyBorder="1" applyAlignment="1"/>
    <xf numFmtId="0" fontId="3" fillId="0" borderId="35" xfId="0" applyFont="1" applyBorder="1"/>
    <xf numFmtId="3" fontId="2" fillId="0" borderId="35" xfId="0" applyNumberFormat="1" applyFont="1" applyBorder="1" applyAlignment="1">
      <alignment horizontal="center"/>
    </xf>
    <xf numFmtId="3" fontId="2" fillId="0" borderId="36" xfId="0" applyNumberFormat="1" applyFont="1" applyBorder="1" applyAlignment="1">
      <alignment horizontal="center"/>
    </xf>
    <xf numFmtId="0" fontId="3" fillId="0" borderId="36" xfId="0" applyFont="1" applyBorder="1" applyAlignment="1">
      <alignment horizontal="center"/>
    </xf>
    <xf numFmtId="0" fontId="3" fillId="0" borderId="35" xfId="0" applyFont="1" applyBorder="1" applyAlignment="1">
      <alignment horizontal="center"/>
    </xf>
    <xf numFmtId="0" fontId="3" fillId="0" borderId="37" xfId="0" applyFont="1" applyBorder="1" applyAlignment="1"/>
    <xf numFmtId="0" fontId="3" fillId="0" borderId="37" xfId="0" applyFont="1" applyBorder="1"/>
    <xf numFmtId="3" fontId="2" fillId="0" borderId="37" xfId="0" applyNumberFormat="1" applyFont="1" applyBorder="1" applyAlignment="1">
      <alignment horizontal="center"/>
    </xf>
    <xf numFmtId="3" fontId="2" fillId="0" borderId="38" xfId="0" applyNumberFormat="1" applyFont="1" applyBorder="1" applyAlignment="1">
      <alignment horizontal="center"/>
    </xf>
    <xf numFmtId="3" fontId="3" fillId="0" borderId="38" xfId="0" applyNumberFormat="1" applyFont="1" applyBorder="1" applyAlignment="1">
      <alignment horizontal="center"/>
    </xf>
    <xf numFmtId="3" fontId="3" fillId="0" borderId="37" xfId="0" applyNumberFormat="1" applyFont="1" applyBorder="1" applyAlignment="1">
      <alignment horizontal="center"/>
    </xf>
    <xf numFmtId="3" fontId="3" fillId="0" borderId="37" xfId="0" applyNumberFormat="1" applyFont="1" applyBorder="1"/>
    <xf numFmtId="0" fontId="3" fillId="0" borderId="15" xfId="0" applyFont="1" applyBorder="1"/>
    <xf numFmtId="3" fontId="2" fillId="0" borderId="15" xfId="0" applyNumberFormat="1" applyFont="1" applyBorder="1" applyAlignment="1">
      <alignment horizontal="center"/>
    </xf>
    <xf numFmtId="3" fontId="2" fillId="0" borderId="39" xfId="0" applyNumberFormat="1" applyFont="1" applyBorder="1" applyAlignment="1">
      <alignment horizontal="center"/>
    </xf>
    <xf numFmtId="3" fontId="3" fillId="0" borderId="39" xfId="0" applyNumberFormat="1" applyFont="1" applyBorder="1" applyAlignment="1">
      <alignment horizontal="center"/>
    </xf>
    <xf numFmtId="3" fontId="3" fillId="0" borderId="15" xfId="0" applyNumberFormat="1" applyFont="1" applyBorder="1" applyAlignment="1">
      <alignment horizontal="center"/>
    </xf>
    <xf numFmtId="3" fontId="3" fillId="0" borderId="15" xfId="0" applyNumberFormat="1" applyFont="1" applyBorder="1"/>
    <xf numFmtId="0" fontId="3" fillId="6" borderId="34" xfId="0" applyFont="1" applyFill="1" applyBorder="1" applyAlignment="1">
      <alignment horizontal="center"/>
    </xf>
    <xf numFmtId="0" fontId="3" fillId="6" borderId="34" xfId="0" applyFont="1" applyFill="1" applyBorder="1" applyAlignment="1">
      <alignment horizontal="center"/>
    </xf>
    <xf numFmtId="0" fontId="3" fillId="0" borderId="0" xfId="0" applyFont="1" applyAlignment="1">
      <alignment horizontal="center"/>
    </xf>
    <xf numFmtId="0" fontId="2" fillId="6" borderId="35" xfId="0" applyFont="1" applyFill="1" applyBorder="1" applyAlignment="1">
      <alignment horizontal="center"/>
    </xf>
    <xf numFmtId="0" fontId="3" fillId="6" borderId="35" xfId="0" applyFont="1" applyFill="1" applyBorder="1" applyAlignment="1">
      <alignment horizontal="center"/>
    </xf>
    <xf numFmtId="0" fontId="3" fillId="6" borderId="35" xfId="0" applyFont="1" applyFill="1" applyBorder="1" applyAlignment="1">
      <alignment horizontal="center"/>
    </xf>
    <xf numFmtId="1" fontId="2" fillId="0" borderId="35" xfId="0" applyNumberFormat="1" applyFont="1" applyBorder="1" applyAlignment="1">
      <alignment horizontal="center"/>
    </xf>
    <xf numFmtId="0" fontId="3" fillId="0" borderId="40" xfId="0" applyFont="1" applyBorder="1" applyAlignment="1">
      <alignment horizontal="center"/>
    </xf>
    <xf numFmtId="0" fontId="3" fillId="0" borderId="37" xfId="0" applyFont="1" applyBorder="1" applyAlignment="1">
      <alignment horizontal="center"/>
    </xf>
    <xf numFmtId="1" fontId="3" fillId="0" borderId="37" xfId="0" applyNumberFormat="1" applyFont="1" applyBorder="1" applyAlignment="1">
      <alignment horizontal="center"/>
    </xf>
    <xf numFmtId="0" fontId="3" fillId="0" borderId="41" xfId="0" applyFont="1" applyBorder="1" applyAlignment="1">
      <alignment horizontal="center"/>
    </xf>
    <xf numFmtId="1" fontId="3" fillId="0" borderId="37" xfId="0" applyNumberFormat="1" applyFont="1" applyBorder="1" applyAlignment="1">
      <alignment horizontal="center"/>
    </xf>
    <xf numFmtId="1" fontId="3" fillId="4" borderId="37" xfId="0" applyNumberFormat="1" applyFont="1" applyFill="1" applyBorder="1" applyAlignment="1">
      <alignment horizontal="center"/>
    </xf>
    <xf numFmtId="0" fontId="3" fillId="4" borderId="41" xfId="0" applyFont="1" applyFill="1" applyBorder="1" applyAlignment="1">
      <alignment horizontal="center"/>
    </xf>
    <xf numFmtId="3" fontId="3" fillId="4" borderId="37" xfId="0" applyNumberFormat="1" applyFont="1" applyFill="1" applyBorder="1" applyAlignment="1">
      <alignment horizontal="center"/>
    </xf>
    <xf numFmtId="1" fontId="3" fillId="0" borderId="15" xfId="0" applyNumberFormat="1" applyFont="1" applyBorder="1" applyAlignment="1">
      <alignment horizontal="center"/>
    </xf>
    <xf numFmtId="0" fontId="3" fillId="0" borderId="17" xfId="0" applyFont="1" applyBorder="1" applyAlignment="1">
      <alignment horizontal="center"/>
    </xf>
    <xf numFmtId="3" fontId="3" fillId="6" borderId="33" xfId="0" applyNumberFormat="1" applyFont="1" applyFill="1" applyBorder="1" applyAlignment="1">
      <alignment horizontal="center"/>
    </xf>
    <xf numFmtId="3" fontId="2" fillId="6" borderId="33" xfId="0" applyNumberFormat="1" applyFont="1" applyFill="1" applyBorder="1" applyAlignment="1">
      <alignment horizontal="center"/>
    </xf>
    <xf numFmtId="3" fontId="3" fillId="0" borderId="33" xfId="0" applyNumberFormat="1" applyFont="1" applyBorder="1" applyAlignment="1">
      <alignment horizontal="center"/>
    </xf>
    <xf numFmtId="3" fontId="3" fillId="0" borderId="33" xfId="0" applyNumberFormat="1" applyFont="1" applyBorder="1" applyAlignment="1">
      <alignment horizontal="center"/>
    </xf>
    <xf numFmtId="3" fontId="2" fillId="0" borderId="33" xfId="0" applyNumberFormat="1" applyFont="1" applyBorder="1" applyAlignment="1">
      <alignment horizontal="center"/>
    </xf>
    <xf numFmtId="3" fontId="3" fillId="3" borderId="33" xfId="0" applyNumberFormat="1" applyFont="1" applyFill="1" applyBorder="1" applyAlignment="1">
      <alignment horizontal="center"/>
    </xf>
    <xf numFmtId="3" fontId="2" fillId="3" borderId="33" xfId="0" applyNumberFormat="1" applyFont="1" applyFill="1" applyBorder="1" applyAlignment="1">
      <alignment horizontal="center"/>
    </xf>
    <xf numFmtId="3" fontId="3" fillId="7" borderId="33" xfId="0" applyNumberFormat="1" applyFont="1" applyFill="1" applyBorder="1" applyAlignment="1">
      <alignment horizontal="center"/>
    </xf>
    <xf numFmtId="3" fontId="3" fillId="8" borderId="33" xfId="0" applyNumberFormat="1" applyFont="1" applyFill="1" applyBorder="1" applyAlignment="1">
      <alignment horizontal="center"/>
    </xf>
    <xf numFmtId="3" fontId="2" fillId="8" borderId="33" xfId="0" applyNumberFormat="1" applyFont="1" applyFill="1" applyBorder="1" applyAlignment="1">
      <alignment horizontal="center"/>
    </xf>
    <xf numFmtId="0" fontId="3" fillId="6" borderId="33" xfId="0" applyFont="1" applyFill="1" applyBorder="1" applyAlignment="1">
      <alignment horizontal="center"/>
    </xf>
    <xf numFmtId="0" fontId="2" fillId="6" borderId="33" xfId="0" applyFont="1" applyFill="1" applyBorder="1" applyAlignment="1">
      <alignment horizontal="center"/>
    </xf>
    <xf numFmtId="0" fontId="3" fillId="0" borderId="33" xfId="0" applyFont="1" applyBorder="1" applyAlignment="1">
      <alignment horizontal="center"/>
    </xf>
    <xf numFmtId="0" fontId="2" fillId="8" borderId="33" xfId="0" applyFont="1" applyFill="1" applyBorder="1" applyAlignment="1">
      <alignment horizontal="center"/>
    </xf>
    <xf numFmtId="0" fontId="3" fillId="0" borderId="33" xfId="0" applyFont="1" applyBorder="1" applyAlignment="1">
      <alignment horizontal="center"/>
    </xf>
    <xf numFmtId="0" fontId="3" fillId="8" borderId="33" xfId="0" applyFont="1" applyFill="1" applyBorder="1" applyAlignment="1">
      <alignment horizontal="center"/>
    </xf>
    <xf numFmtId="0" fontId="2" fillId="0" borderId="0" xfId="0" applyFont="1" applyAlignment="1">
      <alignment horizontal="left" vertical="center"/>
    </xf>
    <xf numFmtId="0" fontId="2" fillId="0" borderId="0" xfId="0" applyFont="1" applyAlignment="1">
      <alignment horizontal="left"/>
    </xf>
    <xf numFmtId="0" fontId="1" fillId="2" borderId="0" xfId="0" applyFont="1" applyFill="1"/>
    <xf numFmtId="0" fontId="1" fillId="2" borderId="0" xfId="0" applyFont="1" applyFill="1" applyAlignment="1">
      <alignment horizontal="center"/>
    </xf>
    <xf numFmtId="0" fontId="1" fillId="0" borderId="0" xfId="0" applyFont="1"/>
    <xf numFmtId="0" fontId="1" fillId="0" borderId="0" xfId="0" applyFont="1" applyAlignment="1">
      <alignment horizontal="center"/>
    </xf>
    <xf numFmtId="0" fontId="0" fillId="0" borderId="0" xfId="0"/>
    <xf numFmtId="0" fontId="0" fillId="0" borderId="0" xfId="0"/>
    <xf numFmtId="0" fontId="11" fillId="0" borderId="33" xfId="0" applyFont="1" applyBorder="1"/>
    <xf numFmtId="0" fontId="11" fillId="5" borderId="33" xfId="0" applyFont="1" applyFill="1" applyBorder="1"/>
    <xf numFmtId="3" fontId="11" fillId="5" borderId="33" xfId="0" applyNumberFormat="1" applyFont="1" applyFill="1" applyBorder="1"/>
    <xf numFmtId="0" fontId="11" fillId="0" borderId="0" xfId="0" applyFont="1"/>
    <xf numFmtId="0" fontId="2" fillId="0" borderId="0" xfId="0" applyFont="1" applyAlignment="1">
      <alignment horizontal="left" vertical="center"/>
    </xf>
    <xf numFmtId="0" fontId="0" fillId="0" borderId="0" xfId="0" applyFont="1" applyAlignment="1"/>
    <xf numFmtId="0" fontId="3" fillId="3" borderId="0" xfId="0" applyFont="1" applyFill="1" applyAlignment="1"/>
    <xf numFmtId="0" fontId="2" fillId="0" borderId="0" xfId="0" applyFont="1" applyAlignment="1">
      <alignment horizontal="left" wrapText="1"/>
    </xf>
    <xf numFmtId="0" fontId="3" fillId="0" borderId="0" xfId="0" applyFont="1" applyAlignment="1">
      <alignment wrapText="1"/>
    </xf>
    <xf numFmtId="0" fontId="3" fillId="0" borderId="0" xfId="0" applyFont="1" applyAlignment="1">
      <alignment vertical="center" wrapText="1"/>
    </xf>
    <xf numFmtId="0" fontId="3" fillId="0" borderId="4" xfId="0" applyFont="1" applyBorder="1" applyAlignment="1">
      <alignment horizontal="center"/>
    </xf>
    <xf numFmtId="0" fontId="5" fillId="0" borderId="5" xfId="0" applyFont="1" applyBorder="1"/>
    <xf numFmtId="0" fontId="3" fillId="0" borderId="0" xfId="0" applyFont="1" applyAlignment="1">
      <alignment horizontal="center"/>
    </xf>
    <xf numFmtId="0" fontId="3" fillId="3" borderId="4" xfId="0" applyFont="1" applyFill="1" applyBorder="1" applyAlignment="1">
      <alignment horizontal="center"/>
    </xf>
    <xf numFmtId="0" fontId="3" fillId="0" borderId="8" xfId="0" applyFont="1" applyBorder="1" applyAlignment="1">
      <alignment horizontal="center"/>
    </xf>
    <xf numFmtId="0" fontId="5" fillId="0" borderId="9" xfId="0" applyFont="1" applyBorder="1"/>
    <xf numFmtId="0" fontId="4" fillId="2" borderId="6" xfId="0" applyFont="1" applyFill="1" applyBorder="1" applyAlignment="1">
      <alignment horizontal="center"/>
    </xf>
    <xf numFmtId="0" fontId="5" fillId="0" borderId="7" xfId="0" applyFont="1" applyBorder="1"/>
    <xf numFmtId="0" fontId="3" fillId="0" borderId="6" xfId="0" applyFont="1" applyBorder="1" applyAlignment="1">
      <alignment horizontal="center"/>
    </xf>
    <xf numFmtId="0" fontId="5" fillId="0" borderId="10" xfId="0" applyFont="1" applyBorder="1"/>
    <xf numFmtId="0" fontId="3" fillId="3" borderId="0" xfId="0" applyFont="1" applyFill="1" applyAlignment="1">
      <alignment horizontal="center"/>
    </xf>
    <xf numFmtId="0" fontId="7" fillId="2" borderId="6" xfId="0" applyFont="1" applyFill="1" applyBorder="1" applyAlignment="1">
      <alignment horizontal="center"/>
    </xf>
    <xf numFmtId="0" fontId="3" fillId="0" borderId="10" xfId="0" applyFont="1" applyBorder="1" applyAlignment="1">
      <alignment horizontal="center"/>
    </xf>
    <xf numFmtId="0" fontId="3" fillId="0" borderId="11" xfId="0" applyFont="1" applyBorder="1" applyAlignment="1">
      <alignment horizontal="center"/>
    </xf>
    <xf numFmtId="0" fontId="3" fillId="0" borderId="0" xfId="0" applyFont="1" applyAlignment="1"/>
    <xf numFmtId="0" fontId="5" fillId="0" borderId="11" xfId="0" applyFont="1" applyBorder="1"/>
    <xf numFmtId="0" fontId="6" fillId="0" borderId="0" xfId="0" applyFont="1" applyAlignment="1">
      <alignment wrapText="1"/>
    </xf>
    <xf numFmtId="0" fontId="3" fillId="0" borderId="0" xfId="0" applyFont="1" applyAlignment="1">
      <alignment vertical="center"/>
    </xf>
    <xf numFmtId="0" fontId="4" fillId="2" borderId="2" xfId="0" applyFont="1" applyFill="1" applyBorder="1" applyAlignment="1">
      <alignment horizontal="center"/>
    </xf>
    <xf numFmtId="0" fontId="5" fillId="0" borderId="3" xfId="0" applyFont="1" applyBorder="1"/>
    <xf numFmtId="0" fontId="3" fillId="0" borderId="0" xfId="0" applyFont="1" applyAlignment="1">
      <alignment horizontal="center" wrapText="1"/>
    </xf>
    <xf numFmtId="0" fontId="7" fillId="2" borderId="2" xfId="0" applyFont="1" applyFill="1" applyBorder="1" applyAlignment="1">
      <alignment horizontal="center"/>
    </xf>
    <xf numFmtId="0" fontId="3" fillId="0" borderId="0" xfId="0" applyFont="1" applyAlignment="1">
      <alignment vertical="top" wrapText="1"/>
    </xf>
    <xf numFmtId="0" fontId="6" fillId="0" borderId="0" xfId="0" applyFont="1" applyAlignment="1">
      <alignment horizontal="left" vertical="top" wrapText="1"/>
    </xf>
    <xf numFmtId="0" fontId="3" fillId="0" borderId="42" xfId="0" applyFont="1" applyBorder="1" applyAlignment="1">
      <alignment wrapText="1"/>
    </xf>
    <xf numFmtId="0" fontId="5" fillId="0" borderId="43" xfId="0" applyFont="1" applyBorder="1"/>
    <xf numFmtId="0" fontId="5" fillId="0" borderId="44" xfId="0" applyFont="1" applyBorder="1"/>
    <xf numFmtId="0" fontId="5" fillId="0" borderId="19" xfId="0" applyFont="1" applyBorder="1"/>
    <xf numFmtId="0" fontId="5" fillId="0" borderId="45" xfId="0" applyFont="1" applyBorder="1"/>
    <xf numFmtId="0" fontId="5" fillId="0" borderId="21" xfId="0" applyFont="1" applyBorder="1"/>
    <xf numFmtId="0" fontId="2" fillId="0" borderId="0" xfId="0" applyFont="1" applyAlignment="1">
      <alignment horizontal="left"/>
    </xf>
    <xf numFmtId="0" fontId="3" fillId="0" borderId="0" xfId="0" applyFont="1"/>
    <xf numFmtId="0" fontId="2" fillId="0" borderId="0" xfId="0" applyFont="1" applyAlignment="1">
      <alignment horizontal="left" vertical="top" wrapText="1"/>
    </xf>
    <xf numFmtId="0" fontId="0" fillId="0" borderId="0" xfId="0"/>
    <xf numFmtId="0" fontId="11" fillId="0" borderId="0" xfId="0" applyFont="1"/>
    <xf numFmtId="0" fontId="3" fillId="5" borderId="0" xfId="0" applyFont="1" applyFill="1" applyAlignment="1"/>
    <xf numFmtId="0" fontId="8" fillId="0" borderId="13" xfId="0" applyFont="1" applyBorder="1" applyAlignment="1">
      <alignment horizontal="center" vertical="top" wrapText="1"/>
    </xf>
    <xf numFmtId="0" fontId="5" fillId="0" borderId="14" xfId="0" applyFont="1" applyBorder="1"/>
    <xf numFmtId="0" fontId="8" fillId="0" borderId="12" xfId="0" applyFont="1" applyBorder="1" applyAlignment="1">
      <alignment horizontal="center" vertical="top" wrapText="1"/>
    </xf>
    <xf numFmtId="0" fontId="5" fillId="0" borderId="13" xfId="0" applyFont="1" applyBorder="1"/>
    <xf numFmtId="0" fontId="3" fillId="0" borderId="6" xfId="0" applyFont="1" applyBorder="1" applyAlignment="1">
      <alignment horizontal="center" wrapText="1"/>
    </xf>
    <xf numFmtId="0" fontId="5" fillId="0" borderId="8" xfId="0" applyFont="1" applyBorder="1"/>
    <xf numFmtId="0" fontId="3" fillId="0" borderId="0" xfId="0" applyFont="1" applyAlignment="1">
      <alignment horizontal="center" vertical="center" wrapText="1"/>
    </xf>
    <xf numFmtId="0" fontId="3" fillId="0" borderId="2"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strRef>
              <c:f>'COSTOS CP 1'!$F$21</c:f>
              <c:strCache>
                <c:ptCount val="1"/>
                <c:pt idx="0">
                  <c:v>Costo Fijo</c:v>
                </c:pt>
              </c:strCache>
            </c:strRef>
          </c:tx>
          <c:spPr>
            <a:ln cmpd="sng">
              <a:solidFill>
                <a:srgbClr val="5B9BD5"/>
              </a:solidFill>
            </a:ln>
          </c:spPr>
          <c:marker>
            <c:symbol val="none"/>
          </c:marker>
          <c:dPt>
            <c:idx val="8"/>
            <c:bubble3D val="0"/>
            <c:extLst>
              <c:ext xmlns:c16="http://schemas.microsoft.com/office/drawing/2014/chart" uri="{C3380CC4-5D6E-409C-BE32-E72D297353CC}">
                <c16:uniqueId val="{00000000-B2A8-40BD-BCD5-34F8BF9E09B2}"/>
              </c:ext>
            </c:extLst>
          </c:dPt>
          <c:cat>
            <c:numRef>
              <c:f>'COSTOS CP 1'!$E$22:$E$30</c:f>
              <c:numCache>
                <c:formatCode>0</c:formatCode>
                <c:ptCount val="9"/>
                <c:pt idx="0">
                  <c:v>0</c:v>
                </c:pt>
                <c:pt idx="1">
                  <c:v>11</c:v>
                </c:pt>
                <c:pt idx="2">
                  <c:v>42</c:v>
                </c:pt>
                <c:pt idx="3">
                  <c:v>90</c:v>
                </c:pt>
                <c:pt idx="4">
                  <c:v>125</c:v>
                </c:pt>
                <c:pt idx="5">
                  <c:v>140</c:v>
                </c:pt>
                <c:pt idx="6">
                  <c:v>152</c:v>
                </c:pt>
                <c:pt idx="7">
                  <c:v>162</c:v>
                </c:pt>
                <c:pt idx="8">
                  <c:v>163</c:v>
                </c:pt>
              </c:numCache>
            </c:numRef>
          </c:cat>
          <c:val>
            <c:numRef>
              <c:f>'COSTOS CP 1'!$F$22:$F$30</c:f>
              <c:numCache>
                <c:formatCode>#,##0.00</c:formatCode>
                <c:ptCount val="9"/>
                <c:pt idx="0">
                  <c:v>400000</c:v>
                </c:pt>
                <c:pt idx="1">
                  <c:v>400000</c:v>
                </c:pt>
                <c:pt idx="2">
                  <c:v>400000</c:v>
                </c:pt>
                <c:pt idx="3">
                  <c:v>400000</c:v>
                </c:pt>
                <c:pt idx="4">
                  <c:v>400000</c:v>
                </c:pt>
                <c:pt idx="5">
                  <c:v>400000</c:v>
                </c:pt>
                <c:pt idx="6">
                  <c:v>400000</c:v>
                </c:pt>
                <c:pt idx="7">
                  <c:v>400000</c:v>
                </c:pt>
                <c:pt idx="8">
                  <c:v>400000</c:v>
                </c:pt>
              </c:numCache>
            </c:numRef>
          </c:val>
          <c:smooth val="1"/>
          <c:extLst>
            <c:ext xmlns:c16="http://schemas.microsoft.com/office/drawing/2014/chart" uri="{C3380CC4-5D6E-409C-BE32-E72D297353CC}">
              <c16:uniqueId val="{00000001-B2A8-40BD-BCD5-34F8BF9E09B2}"/>
            </c:ext>
          </c:extLst>
        </c:ser>
        <c:ser>
          <c:idx val="1"/>
          <c:order val="1"/>
          <c:tx>
            <c:strRef>
              <c:f>'COSTOS CP 1'!$G$21</c:f>
              <c:strCache>
                <c:ptCount val="1"/>
                <c:pt idx="0">
                  <c:v>Costo Variable</c:v>
                </c:pt>
              </c:strCache>
            </c:strRef>
          </c:tx>
          <c:spPr>
            <a:ln cmpd="sng">
              <a:solidFill>
                <a:srgbClr val="ED7D31"/>
              </a:solidFill>
            </a:ln>
          </c:spPr>
          <c:marker>
            <c:symbol val="none"/>
          </c:marker>
          <c:cat>
            <c:numRef>
              <c:f>'COSTOS CP 1'!$E$22:$E$30</c:f>
              <c:numCache>
                <c:formatCode>0</c:formatCode>
                <c:ptCount val="9"/>
                <c:pt idx="0">
                  <c:v>0</c:v>
                </c:pt>
                <c:pt idx="1">
                  <c:v>11</c:v>
                </c:pt>
                <c:pt idx="2">
                  <c:v>42</c:v>
                </c:pt>
                <c:pt idx="3">
                  <c:v>90</c:v>
                </c:pt>
                <c:pt idx="4">
                  <c:v>125</c:v>
                </c:pt>
                <c:pt idx="5">
                  <c:v>140</c:v>
                </c:pt>
                <c:pt idx="6">
                  <c:v>152</c:v>
                </c:pt>
                <c:pt idx="7">
                  <c:v>162</c:v>
                </c:pt>
                <c:pt idx="8">
                  <c:v>163</c:v>
                </c:pt>
              </c:numCache>
            </c:numRef>
          </c:cat>
          <c:val>
            <c:numRef>
              <c:f>'COSTOS CP 1'!$G$22:$G$30</c:f>
              <c:numCache>
                <c:formatCode>#,##0.00</c:formatCode>
                <c:ptCount val="9"/>
                <c:pt idx="0">
                  <c:v>0</c:v>
                </c:pt>
                <c:pt idx="1">
                  <c:v>600000</c:v>
                </c:pt>
                <c:pt idx="2">
                  <c:v>1200000</c:v>
                </c:pt>
                <c:pt idx="3">
                  <c:v>1800000</c:v>
                </c:pt>
                <c:pt idx="4">
                  <c:v>2400000</c:v>
                </c:pt>
                <c:pt idx="5">
                  <c:v>2700000</c:v>
                </c:pt>
                <c:pt idx="6">
                  <c:v>3000000</c:v>
                </c:pt>
                <c:pt idx="7">
                  <c:v>3600000</c:v>
                </c:pt>
                <c:pt idx="8">
                  <c:v>4200000</c:v>
                </c:pt>
              </c:numCache>
            </c:numRef>
          </c:val>
          <c:smooth val="1"/>
          <c:extLst>
            <c:ext xmlns:c16="http://schemas.microsoft.com/office/drawing/2014/chart" uri="{C3380CC4-5D6E-409C-BE32-E72D297353CC}">
              <c16:uniqueId val="{00000002-B2A8-40BD-BCD5-34F8BF9E09B2}"/>
            </c:ext>
          </c:extLst>
        </c:ser>
        <c:ser>
          <c:idx val="2"/>
          <c:order val="2"/>
          <c:tx>
            <c:strRef>
              <c:f>'COSTOS CP 1'!$H$21</c:f>
              <c:strCache>
                <c:ptCount val="1"/>
                <c:pt idx="0">
                  <c:v>Costo Total</c:v>
                </c:pt>
              </c:strCache>
            </c:strRef>
          </c:tx>
          <c:spPr>
            <a:ln cmpd="sng">
              <a:solidFill>
                <a:srgbClr val="A5A5A5"/>
              </a:solidFill>
            </a:ln>
          </c:spPr>
          <c:marker>
            <c:symbol val="none"/>
          </c:marker>
          <c:cat>
            <c:numRef>
              <c:f>'COSTOS CP 1'!$E$22:$E$30</c:f>
              <c:numCache>
                <c:formatCode>0</c:formatCode>
                <c:ptCount val="9"/>
                <c:pt idx="0">
                  <c:v>0</c:v>
                </c:pt>
                <c:pt idx="1">
                  <c:v>11</c:v>
                </c:pt>
                <c:pt idx="2">
                  <c:v>42</c:v>
                </c:pt>
                <c:pt idx="3">
                  <c:v>90</c:v>
                </c:pt>
                <c:pt idx="4">
                  <c:v>125</c:v>
                </c:pt>
                <c:pt idx="5">
                  <c:v>140</c:v>
                </c:pt>
                <c:pt idx="6">
                  <c:v>152</c:v>
                </c:pt>
                <c:pt idx="7">
                  <c:v>162</c:v>
                </c:pt>
                <c:pt idx="8">
                  <c:v>163</c:v>
                </c:pt>
              </c:numCache>
            </c:numRef>
          </c:cat>
          <c:val>
            <c:numRef>
              <c:f>'COSTOS CP 1'!$H$22:$H$30</c:f>
              <c:numCache>
                <c:formatCode>#,##0.00</c:formatCode>
                <c:ptCount val="9"/>
                <c:pt idx="0">
                  <c:v>400000</c:v>
                </c:pt>
                <c:pt idx="1">
                  <c:v>1000000</c:v>
                </c:pt>
                <c:pt idx="2">
                  <c:v>1600000</c:v>
                </c:pt>
                <c:pt idx="3">
                  <c:v>2200000</c:v>
                </c:pt>
                <c:pt idx="4">
                  <c:v>2800000</c:v>
                </c:pt>
                <c:pt idx="5">
                  <c:v>3100000</c:v>
                </c:pt>
                <c:pt idx="6">
                  <c:v>3400000</c:v>
                </c:pt>
                <c:pt idx="7">
                  <c:v>4000000</c:v>
                </c:pt>
                <c:pt idx="8">
                  <c:v>4600000</c:v>
                </c:pt>
              </c:numCache>
            </c:numRef>
          </c:val>
          <c:smooth val="1"/>
          <c:extLst>
            <c:ext xmlns:c16="http://schemas.microsoft.com/office/drawing/2014/chart" uri="{C3380CC4-5D6E-409C-BE32-E72D297353CC}">
              <c16:uniqueId val="{00000003-B2A8-40BD-BCD5-34F8BF9E09B2}"/>
            </c:ext>
          </c:extLst>
        </c:ser>
        <c:dLbls>
          <c:showLegendKey val="0"/>
          <c:showVal val="0"/>
          <c:showCatName val="0"/>
          <c:showSerName val="0"/>
          <c:showPercent val="0"/>
          <c:showBubbleSize val="0"/>
        </c:dLbls>
        <c:smooth val="0"/>
        <c:axId val="901014544"/>
        <c:axId val="825438362"/>
      </c:lineChart>
      <c:catAx>
        <c:axId val="901014544"/>
        <c:scaling>
          <c:orientation val="minMax"/>
        </c:scaling>
        <c:delete val="0"/>
        <c:axPos val="b"/>
        <c:title>
          <c:tx>
            <c:rich>
              <a:bodyPr/>
              <a:lstStyle/>
              <a:p>
                <a:pPr lvl="0">
                  <a:defRPr b="0">
                    <a:solidFill>
                      <a:srgbClr val="000000"/>
                    </a:solidFill>
                    <a:latin typeface="+mn-lt"/>
                  </a:defRPr>
                </a:pPr>
                <a:endParaRPr lang="es-AR"/>
              </a:p>
            </c:rich>
          </c:tx>
          <c:overlay val="0"/>
        </c:title>
        <c:numFmt formatCode="0" sourceLinked="1"/>
        <c:majorTickMark val="none"/>
        <c:minorTickMark val="none"/>
        <c:tickLblPos val="nextTo"/>
        <c:txPr>
          <a:bodyPr/>
          <a:lstStyle/>
          <a:p>
            <a:pPr lvl="0">
              <a:defRPr b="0">
                <a:solidFill>
                  <a:srgbClr val="000000"/>
                </a:solidFill>
                <a:latin typeface="+mn-lt"/>
              </a:defRPr>
            </a:pPr>
            <a:endParaRPr lang="es-AR"/>
          </a:p>
        </c:txPr>
        <c:crossAx val="825438362"/>
        <c:crosses val="autoZero"/>
        <c:auto val="1"/>
        <c:lblAlgn val="ctr"/>
        <c:lblOffset val="100"/>
        <c:noMultiLvlLbl val="1"/>
      </c:catAx>
      <c:valAx>
        <c:axId val="8254383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s-AR"/>
          </a:p>
        </c:txPr>
        <c:crossAx val="901014544"/>
        <c:crosses val="autoZero"/>
        <c:crossBetween val="between"/>
      </c:valAx>
    </c:plotArea>
    <c:legend>
      <c:legendPos val="r"/>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strRef>
              <c:f>'COSTOS CP 1'!$J$42</c:f>
              <c:strCache>
                <c:ptCount val="1"/>
                <c:pt idx="0">
                  <c:v>Costo Variable Medio</c:v>
                </c:pt>
              </c:strCache>
            </c:strRef>
          </c:tx>
          <c:spPr>
            <a:ln cmpd="sng">
              <a:solidFill>
                <a:srgbClr val="5B9BD5"/>
              </a:solidFill>
            </a:ln>
          </c:spPr>
          <c:marker>
            <c:symbol val="none"/>
          </c:marker>
          <c:cat>
            <c:numRef>
              <c:f>'COSTOS CP 1'!$E$43:$E$51</c:f>
              <c:numCache>
                <c:formatCode>General</c:formatCode>
                <c:ptCount val="9"/>
                <c:pt idx="0">
                  <c:v>0</c:v>
                </c:pt>
                <c:pt idx="1">
                  <c:v>11</c:v>
                </c:pt>
                <c:pt idx="2">
                  <c:v>42</c:v>
                </c:pt>
                <c:pt idx="3">
                  <c:v>90</c:v>
                </c:pt>
                <c:pt idx="4">
                  <c:v>125</c:v>
                </c:pt>
                <c:pt idx="5">
                  <c:v>140</c:v>
                </c:pt>
                <c:pt idx="6">
                  <c:v>152</c:v>
                </c:pt>
                <c:pt idx="7">
                  <c:v>162</c:v>
                </c:pt>
                <c:pt idx="8">
                  <c:v>163</c:v>
                </c:pt>
              </c:numCache>
            </c:numRef>
          </c:cat>
          <c:val>
            <c:numRef>
              <c:f>'COSTOS CP 1'!$J$43:$J$51</c:f>
              <c:numCache>
                <c:formatCode>#,##0</c:formatCode>
                <c:ptCount val="9"/>
                <c:pt idx="0" formatCode="General">
                  <c:v>0</c:v>
                </c:pt>
                <c:pt idx="1">
                  <c:v>54545.454545454544</c:v>
                </c:pt>
                <c:pt idx="2">
                  <c:v>28571.428571428572</c:v>
                </c:pt>
                <c:pt idx="3">
                  <c:v>20000</c:v>
                </c:pt>
                <c:pt idx="4">
                  <c:v>19200</c:v>
                </c:pt>
                <c:pt idx="5">
                  <c:v>19285.714285714286</c:v>
                </c:pt>
                <c:pt idx="6">
                  <c:v>19736.842105263157</c:v>
                </c:pt>
                <c:pt idx="7">
                  <c:v>22222.222222222223</c:v>
                </c:pt>
                <c:pt idx="8">
                  <c:v>25766.87116564417</c:v>
                </c:pt>
              </c:numCache>
            </c:numRef>
          </c:val>
          <c:smooth val="0"/>
          <c:extLst>
            <c:ext xmlns:c16="http://schemas.microsoft.com/office/drawing/2014/chart" uri="{C3380CC4-5D6E-409C-BE32-E72D297353CC}">
              <c16:uniqueId val="{00000000-93B4-447E-92D0-887CD8DDCE24}"/>
            </c:ext>
          </c:extLst>
        </c:ser>
        <c:ser>
          <c:idx val="1"/>
          <c:order val="1"/>
          <c:tx>
            <c:strRef>
              <c:f>'COSTOS CP 1'!$K$42</c:f>
              <c:strCache>
                <c:ptCount val="1"/>
                <c:pt idx="0">
                  <c:v>Costo Total Medio</c:v>
                </c:pt>
              </c:strCache>
            </c:strRef>
          </c:tx>
          <c:spPr>
            <a:ln cmpd="sng">
              <a:solidFill>
                <a:srgbClr val="ED7D31"/>
              </a:solidFill>
            </a:ln>
          </c:spPr>
          <c:marker>
            <c:symbol val="none"/>
          </c:marker>
          <c:cat>
            <c:numRef>
              <c:f>'COSTOS CP 1'!$E$43:$E$51</c:f>
              <c:numCache>
                <c:formatCode>General</c:formatCode>
                <c:ptCount val="9"/>
                <c:pt idx="0">
                  <c:v>0</c:v>
                </c:pt>
                <c:pt idx="1">
                  <c:v>11</c:v>
                </c:pt>
                <c:pt idx="2">
                  <c:v>42</c:v>
                </c:pt>
                <c:pt idx="3">
                  <c:v>90</c:v>
                </c:pt>
                <c:pt idx="4">
                  <c:v>125</c:v>
                </c:pt>
                <c:pt idx="5">
                  <c:v>140</c:v>
                </c:pt>
                <c:pt idx="6">
                  <c:v>152</c:v>
                </c:pt>
                <c:pt idx="7">
                  <c:v>162</c:v>
                </c:pt>
                <c:pt idx="8">
                  <c:v>163</c:v>
                </c:pt>
              </c:numCache>
            </c:numRef>
          </c:cat>
          <c:val>
            <c:numRef>
              <c:f>'COSTOS CP 1'!$K$43:$K$51</c:f>
              <c:numCache>
                <c:formatCode>#,##0</c:formatCode>
                <c:ptCount val="9"/>
                <c:pt idx="0" formatCode="General">
                  <c:v>0</c:v>
                </c:pt>
                <c:pt idx="1">
                  <c:v>90909.090909090912</c:v>
                </c:pt>
                <c:pt idx="2">
                  <c:v>38095.238095238092</c:v>
                </c:pt>
                <c:pt idx="3">
                  <c:v>24444.444444444445</c:v>
                </c:pt>
                <c:pt idx="4">
                  <c:v>22400</c:v>
                </c:pt>
                <c:pt idx="5">
                  <c:v>22142.857142857141</c:v>
                </c:pt>
                <c:pt idx="6">
                  <c:v>22368.42105263158</c:v>
                </c:pt>
                <c:pt idx="7">
                  <c:v>24691.358024691359</c:v>
                </c:pt>
                <c:pt idx="8">
                  <c:v>28220.858895705522</c:v>
                </c:pt>
              </c:numCache>
            </c:numRef>
          </c:val>
          <c:smooth val="0"/>
          <c:extLst>
            <c:ext xmlns:c16="http://schemas.microsoft.com/office/drawing/2014/chart" uri="{C3380CC4-5D6E-409C-BE32-E72D297353CC}">
              <c16:uniqueId val="{00000001-93B4-447E-92D0-887CD8DDCE24}"/>
            </c:ext>
          </c:extLst>
        </c:ser>
        <c:ser>
          <c:idx val="2"/>
          <c:order val="2"/>
          <c:tx>
            <c:strRef>
              <c:f>'COSTOS CP 1'!$L$42</c:f>
              <c:strCache>
                <c:ptCount val="1"/>
                <c:pt idx="0">
                  <c:v>Costos Marginales</c:v>
                </c:pt>
              </c:strCache>
            </c:strRef>
          </c:tx>
          <c:spPr>
            <a:ln cmpd="sng">
              <a:solidFill>
                <a:srgbClr val="A5A5A5"/>
              </a:solidFill>
            </a:ln>
          </c:spPr>
          <c:marker>
            <c:symbol val="none"/>
          </c:marker>
          <c:cat>
            <c:numRef>
              <c:f>'COSTOS CP 1'!$E$43:$E$51</c:f>
              <c:numCache>
                <c:formatCode>General</c:formatCode>
                <c:ptCount val="9"/>
                <c:pt idx="0">
                  <c:v>0</c:v>
                </c:pt>
                <c:pt idx="1">
                  <c:v>11</c:v>
                </c:pt>
                <c:pt idx="2">
                  <c:v>42</c:v>
                </c:pt>
                <c:pt idx="3">
                  <c:v>90</c:v>
                </c:pt>
                <c:pt idx="4">
                  <c:v>125</c:v>
                </c:pt>
                <c:pt idx="5">
                  <c:v>140</c:v>
                </c:pt>
                <c:pt idx="6">
                  <c:v>152</c:v>
                </c:pt>
                <c:pt idx="7">
                  <c:v>162</c:v>
                </c:pt>
                <c:pt idx="8">
                  <c:v>163</c:v>
                </c:pt>
              </c:numCache>
            </c:numRef>
          </c:cat>
          <c:val>
            <c:numRef>
              <c:f>'COSTOS CP 1'!$L$43:$L$51</c:f>
              <c:numCache>
                <c:formatCode>#,##0</c:formatCode>
                <c:ptCount val="9"/>
                <c:pt idx="0" formatCode="General">
                  <c:v>0</c:v>
                </c:pt>
                <c:pt idx="1">
                  <c:v>54545.454545454544</c:v>
                </c:pt>
                <c:pt idx="2">
                  <c:v>19354.83870967742</c:v>
                </c:pt>
                <c:pt idx="3">
                  <c:v>12500</c:v>
                </c:pt>
                <c:pt idx="4">
                  <c:v>17142.857142857141</c:v>
                </c:pt>
                <c:pt idx="5">
                  <c:v>20000</c:v>
                </c:pt>
                <c:pt idx="6">
                  <c:v>25000</c:v>
                </c:pt>
                <c:pt idx="7">
                  <c:v>60000</c:v>
                </c:pt>
                <c:pt idx="8">
                  <c:v>600000</c:v>
                </c:pt>
              </c:numCache>
            </c:numRef>
          </c:val>
          <c:smooth val="0"/>
          <c:extLst>
            <c:ext xmlns:c16="http://schemas.microsoft.com/office/drawing/2014/chart" uri="{C3380CC4-5D6E-409C-BE32-E72D297353CC}">
              <c16:uniqueId val="{00000002-93B4-447E-92D0-887CD8DDCE24}"/>
            </c:ext>
          </c:extLst>
        </c:ser>
        <c:dLbls>
          <c:showLegendKey val="0"/>
          <c:showVal val="0"/>
          <c:showCatName val="0"/>
          <c:showSerName val="0"/>
          <c:showPercent val="0"/>
          <c:showBubbleSize val="0"/>
        </c:dLbls>
        <c:smooth val="0"/>
        <c:axId val="1868656740"/>
        <c:axId val="1727005888"/>
      </c:lineChart>
      <c:catAx>
        <c:axId val="1868656740"/>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1727005888"/>
        <c:crosses val="autoZero"/>
        <c:auto val="1"/>
        <c:lblAlgn val="ctr"/>
        <c:lblOffset val="100"/>
        <c:noMultiLvlLbl val="1"/>
      </c:catAx>
      <c:valAx>
        <c:axId val="17270058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1868656740"/>
        <c:crosses val="autoZero"/>
        <c:crossBetween val="between"/>
      </c:valAx>
    </c:plotArea>
    <c:legend>
      <c:legendPos val="r"/>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strRef>
              <c:f>'COSTOS CP 1'!$E$76</c:f>
              <c:strCache>
                <c:ptCount val="1"/>
                <c:pt idx="0">
                  <c:v>Costo Total Medio</c:v>
                </c:pt>
              </c:strCache>
            </c:strRef>
          </c:tx>
          <c:spPr>
            <a:ln cmpd="sng">
              <a:solidFill>
                <a:srgbClr val="5B9BD5"/>
              </a:solidFill>
            </a:ln>
          </c:spPr>
          <c:marker>
            <c:symbol val="none"/>
          </c:marker>
          <c:cat>
            <c:numRef>
              <c:f>'COSTOS CP 1'!$C$77:$C$85</c:f>
              <c:numCache>
                <c:formatCode>0</c:formatCode>
                <c:ptCount val="9"/>
                <c:pt idx="0">
                  <c:v>0</c:v>
                </c:pt>
                <c:pt idx="1">
                  <c:v>10</c:v>
                </c:pt>
                <c:pt idx="2">
                  <c:v>20</c:v>
                </c:pt>
                <c:pt idx="3">
                  <c:v>30</c:v>
                </c:pt>
                <c:pt idx="4">
                  <c:v>40</c:v>
                </c:pt>
                <c:pt idx="5">
                  <c:v>45</c:v>
                </c:pt>
                <c:pt idx="6">
                  <c:v>50</c:v>
                </c:pt>
                <c:pt idx="7">
                  <c:v>60</c:v>
                </c:pt>
                <c:pt idx="8">
                  <c:v>70</c:v>
                </c:pt>
              </c:numCache>
            </c:numRef>
          </c:cat>
          <c:val>
            <c:numRef>
              <c:f>'COSTOS CP 1'!$E$77:$E$85</c:f>
              <c:numCache>
                <c:formatCode>#,##0</c:formatCode>
                <c:ptCount val="9"/>
                <c:pt idx="0" formatCode="General">
                  <c:v>0</c:v>
                </c:pt>
                <c:pt idx="1">
                  <c:v>90909.090909090912</c:v>
                </c:pt>
                <c:pt idx="2">
                  <c:v>38095.238095238092</c:v>
                </c:pt>
                <c:pt idx="3">
                  <c:v>24444.444444444445</c:v>
                </c:pt>
                <c:pt idx="4">
                  <c:v>22400</c:v>
                </c:pt>
                <c:pt idx="5">
                  <c:v>22142.857142857141</c:v>
                </c:pt>
                <c:pt idx="6">
                  <c:v>22368.42105263158</c:v>
                </c:pt>
                <c:pt idx="7">
                  <c:v>24691.358024691359</c:v>
                </c:pt>
                <c:pt idx="8">
                  <c:v>28220.858895705522</c:v>
                </c:pt>
              </c:numCache>
            </c:numRef>
          </c:val>
          <c:smooth val="0"/>
          <c:extLst>
            <c:ext xmlns:c16="http://schemas.microsoft.com/office/drawing/2014/chart" uri="{C3380CC4-5D6E-409C-BE32-E72D297353CC}">
              <c16:uniqueId val="{00000000-C8AD-4238-A0DE-45A206CB0C16}"/>
            </c:ext>
          </c:extLst>
        </c:ser>
        <c:ser>
          <c:idx val="1"/>
          <c:order val="1"/>
          <c:tx>
            <c:strRef>
              <c:f>'COSTOS CP 1'!$F$76</c:f>
              <c:strCache>
                <c:ptCount val="1"/>
                <c:pt idx="0">
                  <c:v>Costos Marginales</c:v>
                </c:pt>
              </c:strCache>
            </c:strRef>
          </c:tx>
          <c:spPr>
            <a:ln cmpd="sng">
              <a:solidFill>
                <a:srgbClr val="ED7D31"/>
              </a:solidFill>
            </a:ln>
          </c:spPr>
          <c:marker>
            <c:symbol val="none"/>
          </c:marker>
          <c:cat>
            <c:numRef>
              <c:f>'COSTOS CP 1'!$C$77:$C$85</c:f>
              <c:numCache>
                <c:formatCode>0</c:formatCode>
                <c:ptCount val="9"/>
                <c:pt idx="0">
                  <c:v>0</c:v>
                </c:pt>
                <c:pt idx="1">
                  <c:v>10</c:v>
                </c:pt>
                <c:pt idx="2">
                  <c:v>20</c:v>
                </c:pt>
                <c:pt idx="3">
                  <c:v>30</c:v>
                </c:pt>
                <c:pt idx="4">
                  <c:v>40</c:v>
                </c:pt>
                <c:pt idx="5">
                  <c:v>45</c:v>
                </c:pt>
                <c:pt idx="6">
                  <c:v>50</c:v>
                </c:pt>
                <c:pt idx="7">
                  <c:v>60</c:v>
                </c:pt>
                <c:pt idx="8">
                  <c:v>70</c:v>
                </c:pt>
              </c:numCache>
            </c:numRef>
          </c:cat>
          <c:val>
            <c:numRef>
              <c:f>'COSTOS CP 1'!$F$77:$F$85</c:f>
              <c:numCache>
                <c:formatCode>#,##0</c:formatCode>
                <c:ptCount val="9"/>
                <c:pt idx="0" formatCode="General">
                  <c:v>0</c:v>
                </c:pt>
                <c:pt idx="1">
                  <c:v>54545.454545454544</c:v>
                </c:pt>
                <c:pt idx="2">
                  <c:v>19354.83870967742</c:v>
                </c:pt>
                <c:pt idx="3">
                  <c:v>12500</c:v>
                </c:pt>
                <c:pt idx="4">
                  <c:v>17142.857142857141</c:v>
                </c:pt>
                <c:pt idx="5">
                  <c:v>20000</c:v>
                </c:pt>
                <c:pt idx="6">
                  <c:v>25000</c:v>
                </c:pt>
                <c:pt idx="7">
                  <c:v>60000</c:v>
                </c:pt>
                <c:pt idx="8">
                  <c:v>600000</c:v>
                </c:pt>
              </c:numCache>
            </c:numRef>
          </c:val>
          <c:smooth val="0"/>
          <c:extLst>
            <c:ext xmlns:c16="http://schemas.microsoft.com/office/drawing/2014/chart" uri="{C3380CC4-5D6E-409C-BE32-E72D297353CC}">
              <c16:uniqueId val="{00000001-C8AD-4238-A0DE-45A206CB0C16}"/>
            </c:ext>
          </c:extLst>
        </c:ser>
        <c:dLbls>
          <c:showLegendKey val="0"/>
          <c:showVal val="0"/>
          <c:showCatName val="0"/>
          <c:showSerName val="0"/>
          <c:showPercent val="0"/>
          <c:showBubbleSize val="0"/>
        </c:dLbls>
        <c:smooth val="0"/>
        <c:axId val="1186155676"/>
        <c:axId val="311986994"/>
      </c:lineChart>
      <c:catAx>
        <c:axId val="1186155676"/>
        <c:scaling>
          <c:orientation val="minMax"/>
        </c:scaling>
        <c:delete val="0"/>
        <c:axPos val="b"/>
        <c:title>
          <c:tx>
            <c:rich>
              <a:bodyPr/>
              <a:lstStyle/>
              <a:p>
                <a:pPr lvl="0">
                  <a:defRPr b="0">
                    <a:solidFill>
                      <a:srgbClr val="000000"/>
                    </a:solidFill>
                    <a:latin typeface="+mn-lt"/>
                  </a:defRPr>
                </a:pPr>
                <a:r>
                  <a:rPr lang="es-AR" b="0">
                    <a:solidFill>
                      <a:srgbClr val="000000"/>
                    </a:solidFill>
                    <a:latin typeface="+mn-lt"/>
                  </a:rPr>
                  <a:t>Mano de Obra</a:t>
                </a:r>
              </a:p>
            </c:rich>
          </c:tx>
          <c:overlay val="0"/>
        </c:title>
        <c:numFmt formatCode="0" sourceLinked="1"/>
        <c:majorTickMark val="none"/>
        <c:minorTickMark val="none"/>
        <c:tickLblPos val="nextTo"/>
        <c:txPr>
          <a:bodyPr/>
          <a:lstStyle/>
          <a:p>
            <a:pPr lvl="0">
              <a:defRPr b="0">
                <a:solidFill>
                  <a:srgbClr val="000000"/>
                </a:solidFill>
                <a:latin typeface="+mn-lt"/>
              </a:defRPr>
            </a:pPr>
            <a:endParaRPr lang="es-AR"/>
          </a:p>
        </c:txPr>
        <c:crossAx val="311986994"/>
        <c:crosses val="autoZero"/>
        <c:auto val="1"/>
        <c:lblAlgn val="ctr"/>
        <c:lblOffset val="100"/>
        <c:noMultiLvlLbl val="1"/>
      </c:catAx>
      <c:valAx>
        <c:axId val="311986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s-AR" b="0">
                    <a:solidFill>
                      <a:srgbClr val="000000"/>
                    </a:solidFill>
                    <a:latin typeface="+mn-lt"/>
                  </a:rPr>
                  <a:t>Costo</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1186155676"/>
        <c:crosses val="autoZero"/>
        <c:crossBetween val="between"/>
      </c:valAx>
    </c:plotArea>
    <c:legend>
      <c:legendPos val="r"/>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strRef>
              <c:f>'COSTOS CP-2'!$D$14</c:f>
              <c:strCache>
                <c:ptCount val="1"/>
                <c:pt idx="0">
                  <c:v>Costo Fijo</c:v>
                </c:pt>
              </c:strCache>
            </c:strRef>
          </c:tx>
          <c:spPr>
            <a:ln cmpd="sng">
              <a:solidFill>
                <a:srgbClr val="5B9BD5"/>
              </a:solidFill>
            </a:ln>
          </c:spPr>
          <c:marker>
            <c:symbol val="none"/>
          </c:marker>
          <c:cat>
            <c:numRef>
              <c:f>'COSTOS CP-2'!$B$15:$B$23</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CP-2'!$D$15:$D$23</c:f>
              <c:numCache>
                <c:formatCode>General</c:formatCode>
                <c:ptCount val="9"/>
                <c:pt idx="0">
                  <c:v>600</c:v>
                </c:pt>
                <c:pt idx="1">
                  <c:v>600</c:v>
                </c:pt>
                <c:pt idx="2">
                  <c:v>600</c:v>
                </c:pt>
                <c:pt idx="3">
                  <c:v>600</c:v>
                </c:pt>
                <c:pt idx="4">
                  <c:v>600</c:v>
                </c:pt>
                <c:pt idx="5">
                  <c:v>600</c:v>
                </c:pt>
                <c:pt idx="6">
                  <c:v>600</c:v>
                </c:pt>
                <c:pt idx="7">
                  <c:v>600</c:v>
                </c:pt>
                <c:pt idx="8">
                  <c:v>600</c:v>
                </c:pt>
              </c:numCache>
            </c:numRef>
          </c:val>
          <c:smooth val="1"/>
          <c:extLst>
            <c:ext xmlns:c16="http://schemas.microsoft.com/office/drawing/2014/chart" uri="{C3380CC4-5D6E-409C-BE32-E72D297353CC}">
              <c16:uniqueId val="{00000000-51F0-435F-8D8F-DABDD1F47BF8}"/>
            </c:ext>
          </c:extLst>
        </c:ser>
        <c:ser>
          <c:idx val="1"/>
          <c:order val="1"/>
          <c:tx>
            <c:strRef>
              <c:f>'COSTOS CP-2'!$E$14</c:f>
              <c:strCache>
                <c:ptCount val="1"/>
              </c:strCache>
            </c:strRef>
          </c:tx>
          <c:spPr>
            <a:ln cmpd="sng">
              <a:solidFill>
                <a:srgbClr val="ED7D31"/>
              </a:solidFill>
            </a:ln>
          </c:spPr>
          <c:marker>
            <c:symbol val="none"/>
          </c:marker>
          <c:cat>
            <c:numRef>
              <c:f>'COSTOS CP-2'!$B$15:$B$23</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CP-2'!$E$15:$E$23</c:f>
              <c:numCache>
                <c:formatCode>General</c:formatCode>
                <c:ptCount val="9"/>
              </c:numCache>
            </c:numRef>
          </c:val>
          <c:smooth val="1"/>
          <c:extLst>
            <c:ext xmlns:c16="http://schemas.microsoft.com/office/drawing/2014/chart" uri="{C3380CC4-5D6E-409C-BE32-E72D297353CC}">
              <c16:uniqueId val="{00000001-51F0-435F-8D8F-DABDD1F47BF8}"/>
            </c:ext>
          </c:extLst>
        </c:ser>
        <c:ser>
          <c:idx val="2"/>
          <c:order val="2"/>
          <c:tx>
            <c:strRef>
              <c:f>'COSTOS CP-2'!$F$14</c:f>
              <c:strCache>
                <c:ptCount val="1"/>
                <c:pt idx="0">
                  <c:v>Costo Variable</c:v>
                </c:pt>
              </c:strCache>
            </c:strRef>
          </c:tx>
          <c:spPr>
            <a:ln cmpd="sng">
              <a:solidFill>
                <a:srgbClr val="A5A5A5"/>
              </a:solidFill>
            </a:ln>
          </c:spPr>
          <c:marker>
            <c:symbol val="none"/>
          </c:marker>
          <c:cat>
            <c:numRef>
              <c:f>'COSTOS CP-2'!$B$15:$B$23</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CP-2'!$F$15:$F$23</c:f>
              <c:numCache>
                <c:formatCode>General</c:formatCode>
                <c:ptCount val="9"/>
                <c:pt idx="0">
                  <c:v>0</c:v>
                </c:pt>
                <c:pt idx="1">
                  <c:v>592.5</c:v>
                </c:pt>
                <c:pt idx="2">
                  <c:v>940</c:v>
                </c:pt>
                <c:pt idx="3">
                  <c:v>1147.5</c:v>
                </c:pt>
                <c:pt idx="4">
                  <c:v>1320</c:v>
                </c:pt>
                <c:pt idx="5">
                  <c:v>1562.5</c:v>
                </c:pt>
                <c:pt idx="6">
                  <c:v>1980.0000000000005</c:v>
                </c:pt>
                <c:pt idx="7">
                  <c:v>2677.5000000000009</c:v>
                </c:pt>
                <c:pt idx="8">
                  <c:v>3760</c:v>
                </c:pt>
              </c:numCache>
            </c:numRef>
          </c:val>
          <c:smooth val="1"/>
          <c:extLst>
            <c:ext xmlns:c16="http://schemas.microsoft.com/office/drawing/2014/chart" uri="{C3380CC4-5D6E-409C-BE32-E72D297353CC}">
              <c16:uniqueId val="{00000002-51F0-435F-8D8F-DABDD1F47BF8}"/>
            </c:ext>
          </c:extLst>
        </c:ser>
        <c:dLbls>
          <c:showLegendKey val="0"/>
          <c:showVal val="0"/>
          <c:showCatName val="0"/>
          <c:showSerName val="0"/>
          <c:showPercent val="0"/>
          <c:showBubbleSize val="0"/>
        </c:dLbls>
        <c:smooth val="0"/>
        <c:axId val="586927787"/>
        <c:axId val="1751020946"/>
      </c:lineChart>
      <c:catAx>
        <c:axId val="586927787"/>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1751020946"/>
        <c:crosses val="autoZero"/>
        <c:auto val="1"/>
        <c:lblAlgn val="ctr"/>
        <c:lblOffset val="100"/>
        <c:noMultiLvlLbl val="1"/>
      </c:catAx>
      <c:valAx>
        <c:axId val="17510209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586927787"/>
        <c:crosses val="autoZero"/>
        <c:crossBetween val="between"/>
      </c:valAx>
    </c:plotArea>
    <c:legend>
      <c:legendPos val="r"/>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strRef>
              <c:f>'COSTOS CP-2'!$D$43</c:f>
              <c:strCache>
                <c:ptCount val="1"/>
                <c:pt idx="0">
                  <c:v>Costo Fijo Medio (CFMe)</c:v>
                </c:pt>
              </c:strCache>
            </c:strRef>
          </c:tx>
          <c:spPr>
            <a:ln cmpd="sng">
              <a:solidFill>
                <a:srgbClr val="5B9BD5"/>
              </a:solidFill>
            </a:ln>
          </c:spPr>
          <c:marker>
            <c:symbol val="none"/>
          </c:marker>
          <c:cat>
            <c:numRef>
              <c:f>'COSTOS CP-2'!$B$44:$B$52</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CP-2'!$D$44:$D$52</c:f>
              <c:numCache>
                <c:formatCode>General</c:formatCode>
                <c:ptCount val="9"/>
                <c:pt idx="0">
                  <c:v>0</c:v>
                </c:pt>
                <c:pt idx="1">
                  <c:v>120</c:v>
                </c:pt>
                <c:pt idx="2">
                  <c:v>60</c:v>
                </c:pt>
                <c:pt idx="3">
                  <c:v>40</c:v>
                </c:pt>
                <c:pt idx="4">
                  <c:v>30</c:v>
                </c:pt>
                <c:pt idx="5">
                  <c:v>24</c:v>
                </c:pt>
                <c:pt idx="6">
                  <c:v>20</c:v>
                </c:pt>
                <c:pt idx="7">
                  <c:v>17.142857142857142</c:v>
                </c:pt>
                <c:pt idx="8">
                  <c:v>15</c:v>
                </c:pt>
              </c:numCache>
            </c:numRef>
          </c:val>
          <c:smooth val="0"/>
          <c:extLst>
            <c:ext xmlns:c16="http://schemas.microsoft.com/office/drawing/2014/chart" uri="{C3380CC4-5D6E-409C-BE32-E72D297353CC}">
              <c16:uniqueId val="{00000000-1262-4EC4-AD5A-26E0AADB5C97}"/>
            </c:ext>
          </c:extLst>
        </c:ser>
        <c:ser>
          <c:idx val="1"/>
          <c:order val="1"/>
          <c:tx>
            <c:strRef>
              <c:f>'COSTOS CP-2'!$E$43</c:f>
              <c:strCache>
                <c:ptCount val="1"/>
              </c:strCache>
            </c:strRef>
          </c:tx>
          <c:spPr>
            <a:ln cmpd="sng">
              <a:solidFill>
                <a:srgbClr val="ED7D31"/>
              </a:solidFill>
            </a:ln>
          </c:spPr>
          <c:marker>
            <c:symbol val="none"/>
          </c:marker>
          <c:cat>
            <c:numRef>
              <c:f>'COSTOS CP-2'!$B$44:$B$52</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CP-2'!$E$44:$E$52</c:f>
              <c:numCache>
                <c:formatCode>General</c:formatCode>
                <c:ptCount val="9"/>
              </c:numCache>
            </c:numRef>
          </c:val>
          <c:smooth val="0"/>
          <c:extLst>
            <c:ext xmlns:c16="http://schemas.microsoft.com/office/drawing/2014/chart" uri="{C3380CC4-5D6E-409C-BE32-E72D297353CC}">
              <c16:uniqueId val="{00000001-1262-4EC4-AD5A-26E0AADB5C97}"/>
            </c:ext>
          </c:extLst>
        </c:ser>
        <c:ser>
          <c:idx val="2"/>
          <c:order val="2"/>
          <c:tx>
            <c:strRef>
              <c:f>'COSTOS CP-2'!$F$43</c:f>
              <c:strCache>
                <c:ptCount val="1"/>
                <c:pt idx="0">
                  <c:v>Costo Variable Medio (CVMe)</c:v>
                </c:pt>
              </c:strCache>
            </c:strRef>
          </c:tx>
          <c:spPr>
            <a:ln cmpd="sng">
              <a:solidFill>
                <a:srgbClr val="A5A5A5"/>
              </a:solidFill>
            </a:ln>
          </c:spPr>
          <c:marker>
            <c:symbol val="none"/>
          </c:marker>
          <c:cat>
            <c:numRef>
              <c:f>'COSTOS CP-2'!$B$44:$B$52</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CP-2'!$F$44:$F$52</c:f>
              <c:numCache>
                <c:formatCode>General</c:formatCode>
                <c:ptCount val="9"/>
                <c:pt idx="0">
                  <c:v>0</c:v>
                </c:pt>
                <c:pt idx="1">
                  <c:v>118.5</c:v>
                </c:pt>
                <c:pt idx="2">
                  <c:v>94</c:v>
                </c:pt>
                <c:pt idx="3">
                  <c:v>76.5</c:v>
                </c:pt>
                <c:pt idx="4">
                  <c:v>66</c:v>
                </c:pt>
                <c:pt idx="5">
                  <c:v>62.5</c:v>
                </c:pt>
                <c:pt idx="6">
                  <c:v>66.000000000000014</c:v>
                </c:pt>
                <c:pt idx="7">
                  <c:v>76.500000000000028</c:v>
                </c:pt>
                <c:pt idx="8">
                  <c:v>94</c:v>
                </c:pt>
              </c:numCache>
            </c:numRef>
          </c:val>
          <c:smooth val="0"/>
          <c:extLst>
            <c:ext xmlns:c16="http://schemas.microsoft.com/office/drawing/2014/chart" uri="{C3380CC4-5D6E-409C-BE32-E72D297353CC}">
              <c16:uniqueId val="{00000002-1262-4EC4-AD5A-26E0AADB5C97}"/>
            </c:ext>
          </c:extLst>
        </c:ser>
        <c:ser>
          <c:idx val="3"/>
          <c:order val="3"/>
          <c:tx>
            <c:strRef>
              <c:f>'COSTOS CP-2'!$G$43</c:f>
              <c:strCache>
                <c:ptCount val="1"/>
              </c:strCache>
            </c:strRef>
          </c:tx>
          <c:spPr>
            <a:ln cmpd="sng">
              <a:solidFill>
                <a:srgbClr val="FFC000"/>
              </a:solidFill>
            </a:ln>
          </c:spPr>
          <c:marker>
            <c:symbol val="none"/>
          </c:marker>
          <c:cat>
            <c:numRef>
              <c:f>'COSTOS CP-2'!$B$44:$B$52</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CP-2'!$G$44:$G$52</c:f>
              <c:numCache>
                <c:formatCode>General</c:formatCode>
                <c:ptCount val="9"/>
              </c:numCache>
            </c:numRef>
          </c:val>
          <c:smooth val="0"/>
          <c:extLst>
            <c:ext xmlns:c16="http://schemas.microsoft.com/office/drawing/2014/chart" uri="{C3380CC4-5D6E-409C-BE32-E72D297353CC}">
              <c16:uniqueId val="{00000003-1262-4EC4-AD5A-26E0AADB5C97}"/>
            </c:ext>
          </c:extLst>
        </c:ser>
        <c:dLbls>
          <c:showLegendKey val="0"/>
          <c:showVal val="0"/>
          <c:showCatName val="0"/>
          <c:showSerName val="0"/>
          <c:showPercent val="0"/>
          <c:showBubbleSize val="0"/>
        </c:dLbls>
        <c:smooth val="0"/>
        <c:axId val="1169489005"/>
        <c:axId val="1468552553"/>
      </c:lineChart>
      <c:catAx>
        <c:axId val="1169489005"/>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1468552553"/>
        <c:crosses val="autoZero"/>
        <c:auto val="1"/>
        <c:lblAlgn val="ctr"/>
        <c:lblOffset val="100"/>
        <c:noMultiLvlLbl val="1"/>
      </c:catAx>
      <c:valAx>
        <c:axId val="14685525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1169489005"/>
        <c:crosses val="autoZero"/>
        <c:crossBetween val="between"/>
      </c:valAx>
    </c:plotArea>
    <c:legend>
      <c:legendPos val="r"/>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strRef>
              <c:f>'COSTOS CP-2'!$D$14</c:f>
              <c:strCache>
                <c:ptCount val="1"/>
                <c:pt idx="0">
                  <c:v>Costo Fijo</c:v>
                </c:pt>
              </c:strCache>
            </c:strRef>
          </c:tx>
          <c:spPr>
            <a:ln cmpd="sng">
              <a:solidFill>
                <a:srgbClr val="5B9BD5"/>
              </a:solidFill>
            </a:ln>
          </c:spPr>
          <c:marker>
            <c:symbol val="none"/>
          </c:marker>
          <c:cat>
            <c:numRef>
              <c:f>'COSTOS CP-2'!$B$15:$B$23</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CP-2'!$D$15:$D$23</c:f>
              <c:numCache>
                <c:formatCode>General</c:formatCode>
                <c:ptCount val="9"/>
                <c:pt idx="0">
                  <c:v>600</c:v>
                </c:pt>
                <c:pt idx="1">
                  <c:v>600</c:v>
                </c:pt>
                <c:pt idx="2">
                  <c:v>600</c:v>
                </c:pt>
                <c:pt idx="3">
                  <c:v>600</c:v>
                </c:pt>
                <c:pt idx="4">
                  <c:v>600</c:v>
                </c:pt>
                <c:pt idx="5">
                  <c:v>600</c:v>
                </c:pt>
                <c:pt idx="6">
                  <c:v>600</c:v>
                </c:pt>
                <c:pt idx="7">
                  <c:v>600</c:v>
                </c:pt>
                <c:pt idx="8">
                  <c:v>600</c:v>
                </c:pt>
              </c:numCache>
            </c:numRef>
          </c:val>
          <c:smooth val="1"/>
          <c:extLst>
            <c:ext xmlns:c16="http://schemas.microsoft.com/office/drawing/2014/chart" uri="{C3380CC4-5D6E-409C-BE32-E72D297353CC}">
              <c16:uniqueId val="{00000000-EE9E-4F31-AC4F-FDE0C369CDBF}"/>
            </c:ext>
          </c:extLst>
        </c:ser>
        <c:ser>
          <c:idx val="1"/>
          <c:order val="1"/>
          <c:tx>
            <c:strRef>
              <c:f>'COSTOS CP-2'!$E$14</c:f>
              <c:strCache>
                <c:ptCount val="1"/>
              </c:strCache>
            </c:strRef>
          </c:tx>
          <c:spPr>
            <a:ln cmpd="sng">
              <a:solidFill>
                <a:srgbClr val="ED7D31"/>
              </a:solidFill>
            </a:ln>
          </c:spPr>
          <c:marker>
            <c:symbol val="none"/>
          </c:marker>
          <c:cat>
            <c:numRef>
              <c:f>'COSTOS CP-2'!$B$15:$B$23</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CP-2'!$E$15:$E$23</c:f>
              <c:numCache>
                <c:formatCode>General</c:formatCode>
                <c:ptCount val="9"/>
              </c:numCache>
            </c:numRef>
          </c:val>
          <c:smooth val="1"/>
          <c:extLst>
            <c:ext xmlns:c16="http://schemas.microsoft.com/office/drawing/2014/chart" uri="{C3380CC4-5D6E-409C-BE32-E72D297353CC}">
              <c16:uniqueId val="{00000001-EE9E-4F31-AC4F-FDE0C369CDBF}"/>
            </c:ext>
          </c:extLst>
        </c:ser>
        <c:ser>
          <c:idx val="2"/>
          <c:order val="2"/>
          <c:tx>
            <c:strRef>
              <c:f>'COSTOS CP-2'!$F$14</c:f>
              <c:strCache>
                <c:ptCount val="1"/>
                <c:pt idx="0">
                  <c:v>Costo Variable</c:v>
                </c:pt>
              </c:strCache>
            </c:strRef>
          </c:tx>
          <c:spPr>
            <a:ln cmpd="sng">
              <a:solidFill>
                <a:srgbClr val="A5A5A5"/>
              </a:solidFill>
            </a:ln>
          </c:spPr>
          <c:marker>
            <c:symbol val="none"/>
          </c:marker>
          <c:cat>
            <c:numRef>
              <c:f>'COSTOS CP-2'!$B$15:$B$23</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CP-2'!$F$15:$F$23</c:f>
              <c:numCache>
                <c:formatCode>General</c:formatCode>
                <c:ptCount val="9"/>
                <c:pt idx="0">
                  <c:v>0</c:v>
                </c:pt>
                <c:pt idx="1">
                  <c:v>592.5</c:v>
                </c:pt>
                <c:pt idx="2">
                  <c:v>940</c:v>
                </c:pt>
                <c:pt idx="3">
                  <c:v>1147.5</c:v>
                </c:pt>
                <c:pt idx="4">
                  <c:v>1320</c:v>
                </c:pt>
                <c:pt idx="5">
                  <c:v>1562.5</c:v>
                </c:pt>
                <c:pt idx="6">
                  <c:v>1980.0000000000005</c:v>
                </c:pt>
                <c:pt idx="7">
                  <c:v>2677.5000000000009</c:v>
                </c:pt>
                <c:pt idx="8">
                  <c:v>3760</c:v>
                </c:pt>
              </c:numCache>
            </c:numRef>
          </c:val>
          <c:smooth val="1"/>
          <c:extLst>
            <c:ext xmlns:c16="http://schemas.microsoft.com/office/drawing/2014/chart" uri="{C3380CC4-5D6E-409C-BE32-E72D297353CC}">
              <c16:uniqueId val="{00000002-EE9E-4F31-AC4F-FDE0C369CDBF}"/>
            </c:ext>
          </c:extLst>
        </c:ser>
        <c:dLbls>
          <c:showLegendKey val="0"/>
          <c:showVal val="0"/>
          <c:showCatName val="0"/>
          <c:showSerName val="0"/>
          <c:showPercent val="0"/>
          <c:showBubbleSize val="0"/>
        </c:dLbls>
        <c:smooth val="0"/>
        <c:axId val="1322391861"/>
        <c:axId val="233573845"/>
      </c:lineChart>
      <c:catAx>
        <c:axId val="1322391861"/>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233573845"/>
        <c:crosses val="autoZero"/>
        <c:auto val="1"/>
        <c:lblAlgn val="ctr"/>
        <c:lblOffset val="100"/>
        <c:noMultiLvlLbl val="1"/>
      </c:catAx>
      <c:valAx>
        <c:axId val="2335738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1322391861"/>
        <c:crosses val="autoZero"/>
        <c:crossBetween val="between"/>
      </c:valAx>
    </c:plotArea>
    <c:legend>
      <c:legendPos val="r"/>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strRef>
              <c:f>'COSTOS CP-2'!$E$43</c:f>
              <c:strCache>
                <c:ptCount val="1"/>
              </c:strCache>
            </c:strRef>
          </c:tx>
          <c:spPr>
            <a:ln cmpd="sng">
              <a:solidFill>
                <a:srgbClr val="5B9BD5"/>
              </a:solidFill>
            </a:ln>
          </c:spPr>
          <c:marker>
            <c:symbol val="none"/>
          </c:marker>
          <c:cat>
            <c:numRef>
              <c:f>'COSTOS CP-2'!$B$44:$B$52</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CP-2'!$E$44:$E$52</c:f>
              <c:numCache>
                <c:formatCode>General</c:formatCode>
                <c:ptCount val="9"/>
              </c:numCache>
            </c:numRef>
          </c:val>
          <c:smooth val="0"/>
          <c:extLst>
            <c:ext xmlns:c16="http://schemas.microsoft.com/office/drawing/2014/chart" uri="{C3380CC4-5D6E-409C-BE32-E72D297353CC}">
              <c16:uniqueId val="{00000000-CD13-4A5B-B4B2-8252079B685B}"/>
            </c:ext>
          </c:extLst>
        </c:ser>
        <c:ser>
          <c:idx val="1"/>
          <c:order val="1"/>
          <c:tx>
            <c:strRef>
              <c:f>'COSTOS CP-2'!$G$43</c:f>
              <c:strCache>
                <c:ptCount val="1"/>
              </c:strCache>
            </c:strRef>
          </c:tx>
          <c:spPr>
            <a:ln cmpd="sng">
              <a:solidFill>
                <a:srgbClr val="ED7D31"/>
              </a:solidFill>
            </a:ln>
          </c:spPr>
          <c:marker>
            <c:symbol val="none"/>
          </c:marker>
          <c:cat>
            <c:numRef>
              <c:f>'COSTOS CP-2'!$B$44:$B$52</c:f>
              <c:numCache>
                <c:formatCode>General</c:formatCode>
                <c:ptCount val="9"/>
                <c:pt idx="0">
                  <c:v>0</c:v>
                </c:pt>
                <c:pt idx="1">
                  <c:v>5</c:v>
                </c:pt>
                <c:pt idx="2">
                  <c:v>10</c:v>
                </c:pt>
                <c:pt idx="3">
                  <c:v>15</c:v>
                </c:pt>
                <c:pt idx="4">
                  <c:v>20</c:v>
                </c:pt>
                <c:pt idx="5">
                  <c:v>25</c:v>
                </c:pt>
                <c:pt idx="6">
                  <c:v>30</c:v>
                </c:pt>
                <c:pt idx="7">
                  <c:v>35</c:v>
                </c:pt>
                <c:pt idx="8">
                  <c:v>40</c:v>
                </c:pt>
              </c:numCache>
            </c:numRef>
          </c:cat>
          <c:val>
            <c:numRef>
              <c:f>'COSTOS CP-2'!$G$44:$G$52</c:f>
              <c:numCache>
                <c:formatCode>General</c:formatCode>
                <c:ptCount val="9"/>
              </c:numCache>
            </c:numRef>
          </c:val>
          <c:smooth val="0"/>
          <c:extLst>
            <c:ext xmlns:c16="http://schemas.microsoft.com/office/drawing/2014/chart" uri="{C3380CC4-5D6E-409C-BE32-E72D297353CC}">
              <c16:uniqueId val="{00000001-CD13-4A5B-B4B2-8252079B685B}"/>
            </c:ext>
          </c:extLst>
        </c:ser>
        <c:dLbls>
          <c:showLegendKey val="0"/>
          <c:showVal val="0"/>
          <c:showCatName val="0"/>
          <c:showSerName val="0"/>
          <c:showPercent val="0"/>
          <c:showBubbleSize val="0"/>
        </c:dLbls>
        <c:smooth val="0"/>
        <c:axId val="91020242"/>
        <c:axId val="1807059968"/>
      </c:lineChart>
      <c:catAx>
        <c:axId val="91020242"/>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1807059968"/>
        <c:crosses val="autoZero"/>
        <c:auto val="1"/>
        <c:lblAlgn val="ctr"/>
        <c:lblOffset val="100"/>
        <c:noMultiLvlLbl val="1"/>
      </c:catAx>
      <c:valAx>
        <c:axId val="18070599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AR"/>
          </a:p>
        </c:txPr>
        <c:crossAx val="91020242"/>
        <c:crosses val="autoZero"/>
        <c:crossBetween val="between"/>
      </c:valAx>
    </c:plotArea>
    <c:legend>
      <c:legendPos val="r"/>
      <c:overlay val="0"/>
      <c:txPr>
        <a:bodyPr/>
        <a:lstStyle/>
        <a:p>
          <a:pPr lvl="0">
            <a:defRPr b="0">
              <a:solidFill>
                <a:srgbClr val="1A1A1A"/>
              </a:solidFill>
              <a:latin typeface="+mn-lt"/>
            </a:defRPr>
          </a:pPr>
          <a:endParaRPr lang="es-AR"/>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png"/><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png"/><Relationship Id="rId18" Type="http://schemas.openxmlformats.org/officeDocument/2006/relationships/image" Target="../media/image16.png"/><Relationship Id="rId3" Type="http://schemas.openxmlformats.org/officeDocument/2006/relationships/chart" Target="../charts/chart6.xml"/><Relationship Id="rId7" Type="http://schemas.openxmlformats.org/officeDocument/2006/relationships/image" Target="../media/image5.png"/><Relationship Id="rId12" Type="http://schemas.openxmlformats.org/officeDocument/2006/relationships/image" Target="../media/image10.png"/><Relationship Id="rId17" Type="http://schemas.openxmlformats.org/officeDocument/2006/relationships/image" Target="../media/image15.png"/><Relationship Id="rId2" Type="http://schemas.openxmlformats.org/officeDocument/2006/relationships/chart" Target="../charts/chart5.xml"/><Relationship Id="rId16" Type="http://schemas.openxmlformats.org/officeDocument/2006/relationships/image" Target="../media/image14.png"/><Relationship Id="rId1" Type="http://schemas.openxmlformats.org/officeDocument/2006/relationships/chart" Target="../charts/chart4.xml"/><Relationship Id="rId6" Type="http://schemas.openxmlformats.org/officeDocument/2006/relationships/image" Target="../media/image4.pn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image" Target="../media/image13.png"/><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image" Target="../media/image7.png"/><Relationship Id="rId1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oneCellAnchor>
    <xdr:from>
      <xdr:col>8</xdr:col>
      <xdr:colOff>190500</xdr:colOff>
      <xdr:row>18</xdr:row>
      <xdr:rowOff>152400</xdr:rowOff>
    </xdr:from>
    <xdr:ext cx="5457825" cy="3533775"/>
    <xdr:graphicFrame macro="">
      <xdr:nvGraphicFramePr>
        <xdr:cNvPr id="657056573" name="Chart 5" title="Gráfico">
          <a:extLst>
            <a:ext uri="{FF2B5EF4-FFF2-40B4-BE49-F238E27FC236}">
              <a16:creationId xmlns:a16="http://schemas.microsoft.com/office/drawing/2014/main" id="{00000000-0008-0000-0000-00003DE32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714375</xdr:colOff>
      <xdr:row>53</xdr:row>
      <xdr:rowOff>19050</xdr:rowOff>
    </xdr:from>
    <xdr:ext cx="5715000" cy="3533775"/>
    <xdr:graphicFrame macro="">
      <xdr:nvGraphicFramePr>
        <xdr:cNvPr id="1993012776" name="Chart 6" title="Gráfico">
          <a:extLst>
            <a:ext uri="{FF2B5EF4-FFF2-40B4-BE49-F238E27FC236}">
              <a16:creationId xmlns:a16="http://schemas.microsoft.com/office/drawing/2014/main" id="{00000000-0008-0000-0000-000028F6CA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133350</xdr:colOff>
      <xdr:row>116</xdr:row>
      <xdr:rowOff>76200</xdr:rowOff>
    </xdr:from>
    <xdr:ext cx="5715000" cy="3533775"/>
    <xdr:graphicFrame macro="">
      <xdr:nvGraphicFramePr>
        <xdr:cNvPr id="1172704633" name="Chart 7" title="Gráfico">
          <a:extLst>
            <a:ext uri="{FF2B5EF4-FFF2-40B4-BE49-F238E27FC236}">
              <a16:creationId xmlns:a16="http://schemas.microsoft.com/office/drawing/2014/main" id="{00000000-0008-0000-0000-0000790DE6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133350</xdr:colOff>
      <xdr:row>84</xdr:row>
      <xdr:rowOff>9525</xdr:rowOff>
    </xdr:from>
    <xdr:ext cx="5715000" cy="3533775"/>
    <xdr:pic>
      <xdr:nvPicPr>
        <xdr:cNvPr id="710697269" name="Chart8" title="Gráfico">
          <a:extLst>
            <a:ext uri="{FF2B5EF4-FFF2-40B4-BE49-F238E27FC236}">
              <a16:creationId xmlns:a16="http://schemas.microsoft.com/office/drawing/2014/main" id="{00000000-0008-0000-0000-000035615C2A}"/>
            </a:ext>
            <a:ext uri="GoogleSheetsCustomDataVersion1">
              <go:sheetsCustomData xmlns=""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mlns:go="http://customooxmlschemas.google.com/" pictureOfChart="1"/>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133350</xdr:colOff>
      <xdr:row>101</xdr:row>
      <xdr:rowOff>95250</xdr:rowOff>
    </xdr:from>
    <xdr:ext cx="5715000" cy="3086100"/>
    <xdr:pic>
      <xdr:nvPicPr>
        <xdr:cNvPr id="480667868" name="Chart9" title="Gráfico">
          <a:extLst>
            <a:ext uri="{FF2B5EF4-FFF2-40B4-BE49-F238E27FC236}">
              <a16:creationId xmlns:a16="http://schemas.microsoft.com/office/drawing/2014/main" id="{00000000-0008-0000-0000-0000DC68A61C}"/>
            </a:ext>
            <a:ext uri="GoogleSheetsCustomDataVersion1">
              <go:sheetsCustomData xmlns=""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mlns:go="http://customooxmlschemas.google.com/" pictureOfChart="1"/>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9</xdr:col>
      <xdr:colOff>295275</xdr:colOff>
      <xdr:row>12</xdr:row>
      <xdr:rowOff>28575</xdr:rowOff>
    </xdr:from>
    <xdr:ext cx="6677025" cy="4133850"/>
    <xdr:graphicFrame macro="">
      <xdr:nvGraphicFramePr>
        <xdr:cNvPr id="1231299101" name="Chart 1" title="Gráfico">
          <a:extLst>
            <a:ext uri="{FF2B5EF4-FFF2-40B4-BE49-F238E27FC236}">
              <a16:creationId xmlns:a16="http://schemas.microsoft.com/office/drawing/2014/main" id="{00000000-0008-0000-0100-00001D226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161925</xdr:colOff>
      <xdr:row>46</xdr:row>
      <xdr:rowOff>0</xdr:rowOff>
    </xdr:from>
    <xdr:ext cx="5715000" cy="3533775"/>
    <xdr:graphicFrame macro="">
      <xdr:nvGraphicFramePr>
        <xdr:cNvPr id="545103586" name="Chart 2" title="Gráfico">
          <a:extLst>
            <a:ext uri="{FF2B5EF4-FFF2-40B4-BE49-F238E27FC236}">
              <a16:creationId xmlns:a16="http://schemas.microsoft.com/office/drawing/2014/main" id="{00000000-0008-0000-0100-0000E29E7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9</xdr:col>
      <xdr:colOff>295275</xdr:colOff>
      <xdr:row>104</xdr:row>
      <xdr:rowOff>28575</xdr:rowOff>
    </xdr:from>
    <xdr:ext cx="6677025" cy="4133850"/>
    <xdr:graphicFrame macro="">
      <xdr:nvGraphicFramePr>
        <xdr:cNvPr id="1013249938" name="Chart 3" title="Gráfico">
          <a:extLst>
            <a:ext uri="{FF2B5EF4-FFF2-40B4-BE49-F238E27FC236}">
              <a16:creationId xmlns:a16="http://schemas.microsoft.com/office/drawing/2014/main" id="{00000000-0008-0000-0100-000092F76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9</xdr:col>
      <xdr:colOff>295275</xdr:colOff>
      <xdr:row>124</xdr:row>
      <xdr:rowOff>161925</xdr:rowOff>
    </xdr:from>
    <xdr:ext cx="6677025" cy="4133850"/>
    <xdr:graphicFrame macro="">
      <xdr:nvGraphicFramePr>
        <xdr:cNvPr id="585483714" name="Chart 4" title="Gráfico">
          <a:extLst>
            <a:ext uri="{FF2B5EF4-FFF2-40B4-BE49-F238E27FC236}">
              <a16:creationId xmlns:a16="http://schemas.microsoft.com/office/drawing/2014/main" id="{00000000-0008-0000-0100-0000C2C5E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14</xdr:col>
      <xdr:colOff>152400</xdr:colOff>
      <xdr:row>115</xdr:row>
      <xdr:rowOff>95250</xdr:rowOff>
    </xdr:from>
    <xdr:ext cx="28575" cy="5629275"/>
    <xdr:grpSp>
      <xdr:nvGrpSpPr>
        <xdr:cNvPr id="2" name="Shape 2" title="Dibujo">
          <a:extLst>
            <a:ext uri="{FF2B5EF4-FFF2-40B4-BE49-F238E27FC236}">
              <a16:creationId xmlns:a16="http://schemas.microsoft.com/office/drawing/2014/main" id="{00000000-0008-0000-0100-000002000000}"/>
            </a:ext>
          </a:extLst>
        </xdr:cNvPr>
        <xdr:cNvGrpSpPr/>
      </xdr:nvGrpSpPr>
      <xdr:grpSpPr>
        <a:xfrm>
          <a:off x="13087350" y="22917150"/>
          <a:ext cx="28575" cy="5629275"/>
          <a:chOff x="2953725" y="1078500"/>
          <a:chExt cx="9600" cy="5606100"/>
        </a:xfrm>
      </xdr:grpSpPr>
      <xdr:cxnSp macro="">
        <xdr:nvCxnSpPr>
          <xdr:cNvPr id="3" name="Shape 3">
            <a:extLst>
              <a:ext uri="{FF2B5EF4-FFF2-40B4-BE49-F238E27FC236}">
                <a16:creationId xmlns:a16="http://schemas.microsoft.com/office/drawing/2014/main" id="{00000000-0008-0000-0100-000003000000}"/>
              </a:ext>
            </a:extLst>
          </xdr:cNvPr>
          <xdr:cNvCxnSpPr/>
        </xdr:nvCxnSpPr>
        <xdr:spPr>
          <a:xfrm>
            <a:off x="2953725" y="1078500"/>
            <a:ext cx="9600" cy="5606100"/>
          </a:xfrm>
          <a:prstGeom prst="straightConnector1">
            <a:avLst/>
          </a:prstGeom>
          <a:noFill/>
          <a:ln w="9525" cap="flat" cmpd="sng">
            <a:solidFill>
              <a:srgbClr val="000000"/>
            </a:solidFill>
            <a:prstDash val="solid"/>
            <a:round/>
            <a:headEnd type="none" w="med" len="med"/>
            <a:tailEnd type="none" w="med" len="med"/>
          </a:ln>
        </xdr:spPr>
      </xdr:cxnSp>
    </xdr:grpSp>
    <xdr:clientData fLocksWithSheet="0"/>
  </xdr:oneCellAnchor>
  <xdr:oneCellAnchor>
    <xdr:from>
      <xdr:col>13</xdr:col>
      <xdr:colOff>828675</xdr:colOff>
      <xdr:row>143</xdr:row>
      <xdr:rowOff>123825</xdr:rowOff>
    </xdr:from>
    <xdr:ext cx="952500" cy="419100"/>
    <xdr:sp macro="" textlink="">
      <xdr:nvSpPr>
        <xdr:cNvPr id="4" name="Shape 4">
          <a:extLst>
            <a:ext uri="{FF2B5EF4-FFF2-40B4-BE49-F238E27FC236}">
              <a16:creationId xmlns:a16="http://schemas.microsoft.com/office/drawing/2014/main" id="{00000000-0008-0000-0100-000004000000}"/>
            </a:ext>
          </a:extLst>
        </xdr:cNvPr>
        <xdr:cNvSpPr txBox="1"/>
      </xdr:nvSpPr>
      <xdr:spPr>
        <a:xfrm>
          <a:off x="3177200" y="1272825"/>
          <a:ext cx="932700" cy="4002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r>
            <a:rPr lang="en-US" sz="1400"/>
            <a:t>27,7</a:t>
          </a:r>
          <a:endParaRPr sz="1400"/>
        </a:p>
      </xdr:txBody>
    </xdr:sp>
    <xdr:clientData fLocksWithSheet="0"/>
  </xdr:oneCellAnchor>
  <xdr:oneCellAnchor>
    <xdr:from>
      <xdr:col>1</xdr:col>
      <xdr:colOff>200025</xdr:colOff>
      <xdr:row>4</xdr:row>
      <xdr:rowOff>28575</xdr:rowOff>
    </xdr:from>
    <xdr:ext cx="2943225" cy="314325"/>
    <xdr:pic>
      <xdr:nvPicPr>
        <xdr:cNvPr id="5" name="image23.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581025</xdr:colOff>
      <xdr:row>25</xdr:row>
      <xdr:rowOff>76200</xdr:rowOff>
    </xdr:from>
    <xdr:ext cx="1085850" cy="314325"/>
    <xdr:pic>
      <xdr:nvPicPr>
        <xdr:cNvPr id="6" name="image2.png" title="Imagen">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95250</xdr:colOff>
      <xdr:row>30</xdr:row>
      <xdr:rowOff>171450</xdr:rowOff>
    </xdr:from>
    <xdr:ext cx="2476500" cy="314325"/>
    <xdr:pic>
      <xdr:nvPicPr>
        <xdr:cNvPr id="7" name="image4.png" title="Imagen">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428625</xdr:colOff>
      <xdr:row>39</xdr:row>
      <xdr:rowOff>76200</xdr:rowOff>
    </xdr:from>
    <xdr:ext cx="952500" cy="447675"/>
    <xdr:pic>
      <xdr:nvPicPr>
        <xdr:cNvPr id="8" name="image15.png" title="Imagen">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5</xdr:col>
      <xdr:colOff>409575</xdr:colOff>
      <xdr:row>39</xdr:row>
      <xdr:rowOff>76200</xdr:rowOff>
    </xdr:from>
    <xdr:ext cx="1009650" cy="447675"/>
    <xdr:pic>
      <xdr:nvPicPr>
        <xdr:cNvPr id="9" name="image7.png" title="Imagen">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38100</xdr:colOff>
      <xdr:row>39</xdr:row>
      <xdr:rowOff>123825</xdr:rowOff>
    </xdr:from>
    <xdr:ext cx="1752600" cy="361950"/>
    <xdr:pic>
      <xdr:nvPicPr>
        <xdr:cNvPr id="10" name="image3.png" title="Imagen">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9</xdr:col>
      <xdr:colOff>219075</xdr:colOff>
      <xdr:row>39</xdr:row>
      <xdr:rowOff>76200</xdr:rowOff>
    </xdr:from>
    <xdr:ext cx="1409700" cy="447675"/>
    <xdr:pic>
      <xdr:nvPicPr>
        <xdr:cNvPr id="11" name="image1.png" title="Imagen">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11</xdr:col>
      <xdr:colOff>161925</xdr:colOff>
      <xdr:row>42</xdr:row>
      <xdr:rowOff>28575</xdr:rowOff>
    </xdr:from>
    <xdr:ext cx="2514600" cy="647700"/>
    <xdr:pic>
      <xdr:nvPicPr>
        <xdr:cNvPr id="12" name="image12.png" title="Imagen">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628650</xdr:colOff>
      <xdr:row>69</xdr:row>
      <xdr:rowOff>28575</xdr:rowOff>
    </xdr:from>
    <xdr:ext cx="2724150" cy="1866900"/>
    <xdr:pic>
      <xdr:nvPicPr>
        <xdr:cNvPr id="13" name="image6.png" title="Imagen">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11</xdr:col>
      <xdr:colOff>161925</xdr:colOff>
      <xdr:row>66</xdr:row>
      <xdr:rowOff>85725</xdr:rowOff>
    </xdr:from>
    <xdr:ext cx="6276975" cy="6705600"/>
    <xdr:pic>
      <xdr:nvPicPr>
        <xdr:cNvPr id="14" name="image21.png" title="Imagen">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18</xdr:col>
      <xdr:colOff>38100</xdr:colOff>
      <xdr:row>66</xdr:row>
      <xdr:rowOff>28575</xdr:rowOff>
    </xdr:from>
    <xdr:ext cx="6276975" cy="6705600"/>
    <xdr:pic>
      <xdr:nvPicPr>
        <xdr:cNvPr id="15" name="image19.png" title="Imagen">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409575</xdr:colOff>
      <xdr:row>105</xdr:row>
      <xdr:rowOff>200025</xdr:rowOff>
    </xdr:from>
    <xdr:ext cx="6981825" cy="457200"/>
    <xdr:pic>
      <xdr:nvPicPr>
        <xdr:cNvPr id="16" name="image16.png" title="Imagen">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723900</xdr:colOff>
      <xdr:row>111</xdr:row>
      <xdr:rowOff>57150</xdr:rowOff>
    </xdr:from>
    <xdr:ext cx="3648075" cy="3076575"/>
    <xdr:pic>
      <xdr:nvPicPr>
        <xdr:cNvPr id="17" name="image5.png" title="Imagen">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16</xdr:col>
      <xdr:colOff>695324</xdr:colOff>
      <xdr:row>12</xdr:row>
      <xdr:rowOff>95250</xdr:rowOff>
    </xdr:from>
    <xdr:ext cx="8334375" cy="4400550"/>
    <xdr:pic>
      <xdr:nvPicPr>
        <xdr:cNvPr id="22" name="image13.png" title="Imagen">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18" cstate="print"/>
        <a:stretch>
          <a:fillRect/>
        </a:stretch>
      </xdr:blipFill>
      <xdr:spPr>
        <a:xfrm>
          <a:off x="15478124" y="2390775"/>
          <a:ext cx="8334375" cy="44005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20</xdr:col>
      <xdr:colOff>0</xdr:colOff>
      <xdr:row>2</xdr:row>
      <xdr:rowOff>142875</xdr:rowOff>
    </xdr:from>
    <xdr:ext cx="1133475" cy="323850"/>
    <xdr:sp macro="" textlink="">
      <xdr:nvSpPr>
        <xdr:cNvPr id="6" name="Shape 6">
          <a:extLst>
            <a:ext uri="{FF2B5EF4-FFF2-40B4-BE49-F238E27FC236}">
              <a16:creationId xmlns:a16="http://schemas.microsoft.com/office/drawing/2014/main" id="{00000000-0008-0000-0200-000006000000}"/>
            </a:ext>
          </a:extLst>
        </xdr:cNvPr>
        <xdr:cNvSpPr txBox="1"/>
      </xdr:nvSpPr>
      <xdr:spPr>
        <a:xfrm>
          <a:off x="4781198" y="3621559"/>
          <a:ext cx="1129605" cy="316882"/>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None/>
          </a:pPr>
          <a:endParaRPr sz="1100"/>
        </a:p>
      </xdr:txBody>
    </xdr:sp>
    <xdr:clientData fLocksWithSheet="0"/>
  </xdr:oneCellAnchor>
  <xdr:oneCellAnchor>
    <xdr:from>
      <xdr:col>15</xdr:col>
      <xdr:colOff>76200</xdr:colOff>
      <xdr:row>3</xdr:row>
      <xdr:rowOff>9525</xdr:rowOff>
    </xdr:from>
    <xdr:ext cx="1781175" cy="504825"/>
    <xdr:pic>
      <xdr:nvPicPr>
        <xdr:cNvPr id="2" name="image26.png" title="Imagen">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619125</xdr:colOff>
      <xdr:row>7</xdr:row>
      <xdr:rowOff>19050</xdr:rowOff>
    </xdr:from>
    <xdr:ext cx="1514475" cy="1200150"/>
    <xdr:pic>
      <xdr:nvPicPr>
        <xdr:cNvPr id="3" name="image24.png" title="Imagen">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15</xdr:col>
      <xdr:colOff>238125</xdr:colOff>
      <xdr:row>7</xdr:row>
      <xdr:rowOff>19050</xdr:rowOff>
    </xdr:from>
    <xdr:ext cx="1447800" cy="1133475"/>
    <xdr:pic>
      <xdr:nvPicPr>
        <xdr:cNvPr id="4" name="image25.png" title="Imagen">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47625</xdr:colOff>
      <xdr:row>35</xdr:row>
      <xdr:rowOff>200025</xdr:rowOff>
    </xdr:from>
    <xdr:ext cx="1257300" cy="2143125"/>
    <xdr:pic>
      <xdr:nvPicPr>
        <xdr:cNvPr id="5" name="image27.png" title="Imagen">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685800</xdr:colOff>
      <xdr:row>24</xdr:row>
      <xdr:rowOff>38100</xdr:rowOff>
    </xdr:from>
    <xdr:ext cx="3752850" cy="4191000"/>
    <xdr:pic>
      <xdr:nvPicPr>
        <xdr:cNvPr id="2" name="image8.png" title="Imagen">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219075</xdr:colOff>
      <xdr:row>47</xdr:row>
      <xdr:rowOff>9525</xdr:rowOff>
    </xdr:from>
    <xdr:ext cx="2581275" cy="2933700"/>
    <xdr:pic>
      <xdr:nvPicPr>
        <xdr:cNvPr id="3" name="image22.png" title="Imagen">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714375</xdr:colOff>
      <xdr:row>64</xdr:row>
      <xdr:rowOff>-209550</xdr:rowOff>
    </xdr:from>
    <xdr:ext cx="4476750" cy="4600575"/>
    <xdr:pic>
      <xdr:nvPicPr>
        <xdr:cNvPr id="4" name="image13.png" title="Imagen">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685800</xdr:colOff>
      <xdr:row>67</xdr:row>
      <xdr:rowOff>66675</xdr:rowOff>
    </xdr:from>
    <xdr:ext cx="4267200" cy="1752600"/>
    <xdr:pic>
      <xdr:nvPicPr>
        <xdr:cNvPr id="5" name="image20.png" title="Imagen">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685800</xdr:colOff>
      <xdr:row>109</xdr:row>
      <xdr:rowOff>142875</xdr:rowOff>
    </xdr:from>
    <xdr:ext cx="5915025" cy="4600575"/>
    <xdr:pic>
      <xdr:nvPicPr>
        <xdr:cNvPr id="6" name="image9.png" title="Imagen">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14</xdr:col>
      <xdr:colOff>257175</xdr:colOff>
      <xdr:row>63</xdr:row>
      <xdr:rowOff>104775</xdr:rowOff>
    </xdr:from>
    <xdr:ext cx="6800850" cy="4267200"/>
    <xdr:pic>
      <xdr:nvPicPr>
        <xdr:cNvPr id="7" name="image4.png" title="Imagen">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xfrm>
          <a:off x="10258425" y="13354050"/>
          <a:ext cx="6800850" cy="426720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13</xdr:col>
      <xdr:colOff>266700</xdr:colOff>
      <xdr:row>7</xdr:row>
      <xdr:rowOff>38100</xdr:rowOff>
    </xdr:from>
    <xdr:ext cx="1466850" cy="2019300"/>
    <xdr:pic>
      <xdr:nvPicPr>
        <xdr:cNvPr id="2" name="image14.png" title="Imagen">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285750</xdr:colOff>
      <xdr:row>7</xdr:row>
      <xdr:rowOff>38100</xdr:rowOff>
    </xdr:from>
    <xdr:ext cx="1466850" cy="2019300"/>
    <xdr:pic>
      <xdr:nvPicPr>
        <xdr:cNvPr id="3" name="image18.png" title="Imagen">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276225</xdr:colOff>
      <xdr:row>7</xdr:row>
      <xdr:rowOff>38100</xdr:rowOff>
    </xdr:from>
    <xdr:ext cx="1466850" cy="2019300"/>
    <xdr:pic>
      <xdr:nvPicPr>
        <xdr:cNvPr id="4" name="image10.png" title="Imagen">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76200</xdr:colOff>
      <xdr:row>18</xdr:row>
      <xdr:rowOff>171450</xdr:rowOff>
    </xdr:from>
    <xdr:ext cx="2733675" cy="1828800"/>
    <xdr:pic>
      <xdr:nvPicPr>
        <xdr:cNvPr id="5" name="image11.png" title="Imagen">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581025</xdr:colOff>
      <xdr:row>29</xdr:row>
      <xdr:rowOff>19050</xdr:rowOff>
    </xdr:from>
    <xdr:ext cx="7600950" cy="3733800"/>
    <xdr:pic>
      <xdr:nvPicPr>
        <xdr:cNvPr id="6" name="image17.png" title="Imagen">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11</xdr:col>
      <xdr:colOff>314325</xdr:colOff>
      <xdr:row>29</xdr:row>
      <xdr:rowOff>0</xdr:rowOff>
    </xdr:from>
    <xdr:ext cx="7410450" cy="4467225"/>
    <xdr:pic>
      <xdr:nvPicPr>
        <xdr:cNvPr id="7" name="image2.png" title="Imagen">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xfrm>
          <a:off x="8801100" y="6353175"/>
          <a:ext cx="7410450" cy="4467225"/>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752475</xdr:colOff>
          <xdr:row>5</xdr:row>
          <xdr:rowOff>66675</xdr:rowOff>
        </xdr:from>
        <xdr:to>
          <xdr:col>4</xdr:col>
          <xdr:colOff>19050</xdr:colOff>
          <xdr:row>5</xdr:row>
          <xdr:rowOff>628650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600-000001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6.xml"/><Relationship Id="rId4" Type="http://schemas.openxmlformats.org/officeDocument/2006/relationships/image" Target="../media/image33.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00"/>
  </sheetPr>
  <dimension ref="A2:Z1000"/>
  <sheetViews>
    <sheetView workbookViewId="0">
      <selection activeCell="A29" sqref="A29"/>
    </sheetView>
  </sheetViews>
  <sheetFormatPr baseColWidth="10" defaultColWidth="14.42578125" defaultRowHeight="15" customHeight="1"/>
  <cols>
    <col min="1" max="2" width="13.28515625" customWidth="1"/>
    <col min="3" max="3" width="25.85546875" customWidth="1"/>
    <col min="4" max="4" width="15" customWidth="1"/>
    <col min="5" max="5" width="16.28515625" customWidth="1"/>
    <col min="6" max="6" width="17.42578125" customWidth="1"/>
    <col min="7" max="7" width="14.140625" customWidth="1"/>
    <col min="8" max="8" width="15.42578125" customWidth="1"/>
    <col min="9" max="9" width="16.42578125" customWidth="1"/>
    <col min="10" max="10" width="20.140625" customWidth="1"/>
    <col min="11" max="11" width="16.42578125" customWidth="1"/>
    <col min="12" max="12" width="17.7109375" customWidth="1"/>
    <col min="13" max="26" width="13.28515625" customWidth="1"/>
  </cols>
  <sheetData>
    <row r="2" spans="1:26" ht="15.75">
      <c r="A2" s="1"/>
      <c r="B2" s="1"/>
      <c r="C2" s="1" t="s">
        <v>0</v>
      </c>
      <c r="D2" s="2"/>
      <c r="E2" s="2"/>
      <c r="F2" s="2"/>
      <c r="G2" s="2"/>
      <c r="H2" s="2"/>
      <c r="I2" s="2"/>
      <c r="J2" s="2"/>
      <c r="K2" s="2"/>
      <c r="L2" s="2"/>
      <c r="M2" s="2"/>
      <c r="N2" s="2"/>
      <c r="O2" s="1"/>
      <c r="P2" s="1"/>
      <c r="Q2" s="1"/>
      <c r="R2" s="1"/>
      <c r="S2" s="1"/>
      <c r="T2" s="1"/>
      <c r="U2" s="1"/>
      <c r="V2" s="1"/>
      <c r="W2" s="1"/>
      <c r="X2" s="1"/>
      <c r="Y2" s="1"/>
      <c r="Z2" s="1"/>
    </row>
    <row r="4" spans="1:26" ht="31.5" customHeight="1">
      <c r="B4" s="133" t="s">
        <v>62</v>
      </c>
      <c r="C4" s="131"/>
      <c r="D4" s="131"/>
      <c r="E4" s="131"/>
      <c r="F4" s="131"/>
      <c r="G4" s="131"/>
      <c r="H4" s="131"/>
      <c r="I4" s="131"/>
      <c r="J4" s="131"/>
      <c r="K4" s="131"/>
      <c r="L4" s="131"/>
      <c r="M4" s="131"/>
      <c r="N4" s="131"/>
    </row>
    <row r="6" spans="1:26">
      <c r="B6" s="47" t="s">
        <v>63</v>
      </c>
      <c r="C6" s="47" t="s">
        <v>64</v>
      </c>
      <c r="D6" s="48">
        <v>1</v>
      </c>
      <c r="E6" s="48">
        <v>1</v>
      </c>
      <c r="F6" s="48">
        <v>1</v>
      </c>
      <c r="G6" s="48">
        <v>1</v>
      </c>
      <c r="H6" s="48">
        <v>1</v>
      </c>
      <c r="I6" s="48">
        <v>1</v>
      </c>
      <c r="J6" s="48">
        <v>1</v>
      </c>
      <c r="K6" s="48">
        <v>1</v>
      </c>
      <c r="L6" s="48">
        <v>1</v>
      </c>
      <c r="M6" s="48">
        <v>1</v>
      </c>
      <c r="N6" s="48">
        <v>1</v>
      </c>
    </row>
    <row r="7" spans="1:26">
      <c r="B7" s="47" t="s">
        <v>65</v>
      </c>
      <c r="C7" s="47" t="s">
        <v>66</v>
      </c>
      <c r="D7" s="48">
        <v>0</v>
      </c>
      <c r="E7" s="48">
        <v>10</v>
      </c>
      <c r="F7" s="48">
        <v>20</v>
      </c>
      <c r="G7" s="48">
        <v>30</v>
      </c>
      <c r="H7" s="48">
        <v>40</v>
      </c>
      <c r="I7" s="48">
        <v>45</v>
      </c>
      <c r="J7" s="48">
        <v>50</v>
      </c>
      <c r="K7" s="48">
        <v>60</v>
      </c>
      <c r="L7" s="48">
        <v>70</v>
      </c>
      <c r="M7" s="48">
        <v>80</v>
      </c>
      <c r="N7" s="48">
        <v>90</v>
      </c>
    </row>
    <row r="8" spans="1:26">
      <c r="B8" s="47" t="s">
        <v>32</v>
      </c>
      <c r="C8" s="47" t="s">
        <v>67</v>
      </c>
      <c r="D8" s="48">
        <v>0</v>
      </c>
      <c r="E8" s="48">
        <v>11</v>
      </c>
      <c r="F8" s="48">
        <v>42</v>
      </c>
      <c r="G8" s="48">
        <v>90</v>
      </c>
      <c r="H8" s="48">
        <v>125</v>
      </c>
      <c r="I8" s="48">
        <v>140</v>
      </c>
      <c r="J8" s="48">
        <v>152</v>
      </c>
      <c r="K8" s="48">
        <v>162</v>
      </c>
      <c r="L8" s="48">
        <v>163</v>
      </c>
      <c r="M8" s="48">
        <v>150</v>
      </c>
      <c r="N8" s="48">
        <v>125</v>
      </c>
    </row>
    <row r="11" spans="1:26">
      <c r="C11" s="130" t="s">
        <v>68</v>
      </c>
      <c r="D11" s="131"/>
      <c r="E11" s="131"/>
      <c r="F11" s="131"/>
      <c r="G11" s="131"/>
      <c r="H11" s="131"/>
      <c r="I11" s="131"/>
      <c r="J11" s="131"/>
      <c r="K11" s="131"/>
      <c r="L11" s="131"/>
    </row>
    <row r="12" spans="1:26">
      <c r="C12" s="3" t="s">
        <v>2</v>
      </c>
    </row>
    <row r="13" spans="1:26">
      <c r="C13" s="130" t="s">
        <v>69</v>
      </c>
      <c r="D13" s="131"/>
      <c r="E13" s="131"/>
    </row>
    <row r="14" spans="1:26">
      <c r="C14" s="130" t="s">
        <v>70</v>
      </c>
      <c r="D14" s="131"/>
      <c r="E14" s="131"/>
      <c r="F14" s="131"/>
      <c r="G14" s="131"/>
      <c r="H14" s="131"/>
      <c r="I14" s="131"/>
      <c r="J14" s="131"/>
    </row>
    <row r="15" spans="1:26">
      <c r="C15" s="130" t="s">
        <v>71</v>
      </c>
      <c r="D15" s="131"/>
      <c r="E15" s="131"/>
      <c r="F15" s="131"/>
    </row>
    <row r="16" spans="1:26">
      <c r="C16" s="130" t="s">
        <v>72</v>
      </c>
      <c r="D16" s="131"/>
      <c r="E16" s="131"/>
      <c r="F16" s="131"/>
      <c r="G16" s="131"/>
      <c r="H16" s="131"/>
      <c r="I16" s="131"/>
    </row>
    <row r="18" spans="1:25">
      <c r="A18" s="132" t="s">
        <v>6</v>
      </c>
      <c r="B18" s="131"/>
      <c r="C18" s="131"/>
      <c r="D18" s="131"/>
      <c r="E18" s="131"/>
      <c r="F18" s="131"/>
      <c r="G18" s="131"/>
      <c r="H18" s="131"/>
      <c r="I18" s="131"/>
      <c r="J18" s="131"/>
      <c r="K18" s="131"/>
      <c r="L18" s="131"/>
      <c r="M18" s="131"/>
      <c r="N18" s="131"/>
      <c r="O18" s="131"/>
      <c r="P18" s="131"/>
      <c r="Q18" s="131"/>
      <c r="R18" s="131"/>
      <c r="S18" s="131"/>
      <c r="T18" s="131"/>
      <c r="U18" s="131"/>
      <c r="V18" s="131"/>
      <c r="W18" s="131"/>
      <c r="X18" s="131"/>
      <c r="Y18" s="131"/>
    </row>
    <row r="20" spans="1:25">
      <c r="B20" s="49"/>
      <c r="C20" s="50" t="str">
        <f t="array" ref="C20:E32">TRANSPOSE(B6:N8)</f>
        <v>K</v>
      </c>
      <c r="D20" s="50" t="str">
        <v>L</v>
      </c>
      <c r="E20" s="50" t="str">
        <v>Q</v>
      </c>
      <c r="F20" s="51" t="s">
        <v>73</v>
      </c>
      <c r="G20" s="51" t="s">
        <v>74</v>
      </c>
      <c r="H20" s="51" t="s">
        <v>75</v>
      </c>
      <c r="I20" s="52"/>
      <c r="J20" s="52"/>
      <c r="K20" s="52"/>
      <c r="L20" s="52"/>
      <c r="M20" s="52"/>
      <c r="N20" s="52"/>
    </row>
    <row r="21" spans="1:25" ht="15.75" customHeight="1">
      <c r="B21" s="49"/>
      <c r="C21" s="50" t="str">
        <v>Equipamiento / maquinaria</v>
      </c>
      <c r="D21" s="50" t="str">
        <v>Mano de Obra</v>
      </c>
      <c r="E21" s="50" t="str">
        <v xml:space="preserve">Produccion Total </v>
      </c>
      <c r="F21" s="51" t="s">
        <v>8</v>
      </c>
      <c r="G21" s="51" t="s">
        <v>9</v>
      </c>
      <c r="H21" s="51" t="s">
        <v>10</v>
      </c>
      <c r="I21" s="52"/>
      <c r="J21" s="52"/>
      <c r="K21" s="52"/>
      <c r="L21" s="52"/>
      <c r="M21" s="52"/>
      <c r="N21" s="52"/>
    </row>
    <row r="22" spans="1:25" ht="15.75" customHeight="1">
      <c r="B22" s="49"/>
      <c r="C22" s="53">
        <v>1</v>
      </c>
      <c r="D22" s="54">
        <v>0</v>
      </c>
      <c r="E22" s="54">
        <v>0</v>
      </c>
      <c r="F22" s="55">
        <f t="shared" ref="F22:F32" si="0">400000</f>
        <v>400000</v>
      </c>
      <c r="G22" s="55">
        <f t="shared" ref="G22:G32" si="1">D22*60000</f>
        <v>0</v>
      </c>
      <c r="H22" s="55">
        <f t="shared" ref="H22:H32" si="2">F22+G22</f>
        <v>400000</v>
      </c>
      <c r="I22" s="52"/>
      <c r="J22" s="52"/>
      <c r="K22" s="52"/>
      <c r="L22" s="52"/>
      <c r="M22" s="52"/>
      <c r="N22" s="52"/>
    </row>
    <row r="23" spans="1:25" ht="15.75" customHeight="1">
      <c r="B23" s="8"/>
      <c r="C23" s="56">
        <v>1</v>
      </c>
      <c r="D23" s="57">
        <v>10</v>
      </c>
      <c r="E23" s="57">
        <v>11</v>
      </c>
      <c r="F23" s="55">
        <f t="shared" si="0"/>
        <v>400000</v>
      </c>
      <c r="G23" s="55">
        <f t="shared" si="1"/>
        <v>600000</v>
      </c>
      <c r="H23" s="55">
        <f t="shared" si="2"/>
        <v>1000000</v>
      </c>
      <c r="I23" s="58"/>
      <c r="J23" s="58"/>
      <c r="K23" s="58"/>
      <c r="L23" s="58"/>
      <c r="M23" s="58"/>
      <c r="N23" s="58"/>
    </row>
    <row r="24" spans="1:25" ht="15.75" customHeight="1">
      <c r="B24" s="8"/>
      <c r="C24" s="56">
        <v>1</v>
      </c>
      <c r="D24" s="59">
        <v>20</v>
      </c>
      <c r="E24" s="59">
        <v>42</v>
      </c>
      <c r="F24" s="55">
        <f t="shared" si="0"/>
        <v>400000</v>
      </c>
      <c r="G24" s="55">
        <f t="shared" si="1"/>
        <v>1200000</v>
      </c>
      <c r="H24" s="55">
        <f t="shared" si="2"/>
        <v>1600000</v>
      </c>
      <c r="I24" s="60"/>
      <c r="J24" s="60"/>
      <c r="K24" s="60"/>
      <c r="L24" s="60"/>
      <c r="M24" s="60"/>
      <c r="N24" s="60"/>
    </row>
    <row r="25" spans="1:25" ht="15.75" customHeight="1">
      <c r="B25" s="8"/>
      <c r="C25" s="56">
        <v>1</v>
      </c>
      <c r="D25" s="59">
        <v>30</v>
      </c>
      <c r="E25" s="59">
        <v>90</v>
      </c>
      <c r="F25" s="55">
        <f t="shared" si="0"/>
        <v>400000</v>
      </c>
      <c r="G25" s="55">
        <f t="shared" si="1"/>
        <v>1800000</v>
      </c>
      <c r="H25" s="55">
        <f t="shared" si="2"/>
        <v>2200000</v>
      </c>
      <c r="I25" s="60"/>
      <c r="J25" s="60"/>
      <c r="K25" s="60"/>
      <c r="L25" s="60"/>
      <c r="M25" s="60"/>
      <c r="N25" s="60"/>
    </row>
    <row r="26" spans="1:25" ht="15.75" customHeight="1">
      <c r="C26" s="61">
        <v>1</v>
      </c>
      <c r="D26" s="59">
        <v>40</v>
      </c>
      <c r="E26" s="59">
        <v>125</v>
      </c>
      <c r="F26" s="55">
        <f t="shared" si="0"/>
        <v>400000</v>
      </c>
      <c r="G26" s="55">
        <f t="shared" si="1"/>
        <v>2400000</v>
      </c>
      <c r="H26" s="55">
        <f t="shared" si="2"/>
        <v>2800000</v>
      </c>
    </row>
    <row r="27" spans="1:25" ht="15.75" customHeight="1">
      <c r="C27" s="61">
        <v>1</v>
      </c>
      <c r="D27" s="59">
        <v>45</v>
      </c>
      <c r="E27" s="59">
        <v>140</v>
      </c>
      <c r="F27" s="55">
        <f t="shared" si="0"/>
        <v>400000</v>
      </c>
      <c r="G27" s="55">
        <f t="shared" si="1"/>
        <v>2700000</v>
      </c>
      <c r="H27" s="55">
        <f t="shared" si="2"/>
        <v>3100000</v>
      </c>
    </row>
    <row r="28" spans="1:25" ht="15.75" customHeight="1">
      <c r="C28" s="61">
        <v>1</v>
      </c>
      <c r="D28" s="59">
        <v>50</v>
      </c>
      <c r="E28" s="59">
        <v>152</v>
      </c>
      <c r="F28" s="55">
        <f t="shared" si="0"/>
        <v>400000</v>
      </c>
      <c r="G28" s="55">
        <f t="shared" si="1"/>
        <v>3000000</v>
      </c>
      <c r="H28" s="55">
        <f t="shared" si="2"/>
        <v>3400000</v>
      </c>
    </row>
    <row r="29" spans="1:25" ht="15.75" customHeight="1">
      <c r="C29" s="61">
        <v>1</v>
      </c>
      <c r="D29" s="59">
        <v>60</v>
      </c>
      <c r="E29" s="59">
        <v>162</v>
      </c>
      <c r="F29" s="55">
        <f t="shared" si="0"/>
        <v>400000</v>
      </c>
      <c r="G29" s="55">
        <f t="shared" si="1"/>
        <v>3600000</v>
      </c>
      <c r="H29" s="55">
        <f t="shared" si="2"/>
        <v>4000000</v>
      </c>
    </row>
    <row r="30" spans="1:25" ht="15.75" customHeight="1">
      <c r="C30" s="61">
        <v>1</v>
      </c>
      <c r="D30" s="59">
        <v>70</v>
      </c>
      <c r="E30" s="59">
        <v>163</v>
      </c>
      <c r="F30" s="55">
        <f t="shared" si="0"/>
        <v>400000</v>
      </c>
      <c r="G30" s="55">
        <f t="shared" si="1"/>
        <v>4200000</v>
      </c>
      <c r="H30" s="55">
        <f t="shared" si="2"/>
        <v>4600000</v>
      </c>
    </row>
    <row r="31" spans="1:25" ht="15.75" customHeight="1">
      <c r="C31" s="61">
        <v>1</v>
      </c>
      <c r="D31" s="59">
        <v>80</v>
      </c>
      <c r="E31" s="59">
        <v>150</v>
      </c>
      <c r="F31" s="55">
        <f t="shared" si="0"/>
        <v>400000</v>
      </c>
      <c r="G31" s="55">
        <f t="shared" si="1"/>
        <v>4800000</v>
      </c>
      <c r="H31" s="55">
        <f t="shared" si="2"/>
        <v>5200000</v>
      </c>
    </row>
    <row r="32" spans="1:25" ht="15.75" customHeight="1">
      <c r="C32" s="61">
        <v>1</v>
      </c>
      <c r="D32" s="59">
        <v>90</v>
      </c>
      <c r="E32" s="59">
        <v>125</v>
      </c>
      <c r="F32" s="55">
        <f t="shared" si="0"/>
        <v>400000</v>
      </c>
      <c r="G32" s="55">
        <f t="shared" si="1"/>
        <v>5400000</v>
      </c>
      <c r="H32" s="55">
        <f t="shared" si="2"/>
        <v>5800000</v>
      </c>
    </row>
    <row r="33" spans="1:18" ht="15.75" customHeight="1"/>
    <row r="34" spans="1:18" ht="15.75" customHeight="1"/>
    <row r="35" spans="1:18" ht="15.75" customHeight="1"/>
    <row r="36" spans="1:18" ht="15.75" customHeight="1"/>
    <row r="37" spans="1:18" ht="15.75" customHeight="1"/>
    <row r="38" spans="1:18" ht="15.75" customHeight="1"/>
    <row r="39" spans="1:18" ht="15.75" customHeight="1">
      <c r="A39" s="132" t="s">
        <v>13</v>
      </c>
      <c r="B39" s="131"/>
      <c r="C39" s="131"/>
      <c r="D39" s="131"/>
      <c r="E39" s="131"/>
      <c r="F39" s="131"/>
      <c r="G39" s="131"/>
      <c r="H39" s="131"/>
      <c r="I39" s="131"/>
      <c r="J39" s="131"/>
      <c r="K39" s="131"/>
      <c r="L39" s="131"/>
      <c r="M39" s="131"/>
      <c r="N39" s="131"/>
      <c r="O39" s="131"/>
      <c r="P39" s="131"/>
      <c r="Q39" s="131"/>
      <c r="R39" s="131"/>
    </row>
    <row r="40" spans="1:18" ht="15.75" customHeight="1"/>
    <row r="41" spans="1:18" ht="15.75" customHeight="1">
      <c r="C41" s="62" t="str">
        <f t="array" ref="C41:E53">TRANSPOSE(B6:N8)</f>
        <v>K</v>
      </c>
      <c r="D41" s="62" t="str">
        <v>L</v>
      </c>
      <c r="E41" s="62" t="str">
        <v>Q</v>
      </c>
      <c r="F41" s="51" t="s">
        <v>73</v>
      </c>
      <c r="G41" s="51" t="s">
        <v>74</v>
      </c>
      <c r="H41" s="51" t="s">
        <v>75</v>
      </c>
      <c r="I41" s="63" t="s">
        <v>76</v>
      </c>
      <c r="J41" s="63" t="s">
        <v>77</v>
      </c>
      <c r="K41" s="63" t="s">
        <v>78</v>
      </c>
      <c r="L41" s="63" t="s">
        <v>79</v>
      </c>
    </row>
    <row r="42" spans="1:18" ht="15.75" customHeight="1">
      <c r="C42" s="64" t="str">
        <v>Equipamiento / maquinaria</v>
      </c>
      <c r="D42" s="64" t="str">
        <v>Mano de Obra</v>
      </c>
      <c r="E42" s="64" t="str">
        <v xml:space="preserve">Produccion Total </v>
      </c>
      <c r="F42" s="65" t="s">
        <v>8</v>
      </c>
      <c r="G42" s="65" t="s">
        <v>9</v>
      </c>
      <c r="H42" s="65" t="s">
        <v>10</v>
      </c>
      <c r="I42" s="66" t="s">
        <v>80</v>
      </c>
      <c r="J42" s="66" t="s">
        <v>81</v>
      </c>
      <c r="K42" s="66" t="s">
        <v>82</v>
      </c>
      <c r="L42" s="63" t="s">
        <v>83</v>
      </c>
    </row>
    <row r="43" spans="1:18" ht="15.75" customHeight="1">
      <c r="C43" s="67">
        <v>1</v>
      </c>
      <c r="D43" s="67">
        <v>0</v>
      </c>
      <c r="E43" s="67">
        <v>0</v>
      </c>
      <c r="F43" s="68">
        <f t="shared" ref="F43:F53" si="3">400000</f>
        <v>400000</v>
      </c>
      <c r="G43" s="68">
        <f t="shared" ref="G43:G53" si="4">D43*60000</f>
        <v>0</v>
      </c>
      <c r="H43" s="69">
        <f t="shared" ref="H43:H53" si="5">F43+G43</f>
        <v>400000</v>
      </c>
      <c r="I43" s="70" t="s">
        <v>19</v>
      </c>
      <c r="J43" s="70" t="s">
        <v>19</v>
      </c>
      <c r="K43" s="71" t="s">
        <v>19</v>
      </c>
      <c r="L43" s="72" t="s">
        <v>19</v>
      </c>
    </row>
    <row r="44" spans="1:18" ht="15.75" customHeight="1">
      <c r="C44" s="73">
        <v>1</v>
      </c>
      <c r="D44" s="73">
        <v>10</v>
      </c>
      <c r="E44" s="73">
        <v>11</v>
      </c>
      <c r="F44" s="74">
        <f t="shared" si="3"/>
        <v>400000</v>
      </c>
      <c r="G44" s="74">
        <f t="shared" si="4"/>
        <v>600000</v>
      </c>
      <c r="H44" s="75">
        <f t="shared" si="5"/>
        <v>1000000</v>
      </c>
      <c r="I44" s="76">
        <f t="shared" ref="I44:I53" si="6">F44/E44</f>
        <v>36363.63636363636</v>
      </c>
      <c r="J44" s="76">
        <f t="shared" ref="J44:J53" si="7">G44/E44</f>
        <v>54545.454545454544</v>
      </c>
      <c r="K44" s="77">
        <f t="shared" ref="K44:K53" si="8">H44/E44</f>
        <v>90909.090909090912</v>
      </c>
      <c r="L44" s="78">
        <f t="shared" ref="L44:L53" si="9">(H44-H43)/(E44-E43)</f>
        <v>54545.454545454544</v>
      </c>
    </row>
    <row r="45" spans="1:18" ht="15.75" customHeight="1">
      <c r="C45" s="73">
        <v>1</v>
      </c>
      <c r="D45" s="73">
        <v>20</v>
      </c>
      <c r="E45" s="73">
        <v>42</v>
      </c>
      <c r="F45" s="74">
        <f t="shared" si="3"/>
        <v>400000</v>
      </c>
      <c r="G45" s="74">
        <f t="shared" si="4"/>
        <v>1200000</v>
      </c>
      <c r="H45" s="75">
        <f t="shared" si="5"/>
        <v>1600000</v>
      </c>
      <c r="I45" s="76">
        <f t="shared" si="6"/>
        <v>9523.8095238095229</v>
      </c>
      <c r="J45" s="76">
        <f t="shared" si="7"/>
        <v>28571.428571428572</v>
      </c>
      <c r="K45" s="77">
        <f t="shared" si="8"/>
        <v>38095.238095238092</v>
      </c>
      <c r="L45" s="78">
        <f t="shared" si="9"/>
        <v>19354.83870967742</v>
      </c>
    </row>
    <row r="46" spans="1:18" ht="15.75" customHeight="1">
      <c r="C46" s="73">
        <v>1</v>
      </c>
      <c r="D46" s="73">
        <v>30</v>
      </c>
      <c r="E46" s="73">
        <v>90</v>
      </c>
      <c r="F46" s="74">
        <f t="shared" si="3"/>
        <v>400000</v>
      </c>
      <c r="G46" s="74">
        <f t="shared" si="4"/>
        <v>1800000</v>
      </c>
      <c r="H46" s="75">
        <f t="shared" si="5"/>
        <v>2200000</v>
      </c>
      <c r="I46" s="76">
        <f t="shared" si="6"/>
        <v>4444.4444444444443</v>
      </c>
      <c r="J46" s="76">
        <f t="shared" si="7"/>
        <v>20000</v>
      </c>
      <c r="K46" s="77">
        <f t="shared" si="8"/>
        <v>24444.444444444445</v>
      </c>
      <c r="L46" s="78">
        <f t="shared" si="9"/>
        <v>12500</v>
      </c>
    </row>
    <row r="47" spans="1:18" ht="15.75" customHeight="1">
      <c r="C47" s="73">
        <v>1</v>
      </c>
      <c r="D47" s="73">
        <v>40</v>
      </c>
      <c r="E47" s="73">
        <v>125</v>
      </c>
      <c r="F47" s="74">
        <f t="shared" si="3"/>
        <v>400000</v>
      </c>
      <c r="G47" s="74">
        <f t="shared" si="4"/>
        <v>2400000</v>
      </c>
      <c r="H47" s="75">
        <f t="shared" si="5"/>
        <v>2800000</v>
      </c>
      <c r="I47" s="76">
        <f t="shared" si="6"/>
        <v>3200</v>
      </c>
      <c r="J47" s="76">
        <f t="shared" si="7"/>
        <v>19200</v>
      </c>
      <c r="K47" s="77">
        <f t="shared" si="8"/>
        <v>22400</v>
      </c>
      <c r="L47" s="78">
        <f t="shared" si="9"/>
        <v>17142.857142857141</v>
      </c>
    </row>
    <row r="48" spans="1:18" ht="15.75" customHeight="1">
      <c r="C48" s="73">
        <v>1</v>
      </c>
      <c r="D48" s="73">
        <v>45</v>
      </c>
      <c r="E48" s="73">
        <v>140</v>
      </c>
      <c r="F48" s="74">
        <f t="shared" si="3"/>
        <v>400000</v>
      </c>
      <c r="G48" s="74">
        <f t="shared" si="4"/>
        <v>2700000</v>
      </c>
      <c r="H48" s="75">
        <f t="shared" si="5"/>
        <v>3100000</v>
      </c>
      <c r="I48" s="76">
        <f t="shared" si="6"/>
        <v>2857.1428571428573</v>
      </c>
      <c r="J48" s="76">
        <f t="shared" si="7"/>
        <v>19285.714285714286</v>
      </c>
      <c r="K48" s="77">
        <f t="shared" si="8"/>
        <v>22142.857142857141</v>
      </c>
      <c r="L48" s="78">
        <f t="shared" si="9"/>
        <v>20000</v>
      </c>
    </row>
    <row r="49" spans="3:12" ht="15.75" customHeight="1">
      <c r="C49" s="73">
        <v>1</v>
      </c>
      <c r="D49" s="73">
        <v>50</v>
      </c>
      <c r="E49" s="73">
        <v>152</v>
      </c>
      <c r="F49" s="74">
        <f t="shared" si="3"/>
        <v>400000</v>
      </c>
      <c r="G49" s="74">
        <f t="shared" si="4"/>
        <v>3000000</v>
      </c>
      <c r="H49" s="75">
        <f t="shared" si="5"/>
        <v>3400000</v>
      </c>
      <c r="I49" s="76">
        <f t="shared" si="6"/>
        <v>2631.5789473684213</v>
      </c>
      <c r="J49" s="76">
        <f t="shared" si="7"/>
        <v>19736.842105263157</v>
      </c>
      <c r="K49" s="77">
        <f t="shared" si="8"/>
        <v>22368.42105263158</v>
      </c>
      <c r="L49" s="78">
        <f t="shared" si="9"/>
        <v>25000</v>
      </c>
    </row>
    <row r="50" spans="3:12" ht="15.75" customHeight="1">
      <c r="C50" s="73">
        <v>1</v>
      </c>
      <c r="D50" s="73">
        <v>60</v>
      </c>
      <c r="E50" s="73">
        <v>162</v>
      </c>
      <c r="F50" s="74">
        <f t="shared" si="3"/>
        <v>400000</v>
      </c>
      <c r="G50" s="74">
        <f t="shared" si="4"/>
        <v>3600000</v>
      </c>
      <c r="H50" s="75">
        <f t="shared" si="5"/>
        <v>4000000</v>
      </c>
      <c r="I50" s="76">
        <f t="shared" si="6"/>
        <v>2469.1358024691358</v>
      </c>
      <c r="J50" s="76">
        <f t="shared" si="7"/>
        <v>22222.222222222223</v>
      </c>
      <c r="K50" s="77">
        <f t="shared" si="8"/>
        <v>24691.358024691359</v>
      </c>
      <c r="L50" s="78">
        <f t="shared" si="9"/>
        <v>60000</v>
      </c>
    </row>
    <row r="51" spans="3:12" ht="15.75" customHeight="1">
      <c r="C51" s="73">
        <v>1</v>
      </c>
      <c r="D51" s="73">
        <v>70</v>
      </c>
      <c r="E51" s="73">
        <v>163</v>
      </c>
      <c r="F51" s="74">
        <f t="shared" si="3"/>
        <v>400000</v>
      </c>
      <c r="G51" s="74">
        <f t="shared" si="4"/>
        <v>4200000</v>
      </c>
      <c r="H51" s="75">
        <f t="shared" si="5"/>
        <v>4600000</v>
      </c>
      <c r="I51" s="76">
        <f t="shared" si="6"/>
        <v>2453.9877300613498</v>
      </c>
      <c r="J51" s="76">
        <f t="shared" si="7"/>
        <v>25766.87116564417</v>
      </c>
      <c r="K51" s="77">
        <f t="shared" si="8"/>
        <v>28220.858895705522</v>
      </c>
      <c r="L51" s="78">
        <f t="shared" si="9"/>
        <v>600000</v>
      </c>
    </row>
    <row r="52" spans="3:12" ht="15.75" customHeight="1">
      <c r="C52" s="73">
        <v>1</v>
      </c>
      <c r="D52" s="73">
        <v>80</v>
      </c>
      <c r="E52" s="73">
        <v>150</v>
      </c>
      <c r="F52" s="74">
        <f t="shared" si="3"/>
        <v>400000</v>
      </c>
      <c r="G52" s="74">
        <f t="shared" si="4"/>
        <v>4800000</v>
      </c>
      <c r="H52" s="75">
        <f t="shared" si="5"/>
        <v>5200000</v>
      </c>
      <c r="I52" s="76">
        <f t="shared" si="6"/>
        <v>2666.6666666666665</v>
      </c>
      <c r="J52" s="76">
        <f t="shared" si="7"/>
        <v>32000</v>
      </c>
      <c r="K52" s="77">
        <f t="shared" si="8"/>
        <v>34666.666666666664</v>
      </c>
      <c r="L52" s="78">
        <f t="shared" si="9"/>
        <v>-46153.846153846156</v>
      </c>
    </row>
    <row r="53" spans="3:12" ht="15.75" customHeight="1">
      <c r="C53" s="79">
        <v>1</v>
      </c>
      <c r="D53" s="79">
        <v>90</v>
      </c>
      <c r="E53" s="79">
        <v>125</v>
      </c>
      <c r="F53" s="80">
        <f t="shared" si="3"/>
        <v>400000</v>
      </c>
      <c r="G53" s="80">
        <f t="shared" si="4"/>
        <v>5400000</v>
      </c>
      <c r="H53" s="81">
        <f t="shared" si="5"/>
        <v>5800000</v>
      </c>
      <c r="I53" s="82">
        <f t="shared" si="6"/>
        <v>3200</v>
      </c>
      <c r="J53" s="82">
        <f t="shared" si="7"/>
        <v>43200</v>
      </c>
      <c r="K53" s="83">
        <f t="shared" si="8"/>
        <v>46400</v>
      </c>
      <c r="L53" s="84">
        <f t="shared" si="9"/>
        <v>-24000</v>
      </c>
    </row>
    <row r="54" spans="3:12" ht="15.75" customHeight="1"/>
    <row r="55" spans="3:12" ht="15.75" customHeight="1"/>
    <row r="56" spans="3:12" ht="15.75" customHeight="1"/>
    <row r="57" spans="3:12" ht="15.75" customHeight="1"/>
    <row r="58" spans="3:12" ht="15.75" customHeight="1"/>
    <row r="59" spans="3:12" ht="15.75" customHeight="1"/>
    <row r="60" spans="3:12" ht="15.75" customHeight="1"/>
    <row r="61" spans="3:12" ht="15.75" customHeight="1"/>
    <row r="62" spans="3:12" ht="15.75" customHeight="1"/>
    <row r="63" spans="3:12" ht="15.75" customHeight="1"/>
    <row r="64" spans="3:12" ht="15.75" customHeight="1"/>
    <row r="65" spans="1:15" ht="15.75" customHeight="1"/>
    <row r="66" spans="1:15" ht="15.75" customHeight="1"/>
    <row r="67" spans="1:15" ht="15.75" customHeight="1"/>
    <row r="68" spans="1:15" ht="15.75" customHeight="1"/>
    <row r="69" spans="1:15" ht="15.75" customHeight="1"/>
    <row r="70" spans="1:15" ht="15.75" customHeight="1"/>
    <row r="71" spans="1:15" ht="15.75" customHeight="1"/>
    <row r="72" spans="1:15" ht="15.75" customHeight="1"/>
    <row r="73" spans="1:15" ht="15.75" customHeight="1">
      <c r="A73" s="132" t="s">
        <v>20</v>
      </c>
      <c r="B73" s="131"/>
      <c r="C73" s="131"/>
      <c r="D73" s="131"/>
      <c r="E73" s="131"/>
      <c r="F73" s="131"/>
      <c r="G73" s="131"/>
      <c r="H73" s="131"/>
      <c r="I73" s="131"/>
      <c r="J73" s="131"/>
      <c r="K73" s="131"/>
      <c r="L73" s="131"/>
      <c r="M73" s="131"/>
      <c r="N73" s="131"/>
      <c r="O73" s="131"/>
    </row>
    <row r="74" spans="1:15" ht="15.75" customHeight="1"/>
    <row r="75" spans="1:15" ht="15.75" customHeight="1">
      <c r="C75" s="50" t="s">
        <v>65</v>
      </c>
      <c r="D75" s="85" t="s">
        <v>32</v>
      </c>
      <c r="E75" s="86" t="s">
        <v>78</v>
      </c>
      <c r="F75" s="86" t="s">
        <v>79</v>
      </c>
      <c r="H75" s="87"/>
      <c r="I75" s="87"/>
      <c r="J75" s="87"/>
    </row>
    <row r="76" spans="1:15" ht="15.75" customHeight="1">
      <c r="C76" s="88" t="s">
        <v>66</v>
      </c>
      <c r="D76" s="89" t="s">
        <v>67</v>
      </c>
      <c r="E76" s="90" t="s">
        <v>82</v>
      </c>
      <c r="F76" s="86" t="s">
        <v>83</v>
      </c>
      <c r="H76" s="87"/>
      <c r="I76" s="87"/>
      <c r="J76" s="87"/>
    </row>
    <row r="77" spans="1:15" ht="15.75" customHeight="1">
      <c r="C77" s="91">
        <v>0</v>
      </c>
      <c r="D77" s="92">
        <v>0</v>
      </c>
      <c r="E77" s="71" t="s">
        <v>19</v>
      </c>
      <c r="F77" s="93" t="s">
        <v>19</v>
      </c>
      <c r="H77" s="87"/>
      <c r="I77" s="87"/>
      <c r="J77" s="87"/>
    </row>
    <row r="78" spans="1:15" ht="15.75" customHeight="1">
      <c r="C78" s="94">
        <v>10</v>
      </c>
      <c r="D78" s="95">
        <v>11</v>
      </c>
      <c r="E78" s="77">
        <v>90909.090909090912</v>
      </c>
      <c r="F78" s="77">
        <v>54545.454545454544</v>
      </c>
      <c r="H78" s="87"/>
      <c r="I78" s="87"/>
      <c r="J78" s="87"/>
    </row>
    <row r="79" spans="1:15" ht="15.75" customHeight="1">
      <c r="C79" s="96">
        <v>20</v>
      </c>
      <c r="D79" s="95">
        <v>42</v>
      </c>
      <c r="E79" s="77">
        <v>38095.238095238092</v>
      </c>
      <c r="F79" s="77">
        <v>19354.83870967742</v>
      </c>
      <c r="H79" s="87"/>
      <c r="I79" s="87"/>
      <c r="J79" s="87"/>
    </row>
    <row r="80" spans="1:15" ht="15.75" customHeight="1">
      <c r="C80" s="96">
        <v>30</v>
      </c>
      <c r="D80" s="95">
        <v>90</v>
      </c>
      <c r="E80" s="77">
        <v>24444.444444444445</v>
      </c>
      <c r="F80" s="77">
        <v>12500</v>
      </c>
      <c r="H80" s="87"/>
      <c r="I80" s="87"/>
      <c r="J80" s="87"/>
    </row>
    <row r="81" spans="1:10" ht="15.75" customHeight="1">
      <c r="C81" s="96">
        <v>40</v>
      </c>
      <c r="D81" s="95">
        <v>125</v>
      </c>
      <c r="E81" s="77">
        <v>22400</v>
      </c>
      <c r="F81" s="77">
        <v>17142.857142857141</v>
      </c>
      <c r="H81" s="87"/>
      <c r="I81" s="87"/>
      <c r="J81" s="87"/>
    </row>
    <row r="82" spans="1:10" ht="14.25" customHeight="1">
      <c r="A82" s="134"/>
      <c r="B82" s="131"/>
      <c r="C82" s="97">
        <v>45</v>
      </c>
      <c r="D82" s="98">
        <v>140</v>
      </c>
      <c r="E82" s="99">
        <v>22142.857142857141</v>
      </c>
      <c r="F82" s="99">
        <v>20000</v>
      </c>
      <c r="G82" s="134" t="s">
        <v>84</v>
      </c>
      <c r="H82" s="131"/>
      <c r="I82" s="131"/>
      <c r="J82" s="87"/>
    </row>
    <row r="83" spans="1:10" ht="15.75" customHeight="1">
      <c r="A83" s="6"/>
      <c r="B83" s="6"/>
      <c r="C83" s="97">
        <v>50</v>
      </c>
      <c r="D83" s="98">
        <v>152</v>
      </c>
      <c r="E83" s="99">
        <v>22368.42105263158</v>
      </c>
      <c r="F83" s="99">
        <v>25000</v>
      </c>
      <c r="G83" s="131"/>
      <c r="H83" s="131"/>
      <c r="I83" s="131"/>
      <c r="J83" s="87"/>
    </row>
    <row r="84" spans="1:10" ht="15.75" customHeight="1">
      <c r="C84" s="96">
        <v>60</v>
      </c>
      <c r="D84" s="95">
        <v>162</v>
      </c>
      <c r="E84" s="77">
        <v>24691.358024691359</v>
      </c>
      <c r="F84" s="77">
        <v>60000</v>
      </c>
      <c r="H84" s="87"/>
      <c r="I84" s="87"/>
      <c r="J84" s="87"/>
    </row>
    <row r="85" spans="1:10" ht="15.75" customHeight="1">
      <c r="C85" s="96">
        <v>70</v>
      </c>
      <c r="D85" s="95">
        <v>163</v>
      </c>
      <c r="E85" s="77">
        <v>28220.858895705522</v>
      </c>
      <c r="F85" s="77">
        <v>600000</v>
      </c>
      <c r="H85" s="87"/>
      <c r="I85" s="87"/>
      <c r="J85" s="87"/>
    </row>
    <row r="86" spans="1:10" ht="15.75" customHeight="1">
      <c r="C86" s="96">
        <v>80</v>
      </c>
      <c r="D86" s="95">
        <v>150</v>
      </c>
      <c r="E86" s="77">
        <v>34666.666666666664</v>
      </c>
      <c r="F86" s="77">
        <v>-46153.846153846156</v>
      </c>
      <c r="H86" s="87"/>
      <c r="I86" s="87"/>
      <c r="J86" s="87"/>
    </row>
    <row r="87" spans="1:10" ht="15.75" customHeight="1">
      <c r="C87" s="100">
        <v>90</v>
      </c>
      <c r="D87" s="101">
        <v>125</v>
      </c>
      <c r="E87" s="83">
        <v>46400</v>
      </c>
      <c r="F87" s="83">
        <v>-24000</v>
      </c>
      <c r="H87" s="87"/>
      <c r="I87" s="87"/>
      <c r="J87" s="87"/>
    </row>
    <row r="88" spans="1:10" ht="15.75" customHeight="1">
      <c r="H88" s="87"/>
      <c r="I88" s="87"/>
      <c r="J88" s="87"/>
    </row>
    <row r="89" spans="1:10" ht="15.75" customHeight="1">
      <c r="H89" s="87"/>
      <c r="I89" s="87"/>
      <c r="J89" s="87"/>
    </row>
    <row r="90" spans="1:10" ht="15.75" customHeight="1"/>
    <row r="91" spans="1:10" ht="15.75" customHeight="1">
      <c r="C91" s="135" t="s">
        <v>85</v>
      </c>
      <c r="D91" s="131"/>
      <c r="E91" s="131"/>
      <c r="F91" s="131"/>
    </row>
    <row r="92" spans="1:10" ht="15.75" customHeight="1">
      <c r="C92" s="131"/>
      <c r="D92" s="131"/>
      <c r="E92" s="131"/>
      <c r="F92" s="131"/>
    </row>
    <row r="93" spans="1:10" ht="15.75" customHeight="1">
      <c r="C93" s="131"/>
      <c r="D93" s="131"/>
      <c r="E93" s="131"/>
      <c r="F93" s="131"/>
    </row>
    <row r="94" spans="1:10" ht="15.75" customHeight="1">
      <c r="C94" s="131"/>
      <c r="D94" s="131"/>
      <c r="E94" s="131"/>
      <c r="F94" s="131"/>
    </row>
    <row r="95" spans="1:10" ht="15.75" customHeight="1">
      <c r="C95" s="131"/>
      <c r="D95" s="131"/>
      <c r="E95" s="131"/>
      <c r="F95" s="131"/>
    </row>
    <row r="96" spans="1:10" ht="15.75" customHeight="1">
      <c r="C96" s="131"/>
      <c r="D96" s="131"/>
      <c r="E96" s="131"/>
      <c r="F96" s="131"/>
    </row>
    <row r="97" spans="3:6" ht="15.75" customHeight="1">
      <c r="C97" s="131"/>
      <c r="D97" s="131"/>
      <c r="E97" s="131"/>
      <c r="F97" s="131"/>
    </row>
    <row r="98" spans="3:6" ht="15.75" customHeight="1"/>
    <row r="99" spans="3:6" ht="15.75" customHeight="1"/>
    <row r="100" spans="3:6" ht="15.75" customHeight="1"/>
    <row r="101" spans="3:6" ht="15.75" customHeight="1"/>
    <row r="102" spans="3:6" ht="15.75" customHeight="1"/>
    <row r="103" spans="3:6" ht="15.75" customHeight="1"/>
    <row r="104" spans="3:6" ht="15.75" customHeight="1"/>
    <row r="105" spans="3:6" ht="15.75" customHeight="1"/>
    <row r="106" spans="3:6" ht="15.75" customHeight="1"/>
    <row r="107" spans="3:6" ht="15.75" customHeight="1"/>
    <row r="108" spans="3:6" ht="15.75" customHeight="1"/>
    <row r="109" spans="3:6" ht="15.75" customHeight="1"/>
    <row r="110" spans="3:6" ht="15.75" customHeight="1"/>
    <row r="111" spans="3:6" ht="15.75" customHeight="1"/>
    <row r="112" spans="3: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39:R39"/>
    <mergeCell ref="A73:O73"/>
    <mergeCell ref="A82:B82"/>
    <mergeCell ref="G82:I83"/>
    <mergeCell ref="C91:F97"/>
    <mergeCell ref="C16:I16"/>
    <mergeCell ref="A18:Y18"/>
    <mergeCell ref="B4:N4"/>
    <mergeCell ref="C11:L11"/>
    <mergeCell ref="C13:E13"/>
    <mergeCell ref="C14:J14"/>
    <mergeCell ref="C15:F15"/>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FF00"/>
  </sheetPr>
  <dimension ref="A2:Z1008"/>
  <sheetViews>
    <sheetView workbookViewId="0">
      <selection activeCell="J53" sqref="J53"/>
    </sheetView>
  </sheetViews>
  <sheetFormatPr baseColWidth="10" defaultColWidth="14.42578125" defaultRowHeight="15" customHeight="1"/>
  <cols>
    <col min="1" max="26" width="13.85546875" customWidth="1"/>
  </cols>
  <sheetData>
    <row r="2" spans="1:26" ht="15.75">
      <c r="A2" s="1"/>
      <c r="B2" s="1"/>
      <c r="C2" s="1" t="s">
        <v>0</v>
      </c>
      <c r="D2" s="2"/>
      <c r="E2" s="2"/>
      <c r="F2" s="2"/>
      <c r="G2" s="2"/>
      <c r="H2" s="2"/>
      <c r="I2" s="2"/>
      <c r="J2" s="2"/>
      <c r="K2" s="2"/>
      <c r="L2" s="2"/>
      <c r="M2" s="2"/>
      <c r="N2" s="2"/>
      <c r="O2" s="1"/>
      <c r="P2" s="1"/>
      <c r="Q2" s="1"/>
      <c r="R2" s="1"/>
      <c r="S2" s="1"/>
      <c r="T2" s="1"/>
      <c r="U2" s="1"/>
      <c r="V2" s="1"/>
      <c r="W2" s="1"/>
      <c r="X2" s="1"/>
      <c r="Y2" s="1"/>
      <c r="Z2" s="1"/>
    </row>
    <row r="4" spans="1:26">
      <c r="B4" s="3" t="s">
        <v>1</v>
      </c>
    </row>
    <row r="5" spans="1:26">
      <c r="B5" s="4"/>
    </row>
    <row r="6" spans="1:26">
      <c r="B6" s="4"/>
    </row>
    <row r="7" spans="1:26">
      <c r="B7" s="3" t="s">
        <v>2</v>
      </c>
    </row>
    <row r="8" spans="1:26">
      <c r="B8" s="130" t="s">
        <v>3</v>
      </c>
      <c r="C8" s="131"/>
      <c r="D8" s="131"/>
      <c r="E8" s="131"/>
      <c r="F8" s="131"/>
      <c r="G8" s="131"/>
      <c r="H8" s="131"/>
      <c r="I8" s="131"/>
      <c r="J8" s="131"/>
      <c r="K8" s="131"/>
    </row>
    <row r="9" spans="1:26">
      <c r="B9" s="130" t="s">
        <v>4</v>
      </c>
      <c r="C9" s="131"/>
      <c r="D9" s="131"/>
      <c r="E9" s="131"/>
      <c r="F9" s="131"/>
      <c r="G9" s="131"/>
      <c r="H9" s="131"/>
      <c r="I9" s="131"/>
      <c r="J9" s="131"/>
      <c r="K9" s="131"/>
    </row>
    <row r="10" spans="1:26">
      <c r="B10" s="130" t="s">
        <v>5</v>
      </c>
      <c r="C10" s="131"/>
      <c r="D10" s="131"/>
      <c r="E10" s="131"/>
      <c r="F10" s="131"/>
      <c r="G10" s="131"/>
      <c r="H10" s="131"/>
      <c r="I10" s="131"/>
      <c r="J10" s="131"/>
      <c r="K10" s="131"/>
    </row>
    <row r="12" spans="1:26">
      <c r="A12" s="132" t="s">
        <v>6</v>
      </c>
      <c r="B12" s="131"/>
      <c r="C12" s="131"/>
      <c r="D12" s="131"/>
      <c r="E12" s="131"/>
      <c r="F12" s="131"/>
      <c r="G12" s="131"/>
      <c r="H12" s="131"/>
      <c r="I12" s="131"/>
      <c r="J12" s="131"/>
      <c r="K12" s="131"/>
      <c r="L12" s="131"/>
      <c r="M12" s="131"/>
      <c r="N12" s="131"/>
      <c r="O12" s="131"/>
      <c r="P12" s="131"/>
      <c r="Q12" s="131"/>
      <c r="R12" s="131"/>
      <c r="S12" s="131"/>
      <c r="T12" s="131"/>
    </row>
    <row r="14" spans="1:26">
      <c r="B14" s="154" t="s">
        <v>7</v>
      </c>
      <c r="C14" s="155"/>
      <c r="D14" s="154" t="s">
        <v>8</v>
      </c>
      <c r="E14" s="155"/>
      <c r="F14" s="154" t="s">
        <v>9</v>
      </c>
      <c r="G14" s="155"/>
      <c r="H14" s="154" t="s">
        <v>10</v>
      </c>
      <c r="I14" s="155"/>
    </row>
    <row r="15" spans="1:26">
      <c r="B15" s="136">
        <f>0</f>
        <v>0</v>
      </c>
      <c r="C15" s="137"/>
      <c r="D15" s="144">
        <v>600</v>
      </c>
      <c r="E15" s="143"/>
      <c r="F15" s="144">
        <f t="shared" ref="F15:F23" si="0">(0.14*B15^3)-(7*B15^2)+(150*B15)</f>
        <v>0</v>
      </c>
      <c r="G15" s="143"/>
      <c r="H15" s="144">
        <f t="shared" ref="H15:H23" si="1">D15+F15</f>
        <v>600</v>
      </c>
      <c r="I15" s="143"/>
    </row>
    <row r="16" spans="1:26">
      <c r="B16" s="136">
        <f t="shared" ref="B16:B23" si="2">B15+5</f>
        <v>5</v>
      </c>
      <c r="C16" s="137"/>
      <c r="D16" s="136">
        <v>600</v>
      </c>
      <c r="E16" s="137"/>
      <c r="F16" s="136">
        <f t="shared" si="0"/>
        <v>592.5</v>
      </c>
      <c r="G16" s="137"/>
      <c r="H16" s="136">
        <f t="shared" si="1"/>
        <v>1192.5</v>
      </c>
      <c r="I16" s="137"/>
    </row>
    <row r="17" spans="1:9">
      <c r="B17" s="136">
        <f t="shared" si="2"/>
        <v>10</v>
      </c>
      <c r="C17" s="137"/>
      <c r="D17" s="136">
        <v>600</v>
      </c>
      <c r="E17" s="137"/>
      <c r="F17" s="136">
        <f t="shared" si="0"/>
        <v>940</v>
      </c>
      <c r="G17" s="137"/>
      <c r="H17" s="136">
        <f t="shared" si="1"/>
        <v>1540</v>
      </c>
      <c r="I17" s="137"/>
    </row>
    <row r="18" spans="1:9">
      <c r="B18" s="136">
        <f t="shared" si="2"/>
        <v>15</v>
      </c>
      <c r="C18" s="137"/>
      <c r="D18" s="136">
        <v>600</v>
      </c>
      <c r="E18" s="137"/>
      <c r="F18" s="136">
        <f t="shared" si="0"/>
        <v>1147.5</v>
      </c>
      <c r="G18" s="137"/>
      <c r="H18" s="136">
        <f t="shared" si="1"/>
        <v>1747.5</v>
      </c>
      <c r="I18" s="137"/>
    </row>
    <row r="19" spans="1:9">
      <c r="B19" s="136">
        <f t="shared" si="2"/>
        <v>20</v>
      </c>
      <c r="C19" s="137"/>
      <c r="D19" s="136">
        <v>600</v>
      </c>
      <c r="E19" s="137"/>
      <c r="F19" s="136">
        <f t="shared" si="0"/>
        <v>1320</v>
      </c>
      <c r="G19" s="137"/>
      <c r="H19" s="136">
        <f t="shared" si="1"/>
        <v>1920</v>
      </c>
      <c r="I19" s="137"/>
    </row>
    <row r="20" spans="1:9">
      <c r="B20" s="136">
        <f t="shared" si="2"/>
        <v>25</v>
      </c>
      <c r="C20" s="137"/>
      <c r="D20" s="136">
        <v>600</v>
      </c>
      <c r="E20" s="137"/>
      <c r="F20" s="136">
        <f t="shared" si="0"/>
        <v>1562.5</v>
      </c>
      <c r="G20" s="137"/>
      <c r="H20" s="136">
        <f t="shared" si="1"/>
        <v>2162.5</v>
      </c>
      <c r="I20" s="137"/>
    </row>
    <row r="21" spans="1:9" ht="15.75" customHeight="1">
      <c r="B21" s="136">
        <f t="shared" si="2"/>
        <v>30</v>
      </c>
      <c r="C21" s="137"/>
      <c r="D21" s="136">
        <v>600</v>
      </c>
      <c r="E21" s="137"/>
      <c r="F21" s="136">
        <f t="shared" si="0"/>
        <v>1980.0000000000005</v>
      </c>
      <c r="G21" s="137"/>
      <c r="H21" s="136">
        <f t="shared" si="1"/>
        <v>2580.0000000000005</v>
      </c>
      <c r="I21" s="137"/>
    </row>
    <row r="22" spans="1:9" ht="15.75" customHeight="1">
      <c r="B22" s="136">
        <f t="shared" si="2"/>
        <v>35</v>
      </c>
      <c r="C22" s="137"/>
      <c r="D22" s="136">
        <v>600</v>
      </c>
      <c r="E22" s="137"/>
      <c r="F22" s="136">
        <f t="shared" si="0"/>
        <v>2677.5000000000009</v>
      </c>
      <c r="G22" s="137"/>
      <c r="H22" s="136">
        <f t="shared" si="1"/>
        <v>3277.5000000000009</v>
      </c>
      <c r="I22" s="137"/>
    </row>
    <row r="23" spans="1:9" ht="15.75" customHeight="1">
      <c r="B23" s="140">
        <f t="shared" si="2"/>
        <v>40</v>
      </c>
      <c r="C23" s="141"/>
      <c r="D23" s="140">
        <v>600</v>
      </c>
      <c r="E23" s="141"/>
      <c r="F23" s="140">
        <f t="shared" si="0"/>
        <v>3760</v>
      </c>
      <c r="G23" s="141"/>
      <c r="H23" s="140">
        <f t="shared" si="1"/>
        <v>4360</v>
      </c>
      <c r="I23" s="141"/>
    </row>
    <row r="24" spans="1:9" ht="15.75" customHeight="1"/>
    <row r="25" spans="1:9" ht="15.75" customHeight="1">
      <c r="A25" s="158" t="s">
        <v>11</v>
      </c>
      <c r="B25" s="131"/>
      <c r="C25" s="131"/>
      <c r="D25" s="131"/>
      <c r="E25" s="131"/>
      <c r="F25" s="131"/>
    </row>
    <row r="26" spans="1:9" ht="15.75" customHeight="1">
      <c r="A26" s="131"/>
      <c r="B26" s="131"/>
      <c r="C26" s="131"/>
      <c r="D26" s="131"/>
      <c r="E26" s="131"/>
      <c r="F26" s="131"/>
    </row>
    <row r="27" spans="1:9" ht="15.75" customHeight="1">
      <c r="A27" s="131"/>
      <c r="B27" s="131"/>
      <c r="C27" s="131"/>
      <c r="D27" s="131"/>
      <c r="E27" s="131"/>
      <c r="F27" s="131"/>
    </row>
    <row r="28" spans="1:9" ht="15.75" customHeight="1">
      <c r="A28" s="131"/>
      <c r="B28" s="131"/>
      <c r="C28" s="131"/>
      <c r="D28" s="131"/>
      <c r="E28" s="131"/>
      <c r="F28" s="131"/>
    </row>
    <row r="29" spans="1:9" ht="15.75" customHeight="1"/>
    <row r="30" spans="1:9" ht="15.75" customHeight="1">
      <c r="A30" s="159" t="s">
        <v>12</v>
      </c>
      <c r="B30" s="131"/>
      <c r="C30" s="131"/>
      <c r="D30" s="131"/>
      <c r="E30" s="131"/>
      <c r="F30" s="131"/>
    </row>
    <row r="31" spans="1:9" ht="15.75" customHeight="1">
      <c r="A31" s="131"/>
      <c r="B31" s="131"/>
      <c r="C31" s="131"/>
      <c r="D31" s="131"/>
      <c r="E31" s="131"/>
      <c r="F31" s="131"/>
    </row>
    <row r="32" spans="1:9" ht="15.75" customHeight="1">
      <c r="A32" s="131"/>
      <c r="B32" s="131"/>
      <c r="C32" s="131"/>
      <c r="D32" s="131"/>
      <c r="E32" s="131"/>
      <c r="F32" s="131"/>
    </row>
    <row r="33" spans="1:21" ht="15.75" customHeight="1">
      <c r="A33" s="131"/>
      <c r="B33" s="131"/>
      <c r="C33" s="131"/>
      <c r="D33" s="131"/>
      <c r="E33" s="131"/>
      <c r="F33" s="131"/>
      <c r="G33" s="5"/>
      <c r="H33" s="5"/>
      <c r="I33" s="5"/>
      <c r="J33" s="5"/>
    </row>
    <row r="34" spans="1:21" ht="15.75" customHeight="1">
      <c r="B34" s="5"/>
      <c r="C34" s="5"/>
      <c r="D34" s="5"/>
      <c r="E34" s="5"/>
      <c r="F34" s="5"/>
      <c r="G34" s="5"/>
      <c r="H34" s="5"/>
      <c r="I34" s="5"/>
      <c r="J34" s="5"/>
    </row>
    <row r="35" spans="1:21" ht="15.75" customHeight="1">
      <c r="B35" s="131"/>
      <c r="C35" s="131"/>
    </row>
    <row r="36" spans="1:21" ht="15.75" customHeight="1"/>
    <row r="37" spans="1:21" ht="15.75" customHeight="1"/>
    <row r="38" spans="1:21" ht="15.75" customHeight="1"/>
    <row r="39" spans="1:21" ht="15.75" customHeight="1">
      <c r="A39" s="132" t="s">
        <v>13</v>
      </c>
      <c r="B39" s="131"/>
      <c r="C39" s="131"/>
      <c r="D39" s="131"/>
      <c r="E39" s="131"/>
      <c r="F39" s="131"/>
      <c r="G39" s="131"/>
      <c r="H39" s="131"/>
      <c r="I39" s="131"/>
      <c r="J39" s="131"/>
      <c r="K39" s="131"/>
      <c r="L39" s="131"/>
      <c r="M39" s="131"/>
      <c r="N39" s="131"/>
      <c r="O39" s="131"/>
      <c r="P39" s="131"/>
      <c r="Q39" s="131"/>
      <c r="R39" s="131"/>
      <c r="S39" s="131"/>
      <c r="T39" s="131"/>
      <c r="U39" s="131"/>
    </row>
    <row r="40" spans="1:21" ht="15.75" customHeight="1"/>
    <row r="41" spans="1:21" ht="15.75" customHeight="1">
      <c r="L41" s="134" t="s">
        <v>14</v>
      </c>
      <c r="M41" s="131"/>
      <c r="N41" s="131"/>
      <c r="O41" s="131"/>
    </row>
    <row r="42" spans="1:21" ht="15.75" customHeight="1">
      <c r="L42" s="131"/>
      <c r="M42" s="131"/>
      <c r="N42" s="131"/>
      <c r="O42" s="131"/>
    </row>
    <row r="43" spans="1:21" ht="15.75" customHeight="1">
      <c r="B43" s="154" t="s">
        <v>7</v>
      </c>
      <c r="C43" s="155"/>
      <c r="D43" s="147" t="s">
        <v>15</v>
      </c>
      <c r="E43" s="143"/>
      <c r="F43" s="147" t="s">
        <v>16</v>
      </c>
      <c r="G43" s="143"/>
      <c r="H43" s="147" t="s">
        <v>17</v>
      </c>
      <c r="I43" s="143"/>
      <c r="J43" s="157" t="s">
        <v>18</v>
      </c>
      <c r="K43" s="155"/>
    </row>
    <row r="44" spans="1:21" ht="15.75" customHeight="1">
      <c r="B44" s="136">
        <f>0</f>
        <v>0</v>
      </c>
      <c r="C44" s="137"/>
      <c r="D44" s="144" t="s">
        <v>19</v>
      </c>
      <c r="E44" s="143"/>
      <c r="F44" s="144" t="s">
        <v>19</v>
      </c>
      <c r="G44" s="143"/>
      <c r="H44" s="144" t="s">
        <v>19</v>
      </c>
      <c r="I44" s="143"/>
      <c r="J44" s="144">
        <f t="shared" ref="J44:J51" si="3">0.43*B44^2-14*B44+150</f>
        <v>150</v>
      </c>
      <c r="K44" s="143"/>
    </row>
    <row r="45" spans="1:21" ht="15.75" customHeight="1">
      <c r="B45" s="136">
        <f t="shared" ref="B45:B52" si="4">B44+5</f>
        <v>5</v>
      </c>
      <c r="C45" s="137"/>
      <c r="D45" s="136">
        <f t="shared" ref="D45:D52" si="5">600/B45</f>
        <v>120</v>
      </c>
      <c r="E45" s="137"/>
      <c r="F45" s="136">
        <f t="shared" ref="F45:F52" si="6">((0.14*B45^3)-(7*B45^2)+(150*B45))/B45</f>
        <v>118.5</v>
      </c>
      <c r="G45" s="137"/>
      <c r="H45" s="136">
        <f t="shared" ref="H45:H52" si="7">H16/B45</f>
        <v>238.5</v>
      </c>
      <c r="I45" s="137"/>
      <c r="J45" s="136">
        <f t="shared" si="3"/>
        <v>90.75</v>
      </c>
      <c r="K45" s="137"/>
    </row>
    <row r="46" spans="1:21" ht="15.75" customHeight="1">
      <c r="B46" s="136">
        <f t="shared" si="4"/>
        <v>10</v>
      </c>
      <c r="C46" s="137"/>
      <c r="D46" s="136">
        <f t="shared" si="5"/>
        <v>60</v>
      </c>
      <c r="E46" s="137"/>
      <c r="F46" s="136">
        <f t="shared" si="6"/>
        <v>94</v>
      </c>
      <c r="G46" s="137"/>
      <c r="H46" s="136">
        <f t="shared" si="7"/>
        <v>154</v>
      </c>
      <c r="I46" s="137"/>
      <c r="J46" s="136">
        <f t="shared" si="3"/>
        <v>53</v>
      </c>
      <c r="K46" s="137"/>
    </row>
    <row r="47" spans="1:21" ht="15.75" customHeight="1">
      <c r="B47" s="136">
        <f t="shared" si="4"/>
        <v>15</v>
      </c>
      <c r="C47" s="137"/>
      <c r="D47" s="136">
        <f t="shared" si="5"/>
        <v>40</v>
      </c>
      <c r="E47" s="137"/>
      <c r="F47" s="136">
        <f t="shared" si="6"/>
        <v>76.5</v>
      </c>
      <c r="G47" s="137"/>
      <c r="H47" s="136">
        <f t="shared" si="7"/>
        <v>116.5</v>
      </c>
      <c r="I47" s="137"/>
      <c r="J47" s="136">
        <f t="shared" si="3"/>
        <v>36.75</v>
      </c>
      <c r="K47" s="137"/>
    </row>
    <row r="48" spans="1:21" ht="15.75" customHeight="1">
      <c r="B48" s="136">
        <f t="shared" si="4"/>
        <v>20</v>
      </c>
      <c r="C48" s="137"/>
      <c r="D48" s="136">
        <f t="shared" si="5"/>
        <v>30</v>
      </c>
      <c r="E48" s="137"/>
      <c r="F48" s="136">
        <f t="shared" si="6"/>
        <v>66</v>
      </c>
      <c r="G48" s="137"/>
      <c r="H48" s="136">
        <f t="shared" si="7"/>
        <v>96</v>
      </c>
      <c r="I48" s="137"/>
      <c r="J48" s="136">
        <f t="shared" si="3"/>
        <v>42</v>
      </c>
      <c r="K48" s="137"/>
    </row>
    <row r="49" spans="2:11" ht="15.75" customHeight="1">
      <c r="B49" s="136">
        <f t="shared" si="4"/>
        <v>25</v>
      </c>
      <c r="C49" s="137"/>
      <c r="D49" s="136">
        <f t="shared" si="5"/>
        <v>24</v>
      </c>
      <c r="E49" s="137"/>
      <c r="F49" s="136">
        <f t="shared" si="6"/>
        <v>62.5</v>
      </c>
      <c r="G49" s="137"/>
      <c r="H49" s="136">
        <f t="shared" si="7"/>
        <v>86.5</v>
      </c>
      <c r="I49" s="137"/>
      <c r="J49" s="136">
        <f t="shared" si="3"/>
        <v>68.75</v>
      </c>
      <c r="K49" s="137"/>
    </row>
    <row r="50" spans="2:11" ht="15.75" customHeight="1">
      <c r="B50" s="136">
        <f t="shared" si="4"/>
        <v>30</v>
      </c>
      <c r="C50" s="137"/>
      <c r="D50" s="136">
        <f t="shared" si="5"/>
        <v>20</v>
      </c>
      <c r="E50" s="137"/>
      <c r="F50" s="136">
        <f t="shared" si="6"/>
        <v>66.000000000000014</v>
      </c>
      <c r="G50" s="137"/>
      <c r="H50" s="136">
        <f t="shared" si="7"/>
        <v>86.000000000000014</v>
      </c>
      <c r="I50" s="137"/>
      <c r="J50" s="136">
        <f t="shared" si="3"/>
        <v>117</v>
      </c>
      <c r="K50" s="137"/>
    </row>
    <row r="51" spans="2:11" ht="15.75" customHeight="1">
      <c r="B51" s="136">
        <f t="shared" si="4"/>
        <v>35</v>
      </c>
      <c r="C51" s="137"/>
      <c r="D51" s="136">
        <f t="shared" si="5"/>
        <v>17.142857142857142</v>
      </c>
      <c r="E51" s="137"/>
      <c r="F51" s="136">
        <f t="shared" si="6"/>
        <v>76.500000000000028</v>
      </c>
      <c r="G51" s="137"/>
      <c r="H51" s="136">
        <f t="shared" si="7"/>
        <v>93.642857142857167</v>
      </c>
      <c r="I51" s="137"/>
      <c r="J51" s="136">
        <f t="shared" si="3"/>
        <v>186.75</v>
      </c>
      <c r="K51" s="137"/>
    </row>
    <row r="52" spans="2:11" ht="15.75" customHeight="1">
      <c r="B52" s="140">
        <f t="shared" si="4"/>
        <v>40</v>
      </c>
      <c r="C52" s="141"/>
      <c r="D52" s="140">
        <f t="shared" si="5"/>
        <v>15</v>
      </c>
      <c r="E52" s="141"/>
      <c r="F52" s="140">
        <f t="shared" si="6"/>
        <v>94</v>
      </c>
      <c r="G52" s="141"/>
      <c r="H52" s="140">
        <f t="shared" si="7"/>
        <v>109</v>
      </c>
      <c r="I52" s="141"/>
      <c r="J52" s="140">
        <f>0.43*B52^2-14*B52+150</f>
        <v>278</v>
      </c>
      <c r="K52" s="141"/>
    </row>
    <row r="53" spans="2:11" ht="15.75" customHeight="1"/>
    <row r="54" spans="2:11" ht="15.75" customHeight="1"/>
    <row r="55" spans="2:11" ht="15.75" customHeight="1"/>
    <row r="56" spans="2:11" ht="15.75" customHeight="1"/>
    <row r="57" spans="2:11" ht="15.75" customHeight="1"/>
    <row r="58" spans="2:11" ht="15.75" customHeight="1"/>
    <row r="59" spans="2:11" ht="15.75" customHeight="1"/>
    <row r="60" spans="2:11" ht="15.75" customHeight="1"/>
    <row r="61" spans="2:11" ht="15.75" customHeight="1"/>
    <row r="62" spans="2:11" ht="15.75" customHeight="1"/>
    <row r="63" spans="2:11" ht="15.75" customHeight="1"/>
    <row r="64" spans="2:11" ht="15.75" customHeight="1"/>
    <row r="65" spans="1:18" ht="15.75" customHeight="1"/>
    <row r="66" spans="1:18" ht="15.75" customHeight="1">
      <c r="A66" s="132" t="s">
        <v>20</v>
      </c>
      <c r="B66" s="131"/>
      <c r="C66" s="131"/>
      <c r="D66" s="131"/>
      <c r="E66" s="131"/>
      <c r="F66" s="131"/>
      <c r="G66" s="131"/>
      <c r="H66" s="131"/>
      <c r="I66" s="131"/>
      <c r="J66" s="131"/>
      <c r="K66" s="131"/>
      <c r="L66" s="131"/>
      <c r="M66" s="131"/>
      <c r="N66" s="131"/>
      <c r="O66" s="131"/>
      <c r="P66" s="131"/>
      <c r="Q66" s="131"/>
      <c r="R66" s="131"/>
    </row>
    <row r="67" spans="1:18" ht="15.75" customHeight="1"/>
    <row r="68" spans="1:18" ht="15.75" customHeight="1">
      <c r="A68" s="152" t="s">
        <v>21</v>
      </c>
      <c r="B68" s="131"/>
      <c r="C68" s="131"/>
      <c r="D68" s="131"/>
      <c r="E68" s="131"/>
      <c r="F68" s="131"/>
      <c r="G68" s="131"/>
      <c r="H68" s="131"/>
      <c r="I68" s="131"/>
      <c r="J68" s="131"/>
      <c r="K68" s="131"/>
    </row>
    <row r="69" spans="1:18" ht="15.75" customHeight="1">
      <c r="A69" s="131"/>
      <c r="B69" s="131"/>
      <c r="C69" s="131"/>
      <c r="D69" s="131"/>
      <c r="E69" s="131"/>
      <c r="F69" s="131"/>
      <c r="G69" s="131"/>
      <c r="H69" s="131"/>
      <c r="I69" s="131"/>
      <c r="J69" s="131"/>
      <c r="K69" s="131"/>
    </row>
    <row r="70" spans="1:18" ht="15.75" customHeight="1"/>
    <row r="71" spans="1:18" ht="15.75" customHeight="1">
      <c r="E71" s="153" t="s">
        <v>22</v>
      </c>
      <c r="F71" s="131"/>
      <c r="G71" s="131"/>
      <c r="H71" s="131"/>
      <c r="I71" s="131"/>
      <c r="J71" s="131"/>
      <c r="K71" s="131"/>
    </row>
    <row r="72" spans="1:18" ht="15.75" customHeight="1">
      <c r="E72" s="131"/>
      <c r="F72" s="131"/>
      <c r="G72" s="131"/>
      <c r="H72" s="131"/>
      <c r="I72" s="131"/>
      <c r="J72" s="131"/>
      <c r="K72" s="131"/>
    </row>
    <row r="73" spans="1:18" ht="15.75" customHeight="1"/>
    <row r="74" spans="1:18" ht="15.75" customHeight="1"/>
    <row r="75" spans="1:18" ht="15.75" customHeight="1"/>
    <row r="76" spans="1:18" ht="15.75" customHeight="1"/>
    <row r="77" spans="1:18" ht="15.75" customHeight="1"/>
    <row r="78" spans="1:18" ht="15.75" customHeight="1"/>
    <row r="79" spans="1:18" ht="15.75" customHeight="1"/>
    <row r="80" spans="1:18" ht="15.75" customHeight="1"/>
    <row r="81" spans="2:10" ht="15.75" customHeight="1">
      <c r="B81" s="154" t="s">
        <v>7</v>
      </c>
      <c r="C81" s="155"/>
      <c r="D81" s="147" t="s">
        <v>17</v>
      </c>
      <c r="E81" s="143"/>
      <c r="F81" s="7"/>
      <c r="G81" s="156" t="s">
        <v>23</v>
      </c>
      <c r="H81" s="131"/>
      <c r="I81" s="7"/>
    </row>
    <row r="82" spans="2:10" ht="15.75" customHeight="1">
      <c r="B82" s="136">
        <f>0</f>
        <v>0</v>
      </c>
      <c r="C82" s="137"/>
      <c r="D82" s="144" t="s">
        <v>19</v>
      </c>
      <c r="E82" s="143"/>
      <c r="F82" s="7"/>
      <c r="G82" s="131"/>
      <c r="H82" s="131"/>
      <c r="I82" s="7"/>
    </row>
    <row r="83" spans="2:10" ht="15.75" customHeight="1">
      <c r="B83" s="136">
        <f t="shared" ref="B83:B90" si="8">B82+5</f>
        <v>5</v>
      </c>
      <c r="C83" s="137"/>
      <c r="D83" s="136">
        <f t="shared" ref="D83:D90" si="9">H16/B83</f>
        <v>238.5</v>
      </c>
      <c r="E83" s="137"/>
      <c r="F83" s="7"/>
      <c r="G83" s="131"/>
      <c r="H83" s="131"/>
      <c r="I83" s="7"/>
    </row>
    <row r="84" spans="2:10" ht="15.75" customHeight="1">
      <c r="B84" s="136">
        <f t="shared" si="8"/>
        <v>10</v>
      </c>
      <c r="C84" s="137"/>
      <c r="D84" s="136">
        <f t="shared" si="9"/>
        <v>154</v>
      </c>
      <c r="E84" s="137"/>
      <c r="F84" s="7"/>
      <c r="G84" s="131"/>
      <c r="H84" s="131"/>
      <c r="I84" s="7"/>
    </row>
    <row r="85" spans="2:10" ht="15.75" customHeight="1">
      <c r="B85" s="136">
        <f t="shared" si="8"/>
        <v>15</v>
      </c>
      <c r="C85" s="137"/>
      <c r="D85" s="136">
        <f t="shared" si="9"/>
        <v>116.5</v>
      </c>
      <c r="E85" s="137"/>
      <c r="F85" s="7"/>
      <c r="G85" s="131"/>
      <c r="H85" s="131"/>
      <c r="I85" s="7"/>
    </row>
    <row r="86" spans="2:10" ht="15.75" customHeight="1">
      <c r="B86" s="136">
        <f t="shared" si="8"/>
        <v>20</v>
      </c>
      <c r="C86" s="137"/>
      <c r="D86" s="136">
        <f t="shared" si="9"/>
        <v>96</v>
      </c>
      <c r="E86" s="137"/>
      <c r="F86" s="7"/>
      <c r="G86" s="7"/>
      <c r="H86" s="7"/>
      <c r="I86" s="7"/>
    </row>
    <row r="87" spans="2:10" ht="15.75" customHeight="1">
      <c r="B87" s="139">
        <f t="shared" si="8"/>
        <v>25</v>
      </c>
      <c r="C87" s="137"/>
      <c r="D87" s="139">
        <f t="shared" si="9"/>
        <v>86.5</v>
      </c>
      <c r="E87" s="137"/>
      <c r="F87" s="7"/>
      <c r="G87" s="7"/>
      <c r="H87" s="7"/>
      <c r="I87" s="7"/>
    </row>
    <row r="88" spans="2:10" ht="15.75" customHeight="1">
      <c r="B88" s="139">
        <f t="shared" si="8"/>
        <v>30</v>
      </c>
      <c r="C88" s="137"/>
      <c r="D88" s="139">
        <f t="shared" si="9"/>
        <v>86.000000000000014</v>
      </c>
      <c r="E88" s="137"/>
      <c r="F88" s="7"/>
      <c r="G88" s="7"/>
      <c r="H88" s="7"/>
      <c r="I88" s="7"/>
    </row>
    <row r="89" spans="2:10" ht="15.75" customHeight="1">
      <c r="B89" s="136">
        <f t="shared" si="8"/>
        <v>35</v>
      </c>
      <c r="C89" s="137"/>
      <c r="D89" s="136">
        <f t="shared" si="9"/>
        <v>93.642857142857167</v>
      </c>
      <c r="E89" s="137"/>
      <c r="F89" s="7"/>
      <c r="G89" s="7"/>
      <c r="H89" s="7"/>
      <c r="I89" s="7"/>
    </row>
    <row r="90" spans="2:10" ht="15.75" customHeight="1">
      <c r="B90" s="140">
        <f t="shared" si="8"/>
        <v>40</v>
      </c>
      <c r="C90" s="141"/>
      <c r="D90" s="140">
        <f t="shared" si="9"/>
        <v>109</v>
      </c>
      <c r="E90" s="141"/>
      <c r="F90" s="7"/>
      <c r="G90" s="7"/>
      <c r="H90" s="7"/>
      <c r="I90" s="7"/>
    </row>
    <row r="91" spans="2:10" ht="15.75" customHeight="1"/>
    <row r="92" spans="2:10" ht="15.75" customHeight="1"/>
    <row r="93" spans="2:10" ht="15.75" customHeight="1">
      <c r="B93" s="142" t="s">
        <v>7</v>
      </c>
      <c r="C93" s="143"/>
      <c r="D93" s="147" t="s">
        <v>10</v>
      </c>
      <c r="E93" s="143"/>
      <c r="F93" s="147" t="s">
        <v>17</v>
      </c>
      <c r="G93" s="143"/>
    </row>
    <row r="94" spans="2:10" ht="15.75" customHeight="1">
      <c r="B94" s="144">
        <v>25</v>
      </c>
      <c r="C94" s="145"/>
      <c r="D94" s="144">
        <f t="shared" ref="D94:D104" si="10">0.14*B94^3-7*B94^2+150*B94+600</f>
        <v>2162.5</v>
      </c>
      <c r="E94" s="143"/>
      <c r="F94" s="148">
        <f t="shared" ref="F94:F104" si="11">D94/B94</f>
        <v>86.5</v>
      </c>
      <c r="G94" s="143"/>
    </row>
    <row r="95" spans="2:10" ht="15.75" customHeight="1">
      <c r="B95" s="136">
        <f t="shared" ref="B95:B104" si="12">B94+1</f>
        <v>26</v>
      </c>
      <c r="C95" s="131"/>
      <c r="D95" s="136">
        <f t="shared" si="10"/>
        <v>2228.6400000000003</v>
      </c>
      <c r="E95" s="137"/>
      <c r="F95" s="138">
        <f t="shared" si="11"/>
        <v>85.716923076923095</v>
      </c>
      <c r="G95" s="137"/>
    </row>
    <row r="96" spans="2:10" ht="15.75" customHeight="1">
      <c r="B96" s="136">
        <f t="shared" si="12"/>
        <v>27</v>
      </c>
      <c r="C96" s="131"/>
      <c r="D96" s="136">
        <f t="shared" si="10"/>
        <v>2302.6200000000003</v>
      </c>
      <c r="E96" s="137"/>
      <c r="F96" s="138">
        <f t="shared" si="11"/>
        <v>85.282222222222231</v>
      </c>
      <c r="G96" s="137"/>
      <c r="H96" s="134" t="s">
        <v>24</v>
      </c>
      <c r="I96" s="131"/>
      <c r="J96" s="131"/>
    </row>
    <row r="97" spans="2:10" ht="15.75" customHeight="1">
      <c r="B97" s="139">
        <f t="shared" si="12"/>
        <v>28</v>
      </c>
      <c r="C97" s="131"/>
      <c r="D97" s="139">
        <f t="shared" si="10"/>
        <v>2385.2800000000002</v>
      </c>
      <c r="E97" s="137"/>
      <c r="F97" s="146">
        <f t="shared" si="11"/>
        <v>85.188571428571436</v>
      </c>
      <c r="G97" s="137"/>
      <c r="H97" s="131"/>
      <c r="I97" s="131"/>
      <c r="J97" s="131"/>
    </row>
    <row r="98" spans="2:10" ht="15.75" customHeight="1">
      <c r="B98" s="136">
        <f t="shared" si="12"/>
        <v>29</v>
      </c>
      <c r="C98" s="131"/>
      <c r="D98" s="136">
        <f t="shared" si="10"/>
        <v>2477.4600000000005</v>
      </c>
      <c r="E98" s="137"/>
      <c r="F98" s="138">
        <f t="shared" si="11"/>
        <v>85.429655172413817</v>
      </c>
      <c r="G98" s="137"/>
    </row>
    <row r="99" spans="2:10" ht="15.75" customHeight="1">
      <c r="B99" s="136">
        <f t="shared" si="12"/>
        <v>30</v>
      </c>
      <c r="C99" s="131"/>
      <c r="D99" s="136">
        <f t="shared" si="10"/>
        <v>2580.0000000000005</v>
      </c>
      <c r="E99" s="137"/>
      <c r="F99" s="138">
        <f t="shared" si="11"/>
        <v>86.000000000000014</v>
      </c>
      <c r="G99" s="137"/>
    </row>
    <row r="100" spans="2:10" ht="15.75" customHeight="1">
      <c r="B100" s="136">
        <f t="shared" si="12"/>
        <v>31</v>
      </c>
      <c r="C100" s="131"/>
      <c r="D100" s="136">
        <f t="shared" si="10"/>
        <v>2693.7400000000007</v>
      </c>
      <c r="E100" s="137"/>
      <c r="F100" s="138">
        <f t="shared" si="11"/>
        <v>86.894838709677444</v>
      </c>
      <c r="G100" s="137"/>
    </row>
    <row r="101" spans="2:10" ht="15.75" customHeight="1">
      <c r="B101" s="136">
        <f t="shared" si="12"/>
        <v>32</v>
      </c>
      <c r="C101" s="131"/>
      <c r="D101" s="136">
        <f t="shared" si="10"/>
        <v>2819.5200000000004</v>
      </c>
      <c r="E101" s="137"/>
      <c r="F101" s="138">
        <f t="shared" si="11"/>
        <v>88.110000000000014</v>
      </c>
      <c r="G101" s="137"/>
    </row>
    <row r="102" spans="2:10" ht="15.75" customHeight="1">
      <c r="B102" s="136">
        <f t="shared" si="12"/>
        <v>33</v>
      </c>
      <c r="C102" s="131"/>
      <c r="D102" s="136">
        <f t="shared" si="10"/>
        <v>2958.1800000000003</v>
      </c>
      <c r="E102" s="137"/>
      <c r="F102" s="138">
        <f t="shared" si="11"/>
        <v>89.641818181818195</v>
      </c>
      <c r="G102" s="137"/>
    </row>
    <row r="103" spans="2:10" ht="15.75" customHeight="1">
      <c r="B103" s="136">
        <f t="shared" si="12"/>
        <v>34</v>
      </c>
      <c r="C103" s="131"/>
      <c r="D103" s="136">
        <f t="shared" si="10"/>
        <v>3110.5600000000004</v>
      </c>
      <c r="E103" s="137"/>
      <c r="F103" s="138">
        <f t="shared" si="11"/>
        <v>91.487058823529424</v>
      </c>
      <c r="G103" s="137"/>
    </row>
    <row r="104" spans="2:10" ht="15.75" customHeight="1">
      <c r="B104" s="140">
        <f t="shared" si="12"/>
        <v>35</v>
      </c>
      <c r="C104" s="151"/>
      <c r="D104" s="140">
        <f t="shared" si="10"/>
        <v>3277.5000000000009</v>
      </c>
      <c r="E104" s="141"/>
      <c r="F104" s="149">
        <f t="shared" si="11"/>
        <v>93.642857142857167</v>
      </c>
      <c r="G104" s="141"/>
    </row>
    <row r="105" spans="2:10" ht="15.75" customHeight="1"/>
    <row r="106" spans="2:10" ht="15.75" customHeight="1"/>
    <row r="107" spans="2:10" ht="15.75" customHeight="1"/>
    <row r="108" spans="2:10" ht="15.75" customHeight="1"/>
    <row r="109" spans="2:10" ht="15.75" customHeight="1"/>
    <row r="110" spans="2:10" ht="15.75" customHeight="1"/>
    <row r="111" spans="2:10" ht="15.75" customHeight="1">
      <c r="B111" s="150" t="s">
        <v>25</v>
      </c>
      <c r="C111" s="131"/>
      <c r="D111" s="131"/>
      <c r="E111" s="131"/>
      <c r="F111" s="131"/>
      <c r="G111" s="131"/>
    </row>
    <row r="112" spans="2:10"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mergeCells count="161">
    <mergeCell ref="B21:C21"/>
    <mergeCell ref="D21:E21"/>
    <mergeCell ref="F21:G21"/>
    <mergeCell ref="H21:I21"/>
    <mergeCell ref="D22:E22"/>
    <mergeCell ref="F22:G22"/>
    <mergeCell ref="H22:I22"/>
    <mergeCell ref="B22:C22"/>
    <mergeCell ref="B23:C23"/>
    <mergeCell ref="D23:E23"/>
    <mergeCell ref="F23:G23"/>
    <mergeCell ref="H23:I23"/>
    <mergeCell ref="A25:F28"/>
    <mergeCell ref="A30:F33"/>
    <mergeCell ref="B8:K8"/>
    <mergeCell ref="B9:K9"/>
    <mergeCell ref="B10:K10"/>
    <mergeCell ref="A12:T12"/>
    <mergeCell ref="D14:E14"/>
    <mergeCell ref="F14:G14"/>
    <mergeCell ref="H14:I14"/>
    <mergeCell ref="F16:G16"/>
    <mergeCell ref="H16:I16"/>
    <mergeCell ref="B14:C14"/>
    <mergeCell ref="B15:C15"/>
    <mergeCell ref="D15:E15"/>
    <mergeCell ref="F15:G15"/>
    <mergeCell ref="H15:I15"/>
    <mergeCell ref="B16:C16"/>
    <mergeCell ref="D16:E16"/>
    <mergeCell ref="B17:C17"/>
    <mergeCell ref="D17:E17"/>
    <mergeCell ref="F17:G17"/>
    <mergeCell ref="H17:I17"/>
    <mergeCell ref="D18:E18"/>
    <mergeCell ref="F18:G18"/>
    <mergeCell ref="H18:I18"/>
    <mergeCell ref="F20:G20"/>
    <mergeCell ref="H20:I20"/>
    <mergeCell ref="B18:C18"/>
    <mergeCell ref="B19:C19"/>
    <mergeCell ref="D19:E19"/>
    <mergeCell ref="F19:G19"/>
    <mergeCell ref="H19:I19"/>
    <mergeCell ref="B20:C20"/>
    <mergeCell ref="D20:E20"/>
    <mergeCell ref="B35:C35"/>
    <mergeCell ref="A39:U39"/>
    <mergeCell ref="L41:O42"/>
    <mergeCell ref="D43:E43"/>
    <mergeCell ref="F43:G43"/>
    <mergeCell ref="H43:I43"/>
    <mergeCell ref="J43:K43"/>
    <mergeCell ref="H45:I45"/>
    <mergeCell ref="J45:K45"/>
    <mergeCell ref="H46:I46"/>
    <mergeCell ref="J46:K46"/>
    <mergeCell ref="H47:I47"/>
    <mergeCell ref="J47:K47"/>
    <mergeCell ref="B43:C43"/>
    <mergeCell ref="B44:C44"/>
    <mergeCell ref="D44:E44"/>
    <mergeCell ref="F44:G44"/>
    <mergeCell ref="H44:I44"/>
    <mergeCell ref="J44:K44"/>
    <mergeCell ref="B45:C45"/>
    <mergeCell ref="D45:E45"/>
    <mergeCell ref="F45:G45"/>
    <mergeCell ref="B46:C46"/>
    <mergeCell ref="D46:E46"/>
    <mergeCell ref="F46:G46"/>
    <mergeCell ref="D47:E47"/>
    <mergeCell ref="F47:G47"/>
    <mergeCell ref="H49:I49"/>
    <mergeCell ref="J49:K49"/>
    <mergeCell ref="H50:I50"/>
    <mergeCell ref="J50:K50"/>
    <mergeCell ref="H51:I51"/>
    <mergeCell ref="J51:K51"/>
    <mergeCell ref="B47:C47"/>
    <mergeCell ref="B48:C48"/>
    <mergeCell ref="D48:E48"/>
    <mergeCell ref="F48:G48"/>
    <mergeCell ref="H48:I48"/>
    <mergeCell ref="J48:K48"/>
    <mergeCell ref="B49:C49"/>
    <mergeCell ref="D49:E49"/>
    <mergeCell ref="F49:G49"/>
    <mergeCell ref="B50:C50"/>
    <mergeCell ref="D50:E50"/>
    <mergeCell ref="F50:G50"/>
    <mergeCell ref="D51:E51"/>
    <mergeCell ref="F51:G51"/>
    <mergeCell ref="B51:C51"/>
    <mergeCell ref="B52:C52"/>
    <mergeCell ref="D52:E52"/>
    <mergeCell ref="F52:G52"/>
    <mergeCell ref="H52:I52"/>
    <mergeCell ref="J52:K52"/>
    <mergeCell ref="A66:R66"/>
    <mergeCell ref="B99:C99"/>
    <mergeCell ref="B100:C100"/>
    <mergeCell ref="B101:C101"/>
    <mergeCell ref="B83:C83"/>
    <mergeCell ref="D83:E83"/>
    <mergeCell ref="B84:C84"/>
    <mergeCell ref="D84:E84"/>
    <mergeCell ref="A68:K69"/>
    <mergeCell ref="E71:K72"/>
    <mergeCell ref="B81:C81"/>
    <mergeCell ref="D81:E81"/>
    <mergeCell ref="G81:H85"/>
    <mergeCell ref="B82:C82"/>
    <mergeCell ref="D82:E82"/>
    <mergeCell ref="B85:C85"/>
    <mergeCell ref="D85:E85"/>
    <mergeCell ref="B86:C86"/>
    <mergeCell ref="D86:E86"/>
    <mergeCell ref="D104:E104"/>
    <mergeCell ref="F104:G104"/>
    <mergeCell ref="B111:G111"/>
    <mergeCell ref="D100:E100"/>
    <mergeCell ref="D101:E101"/>
    <mergeCell ref="F101:G101"/>
    <mergeCell ref="D102:E102"/>
    <mergeCell ref="F102:G102"/>
    <mergeCell ref="D103:E103"/>
    <mergeCell ref="F103:G103"/>
    <mergeCell ref="B102:C102"/>
    <mergeCell ref="B103:C103"/>
    <mergeCell ref="B104:C104"/>
    <mergeCell ref="H96:J97"/>
    <mergeCell ref="D97:E97"/>
    <mergeCell ref="F97:G97"/>
    <mergeCell ref="D89:E89"/>
    <mergeCell ref="D90:E90"/>
    <mergeCell ref="D93:E93"/>
    <mergeCell ref="F93:G93"/>
    <mergeCell ref="D94:E94"/>
    <mergeCell ref="F94:G94"/>
    <mergeCell ref="F95:G95"/>
    <mergeCell ref="F96:G96"/>
    <mergeCell ref="D98:E98"/>
    <mergeCell ref="F98:G98"/>
    <mergeCell ref="D99:E99"/>
    <mergeCell ref="F99:G99"/>
    <mergeCell ref="F100:G100"/>
    <mergeCell ref="B87:C87"/>
    <mergeCell ref="D87:E87"/>
    <mergeCell ref="D88:E88"/>
    <mergeCell ref="D95:E95"/>
    <mergeCell ref="D96:E96"/>
    <mergeCell ref="B97:C97"/>
    <mergeCell ref="B88:C88"/>
    <mergeCell ref="B89:C89"/>
    <mergeCell ref="B90:C90"/>
    <mergeCell ref="B93:C93"/>
    <mergeCell ref="B94:C94"/>
    <mergeCell ref="B95:C95"/>
    <mergeCell ref="B96:C96"/>
    <mergeCell ref="B98:C98"/>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sheetPr>
  <dimension ref="A1:Z1000"/>
  <sheetViews>
    <sheetView workbookViewId="0">
      <selection activeCell="K23" sqref="K23"/>
    </sheetView>
  </sheetViews>
  <sheetFormatPr baseColWidth="10" defaultColWidth="14.42578125" defaultRowHeight="15" customHeight="1"/>
  <cols>
    <col min="1" max="26" width="10" customWidth="1"/>
  </cols>
  <sheetData>
    <row r="1" spans="1:26">
      <c r="E1" s="52"/>
    </row>
    <row r="2" spans="1:26" ht="15.75">
      <c r="A2" s="1"/>
      <c r="B2" s="1"/>
      <c r="C2" s="1" t="s">
        <v>0</v>
      </c>
      <c r="D2" s="2"/>
      <c r="E2" s="2"/>
      <c r="F2" s="2"/>
      <c r="G2" s="2"/>
      <c r="H2" s="2"/>
      <c r="I2" s="2"/>
      <c r="J2" s="2"/>
      <c r="K2" s="2"/>
      <c r="L2" s="1"/>
      <c r="M2" s="1"/>
      <c r="N2" s="1"/>
      <c r="O2" s="1"/>
      <c r="P2" s="1"/>
      <c r="Q2" s="1"/>
      <c r="R2" s="1"/>
      <c r="S2" s="1"/>
      <c r="T2" s="1"/>
      <c r="U2" s="1"/>
      <c r="V2" s="1"/>
      <c r="W2" s="1"/>
      <c r="X2" s="1"/>
      <c r="Y2" s="1"/>
      <c r="Z2" s="1"/>
    </row>
    <row r="3" spans="1:26">
      <c r="E3" s="52"/>
    </row>
    <row r="4" spans="1:26">
      <c r="B4" s="130" t="s">
        <v>86</v>
      </c>
      <c r="C4" s="131"/>
      <c r="D4" s="131"/>
      <c r="E4" s="131"/>
      <c r="F4" s="131"/>
      <c r="G4" s="131"/>
      <c r="H4" s="131"/>
      <c r="I4" s="131"/>
      <c r="J4" s="131"/>
      <c r="K4" s="131"/>
      <c r="L4" s="131"/>
      <c r="M4" s="131"/>
      <c r="N4" s="131"/>
      <c r="O4" s="131"/>
      <c r="P4" s="131"/>
      <c r="Q4" s="131"/>
      <c r="R4" s="131"/>
    </row>
    <row r="5" spans="1:26">
      <c r="B5" s="4"/>
      <c r="E5" s="52"/>
      <c r="P5" s="131"/>
      <c r="Q5" s="131"/>
      <c r="R5" s="131"/>
    </row>
    <row r="6" spans="1:26">
      <c r="B6" s="166" t="s">
        <v>87</v>
      </c>
      <c r="C6" s="131"/>
      <c r="D6" s="131"/>
      <c r="E6" s="131"/>
      <c r="F6" s="131"/>
      <c r="G6" s="131"/>
      <c r="H6" s="131"/>
      <c r="I6" s="131"/>
      <c r="J6" s="131"/>
      <c r="K6" s="131"/>
      <c r="L6" s="131"/>
      <c r="M6" s="131"/>
      <c r="P6" s="131"/>
      <c r="Q6" s="131"/>
      <c r="R6" s="131"/>
    </row>
    <row r="7" spans="1:26">
      <c r="E7" s="52"/>
    </row>
    <row r="8" spans="1:26">
      <c r="A8" s="8" t="s">
        <v>6</v>
      </c>
      <c r="B8" s="130" t="s">
        <v>88</v>
      </c>
      <c r="C8" s="131"/>
      <c r="D8" s="131"/>
      <c r="E8" s="131"/>
      <c r="F8" s="131"/>
      <c r="G8" s="131"/>
      <c r="H8" s="131"/>
      <c r="I8" s="131"/>
    </row>
    <row r="9" spans="1:26">
      <c r="A9" s="8" t="s">
        <v>13</v>
      </c>
      <c r="B9" s="167" t="s">
        <v>89</v>
      </c>
      <c r="C9" s="131"/>
      <c r="D9" s="131"/>
      <c r="E9" s="131"/>
      <c r="F9" s="131"/>
      <c r="G9" s="131"/>
      <c r="H9" s="131"/>
    </row>
    <row r="10" spans="1:26">
      <c r="B10" s="3"/>
      <c r="E10" s="52"/>
    </row>
    <row r="11" spans="1:26">
      <c r="A11" s="132" t="s">
        <v>6</v>
      </c>
      <c r="B11" s="131"/>
      <c r="C11" s="131"/>
      <c r="D11" s="131"/>
      <c r="E11" s="131"/>
      <c r="F11" s="131"/>
      <c r="G11" s="131"/>
      <c r="H11" s="131"/>
      <c r="I11" s="131"/>
      <c r="J11" s="131"/>
      <c r="K11" s="131"/>
      <c r="L11" s="131"/>
    </row>
    <row r="12" spans="1:26">
      <c r="E12" s="52"/>
    </row>
    <row r="13" spans="1:26">
      <c r="C13" s="102" t="s">
        <v>32</v>
      </c>
      <c r="D13" s="102" t="s">
        <v>90</v>
      </c>
      <c r="E13" s="103" t="s">
        <v>91</v>
      </c>
      <c r="F13" s="102" t="s">
        <v>92</v>
      </c>
      <c r="G13" s="102" t="s">
        <v>93</v>
      </c>
    </row>
    <row r="14" spans="1:26">
      <c r="C14" s="104">
        <v>10</v>
      </c>
      <c r="D14" s="105">
        <f t="shared" ref="D14:D30" si="0">40*C14+2000</f>
        <v>2400</v>
      </c>
      <c r="E14" s="106">
        <f t="shared" ref="E14:E30" si="1">2000/C14+40</f>
        <v>240</v>
      </c>
      <c r="F14" s="105">
        <f t="shared" ref="F14:F30" si="2">20*C14+5000</f>
        <v>5200</v>
      </c>
      <c r="G14" s="105">
        <f t="shared" ref="G14:G30" si="3">5000/C14+20</f>
        <v>520</v>
      </c>
    </row>
    <row r="15" spans="1:26">
      <c r="C15" s="105">
        <f t="shared" ref="C15:C30" si="4">C14+10</f>
        <v>20</v>
      </c>
      <c r="D15" s="105">
        <f t="shared" si="0"/>
        <v>2800</v>
      </c>
      <c r="E15" s="106">
        <f t="shared" si="1"/>
        <v>140</v>
      </c>
      <c r="F15" s="105">
        <f t="shared" si="2"/>
        <v>5400</v>
      </c>
      <c r="G15" s="105">
        <f t="shared" si="3"/>
        <v>270</v>
      </c>
    </row>
    <row r="16" spans="1:26">
      <c r="C16" s="105">
        <f t="shared" si="4"/>
        <v>30</v>
      </c>
      <c r="D16" s="105">
        <f t="shared" si="0"/>
        <v>3200</v>
      </c>
      <c r="E16" s="106">
        <f t="shared" si="1"/>
        <v>106.66666666666667</v>
      </c>
      <c r="F16" s="105">
        <f t="shared" si="2"/>
        <v>5600</v>
      </c>
      <c r="G16" s="105">
        <f t="shared" si="3"/>
        <v>186.66666666666666</v>
      </c>
    </row>
    <row r="17" spans="3:7">
      <c r="C17" s="105">
        <f t="shared" si="4"/>
        <v>40</v>
      </c>
      <c r="D17" s="105">
        <f t="shared" si="0"/>
        <v>3600</v>
      </c>
      <c r="E17" s="106">
        <f t="shared" si="1"/>
        <v>90</v>
      </c>
      <c r="F17" s="105">
        <f t="shared" si="2"/>
        <v>5800</v>
      </c>
      <c r="G17" s="105">
        <f t="shared" si="3"/>
        <v>145</v>
      </c>
    </row>
    <row r="18" spans="3:7">
      <c r="C18" s="105">
        <f t="shared" si="4"/>
        <v>50</v>
      </c>
      <c r="D18" s="105">
        <f t="shared" si="0"/>
        <v>4000</v>
      </c>
      <c r="E18" s="106">
        <f t="shared" si="1"/>
        <v>80</v>
      </c>
      <c r="F18" s="105">
        <f t="shared" si="2"/>
        <v>6000</v>
      </c>
      <c r="G18" s="105">
        <f t="shared" si="3"/>
        <v>120</v>
      </c>
    </row>
    <row r="19" spans="3:7">
      <c r="C19" s="105">
        <f t="shared" si="4"/>
        <v>60</v>
      </c>
      <c r="D19" s="105">
        <f t="shared" si="0"/>
        <v>4400</v>
      </c>
      <c r="E19" s="106">
        <f t="shared" si="1"/>
        <v>73.333333333333343</v>
      </c>
      <c r="F19" s="105">
        <f t="shared" si="2"/>
        <v>6200</v>
      </c>
      <c r="G19" s="105">
        <f t="shared" si="3"/>
        <v>103.33333333333333</v>
      </c>
    </row>
    <row r="20" spans="3:7">
      <c r="C20" s="105">
        <f t="shared" si="4"/>
        <v>70</v>
      </c>
      <c r="D20" s="105">
        <f t="shared" si="0"/>
        <v>4800</v>
      </c>
      <c r="E20" s="106">
        <f t="shared" si="1"/>
        <v>68.571428571428569</v>
      </c>
      <c r="F20" s="105">
        <f t="shared" si="2"/>
        <v>6400</v>
      </c>
      <c r="G20" s="105">
        <f t="shared" si="3"/>
        <v>91.428571428571431</v>
      </c>
    </row>
    <row r="21" spans="3:7" ht="15.75" customHeight="1">
      <c r="C21" s="105">
        <f t="shared" si="4"/>
        <v>80</v>
      </c>
      <c r="D21" s="105">
        <f t="shared" si="0"/>
        <v>5200</v>
      </c>
      <c r="E21" s="106">
        <f t="shared" si="1"/>
        <v>65</v>
      </c>
      <c r="F21" s="105">
        <f t="shared" si="2"/>
        <v>6600</v>
      </c>
      <c r="G21" s="105">
        <f t="shared" si="3"/>
        <v>82.5</v>
      </c>
    </row>
    <row r="22" spans="3:7" ht="15.75" customHeight="1">
      <c r="C22" s="105">
        <f t="shared" si="4"/>
        <v>90</v>
      </c>
      <c r="D22" s="105">
        <f t="shared" si="0"/>
        <v>5600</v>
      </c>
      <c r="E22" s="106">
        <f t="shared" si="1"/>
        <v>62.222222222222221</v>
      </c>
      <c r="F22" s="105">
        <f t="shared" si="2"/>
        <v>6800</v>
      </c>
      <c r="G22" s="105">
        <f t="shared" si="3"/>
        <v>75.555555555555557</v>
      </c>
    </row>
    <row r="23" spans="3:7" ht="15.75" customHeight="1">
      <c r="C23" s="107">
        <f t="shared" si="4"/>
        <v>100</v>
      </c>
      <c r="D23" s="107">
        <f t="shared" si="0"/>
        <v>6000</v>
      </c>
      <c r="E23" s="108">
        <f t="shared" si="1"/>
        <v>60</v>
      </c>
      <c r="F23" s="109">
        <f t="shared" si="2"/>
        <v>7000</v>
      </c>
      <c r="G23" s="109">
        <f t="shared" si="3"/>
        <v>70</v>
      </c>
    </row>
    <row r="24" spans="3:7" ht="15.75" customHeight="1">
      <c r="C24" s="105">
        <f t="shared" si="4"/>
        <v>110</v>
      </c>
      <c r="D24" s="105">
        <f t="shared" si="0"/>
        <v>6400</v>
      </c>
      <c r="E24" s="106">
        <f t="shared" si="1"/>
        <v>58.181818181818187</v>
      </c>
      <c r="F24" s="105">
        <f t="shared" si="2"/>
        <v>7200</v>
      </c>
      <c r="G24" s="105">
        <f t="shared" si="3"/>
        <v>65.454545454545453</v>
      </c>
    </row>
    <row r="25" spans="3:7" ht="15.75" customHeight="1">
      <c r="C25" s="105">
        <f t="shared" si="4"/>
        <v>120</v>
      </c>
      <c r="D25" s="105">
        <f t="shared" si="0"/>
        <v>6800</v>
      </c>
      <c r="E25" s="106">
        <f t="shared" si="1"/>
        <v>56.666666666666671</v>
      </c>
      <c r="F25" s="105">
        <f t="shared" si="2"/>
        <v>7400</v>
      </c>
      <c r="G25" s="105">
        <f t="shared" si="3"/>
        <v>61.666666666666664</v>
      </c>
    </row>
    <row r="26" spans="3:7" ht="15.75" customHeight="1">
      <c r="C26" s="105">
        <f t="shared" si="4"/>
        <v>130</v>
      </c>
      <c r="D26" s="105">
        <f t="shared" si="0"/>
        <v>7200</v>
      </c>
      <c r="E26" s="106">
        <f t="shared" si="1"/>
        <v>55.384615384615387</v>
      </c>
      <c r="F26" s="105">
        <f t="shared" si="2"/>
        <v>7600</v>
      </c>
      <c r="G26" s="105">
        <f t="shared" si="3"/>
        <v>58.46153846153846</v>
      </c>
    </row>
    <row r="27" spans="3:7" ht="15.75" customHeight="1">
      <c r="C27" s="105">
        <f t="shared" si="4"/>
        <v>140</v>
      </c>
      <c r="D27" s="105">
        <f t="shared" si="0"/>
        <v>7600</v>
      </c>
      <c r="E27" s="106">
        <f t="shared" si="1"/>
        <v>54.285714285714285</v>
      </c>
      <c r="F27" s="105">
        <f t="shared" si="2"/>
        <v>7800</v>
      </c>
      <c r="G27" s="105">
        <f t="shared" si="3"/>
        <v>55.714285714285715</v>
      </c>
    </row>
    <row r="28" spans="3:7" ht="15.75" customHeight="1">
      <c r="C28" s="110">
        <f t="shared" si="4"/>
        <v>150</v>
      </c>
      <c r="D28" s="110">
        <f t="shared" si="0"/>
        <v>8000</v>
      </c>
      <c r="E28" s="111">
        <f t="shared" si="1"/>
        <v>53.333333333333336</v>
      </c>
      <c r="F28" s="110">
        <f t="shared" si="2"/>
        <v>8000</v>
      </c>
      <c r="G28" s="110">
        <f t="shared" si="3"/>
        <v>53.333333333333336</v>
      </c>
    </row>
    <row r="29" spans="3:7" ht="15.75" customHeight="1">
      <c r="C29" s="105">
        <f t="shared" si="4"/>
        <v>160</v>
      </c>
      <c r="D29" s="105">
        <f t="shared" si="0"/>
        <v>8400</v>
      </c>
      <c r="E29" s="106">
        <f t="shared" si="1"/>
        <v>52.5</v>
      </c>
      <c r="F29" s="105">
        <f t="shared" si="2"/>
        <v>8200</v>
      </c>
      <c r="G29" s="105">
        <f t="shared" si="3"/>
        <v>51.25</v>
      </c>
    </row>
    <row r="30" spans="3:7" ht="15.75" customHeight="1">
      <c r="C30" s="105">
        <f t="shared" si="4"/>
        <v>170</v>
      </c>
      <c r="D30" s="105">
        <f t="shared" si="0"/>
        <v>8800</v>
      </c>
      <c r="E30" s="106">
        <f t="shared" si="1"/>
        <v>51.764705882352942</v>
      </c>
      <c r="F30" s="105">
        <f t="shared" si="2"/>
        <v>8400</v>
      </c>
      <c r="G30" s="105">
        <f t="shared" si="3"/>
        <v>49.411764705882348</v>
      </c>
    </row>
    <row r="31" spans="3:7" ht="15.75" customHeight="1">
      <c r="E31" s="52"/>
    </row>
    <row r="32" spans="3:7" ht="15.75" customHeight="1">
      <c r="C32" s="160" t="s">
        <v>94</v>
      </c>
      <c r="D32" s="161"/>
      <c r="E32" s="161"/>
      <c r="F32" s="161"/>
      <c r="G32" s="162"/>
    </row>
    <row r="33" spans="1:18" ht="15.75" customHeight="1">
      <c r="C33" s="163"/>
      <c r="D33" s="164"/>
      <c r="E33" s="164"/>
      <c r="F33" s="164"/>
      <c r="G33" s="165"/>
    </row>
    <row r="34" spans="1:18" ht="15.75" customHeight="1">
      <c r="E34" s="52"/>
    </row>
    <row r="35" spans="1:18" ht="15.75" customHeight="1">
      <c r="A35" s="132" t="s">
        <v>13</v>
      </c>
      <c r="B35" s="131"/>
      <c r="C35" s="131"/>
      <c r="D35" s="131"/>
      <c r="E35" s="131"/>
      <c r="F35" s="131"/>
      <c r="G35" s="131"/>
      <c r="H35" s="131"/>
      <c r="I35" s="131"/>
      <c r="J35" s="131"/>
      <c r="K35" s="131"/>
      <c r="L35" s="131"/>
      <c r="M35" s="131"/>
      <c r="N35" s="131"/>
      <c r="O35" s="131"/>
      <c r="P35" s="131"/>
      <c r="Q35" s="131"/>
      <c r="R35" s="131"/>
    </row>
    <row r="36" spans="1:18" ht="15.75" customHeight="1">
      <c r="E36" s="52"/>
    </row>
    <row r="37" spans="1:18" ht="15.75" customHeight="1">
      <c r="C37" s="112" t="s">
        <v>32</v>
      </c>
      <c r="D37" s="112" t="s">
        <v>95</v>
      </c>
      <c r="E37" s="113" t="s">
        <v>96</v>
      </c>
      <c r="F37" s="112" t="s">
        <v>97</v>
      </c>
      <c r="G37" s="112" t="s">
        <v>98</v>
      </c>
    </row>
    <row r="38" spans="1:18" ht="15.75" customHeight="1">
      <c r="C38" s="114">
        <v>10</v>
      </c>
      <c r="D38" s="114">
        <f t="shared" ref="D38:D47" si="5">40*C38</f>
        <v>400</v>
      </c>
      <c r="E38" s="115">
        <f t="shared" ref="E38:E47" si="6">D38/C38</f>
        <v>40</v>
      </c>
      <c r="F38" s="116">
        <f t="shared" ref="F38:F47" si="7">20*C38</f>
        <v>200</v>
      </c>
      <c r="G38" s="117">
        <f t="shared" ref="G38:G47" si="8">F38/C38</f>
        <v>20</v>
      </c>
    </row>
    <row r="39" spans="1:18" ht="15.75" customHeight="1">
      <c r="C39" s="116">
        <f t="shared" ref="C39:C47" si="9">10+C38</f>
        <v>20</v>
      </c>
      <c r="D39" s="114">
        <f t="shared" si="5"/>
        <v>800</v>
      </c>
      <c r="E39" s="115">
        <f t="shared" si="6"/>
        <v>40</v>
      </c>
      <c r="F39" s="116">
        <f t="shared" si="7"/>
        <v>400</v>
      </c>
      <c r="G39" s="117">
        <f t="shared" si="8"/>
        <v>20</v>
      </c>
    </row>
    <row r="40" spans="1:18" ht="15.75" customHeight="1">
      <c r="C40" s="116">
        <f t="shared" si="9"/>
        <v>30</v>
      </c>
      <c r="D40" s="114">
        <f t="shared" si="5"/>
        <v>1200</v>
      </c>
      <c r="E40" s="115">
        <f t="shared" si="6"/>
        <v>40</v>
      </c>
      <c r="F40" s="116">
        <f t="shared" si="7"/>
        <v>600</v>
      </c>
      <c r="G40" s="117">
        <f t="shared" si="8"/>
        <v>20</v>
      </c>
    </row>
    <row r="41" spans="1:18" ht="15.75" customHeight="1">
      <c r="C41" s="116">
        <f t="shared" si="9"/>
        <v>40</v>
      </c>
      <c r="D41" s="114">
        <f t="shared" si="5"/>
        <v>1600</v>
      </c>
      <c r="E41" s="115">
        <f t="shared" si="6"/>
        <v>40</v>
      </c>
      <c r="F41" s="116">
        <f t="shared" si="7"/>
        <v>800</v>
      </c>
      <c r="G41" s="117">
        <f t="shared" si="8"/>
        <v>20</v>
      </c>
    </row>
    <row r="42" spans="1:18" ht="15.75" customHeight="1">
      <c r="C42" s="116">
        <f t="shared" si="9"/>
        <v>50</v>
      </c>
      <c r="D42" s="114">
        <f t="shared" si="5"/>
        <v>2000</v>
      </c>
      <c r="E42" s="115">
        <f t="shared" si="6"/>
        <v>40</v>
      </c>
      <c r="F42" s="116">
        <f t="shared" si="7"/>
        <v>1000</v>
      </c>
      <c r="G42" s="117">
        <f t="shared" si="8"/>
        <v>20</v>
      </c>
    </row>
    <row r="43" spans="1:18" ht="15.75" customHeight="1">
      <c r="C43" s="116">
        <f t="shared" si="9"/>
        <v>60</v>
      </c>
      <c r="D43" s="114">
        <f t="shared" si="5"/>
        <v>2400</v>
      </c>
      <c r="E43" s="115">
        <f t="shared" si="6"/>
        <v>40</v>
      </c>
      <c r="F43" s="116">
        <f t="shared" si="7"/>
        <v>1200</v>
      </c>
      <c r="G43" s="117">
        <f t="shared" si="8"/>
        <v>20</v>
      </c>
    </row>
    <row r="44" spans="1:18" ht="15.75" customHeight="1">
      <c r="C44" s="116">
        <f t="shared" si="9"/>
        <v>70</v>
      </c>
      <c r="D44" s="114">
        <f t="shared" si="5"/>
        <v>2800</v>
      </c>
      <c r="E44" s="115">
        <f t="shared" si="6"/>
        <v>40</v>
      </c>
      <c r="F44" s="116">
        <f t="shared" si="7"/>
        <v>1400</v>
      </c>
      <c r="G44" s="117">
        <f t="shared" si="8"/>
        <v>20</v>
      </c>
    </row>
    <row r="45" spans="1:18" ht="15.75" customHeight="1">
      <c r="C45" s="116">
        <f t="shared" si="9"/>
        <v>80</v>
      </c>
      <c r="D45" s="114">
        <f t="shared" si="5"/>
        <v>3200</v>
      </c>
      <c r="E45" s="115">
        <f t="shared" si="6"/>
        <v>40</v>
      </c>
      <c r="F45" s="116">
        <f t="shared" si="7"/>
        <v>1600</v>
      </c>
      <c r="G45" s="117">
        <f t="shared" si="8"/>
        <v>20</v>
      </c>
    </row>
    <row r="46" spans="1:18" ht="15.75" customHeight="1">
      <c r="C46" s="116">
        <f t="shared" si="9"/>
        <v>90</v>
      </c>
      <c r="D46" s="114">
        <f t="shared" si="5"/>
        <v>3600</v>
      </c>
      <c r="E46" s="115">
        <f t="shared" si="6"/>
        <v>40</v>
      </c>
      <c r="F46" s="116">
        <f t="shared" si="7"/>
        <v>1800</v>
      </c>
      <c r="G46" s="117">
        <f t="shared" si="8"/>
        <v>20</v>
      </c>
    </row>
    <row r="47" spans="1:18" ht="15.75" customHeight="1">
      <c r="C47" s="116">
        <f t="shared" si="9"/>
        <v>100</v>
      </c>
      <c r="D47" s="114">
        <f t="shared" si="5"/>
        <v>4000</v>
      </c>
      <c r="E47" s="115">
        <f t="shared" si="6"/>
        <v>40</v>
      </c>
      <c r="F47" s="116">
        <f t="shared" si="7"/>
        <v>2000</v>
      </c>
      <c r="G47" s="117">
        <f t="shared" si="8"/>
        <v>20</v>
      </c>
    </row>
    <row r="48" spans="1:18" ht="15.75" customHeight="1">
      <c r="E48" s="52"/>
    </row>
    <row r="49" spans="5:5" ht="15.75" customHeight="1">
      <c r="E49" s="52"/>
    </row>
    <row r="50" spans="5:5" ht="15.75" customHeight="1">
      <c r="E50" s="52"/>
    </row>
    <row r="51" spans="5:5" ht="15.75" customHeight="1">
      <c r="E51" s="52"/>
    </row>
    <row r="52" spans="5:5" ht="15.75" customHeight="1">
      <c r="E52" s="52"/>
    </row>
    <row r="53" spans="5:5" ht="15.75" customHeight="1">
      <c r="E53" s="52"/>
    </row>
    <row r="54" spans="5:5" ht="15.75" customHeight="1">
      <c r="E54" s="52"/>
    </row>
    <row r="55" spans="5:5" ht="15.75" customHeight="1">
      <c r="E55" s="52"/>
    </row>
    <row r="56" spans="5:5" ht="15.75" customHeight="1">
      <c r="E56" s="52"/>
    </row>
    <row r="57" spans="5:5" ht="15.75" customHeight="1">
      <c r="E57" s="52"/>
    </row>
    <row r="58" spans="5:5" ht="15.75" customHeight="1">
      <c r="E58" s="52"/>
    </row>
    <row r="59" spans="5:5" ht="15.75" customHeight="1">
      <c r="E59" s="52"/>
    </row>
    <row r="60" spans="5:5" ht="15.75" customHeight="1">
      <c r="E60" s="52"/>
    </row>
    <row r="61" spans="5:5" ht="15.75" customHeight="1">
      <c r="E61" s="52"/>
    </row>
    <row r="62" spans="5:5" ht="15.75" customHeight="1">
      <c r="E62" s="52"/>
    </row>
    <row r="63" spans="5:5" ht="15.75" customHeight="1">
      <c r="E63" s="52"/>
    </row>
    <row r="64" spans="5:5" ht="15.75" customHeight="1">
      <c r="E64" s="52"/>
    </row>
    <row r="65" spans="5:5" ht="15.75" customHeight="1">
      <c r="E65" s="52"/>
    </row>
    <row r="66" spans="5:5" ht="15.75" customHeight="1">
      <c r="E66" s="52"/>
    </row>
    <row r="67" spans="5:5" ht="15.75" customHeight="1">
      <c r="E67" s="52"/>
    </row>
    <row r="68" spans="5:5" ht="15.75" customHeight="1">
      <c r="E68" s="52"/>
    </row>
    <row r="69" spans="5:5" ht="15.75" customHeight="1">
      <c r="E69" s="52"/>
    </row>
    <row r="70" spans="5:5" ht="15.75" customHeight="1">
      <c r="E70" s="52"/>
    </row>
    <row r="71" spans="5:5" ht="15.75" customHeight="1">
      <c r="E71" s="52"/>
    </row>
    <row r="72" spans="5:5" ht="15.75" customHeight="1">
      <c r="E72" s="52"/>
    </row>
    <row r="73" spans="5:5" ht="15.75" customHeight="1">
      <c r="E73" s="52"/>
    </row>
    <row r="74" spans="5:5" ht="15.75" customHeight="1">
      <c r="E74" s="52"/>
    </row>
    <row r="75" spans="5:5" ht="15.75" customHeight="1">
      <c r="E75" s="52"/>
    </row>
    <row r="76" spans="5:5" ht="15.75" customHeight="1">
      <c r="E76" s="52"/>
    </row>
    <row r="77" spans="5:5" ht="15.75" customHeight="1">
      <c r="E77" s="52"/>
    </row>
    <row r="78" spans="5:5" ht="15.75" customHeight="1">
      <c r="E78" s="52"/>
    </row>
    <row r="79" spans="5:5" ht="15.75" customHeight="1">
      <c r="E79" s="52"/>
    </row>
    <row r="80" spans="5:5" ht="15.75" customHeight="1">
      <c r="E80" s="52"/>
    </row>
    <row r="81" spans="5:5" ht="15.75" customHeight="1">
      <c r="E81" s="52"/>
    </row>
    <row r="82" spans="5:5" ht="15.75" customHeight="1">
      <c r="E82" s="52"/>
    </row>
    <row r="83" spans="5:5" ht="15.75" customHeight="1">
      <c r="E83" s="52"/>
    </row>
    <row r="84" spans="5:5" ht="15.75" customHeight="1">
      <c r="E84" s="52"/>
    </row>
    <row r="85" spans="5:5" ht="15.75" customHeight="1">
      <c r="E85" s="52"/>
    </row>
    <row r="86" spans="5:5" ht="15.75" customHeight="1">
      <c r="E86" s="52"/>
    </row>
    <row r="87" spans="5:5" ht="15.75" customHeight="1">
      <c r="E87" s="52"/>
    </row>
    <row r="88" spans="5:5" ht="15.75" customHeight="1">
      <c r="E88" s="52"/>
    </row>
    <row r="89" spans="5:5" ht="15.75" customHeight="1">
      <c r="E89" s="52"/>
    </row>
    <row r="90" spans="5:5" ht="15.75" customHeight="1">
      <c r="E90" s="52"/>
    </row>
    <row r="91" spans="5:5" ht="15.75" customHeight="1">
      <c r="E91" s="52"/>
    </row>
    <row r="92" spans="5:5" ht="15.75" customHeight="1">
      <c r="E92" s="52"/>
    </row>
    <row r="93" spans="5:5" ht="15.75" customHeight="1">
      <c r="E93" s="52"/>
    </row>
    <row r="94" spans="5:5" ht="15.75" customHeight="1">
      <c r="E94" s="52"/>
    </row>
    <row r="95" spans="5:5" ht="15.75" customHeight="1">
      <c r="E95" s="52"/>
    </row>
    <row r="96" spans="5:5" ht="15.75" customHeight="1">
      <c r="E96" s="52"/>
    </row>
    <row r="97" spans="5:5" ht="15.75" customHeight="1">
      <c r="E97" s="52"/>
    </row>
    <row r="98" spans="5:5" ht="15.75" customHeight="1">
      <c r="E98" s="52"/>
    </row>
    <row r="99" spans="5:5" ht="15.75" customHeight="1">
      <c r="E99" s="52"/>
    </row>
    <row r="100" spans="5:5" ht="15.75" customHeight="1">
      <c r="E100" s="52"/>
    </row>
    <row r="101" spans="5:5" ht="15.75" customHeight="1">
      <c r="E101" s="52"/>
    </row>
    <row r="102" spans="5:5" ht="15.75" customHeight="1">
      <c r="E102" s="52"/>
    </row>
    <row r="103" spans="5:5" ht="15.75" customHeight="1">
      <c r="E103" s="52"/>
    </row>
    <row r="104" spans="5:5" ht="15.75" customHeight="1">
      <c r="E104" s="52"/>
    </row>
    <row r="105" spans="5:5" ht="15.75" customHeight="1">
      <c r="E105" s="52"/>
    </row>
    <row r="106" spans="5:5" ht="15.75" customHeight="1">
      <c r="E106" s="52"/>
    </row>
    <row r="107" spans="5:5" ht="15.75" customHeight="1">
      <c r="E107" s="52"/>
    </row>
    <row r="108" spans="5:5" ht="15.75" customHeight="1">
      <c r="E108" s="52"/>
    </row>
    <row r="109" spans="5:5" ht="15.75" customHeight="1">
      <c r="E109" s="52"/>
    </row>
    <row r="110" spans="5:5" ht="15.75" customHeight="1">
      <c r="E110" s="52"/>
    </row>
    <row r="111" spans="5:5" ht="15.75" customHeight="1">
      <c r="E111" s="52"/>
    </row>
    <row r="112" spans="5:5" ht="15.75" customHeight="1">
      <c r="E112" s="52"/>
    </row>
    <row r="113" spans="5:5" ht="15.75" customHeight="1">
      <c r="E113" s="52"/>
    </row>
    <row r="114" spans="5:5" ht="15.75" customHeight="1">
      <c r="E114" s="52"/>
    </row>
    <row r="115" spans="5:5" ht="15.75" customHeight="1">
      <c r="E115" s="52"/>
    </row>
    <row r="116" spans="5:5" ht="15.75" customHeight="1">
      <c r="E116" s="52"/>
    </row>
    <row r="117" spans="5:5" ht="15.75" customHeight="1">
      <c r="E117" s="52"/>
    </row>
    <row r="118" spans="5:5" ht="15.75" customHeight="1">
      <c r="E118" s="52"/>
    </row>
    <row r="119" spans="5:5" ht="15.75" customHeight="1">
      <c r="E119" s="52"/>
    </row>
    <row r="120" spans="5:5" ht="15.75" customHeight="1">
      <c r="E120" s="52"/>
    </row>
    <row r="121" spans="5:5" ht="15.75" customHeight="1">
      <c r="E121" s="52"/>
    </row>
    <row r="122" spans="5:5" ht="15.75" customHeight="1">
      <c r="E122" s="52"/>
    </row>
    <row r="123" spans="5:5" ht="15.75" customHeight="1">
      <c r="E123" s="52"/>
    </row>
    <row r="124" spans="5:5" ht="15.75" customHeight="1">
      <c r="E124" s="52"/>
    </row>
    <row r="125" spans="5:5" ht="15.75" customHeight="1">
      <c r="E125" s="52"/>
    </row>
    <row r="126" spans="5:5" ht="15.75" customHeight="1">
      <c r="E126" s="52"/>
    </row>
    <row r="127" spans="5:5" ht="15.75" customHeight="1">
      <c r="E127" s="52"/>
    </row>
    <row r="128" spans="5:5" ht="15.75" customHeight="1">
      <c r="E128" s="52"/>
    </row>
    <row r="129" spans="5:5" ht="15.75" customHeight="1">
      <c r="E129" s="52"/>
    </row>
    <row r="130" spans="5:5" ht="15.75" customHeight="1">
      <c r="E130" s="52"/>
    </row>
    <row r="131" spans="5:5" ht="15.75" customHeight="1">
      <c r="E131" s="52"/>
    </row>
    <row r="132" spans="5:5" ht="15.75" customHeight="1">
      <c r="E132" s="52"/>
    </row>
    <row r="133" spans="5:5" ht="15.75" customHeight="1">
      <c r="E133" s="52"/>
    </row>
    <row r="134" spans="5:5" ht="15.75" customHeight="1">
      <c r="E134" s="52"/>
    </row>
    <row r="135" spans="5:5" ht="15.75" customHeight="1">
      <c r="E135" s="52"/>
    </row>
    <row r="136" spans="5:5" ht="15.75" customHeight="1">
      <c r="E136" s="52"/>
    </row>
    <row r="137" spans="5:5" ht="15.75" customHeight="1">
      <c r="E137" s="52"/>
    </row>
    <row r="138" spans="5:5" ht="15.75" customHeight="1">
      <c r="E138" s="52"/>
    </row>
    <row r="139" spans="5:5" ht="15.75" customHeight="1">
      <c r="E139" s="52"/>
    </row>
    <row r="140" spans="5:5" ht="15.75" customHeight="1">
      <c r="E140" s="52"/>
    </row>
    <row r="141" spans="5:5" ht="15.75" customHeight="1">
      <c r="E141" s="52"/>
    </row>
    <row r="142" spans="5:5" ht="15.75" customHeight="1">
      <c r="E142" s="52"/>
    </row>
    <row r="143" spans="5:5" ht="15.75" customHeight="1">
      <c r="E143" s="52"/>
    </row>
    <row r="144" spans="5:5" ht="15.75" customHeight="1">
      <c r="E144" s="52"/>
    </row>
    <row r="145" spans="5:5" ht="15.75" customHeight="1">
      <c r="E145" s="52"/>
    </row>
    <row r="146" spans="5:5" ht="15.75" customHeight="1">
      <c r="E146" s="52"/>
    </row>
    <row r="147" spans="5:5" ht="15.75" customHeight="1">
      <c r="E147" s="52"/>
    </row>
    <row r="148" spans="5:5" ht="15.75" customHeight="1">
      <c r="E148" s="52"/>
    </row>
    <row r="149" spans="5:5" ht="15.75" customHeight="1">
      <c r="E149" s="52"/>
    </row>
    <row r="150" spans="5:5" ht="15.75" customHeight="1">
      <c r="E150" s="52"/>
    </row>
    <row r="151" spans="5:5" ht="15.75" customHeight="1">
      <c r="E151" s="52"/>
    </row>
    <row r="152" spans="5:5" ht="15.75" customHeight="1">
      <c r="E152" s="52"/>
    </row>
    <row r="153" spans="5:5" ht="15.75" customHeight="1">
      <c r="E153" s="52"/>
    </row>
    <row r="154" spans="5:5" ht="15.75" customHeight="1">
      <c r="E154" s="52"/>
    </row>
    <row r="155" spans="5:5" ht="15.75" customHeight="1">
      <c r="E155" s="52"/>
    </row>
    <row r="156" spans="5:5" ht="15.75" customHeight="1">
      <c r="E156" s="52"/>
    </row>
    <row r="157" spans="5:5" ht="15.75" customHeight="1">
      <c r="E157" s="52"/>
    </row>
    <row r="158" spans="5:5" ht="15.75" customHeight="1">
      <c r="E158" s="52"/>
    </row>
    <row r="159" spans="5:5" ht="15.75" customHeight="1">
      <c r="E159" s="52"/>
    </row>
    <row r="160" spans="5:5" ht="15.75" customHeight="1">
      <c r="E160" s="52"/>
    </row>
    <row r="161" spans="5:5" ht="15.75" customHeight="1">
      <c r="E161" s="52"/>
    </row>
    <row r="162" spans="5:5" ht="15.75" customHeight="1">
      <c r="E162" s="52"/>
    </row>
    <row r="163" spans="5:5" ht="15.75" customHeight="1">
      <c r="E163" s="52"/>
    </row>
    <row r="164" spans="5:5" ht="15.75" customHeight="1">
      <c r="E164" s="52"/>
    </row>
    <row r="165" spans="5:5" ht="15.75" customHeight="1">
      <c r="E165" s="52"/>
    </row>
    <row r="166" spans="5:5" ht="15.75" customHeight="1">
      <c r="E166" s="52"/>
    </row>
    <row r="167" spans="5:5" ht="15.75" customHeight="1">
      <c r="E167" s="52"/>
    </row>
    <row r="168" spans="5:5" ht="15.75" customHeight="1">
      <c r="E168" s="52"/>
    </row>
    <row r="169" spans="5:5" ht="15.75" customHeight="1">
      <c r="E169" s="52"/>
    </row>
    <row r="170" spans="5:5" ht="15.75" customHeight="1">
      <c r="E170" s="52"/>
    </row>
    <row r="171" spans="5:5" ht="15.75" customHeight="1">
      <c r="E171" s="52"/>
    </row>
    <row r="172" spans="5:5" ht="15.75" customHeight="1">
      <c r="E172" s="52"/>
    </row>
    <row r="173" spans="5:5" ht="15.75" customHeight="1">
      <c r="E173" s="52"/>
    </row>
    <row r="174" spans="5:5" ht="15.75" customHeight="1">
      <c r="E174" s="52"/>
    </row>
    <row r="175" spans="5:5" ht="15.75" customHeight="1">
      <c r="E175" s="52"/>
    </row>
    <row r="176" spans="5:5" ht="15.75" customHeight="1">
      <c r="E176" s="52"/>
    </row>
    <row r="177" spans="5:5" ht="15.75" customHeight="1">
      <c r="E177" s="52"/>
    </row>
    <row r="178" spans="5:5" ht="15.75" customHeight="1">
      <c r="E178" s="52"/>
    </row>
    <row r="179" spans="5:5" ht="15.75" customHeight="1">
      <c r="E179" s="52"/>
    </row>
    <row r="180" spans="5:5" ht="15.75" customHeight="1">
      <c r="E180" s="52"/>
    </row>
    <row r="181" spans="5:5" ht="15.75" customHeight="1">
      <c r="E181" s="52"/>
    </row>
    <row r="182" spans="5:5" ht="15.75" customHeight="1">
      <c r="E182" s="52"/>
    </row>
    <row r="183" spans="5:5" ht="15.75" customHeight="1">
      <c r="E183" s="52"/>
    </row>
    <row r="184" spans="5:5" ht="15.75" customHeight="1">
      <c r="E184" s="52"/>
    </row>
    <row r="185" spans="5:5" ht="15.75" customHeight="1">
      <c r="E185" s="52"/>
    </row>
    <row r="186" spans="5:5" ht="15.75" customHeight="1">
      <c r="E186" s="52"/>
    </row>
    <row r="187" spans="5:5" ht="15.75" customHeight="1">
      <c r="E187" s="52"/>
    </row>
    <row r="188" spans="5:5" ht="15.75" customHeight="1">
      <c r="E188" s="52"/>
    </row>
    <row r="189" spans="5:5" ht="15.75" customHeight="1">
      <c r="E189" s="52"/>
    </row>
    <row r="190" spans="5:5" ht="15.75" customHeight="1">
      <c r="E190" s="52"/>
    </row>
    <row r="191" spans="5:5" ht="15.75" customHeight="1">
      <c r="E191" s="52"/>
    </row>
    <row r="192" spans="5:5" ht="15.75" customHeight="1">
      <c r="E192" s="52"/>
    </row>
    <row r="193" spans="5:5" ht="15.75" customHeight="1">
      <c r="E193" s="52"/>
    </row>
    <row r="194" spans="5:5" ht="15.75" customHeight="1">
      <c r="E194" s="52"/>
    </row>
    <row r="195" spans="5:5" ht="15.75" customHeight="1">
      <c r="E195" s="52"/>
    </row>
    <row r="196" spans="5:5" ht="15.75" customHeight="1">
      <c r="E196" s="52"/>
    </row>
    <row r="197" spans="5:5" ht="15.75" customHeight="1">
      <c r="E197" s="52"/>
    </row>
    <row r="198" spans="5:5" ht="15.75" customHeight="1">
      <c r="E198" s="52"/>
    </row>
    <row r="199" spans="5:5" ht="15.75" customHeight="1">
      <c r="E199" s="52"/>
    </row>
    <row r="200" spans="5:5" ht="15.75" customHeight="1">
      <c r="E200" s="52"/>
    </row>
    <row r="201" spans="5:5" ht="15.75" customHeight="1">
      <c r="E201" s="52"/>
    </row>
    <row r="202" spans="5:5" ht="15.75" customHeight="1">
      <c r="E202" s="52"/>
    </row>
    <row r="203" spans="5:5" ht="15.75" customHeight="1">
      <c r="E203" s="52"/>
    </row>
    <row r="204" spans="5:5" ht="15.75" customHeight="1">
      <c r="E204" s="52"/>
    </row>
    <row r="205" spans="5:5" ht="15.75" customHeight="1">
      <c r="E205" s="52"/>
    </row>
    <row r="206" spans="5:5" ht="15.75" customHeight="1">
      <c r="E206" s="52"/>
    </row>
    <row r="207" spans="5:5" ht="15.75" customHeight="1">
      <c r="E207" s="52"/>
    </row>
    <row r="208" spans="5:5" ht="15.75" customHeight="1">
      <c r="E208" s="52"/>
    </row>
    <row r="209" spans="5:5" ht="15.75" customHeight="1">
      <c r="E209" s="52"/>
    </row>
    <row r="210" spans="5:5" ht="15.75" customHeight="1">
      <c r="E210" s="52"/>
    </row>
    <row r="211" spans="5:5" ht="15.75" customHeight="1">
      <c r="E211" s="52"/>
    </row>
    <row r="212" spans="5:5" ht="15.75" customHeight="1">
      <c r="E212" s="52"/>
    </row>
    <row r="213" spans="5:5" ht="15.75" customHeight="1">
      <c r="E213" s="52"/>
    </row>
    <row r="214" spans="5:5" ht="15.75" customHeight="1">
      <c r="E214" s="52"/>
    </row>
    <row r="215" spans="5:5" ht="15.75" customHeight="1">
      <c r="E215" s="52"/>
    </row>
    <row r="216" spans="5:5" ht="15.75" customHeight="1">
      <c r="E216" s="52"/>
    </row>
    <row r="217" spans="5:5" ht="15.75" customHeight="1">
      <c r="E217" s="52"/>
    </row>
    <row r="218" spans="5:5" ht="15.75" customHeight="1">
      <c r="E218" s="52"/>
    </row>
    <row r="219" spans="5:5" ht="15.75" customHeight="1">
      <c r="E219" s="52"/>
    </row>
    <row r="220" spans="5:5" ht="15.75" customHeight="1">
      <c r="E220" s="52"/>
    </row>
    <row r="221" spans="5:5" ht="15.75" customHeight="1">
      <c r="E221" s="52"/>
    </row>
    <row r="222" spans="5:5" ht="15.75" customHeight="1">
      <c r="E222" s="52"/>
    </row>
    <row r="223" spans="5:5" ht="15.75" customHeight="1">
      <c r="E223" s="52"/>
    </row>
    <row r="224" spans="5:5" ht="15.75" customHeight="1">
      <c r="E224" s="52"/>
    </row>
    <row r="225" spans="5:5" ht="15.75" customHeight="1">
      <c r="E225" s="52"/>
    </row>
    <row r="226" spans="5:5" ht="15.75" customHeight="1">
      <c r="E226" s="52"/>
    </row>
    <row r="227" spans="5:5" ht="15.75" customHeight="1">
      <c r="E227" s="52"/>
    </row>
    <row r="228" spans="5:5" ht="15.75" customHeight="1">
      <c r="E228" s="52"/>
    </row>
    <row r="229" spans="5:5" ht="15.75" customHeight="1">
      <c r="E229" s="52"/>
    </row>
    <row r="230" spans="5:5" ht="15.75" customHeight="1">
      <c r="E230" s="52"/>
    </row>
    <row r="231" spans="5:5" ht="15.75" customHeight="1">
      <c r="E231" s="52"/>
    </row>
    <row r="232" spans="5:5" ht="15.75" customHeight="1">
      <c r="E232" s="52"/>
    </row>
    <row r="233" spans="5:5" ht="15.75" customHeight="1">
      <c r="E233" s="52"/>
    </row>
    <row r="234" spans="5:5" ht="15.75" customHeight="1">
      <c r="E234" s="52"/>
    </row>
    <row r="235" spans="5:5" ht="15.75" customHeight="1">
      <c r="E235" s="52"/>
    </row>
    <row r="236" spans="5:5" ht="15.75" customHeight="1">
      <c r="E236" s="52"/>
    </row>
    <row r="237" spans="5:5" ht="15.75" customHeight="1">
      <c r="E237" s="52"/>
    </row>
    <row r="238" spans="5:5" ht="15.75" customHeight="1">
      <c r="E238" s="52"/>
    </row>
    <row r="239" spans="5:5" ht="15.75" customHeight="1">
      <c r="E239" s="52"/>
    </row>
    <row r="240" spans="5:5" ht="15.75" customHeight="1">
      <c r="E240" s="52"/>
    </row>
    <row r="241" spans="5:5" ht="15.75" customHeight="1">
      <c r="E241" s="52"/>
    </row>
    <row r="242" spans="5:5" ht="15.75" customHeight="1">
      <c r="E242" s="52"/>
    </row>
    <row r="243" spans="5:5" ht="15.75" customHeight="1">
      <c r="E243" s="52"/>
    </row>
    <row r="244" spans="5:5" ht="15.75" customHeight="1">
      <c r="E244" s="52"/>
    </row>
    <row r="245" spans="5:5" ht="15.75" customHeight="1">
      <c r="E245" s="52"/>
    </row>
    <row r="246" spans="5:5" ht="15.75" customHeight="1">
      <c r="E246" s="52"/>
    </row>
    <row r="247" spans="5:5" ht="15.75" customHeight="1">
      <c r="E247" s="52"/>
    </row>
    <row r="248" spans="5:5" ht="15.75" customHeight="1">
      <c r="E248" s="52"/>
    </row>
    <row r="249" spans="5:5" ht="15.75" customHeight="1">
      <c r="E249" s="52"/>
    </row>
    <row r="250" spans="5:5" ht="15.75" customHeight="1">
      <c r="E250" s="52"/>
    </row>
    <row r="251" spans="5:5" ht="15.75" customHeight="1">
      <c r="E251" s="52"/>
    </row>
    <row r="252" spans="5:5" ht="15.75" customHeight="1">
      <c r="E252" s="52"/>
    </row>
    <row r="253" spans="5:5" ht="15.75" customHeight="1">
      <c r="E253" s="52"/>
    </row>
    <row r="254" spans="5:5" ht="15.75" customHeight="1">
      <c r="E254" s="52"/>
    </row>
    <row r="255" spans="5:5" ht="15.75" customHeight="1">
      <c r="E255" s="52"/>
    </row>
    <row r="256" spans="5:5" ht="15.75" customHeight="1">
      <c r="E256" s="52"/>
    </row>
    <row r="257" spans="5:5" ht="15.75" customHeight="1">
      <c r="E257" s="52"/>
    </row>
    <row r="258" spans="5:5" ht="15.75" customHeight="1">
      <c r="E258" s="52"/>
    </row>
    <row r="259" spans="5:5" ht="15.75" customHeight="1">
      <c r="E259" s="52"/>
    </row>
    <row r="260" spans="5:5" ht="15.75" customHeight="1">
      <c r="E260" s="52"/>
    </row>
    <row r="261" spans="5:5" ht="15.75" customHeight="1">
      <c r="E261" s="52"/>
    </row>
    <row r="262" spans="5:5" ht="15.75" customHeight="1">
      <c r="E262" s="52"/>
    </row>
    <row r="263" spans="5:5" ht="15.75" customHeight="1">
      <c r="E263" s="52"/>
    </row>
    <row r="264" spans="5:5" ht="15.75" customHeight="1">
      <c r="E264" s="52"/>
    </row>
    <row r="265" spans="5:5" ht="15.75" customHeight="1">
      <c r="E265" s="52"/>
    </row>
    <row r="266" spans="5:5" ht="15.75" customHeight="1">
      <c r="E266" s="52"/>
    </row>
    <row r="267" spans="5:5" ht="15.75" customHeight="1">
      <c r="E267" s="52"/>
    </row>
    <row r="268" spans="5:5" ht="15.75" customHeight="1">
      <c r="E268" s="52"/>
    </row>
    <row r="269" spans="5:5" ht="15.75" customHeight="1">
      <c r="E269" s="52"/>
    </row>
    <row r="270" spans="5:5" ht="15.75" customHeight="1">
      <c r="E270" s="52"/>
    </row>
    <row r="271" spans="5:5" ht="15.75" customHeight="1">
      <c r="E271" s="52"/>
    </row>
    <row r="272" spans="5:5" ht="15.75" customHeight="1">
      <c r="E272" s="52"/>
    </row>
    <row r="273" spans="5:5" ht="15.75" customHeight="1">
      <c r="E273" s="52"/>
    </row>
    <row r="274" spans="5:5" ht="15.75" customHeight="1">
      <c r="E274" s="52"/>
    </row>
    <row r="275" spans="5:5" ht="15.75" customHeight="1">
      <c r="E275" s="52"/>
    </row>
    <row r="276" spans="5:5" ht="15.75" customHeight="1">
      <c r="E276" s="52"/>
    </row>
    <row r="277" spans="5:5" ht="15.75" customHeight="1">
      <c r="E277" s="52"/>
    </row>
    <row r="278" spans="5:5" ht="15.75" customHeight="1">
      <c r="E278" s="52"/>
    </row>
    <row r="279" spans="5:5" ht="15.75" customHeight="1">
      <c r="E279" s="52"/>
    </row>
    <row r="280" spans="5:5" ht="15.75" customHeight="1">
      <c r="E280" s="52"/>
    </row>
    <row r="281" spans="5:5" ht="15.75" customHeight="1">
      <c r="E281" s="52"/>
    </row>
    <row r="282" spans="5:5" ht="15.75" customHeight="1">
      <c r="E282" s="52"/>
    </row>
    <row r="283" spans="5:5" ht="15.75" customHeight="1">
      <c r="E283" s="52"/>
    </row>
    <row r="284" spans="5:5" ht="15.75" customHeight="1">
      <c r="E284" s="52"/>
    </row>
    <row r="285" spans="5:5" ht="15.75" customHeight="1">
      <c r="E285" s="52"/>
    </row>
    <row r="286" spans="5:5" ht="15.75" customHeight="1">
      <c r="E286" s="52"/>
    </row>
    <row r="287" spans="5:5" ht="15.75" customHeight="1">
      <c r="E287" s="52"/>
    </row>
    <row r="288" spans="5:5" ht="15.75" customHeight="1">
      <c r="E288" s="52"/>
    </row>
    <row r="289" spans="5:5" ht="15.75" customHeight="1">
      <c r="E289" s="52"/>
    </row>
    <row r="290" spans="5:5" ht="15.75" customHeight="1">
      <c r="E290" s="52"/>
    </row>
    <row r="291" spans="5:5" ht="15.75" customHeight="1">
      <c r="E291" s="52"/>
    </row>
    <row r="292" spans="5:5" ht="15.75" customHeight="1">
      <c r="E292" s="52"/>
    </row>
    <row r="293" spans="5:5" ht="15.75" customHeight="1">
      <c r="E293" s="52"/>
    </row>
    <row r="294" spans="5:5" ht="15.75" customHeight="1">
      <c r="E294" s="52"/>
    </row>
    <row r="295" spans="5:5" ht="15.75" customHeight="1">
      <c r="E295" s="52"/>
    </row>
    <row r="296" spans="5:5" ht="15.75" customHeight="1">
      <c r="E296" s="52"/>
    </row>
    <row r="297" spans="5:5" ht="15.75" customHeight="1">
      <c r="E297" s="52"/>
    </row>
    <row r="298" spans="5:5" ht="15.75" customHeight="1">
      <c r="E298" s="52"/>
    </row>
    <row r="299" spans="5:5" ht="15.75" customHeight="1">
      <c r="E299" s="52"/>
    </row>
    <row r="300" spans="5:5" ht="15.75" customHeight="1">
      <c r="E300" s="52"/>
    </row>
    <row r="301" spans="5:5" ht="15.75" customHeight="1">
      <c r="E301" s="52"/>
    </row>
    <row r="302" spans="5:5" ht="15.75" customHeight="1">
      <c r="E302" s="52"/>
    </row>
    <row r="303" spans="5:5" ht="15.75" customHeight="1">
      <c r="E303" s="52"/>
    </row>
    <row r="304" spans="5:5" ht="15.75" customHeight="1">
      <c r="E304" s="52"/>
    </row>
    <row r="305" spans="5:5" ht="15.75" customHeight="1">
      <c r="E305" s="52"/>
    </row>
    <row r="306" spans="5:5" ht="15.75" customHeight="1">
      <c r="E306" s="52"/>
    </row>
    <row r="307" spans="5:5" ht="15.75" customHeight="1">
      <c r="E307" s="52"/>
    </row>
    <row r="308" spans="5:5" ht="15.75" customHeight="1">
      <c r="E308" s="52"/>
    </row>
    <row r="309" spans="5:5" ht="15.75" customHeight="1">
      <c r="E309" s="52"/>
    </row>
    <row r="310" spans="5:5" ht="15.75" customHeight="1">
      <c r="E310" s="52"/>
    </row>
    <row r="311" spans="5:5" ht="15.75" customHeight="1">
      <c r="E311" s="52"/>
    </row>
    <row r="312" spans="5:5" ht="15.75" customHeight="1">
      <c r="E312" s="52"/>
    </row>
    <row r="313" spans="5:5" ht="15.75" customHeight="1">
      <c r="E313" s="52"/>
    </row>
    <row r="314" spans="5:5" ht="15.75" customHeight="1">
      <c r="E314" s="52"/>
    </row>
    <row r="315" spans="5:5" ht="15.75" customHeight="1">
      <c r="E315" s="52"/>
    </row>
    <row r="316" spans="5:5" ht="15.75" customHeight="1">
      <c r="E316" s="52"/>
    </row>
    <row r="317" spans="5:5" ht="15.75" customHeight="1">
      <c r="E317" s="52"/>
    </row>
    <row r="318" spans="5:5" ht="15.75" customHeight="1">
      <c r="E318" s="52"/>
    </row>
    <row r="319" spans="5:5" ht="15.75" customHeight="1">
      <c r="E319" s="52"/>
    </row>
    <row r="320" spans="5:5" ht="15.75" customHeight="1">
      <c r="E320" s="52"/>
    </row>
    <row r="321" spans="5:5" ht="15.75" customHeight="1">
      <c r="E321" s="52"/>
    </row>
    <row r="322" spans="5:5" ht="15.75" customHeight="1">
      <c r="E322" s="52"/>
    </row>
    <row r="323" spans="5:5" ht="15.75" customHeight="1">
      <c r="E323" s="52"/>
    </row>
    <row r="324" spans="5:5" ht="15.75" customHeight="1">
      <c r="E324" s="52"/>
    </row>
    <row r="325" spans="5:5" ht="15.75" customHeight="1">
      <c r="E325" s="52"/>
    </row>
    <row r="326" spans="5:5" ht="15.75" customHeight="1">
      <c r="E326" s="52"/>
    </row>
    <row r="327" spans="5:5" ht="15.75" customHeight="1">
      <c r="E327" s="52"/>
    </row>
    <row r="328" spans="5:5" ht="15.75" customHeight="1">
      <c r="E328" s="52"/>
    </row>
    <row r="329" spans="5:5" ht="15.75" customHeight="1">
      <c r="E329" s="52"/>
    </row>
    <row r="330" spans="5:5" ht="15.75" customHeight="1">
      <c r="E330" s="52"/>
    </row>
    <row r="331" spans="5:5" ht="15.75" customHeight="1">
      <c r="E331" s="52"/>
    </row>
    <row r="332" spans="5:5" ht="15.75" customHeight="1">
      <c r="E332" s="52"/>
    </row>
    <row r="333" spans="5:5" ht="15.75" customHeight="1">
      <c r="E333" s="52"/>
    </row>
    <row r="334" spans="5:5" ht="15.75" customHeight="1">
      <c r="E334" s="52"/>
    </row>
    <row r="335" spans="5:5" ht="15.75" customHeight="1">
      <c r="E335" s="52"/>
    </row>
    <row r="336" spans="5:5" ht="15.75" customHeight="1">
      <c r="E336" s="52"/>
    </row>
    <row r="337" spans="5:5" ht="15.75" customHeight="1">
      <c r="E337" s="52"/>
    </row>
    <row r="338" spans="5:5" ht="15.75" customHeight="1">
      <c r="E338" s="52"/>
    </row>
    <row r="339" spans="5:5" ht="15.75" customHeight="1">
      <c r="E339" s="52"/>
    </row>
    <row r="340" spans="5:5" ht="15.75" customHeight="1">
      <c r="E340" s="52"/>
    </row>
    <row r="341" spans="5:5" ht="15.75" customHeight="1">
      <c r="E341" s="52"/>
    </row>
    <row r="342" spans="5:5" ht="15.75" customHeight="1">
      <c r="E342" s="52"/>
    </row>
    <row r="343" spans="5:5" ht="15.75" customHeight="1">
      <c r="E343" s="52"/>
    </row>
    <row r="344" spans="5:5" ht="15.75" customHeight="1">
      <c r="E344" s="52"/>
    </row>
    <row r="345" spans="5:5" ht="15.75" customHeight="1">
      <c r="E345" s="52"/>
    </row>
    <row r="346" spans="5:5" ht="15.75" customHeight="1">
      <c r="E346" s="52"/>
    </row>
    <row r="347" spans="5:5" ht="15.75" customHeight="1">
      <c r="E347" s="52"/>
    </row>
    <row r="348" spans="5:5" ht="15.75" customHeight="1">
      <c r="E348" s="52"/>
    </row>
    <row r="349" spans="5:5" ht="15.75" customHeight="1">
      <c r="E349" s="52"/>
    </row>
    <row r="350" spans="5:5" ht="15.75" customHeight="1">
      <c r="E350" s="52"/>
    </row>
    <row r="351" spans="5:5" ht="15.75" customHeight="1">
      <c r="E351" s="52"/>
    </row>
    <row r="352" spans="5:5" ht="15.75" customHeight="1">
      <c r="E352" s="52"/>
    </row>
    <row r="353" spans="5:5" ht="15.75" customHeight="1">
      <c r="E353" s="52"/>
    </row>
    <row r="354" spans="5:5" ht="15.75" customHeight="1">
      <c r="E354" s="52"/>
    </row>
    <row r="355" spans="5:5" ht="15.75" customHeight="1">
      <c r="E355" s="52"/>
    </row>
    <row r="356" spans="5:5" ht="15.75" customHeight="1">
      <c r="E356" s="52"/>
    </row>
    <row r="357" spans="5:5" ht="15.75" customHeight="1">
      <c r="E357" s="52"/>
    </row>
    <row r="358" spans="5:5" ht="15.75" customHeight="1">
      <c r="E358" s="52"/>
    </row>
    <row r="359" spans="5:5" ht="15.75" customHeight="1">
      <c r="E359" s="52"/>
    </row>
    <row r="360" spans="5:5" ht="15.75" customHeight="1">
      <c r="E360" s="52"/>
    </row>
    <row r="361" spans="5:5" ht="15.75" customHeight="1">
      <c r="E361" s="52"/>
    </row>
    <row r="362" spans="5:5" ht="15.75" customHeight="1">
      <c r="E362" s="52"/>
    </row>
    <row r="363" spans="5:5" ht="15.75" customHeight="1">
      <c r="E363" s="52"/>
    </row>
    <row r="364" spans="5:5" ht="15.75" customHeight="1">
      <c r="E364" s="52"/>
    </row>
    <row r="365" spans="5:5" ht="15.75" customHeight="1">
      <c r="E365" s="52"/>
    </row>
    <row r="366" spans="5:5" ht="15.75" customHeight="1">
      <c r="E366" s="52"/>
    </row>
    <row r="367" spans="5:5" ht="15.75" customHeight="1">
      <c r="E367" s="52"/>
    </row>
    <row r="368" spans="5:5" ht="15.75" customHeight="1">
      <c r="E368" s="52"/>
    </row>
    <row r="369" spans="5:5" ht="15.75" customHeight="1">
      <c r="E369" s="52"/>
    </row>
    <row r="370" spans="5:5" ht="15.75" customHeight="1">
      <c r="E370" s="52"/>
    </row>
    <row r="371" spans="5:5" ht="15.75" customHeight="1">
      <c r="E371" s="52"/>
    </row>
    <row r="372" spans="5:5" ht="15.75" customHeight="1">
      <c r="E372" s="52"/>
    </row>
    <row r="373" spans="5:5" ht="15.75" customHeight="1">
      <c r="E373" s="52"/>
    </row>
    <row r="374" spans="5:5" ht="15.75" customHeight="1">
      <c r="E374" s="52"/>
    </row>
    <row r="375" spans="5:5" ht="15.75" customHeight="1">
      <c r="E375" s="52"/>
    </row>
    <row r="376" spans="5:5" ht="15.75" customHeight="1">
      <c r="E376" s="52"/>
    </row>
    <row r="377" spans="5:5" ht="15.75" customHeight="1">
      <c r="E377" s="52"/>
    </row>
    <row r="378" spans="5:5" ht="15.75" customHeight="1">
      <c r="E378" s="52"/>
    </row>
    <row r="379" spans="5:5" ht="15.75" customHeight="1">
      <c r="E379" s="52"/>
    </row>
    <row r="380" spans="5:5" ht="15.75" customHeight="1">
      <c r="E380" s="52"/>
    </row>
    <row r="381" spans="5:5" ht="15.75" customHeight="1">
      <c r="E381" s="52"/>
    </row>
    <row r="382" spans="5:5" ht="15.75" customHeight="1">
      <c r="E382" s="52"/>
    </row>
    <row r="383" spans="5:5" ht="15.75" customHeight="1">
      <c r="E383" s="52"/>
    </row>
    <row r="384" spans="5:5" ht="15.75" customHeight="1">
      <c r="E384" s="52"/>
    </row>
    <row r="385" spans="5:5" ht="15.75" customHeight="1">
      <c r="E385" s="52"/>
    </row>
    <row r="386" spans="5:5" ht="15.75" customHeight="1">
      <c r="E386" s="52"/>
    </row>
    <row r="387" spans="5:5" ht="15.75" customHeight="1">
      <c r="E387" s="52"/>
    </row>
    <row r="388" spans="5:5" ht="15.75" customHeight="1">
      <c r="E388" s="52"/>
    </row>
    <row r="389" spans="5:5" ht="15.75" customHeight="1">
      <c r="E389" s="52"/>
    </row>
    <row r="390" spans="5:5" ht="15.75" customHeight="1">
      <c r="E390" s="52"/>
    </row>
    <row r="391" spans="5:5" ht="15.75" customHeight="1">
      <c r="E391" s="52"/>
    </row>
    <row r="392" spans="5:5" ht="15.75" customHeight="1">
      <c r="E392" s="52"/>
    </row>
    <row r="393" spans="5:5" ht="15.75" customHeight="1">
      <c r="E393" s="52"/>
    </row>
    <row r="394" spans="5:5" ht="15.75" customHeight="1">
      <c r="E394" s="52"/>
    </row>
    <row r="395" spans="5:5" ht="15.75" customHeight="1">
      <c r="E395" s="52"/>
    </row>
    <row r="396" spans="5:5" ht="15.75" customHeight="1">
      <c r="E396" s="52"/>
    </row>
    <row r="397" spans="5:5" ht="15.75" customHeight="1">
      <c r="E397" s="52"/>
    </row>
    <row r="398" spans="5:5" ht="15.75" customHeight="1">
      <c r="E398" s="52"/>
    </row>
    <row r="399" spans="5:5" ht="15.75" customHeight="1">
      <c r="E399" s="52"/>
    </row>
    <row r="400" spans="5:5" ht="15.75" customHeight="1">
      <c r="E400" s="52"/>
    </row>
    <row r="401" spans="5:5" ht="15.75" customHeight="1">
      <c r="E401" s="52"/>
    </row>
    <row r="402" spans="5:5" ht="15.75" customHeight="1">
      <c r="E402" s="52"/>
    </row>
    <row r="403" spans="5:5" ht="15.75" customHeight="1">
      <c r="E403" s="52"/>
    </row>
    <row r="404" spans="5:5" ht="15.75" customHeight="1">
      <c r="E404" s="52"/>
    </row>
    <row r="405" spans="5:5" ht="15.75" customHeight="1">
      <c r="E405" s="52"/>
    </row>
    <row r="406" spans="5:5" ht="15.75" customHeight="1">
      <c r="E406" s="52"/>
    </row>
    <row r="407" spans="5:5" ht="15.75" customHeight="1">
      <c r="E407" s="52"/>
    </row>
    <row r="408" spans="5:5" ht="15.75" customHeight="1">
      <c r="E408" s="52"/>
    </row>
    <row r="409" spans="5:5" ht="15.75" customHeight="1">
      <c r="E409" s="52"/>
    </row>
    <row r="410" spans="5:5" ht="15.75" customHeight="1">
      <c r="E410" s="52"/>
    </row>
    <row r="411" spans="5:5" ht="15.75" customHeight="1">
      <c r="E411" s="52"/>
    </row>
    <row r="412" spans="5:5" ht="15.75" customHeight="1">
      <c r="E412" s="52"/>
    </row>
    <row r="413" spans="5:5" ht="15.75" customHeight="1">
      <c r="E413" s="52"/>
    </row>
    <row r="414" spans="5:5" ht="15.75" customHeight="1">
      <c r="E414" s="52"/>
    </row>
    <row r="415" spans="5:5" ht="15.75" customHeight="1">
      <c r="E415" s="52"/>
    </row>
    <row r="416" spans="5:5" ht="15.75" customHeight="1">
      <c r="E416" s="52"/>
    </row>
    <row r="417" spans="5:5" ht="15.75" customHeight="1">
      <c r="E417" s="52"/>
    </row>
    <row r="418" spans="5:5" ht="15.75" customHeight="1">
      <c r="E418" s="52"/>
    </row>
    <row r="419" spans="5:5" ht="15.75" customHeight="1">
      <c r="E419" s="52"/>
    </row>
    <row r="420" spans="5:5" ht="15.75" customHeight="1">
      <c r="E420" s="52"/>
    </row>
    <row r="421" spans="5:5" ht="15.75" customHeight="1">
      <c r="E421" s="52"/>
    </row>
    <row r="422" spans="5:5" ht="15.75" customHeight="1">
      <c r="E422" s="52"/>
    </row>
    <row r="423" spans="5:5" ht="15.75" customHeight="1">
      <c r="E423" s="52"/>
    </row>
    <row r="424" spans="5:5" ht="15.75" customHeight="1">
      <c r="E424" s="52"/>
    </row>
    <row r="425" spans="5:5" ht="15.75" customHeight="1">
      <c r="E425" s="52"/>
    </row>
    <row r="426" spans="5:5" ht="15.75" customHeight="1">
      <c r="E426" s="52"/>
    </row>
    <row r="427" spans="5:5" ht="15.75" customHeight="1">
      <c r="E427" s="52"/>
    </row>
    <row r="428" spans="5:5" ht="15.75" customHeight="1">
      <c r="E428" s="52"/>
    </row>
    <row r="429" spans="5:5" ht="15.75" customHeight="1">
      <c r="E429" s="52"/>
    </row>
    <row r="430" spans="5:5" ht="15.75" customHeight="1">
      <c r="E430" s="52"/>
    </row>
    <row r="431" spans="5:5" ht="15.75" customHeight="1">
      <c r="E431" s="52"/>
    </row>
    <row r="432" spans="5:5" ht="15.75" customHeight="1">
      <c r="E432" s="52"/>
    </row>
    <row r="433" spans="5:5" ht="15.75" customHeight="1">
      <c r="E433" s="52"/>
    </row>
    <row r="434" spans="5:5" ht="15.75" customHeight="1">
      <c r="E434" s="52"/>
    </row>
    <row r="435" spans="5:5" ht="15.75" customHeight="1">
      <c r="E435" s="52"/>
    </row>
    <row r="436" spans="5:5" ht="15.75" customHeight="1">
      <c r="E436" s="52"/>
    </row>
    <row r="437" spans="5:5" ht="15.75" customHeight="1">
      <c r="E437" s="52"/>
    </row>
    <row r="438" spans="5:5" ht="15.75" customHeight="1">
      <c r="E438" s="52"/>
    </row>
    <row r="439" spans="5:5" ht="15.75" customHeight="1">
      <c r="E439" s="52"/>
    </row>
    <row r="440" spans="5:5" ht="15.75" customHeight="1">
      <c r="E440" s="52"/>
    </row>
    <row r="441" spans="5:5" ht="15.75" customHeight="1">
      <c r="E441" s="52"/>
    </row>
    <row r="442" spans="5:5" ht="15.75" customHeight="1">
      <c r="E442" s="52"/>
    </row>
    <row r="443" spans="5:5" ht="15.75" customHeight="1">
      <c r="E443" s="52"/>
    </row>
    <row r="444" spans="5:5" ht="15.75" customHeight="1">
      <c r="E444" s="52"/>
    </row>
    <row r="445" spans="5:5" ht="15.75" customHeight="1">
      <c r="E445" s="52"/>
    </row>
    <row r="446" spans="5:5" ht="15.75" customHeight="1">
      <c r="E446" s="52"/>
    </row>
    <row r="447" spans="5:5" ht="15.75" customHeight="1">
      <c r="E447" s="52"/>
    </row>
    <row r="448" spans="5:5" ht="15.75" customHeight="1">
      <c r="E448" s="52"/>
    </row>
    <row r="449" spans="5:5" ht="15.75" customHeight="1">
      <c r="E449" s="52"/>
    </row>
    <row r="450" spans="5:5" ht="15.75" customHeight="1">
      <c r="E450" s="52"/>
    </row>
    <row r="451" spans="5:5" ht="15.75" customHeight="1">
      <c r="E451" s="52"/>
    </row>
    <row r="452" spans="5:5" ht="15.75" customHeight="1">
      <c r="E452" s="52"/>
    </row>
    <row r="453" spans="5:5" ht="15.75" customHeight="1">
      <c r="E453" s="52"/>
    </row>
    <row r="454" spans="5:5" ht="15.75" customHeight="1">
      <c r="E454" s="52"/>
    </row>
    <row r="455" spans="5:5" ht="15.75" customHeight="1">
      <c r="E455" s="52"/>
    </row>
    <row r="456" spans="5:5" ht="15.75" customHeight="1">
      <c r="E456" s="52"/>
    </row>
    <row r="457" spans="5:5" ht="15.75" customHeight="1">
      <c r="E457" s="52"/>
    </row>
    <row r="458" spans="5:5" ht="15.75" customHeight="1">
      <c r="E458" s="52"/>
    </row>
    <row r="459" spans="5:5" ht="15.75" customHeight="1">
      <c r="E459" s="52"/>
    </row>
    <row r="460" spans="5:5" ht="15.75" customHeight="1">
      <c r="E460" s="52"/>
    </row>
    <row r="461" spans="5:5" ht="15.75" customHeight="1">
      <c r="E461" s="52"/>
    </row>
    <row r="462" spans="5:5" ht="15.75" customHeight="1">
      <c r="E462" s="52"/>
    </row>
    <row r="463" spans="5:5" ht="15.75" customHeight="1">
      <c r="E463" s="52"/>
    </row>
    <row r="464" spans="5:5" ht="15.75" customHeight="1">
      <c r="E464" s="52"/>
    </row>
    <row r="465" spans="5:5" ht="15.75" customHeight="1">
      <c r="E465" s="52"/>
    </row>
    <row r="466" spans="5:5" ht="15.75" customHeight="1">
      <c r="E466" s="52"/>
    </row>
    <row r="467" spans="5:5" ht="15.75" customHeight="1">
      <c r="E467" s="52"/>
    </row>
    <row r="468" spans="5:5" ht="15.75" customHeight="1">
      <c r="E468" s="52"/>
    </row>
    <row r="469" spans="5:5" ht="15.75" customHeight="1">
      <c r="E469" s="52"/>
    </row>
    <row r="470" spans="5:5" ht="15.75" customHeight="1">
      <c r="E470" s="52"/>
    </row>
    <row r="471" spans="5:5" ht="15.75" customHeight="1">
      <c r="E471" s="52"/>
    </row>
    <row r="472" spans="5:5" ht="15.75" customHeight="1">
      <c r="E472" s="52"/>
    </row>
    <row r="473" spans="5:5" ht="15.75" customHeight="1">
      <c r="E473" s="52"/>
    </row>
    <row r="474" spans="5:5" ht="15.75" customHeight="1">
      <c r="E474" s="52"/>
    </row>
    <row r="475" spans="5:5" ht="15.75" customHeight="1">
      <c r="E475" s="52"/>
    </row>
    <row r="476" spans="5:5" ht="15.75" customHeight="1">
      <c r="E476" s="52"/>
    </row>
    <row r="477" spans="5:5" ht="15.75" customHeight="1">
      <c r="E477" s="52"/>
    </row>
    <row r="478" spans="5:5" ht="15.75" customHeight="1">
      <c r="E478" s="52"/>
    </row>
    <row r="479" spans="5:5" ht="15.75" customHeight="1">
      <c r="E479" s="52"/>
    </row>
    <row r="480" spans="5:5" ht="15.75" customHeight="1">
      <c r="E480" s="52"/>
    </row>
    <row r="481" spans="5:5" ht="15.75" customHeight="1">
      <c r="E481" s="52"/>
    </row>
    <row r="482" spans="5:5" ht="15.75" customHeight="1">
      <c r="E482" s="52"/>
    </row>
    <row r="483" spans="5:5" ht="15.75" customHeight="1">
      <c r="E483" s="52"/>
    </row>
    <row r="484" spans="5:5" ht="15.75" customHeight="1">
      <c r="E484" s="52"/>
    </row>
    <row r="485" spans="5:5" ht="15.75" customHeight="1">
      <c r="E485" s="52"/>
    </row>
    <row r="486" spans="5:5" ht="15.75" customHeight="1">
      <c r="E486" s="52"/>
    </row>
    <row r="487" spans="5:5" ht="15.75" customHeight="1">
      <c r="E487" s="52"/>
    </row>
    <row r="488" spans="5:5" ht="15.75" customHeight="1">
      <c r="E488" s="52"/>
    </row>
    <row r="489" spans="5:5" ht="15.75" customHeight="1">
      <c r="E489" s="52"/>
    </row>
    <row r="490" spans="5:5" ht="15.75" customHeight="1">
      <c r="E490" s="52"/>
    </row>
    <row r="491" spans="5:5" ht="15.75" customHeight="1">
      <c r="E491" s="52"/>
    </row>
    <row r="492" spans="5:5" ht="15.75" customHeight="1">
      <c r="E492" s="52"/>
    </row>
    <row r="493" spans="5:5" ht="15.75" customHeight="1">
      <c r="E493" s="52"/>
    </row>
    <row r="494" spans="5:5" ht="15.75" customHeight="1">
      <c r="E494" s="52"/>
    </row>
    <row r="495" spans="5:5" ht="15.75" customHeight="1">
      <c r="E495" s="52"/>
    </row>
    <row r="496" spans="5:5" ht="15.75" customHeight="1">
      <c r="E496" s="52"/>
    </row>
    <row r="497" spans="5:5" ht="15.75" customHeight="1">
      <c r="E497" s="52"/>
    </row>
    <row r="498" spans="5:5" ht="15.75" customHeight="1">
      <c r="E498" s="52"/>
    </row>
    <row r="499" spans="5:5" ht="15.75" customHeight="1">
      <c r="E499" s="52"/>
    </row>
    <row r="500" spans="5:5" ht="15.75" customHeight="1">
      <c r="E500" s="52"/>
    </row>
    <row r="501" spans="5:5" ht="15.75" customHeight="1">
      <c r="E501" s="52"/>
    </row>
    <row r="502" spans="5:5" ht="15.75" customHeight="1">
      <c r="E502" s="52"/>
    </row>
    <row r="503" spans="5:5" ht="15.75" customHeight="1">
      <c r="E503" s="52"/>
    </row>
    <row r="504" spans="5:5" ht="15.75" customHeight="1">
      <c r="E504" s="52"/>
    </row>
    <row r="505" spans="5:5" ht="15.75" customHeight="1">
      <c r="E505" s="52"/>
    </row>
    <row r="506" spans="5:5" ht="15.75" customHeight="1">
      <c r="E506" s="52"/>
    </row>
    <row r="507" spans="5:5" ht="15.75" customHeight="1">
      <c r="E507" s="52"/>
    </row>
    <row r="508" spans="5:5" ht="15.75" customHeight="1">
      <c r="E508" s="52"/>
    </row>
    <row r="509" spans="5:5" ht="15.75" customHeight="1">
      <c r="E509" s="52"/>
    </row>
    <row r="510" spans="5:5" ht="15.75" customHeight="1">
      <c r="E510" s="52"/>
    </row>
    <row r="511" spans="5:5" ht="15.75" customHeight="1">
      <c r="E511" s="52"/>
    </row>
    <row r="512" spans="5:5" ht="15.75" customHeight="1">
      <c r="E512" s="52"/>
    </row>
    <row r="513" spans="5:5" ht="15.75" customHeight="1">
      <c r="E513" s="52"/>
    </row>
    <row r="514" spans="5:5" ht="15.75" customHeight="1">
      <c r="E514" s="52"/>
    </row>
    <row r="515" spans="5:5" ht="15.75" customHeight="1">
      <c r="E515" s="52"/>
    </row>
    <row r="516" spans="5:5" ht="15.75" customHeight="1">
      <c r="E516" s="52"/>
    </row>
    <row r="517" spans="5:5" ht="15.75" customHeight="1">
      <c r="E517" s="52"/>
    </row>
    <row r="518" spans="5:5" ht="15.75" customHeight="1">
      <c r="E518" s="52"/>
    </row>
    <row r="519" spans="5:5" ht="15.75" customHeight="1">
      <c r="E519" s="52"/>
    </row>
    <row r="520" spans="5:5" ht="15.75" customHeight="1">
      <c r="E520" s="52"/>
    </row>
    <row r="521" spans="5:5" ht="15.75" customHeight="1">
      <c r="E521" s="52"/>
    </row>
    <row r="522" spans="5:5" ht="15.75" customHeight="1">
      <c r="E522" s="52"/>
    </row>
    <row r="523" spans="5:5" ht="15.75" customHeight="1">
      <c r="E523" s="52"/>
    </row>
    <row r="524" spans="5:5" ht="15.75" customHeight="1">
      <c r="E524" s="52"/>
    </row>
    <row r="525" spans="5:5" ht="15.75" customHeight="1">
      <c r="E525" s="52"/>
    </row>
    <row r="526" spans="5:5" ht="15.75" customHeight="1">
      <c r="E526" s="52"/>
    </row>
    <row r="527" spans="5:5" ht="15.75" customHeight="1">
      <c r="E527" s="52"/>
    </row>
    <row r="528" spans="5:5" ht="15.75" customHeight="1">
      <c r="E528" s="52"/>
    </row>
    <row r="529" spans="5:5" ht="15.75" customHeight="1">
      <c r="E529" s="52"/>
    </row>
    <row r="530" spans="5:5" ht="15.75" customHeight="1">
      <c r="E530" s="52"/>
    </row>
    <row r="531" spans="5:5" ht="15.75" customHeight="1">
      <c r="E531" s="52"/>
    </row>
    <row r="532" spans="5:5" ht="15.75" customHeight="1">
      <c r="E532" s="52"/>
    </row>
    <row r="533" spans="5:5" ht="15.75" customHeight="1">
      <c r="E533" s="52"/>
    </row>
    <row r="534" spans="5:5" ht="15.75" customHeight="1">
      <c r="E534" s="52"/>
    </row>
    <row r="535" spans="5:5" ht="15.75" customHeight="1">
      <c r="E535" s="52"/>
    </row>
    <row r="536" spans="5:5" ht="15.75" customHeight="1">
      <c r="E536" s="52"/>
    </row>
    <row r="537" spans="5:5" ht="15.75" customHeight="1">
      <c r="E537" s="52"/>
    </row>
    <row r="538" spans="5:5" ht="15.75" customHeight="1">
      <c r="E538" s="52"/>
    </row>
    <row r="539" spans="5:5" ht="15.75" customHeight="1">
      <c r="E539" s="52"/>
    </row>
    <row r="540" spans="5:5" ht="15.75" customHeight="1">
      <c r="E540" s="52"/>
    </row>
    <row r="541" spans="5:5" ht="15.75" customHeight="1">
      <c r="E541" s="52"/>
    </row>
    <row r="542" spans="5:5" ht="15.75" customHeight="1">
      <c r="E542" s="52"/>
    </row>
    <row r="543" spans="5:5" ht="15.75" customHeight="1">
      <c r="E543" s="52"/>
    </row>
    <row r="544" spans="5:5" ht="15.75" customHeight="1">
      <c r="E544" s="52"/>
    </row>
    <row r="545" spans="5:5" ht="15.75" customHeight="1">
      <c r="E545" s="52"/>
    </row>
    <row r="546" spans="5:5" ht="15.75" customHeight="1">
      <c r="E546" s="52"/>
    </row>
    <row r="547" spans="5:5" ht="15.75" customHeight="1">
      <c r="E547" s="52"/>
    </row>
    <row r="548" spans="5:5" ht="15.75" customHeight="1">
      <c r="E548" s="52"/>
    </row>
    <row r="549" spans="5:5" ht="15.75" customHeight="1">
      <c r="E549" s="52"/>
    </row>
    <row r="550" spans="5:5" ht="15.75" customHeight="1">
      <c r="E550" s="52"/>
    </row>
    <row r="551" spans="5:5" ht="15.75" customHeight="1">
      <c r="E551" s="52"/>
    </row>
    <row r="552" spans="5:5" ht="15.75" customHeight="1">
      <c r="E552" s="52"/>
    </row>
    <row r="553" spans="5:5" ht="15.75" customHeight="1">
      <c r="E553" s="52"/>
    </row>
    <row r="554" spans="5:5" ht="15.75" customHeight="1">
      <c r="E554" s="52"/>
    </row>
    <row r="555" spans="5:5" ht="15.75" customHeight="1">
      <c r="E555" s="52"/>
    </row>
    <row r="556" spans="5:5" ht="15.75" customHeight="1">
      <c r="E556" s="52"/>
    </row>
    <row r="557" spans="5:5" ht="15.75" customHeight="1">
      <c r="E557" s="52"/>
    </row>
    <row r="558" spans="5:5" ht="15.75" customHeight="1">
      <c r="E558" s="52"/>
    </row>
    <row r="559" spans="5:5" ht="15.75" customHeight="1">
      <c r="E559" s="52"/>
    </row>
    <row r="560" spans="5:5" ht="15.75" customHeight="1">
      <c r="E560" s="52"/>
    </row>
    <row r="561" spans="5:5" ht="15.75" customHeight="1">
      <c r="E561" s="52"/>
    </row>
    <row r="562" spans="5:5" ht="15.75" customHeight="1">
      <c r="E562" s="52"/>
    </row>
    <row r="563" spans="5:5" ht="15.75" customHeight="1">
      <c r="E563" s="52"/>
    </row>
    <row r="564" spans="5:5" ht="15.75" customHeight="1">
      <c r="E564" s="52"/>
    </row>
    <row r="565" spans="5:5" ht="15.75" customHeight="1">
      <c r="E565" s="52"/>
    </row>
    <row r="566" spans="5:5" ht="15.75" customHeight="1">
      <c r="E566" s="52"/>
    </row>
    <row r="567" spans="5:5" ht="15.75" customHeight="1">
      <c r="E567" s="52"/>
    </row>
    <row r="568" spans="5:5" ht="15.75" customHeight="1">
      <c r="E568" s="52"/>
    </row>
    <row r="569" spans="5:5" ht="15.75" customHeight="1">
      <c r="E569" s="52"/>
    </row>
    <row r="570" spans="5:5" ht="15.75" customHeight="1">
      <c r="E570" s="52"/>
    </row>
    <row r="571" spans="5:5" ht="15.75" customHeight="1">
      <c r="E571" s="52"/>
    </row>
    <row r="572" spans="5:5" ht="15.75" customHeight="1">
      <c r="E572" s="52"/>
    </row>
    <row r="573" spans="5:5" ht="15.75" customHeight="1">
      <c r="E573" s="52"/>
    </row>
    <row r="574" spans="5:5" ht="15.75" customHeight="1">
      <c r="E574" s="52"/>
    </row>
    <row r="575" spans="5:5" ht="15.75" customHeight="1">
      <c r="E575" s="52"/>
    </row>
    <row r="576" spans="5:5" ht="15.75" customHeight="1">
      <c r="E576" s="52"/>
    </row>
    <row r="577" spans="5:5" ht="15.75" customHeight="1">
      <c r="E577" s="52"/>
    </row>
    <row r="578" spans="5:5" ht="15.75" customHeight="1">
      <c r="E578" s="52"/>
    </row>
    <row r="579" spans="5:5" ht="15.75" customHeight="1">
      <c r="E579" s="52"/>
    </row>
    <row r="580" spans="5:5" ht="15.75" customHeight="1">
      <c r="E580" s="52"/>
    </row>
    <row r="581" spans="5:5" ht="15.75" customHeight="1">
      <c r="E581" s="52"/>
    </row>
    <row r="582" spans="5:5" ht="15.75" customHeight="1">
      <c r="E582" s="52"/>
    </row>
    <row r="583" spans="5:5" ht="15.75" customHeight="1">
      <c r="E583" s="52"/>
    </row>
    <row r="584" spans="5:5" ht="15.75" customHeight="1">
      <c r="E584" s="52"/>
    </row>
    <row r="585" spans="5:5" ht="15.75" customHeight="1">
      <c r="E585" s="52"/>
    </row>
    <row r="586" spans="5:5" ht="15.75" customHeight="1">
      <c r="E586" s="52"/>
    </row>
    <row r="587" spans="5:5" ht="15.75" customHeight="1">
      <c r="E587" s="52"/>
    </row>
    <row r="588" spans="5:5" ht="15.75" customHeight="1">
      <c r="E588" s="52"/>
    </row>
    <row r="589" spans="5:5" ht="15.75" customHeight="1">
      <c r="E589" s="52"/>
    </row>
    <row r="590" spans="5:5" ht="15.75" customHeight="1">
      <c r="E590" s="52"/>
    </row>
    <row r="591" spans="5:5" ht="15.75" customHeight="1">
      <c r="E591" s="52"/>
    </row>
    <row r="592" spans="5:5" ht="15.75" customHeight="1">
      <c r="E592" s="52"/>
    </row>
    <row r="593" spans="5:5" ht="15.75" customHeight="1">
      <c r="E593" s="52"/>
    </row>
    <row r="594" spans="5:5" ht="15.75" customHeight="1">
      <c r="E594" s="52"/>
    </row>
    <row r="595" spans="5:5" ht="15.75" customHeight="1">
      <c r="E595" s="52"/>
    </row>
    <row r="596" spans="5:5" ht="15.75" customHeight="1">
      <c r="E596" s="52"/>
    </row>
    <row r="597" spans="5:5" ht="15.75" customHeight="1">
      <c r="E597" s="52"/>
    </row>
    <row r="598" spans="5:5" ht="15.75" customHeight="1">
      <c r="E598" s="52"/>
    </row>
    <row r="599" spans="5:5" ht="15.75" customHeight="1">
      <c r="E599" s="52"/>
    </row>
    <row r="600" spans="5:5" ht="15.75" customHeight="1">
      <c r="E600" s="52"/>
    </row>
    <row r="601" spans="5:5" ht="15.75" customHeight="1">
      <c r="E601" s="52"/>
    </row>
    <row r="602" spans="5:5" ht="15.75" customHeight="1">
      <c r="E602" s="52"/>
    </row>
    <row r="603" spans="5:5" ht="15.75" customHeight="1">
      <c r="E603" s="52"/>
    </row>
    <row r="604" spans="5:5" ht="15.75" customHeight="1">
      <c r="E604" s="52"/>
    </row>
    <row r="605" spans="5:5" ht="15.75" customHeight="1">
      <c r="E605" s="52"/>
    </row>
    <row r="606" spans="5:5" ht="15.75" customHeight="1">
      <c r="E606" s="52"/>
    </row>
    <row r="607" spans="5:5" ht="15.75" customHeight="1">
      <c r="E607" s="52"/>
    </row>
    <row r="608" spans="5:5" ht="15.75" customHeight="1">
      <c r="E608" s="52"/>
    </row>
    <row r="609" spans="5:5" ht="15.75" customHeight="1">
      <c r="E609" s="52"/>
    </row>
    <row r="610" spans="5:5" ht="15.75" customHeight="1">
      <c r="E610" s="52"/>
    </row>
    <row r="611" spans="5:5" ht="15.75" customHeight="1">
      <c r="E611" s="52"/>
    </row>
    <row r="612" spans="5:5" ht="15.75" customHeight="1">
      <c r="E612" s="52"/>
    </row>
    <row r="613" spans="5:5" ht="15.75" customHeight="1">
      <c r="E613" s="52"/>
    </row>
    <row r="614" spans="5:5" ht="15.75" customHeight="1">
      <c r="E614" s="52"/>
    </row>
    <row r="615" spans="5:5" ht="15.75" customHeight="1">
      <c r="E615" s="52"/>
    </row>
    <row r="616" spans="5:5" ht="15.75" customHeight="1">
      <c r="E616" s="52"/>
    </row>
    <row r="617" spans="5:5" ht="15.75" customHeight="1">
      <c r="E617" s="52"/>
    </row>
    <row r="618" spans="5:5" ht="15.75" customHeight="1">
      <c r="E618" s="52"/>
    </row>
    <row r="619" spans="5:5" ht="15.75" customHeight="1">
      <c r="E619" s="52"/>
    </row>
    <row r="620" spans="5:5" ht="15.75" customHeight="1">
      <c r="E620" s="52"/>
    </row>
    <row r="621" spans="5:5" ht="15.75" customHeight="1">
      <c r="E621" s="52"/>
    </row>
    <row r="622" spans="5:5" ht="15.75" customHeight="1">
      <c r="E622" s="52"/>
    </row>
    <row r="623" spans="5:5" ht="15.75" customHeight="1">
      <c r="E623" s="52"/>
    </row>
    <row r="624" spans="5:5" ht="15.75" customHeight="1">
      <c r="E624" s="52"/>
    </row>
    <row r="625" spans="5:5" ht="15.75" customHeight="1">
      <c r="E625" s="52"/>
    </row>
    <row r="626" spans="5:5" ht="15.75" customHeight="1">
      <c r="E626" s="52"/>
    </row>
    <row r="627" spans="5:5" ht="15.75" customHeight="1">
      <c r="E627" s="52"/>
    </row>
    <row r="628" spans="5:5" ht="15.75" customHeight="1">
      <c r="E628" s="52"/>
    </row>
    <row r="629" spans="5:5" ht="15.75" customHeight="1">
      <c r="E629" s="52"/>
    </row>
    <row r="630" spans="5:5" ht="15.75" customHeight="1">
      <c r="E630" s="52"/>
    </row>
    <row r="631" spans="5:5" ht="15.75" customHeight="1">
      <c r="E631" s="52"/>
    </row>
    <row r="632" spans="5:5" ht="15.75" customHeight="1">
      <c r="E632" s="52"/>
    </row>
    <row r="633" spans="5:5" ht="15.75" customHeight="1">
      <c r="E633" s="52"/>
    </row>
    <row r="634" spans="5:5" ht="15.75" customHeight="1">
      <c r="E634" s="52"/>
    </row>
    <row r="635" spans="5:5" ht="15.75" customHeight="1">
      <c r="E635" s="52"/>
    </row>
    <row r="636" spans="5:5" ht="15.75" customHeight="1">
      <c r="E636" s="52"/>
    </row>
    <row r="637" spans="5:5" ht="15.75" customHeight="1">
      <c r="E637" s="52"/>
    </row>
    <row r="638" spans="5:5" ht="15.75" customHeight="1">
      <c r="E638" s="52"/>
    </row>
    <row r="639" spans="5:5" ht="15.75" customHeight="1">
      <c r="E639" s="52"/>
    </row>
    <row r="640" spans="5:5" ht="15.75" customHeight="1">
      <c r="E640" s="52"/>
    </row>
    <row r="641" spans="5:5" ht="15.75" customHeight="1">
      <c r="E641" s="52"/>
    </row>
    <row r="642" spans="5:5" ht="15.75" customHeight="1">
      <c r="E642" s="52"/>
    </row>
    <row r="643" spans="5:5" ht="15.75" customHeight="1">
      <c r="E643" s="52"/>
    </row>
    <row r="644" spans="5:5" ht="15.75" customHeight="1">
      <c r="E644" s="52"/>
    </row>
    <row r="645" spans="5:5" ht="15.75" customHeight="1">
      <c r="E645" s="52"/>
    </row>
    <row r="646" spans="5:5" ht="15.75" customHeight="1">
      <c r="E646" s="52"/>
    </row>
    <row r="647" spans="5:5" ht="15.75" customHeight="1">
      <c r="E647" s="52"/>
    </row>
    <row r="648" spans="5:5" ht="15.75" customHeight="1">
      <c r="E648" s="52"/>
    </row>
    <row r="649" spans="5:5" ht="15.75" customHeight="1">
      <c r="E649" s="52"/>
    </row>
    <row r="650" spans="5:5" ht="15.75" customHeight="1">
      <c r="E650" s="52"/>
    </row>
    <row r="651" spans="5:5" ht="15.75" customHeight="1">
      <c r="E651" s="52"/>
    </row>
    <row r="652" spans="5:5" ht="15.75" customHeight="1">
      <c r="E652" s="52"/>
    </row>
    <row r="653" spans="5:5" ht="15.75" customHeight="1">
      <c r="E653" s="52"/>
    </row>
    <row r="654" spans="5:5" ht="15.75" customHeight="1">
      <c r="E654" s="52"/>
    </row>
    <row r="655" spans="5:5" ht="15.75" customHeight="1">
      <c r="E655" s="52"/>
    </row>
    <row r="656" spans="5:5" ht="15.75" customHeight="1">
      <c r="E656" s="52"/>
    </row>
    <row r="657" spans="5:5" ht="15.75" customHeight="1">
      <c r="E657" s="52"/>
    </row>
    <row r="658" spans="5:5" ht="15.75" customHeight="1">
      <c r="E658" s="52"/>
    </row>
    <row r="659" spans="5:5" ht="15.75" customHeight="1">
      <c r="E659" s="52"/>
    </row>
    <row r="660" spans="5:5" ht="15.75" customHeight="1">
      <c r="E660" s="52"/>
    </row>
    <row r="661" spans="5:5" ht="15.75" customHeight="1">
      <c r="E661" s="52"/>
    </row>
    <row r="662" spans="5:5" ht="15.75" customHeight="1">
      <c r="E662" s="52"/>
    </row>
    <row r="663" spans="5:5" ht="15.75" customHeight="1">
      <c r="E663" s="52"/>
    </row>
    <row r="664" spans="5:5" ht="15.75" customHeight="1">
      <c r="E664" s="52"/>
    </row>
    <row r="665" spans="5:5" ht="15.75" customHeight="1">
      <c r="E665" s="52"/>
    </row>
    <row r="666" spans="5:5" ht="15.75" customHeight="1">
      <c r="E666" s="52"/>
    </row>
    <row r="667" spans="5:5" ht="15.75" customHeight="1">
      <c r="E667" s="52"/>
    </row>
    <row r="668" spans="5:5" ht="15.75" customHeight="1">
      <c r="E668" s="52"/>
    </row>
    <row r="669" spans="5:5" ht="15.75" customHeight="1">
      <c r="E669" s="52"/>
    </row>
    <row r="670" spans="5:5" ht="15.75" customHeight="1">
      <c r="E670" s="52"/>
    </row>
    <row r="671" spans="5:5" ht="15.75" customHeight="1">
      <c r="E671" s="52"/>
    </row>
    <row r="672" spans="5:5" ht="15.75" customHeight="1">
      <c r="E672" s="52"/>
    </row>
    <row r="673" spans="5:5" ht="15.75" customHeight="1">
      <c r="E673" s="52"/>
    </row>
    <row r="674" spans="5:5" ht="15.75" customHeight="1">
      <c r="E674" s="52"/>
    </row>
    <row r="675" spans="5:5" ht="15.75" customHeight="1">
      <c r="E675" s="52"/>
    </row>
    <row r="676" spans="5:5" ht="15.75" customHeight="1">
      <c r="E676" s="52"/>
    </row>
    <row r="677" spans="5:5" ht="15.75" customHeight="1">
      <c r="E677" s="52"/>
    </row>
    <row r="678" spans="5:5" ht="15.75" customHeight="1">
      <c r="E678" s="52"/>
    </row>
    <row r="679" spans="5:5" ht="15.75" customHeight="1">
      <c r="E679" s="52"/>
    </row>
    <row r="680" spans="5:5" ht="15.75" customHeight="1">
      <c r="E680" s="52"/>
    </row>
    <row r="681" spans="5:5" ht="15.75" customHeight="1">
      <c r="E681" s="52"/>
    </row>
    <row r="682" spans="5:5" ht="15.75" customHeight="1">
      <c r="E682" s="52"/>
    </row>
    <row r="683" spans="5:5" ht="15.75" customHeight="1">
      <c r="E683" s="52"/>
    </row>
    <row r="684" spans="5:5" ht="15.75" customHeight="1">
      <c r="E684" s="52"/>
    </row>
    <row r="685" spans="5:5" ht="15.75" customHeight="1">
      <c r="E685" s="52"/>
    </row>
    <row r="686" spans="5:5" ht="15.75" customHeight="1">
      <c r="E686" s="52"/>
    </row>
    <row r="687" spans="5:5" ht="15.75" customHeight="1">
      <c r="E687" s="52"/>
    </row>
    <row r="688" spans="5:5" ht="15.75" customHeight="1">
      <c r="E688" s="52"/>
    </row>
    <row r="689" spans="5:5" ht="15.75" customHeight="1">
      <c r="E689" s="52"/>
    </row>
    <row r="690" spans="5:5" ht="15.75" customHeight="1">
      <c r="E690" s="52"/>
    </row>
    <row r="691" spans="5:5" ht="15.75" customHeight="1">
      <c r="E691" s="52"/>
    </row>
    <row r="692" spans="5:5" ht="15.75" customHeight="1">
      <c r="E692" s="52"/>
    </row>
    <row r="693" spans="5:5" ht="15.75" customHeight="1">
      <c r="E693" s="52"/>
    </row>
    <row r="694" spans="5:5" ht="15.75" customHeight="1">
      <c r="E694" s="52"/>
    </row>
    <row r="695" spans="5:5" ht="15.75" customHeight="1">
      <c r="E695" s="52"/>
    </row>
    <row r="696" spans="5:5" ht="15.75" customHeight="1">
      <c r="E696" s="52"/>
    </row>
    <row r="697" spans="5:5" ht="15.75" customHeight="1">
      <c r="E697" s="52"/>
    </row>
    <row r="698" spans="5:5" ht="15.75" customHeight="1">
      <c r="E698" s="52"/>
    </row>
    <row r="699" spans="5:5" ht="15.75" customHeight="1">
      <c r="E699" s="52"/>
    </row>
    <row r="700" spans="5:5" ht="15.75" customHeight="1">
      <c r="E700" s="52"/>
    </row>
    <row r="701" spans="5:5" ht="15.75" customHeight="1">
      <c r="E701" s="52"/>
    </row>
    <row r="702" spans="5:5" ht="15.75" customHeight="1">
      <c r="E702" s="52"/>
    </row>
    <row r="703" spans="5:5" ht="15.75" customHeight="1">
      <c r="E703" s="52"/>
    </row>
    <row r="704" spans="5:5" ht="15.75" customHeight="1">
      <c r="E704" s="52"/>
    </row>
    <row r="705" spans="5:5" ht="15.75" customHeight="1">
      <c r="E705" s="52"/>
    </row>
    <row r="706" spans="5:5" ht="15.75" customHeight="1">
      <c r="E706" s="52"/>
    </row>
    <row r="707" spans="5:5" ht="15.75" customHeight="1">
      <c r="E707" s="52"/>
    </row>
    <row r="708" spans="5:5" ht="15.75" customHeight="1">
      <c r="E708" s="52"/>
    </row>
    <row r="709" spans="5:5" ht="15.75" customHeight="1">
      <c r="E709" s="52"/>
    </row>
    <row r="710" spans="5:5" ht="15.75" customHeight="1">
      <c r="E710" s="52"/>
    </row>
    <row r="711" spans="5:5" ht="15.75" customHeight="1">
      <c r="E711" s="52"/>
    </row>
    <row r="712" spans="5:5" ht="15.75" customHeight="1">
      <c r="E712" s="52"/>
    </row>
    <row r="713" spans="5:5" ht="15.75" customHeight="1">
      <c r="E713" s="52"/>
    </row>
    <row r="714" spans="5:5" ht="15.75" customHeight="1">
      <c r="E714" s="52"/>
    </row>
    <row r="715" spans="5:5" ht="15.75" customHeight="1">
      <c r="E715" s="52"/>
    </row>
    <row r="716" spans="5:5" ht="15.75" customHeight="1">
      <c r="E716" s="52"/>
    </row>
    <row r="717" spans="5:5" ht="15.75" customHeight="1">
      <c r="E717" s="52"/>
    </row>
    <row r="718" spans="5:5" ht="15.75" customHeight="1">
      <c r="E718" s="52"/>
    </row>
    <row r="719" spans="5:5" ht="15.75" customHeight="1">
      <c r="E719" s="52"/>
    </row>
    <row r="720" spans="5:5" ht="15.75" customHeight="1">
      <c r="E720" s="52"/>
    </row>
    <row r="721" spans="5:5" ht="15.75" customHeight="1">
      <c r="E721" s="52"/>
    </row>
    <row r="722" spans="5:5" ht="15.75" customHeight="1">
      <c r="E722" s="52"/>
    </row>
    <row r="723" spans="5:5" ht="15.75" customHeight="1">
      <c r="E723" s="52"/>
    </row>
    <row r="724" spans="5:5" ht="15.75" customHeight="1">
      <c r="E724" s="52"/>
    </row>
    <row r="725" spans="5:5" ht="15.75" customHeight="1">
      <c r="E725" s="52"/>
    </row>
    <row r="726" spans="5:5" ht="15.75" customHeight="1">
      <c r="E726" s="52"/>
    </row>
    <row r="727" spans="5:5" ht="15.75" customHeight="1">
      <c r="E727" s="52"/>
    </row>
    <row r="728" spans="5:5" ht="15.75" customHeight="1">
      <c r="E728" s="52"/>
    </row>
    <row r="729" spans="5:5" ht="15.75" customHeight="1">
      <c r="E729" s="52"/>
    </row>
    <row r="730" spans="5:5" ht="15.75" customHeight="1">
      <c r="E730" s="52"/>
    </row>
    <row r="731" spans="5:5" ht="15.75" customHeight="1">
      <c r="E731" s="52"/>
    </row>
    <row r="732" spans="5:5" ht="15.75" customHeight="1">
      <c r="E732" s="52"/>
    </row>
    <row r="733" spans="5:5" ht="15.75" customHeight="1">
      <c r="E733" s="52"/>
    </row>
    <row r="734" spans="5:5" ht="15.75" customHeight="1">
      <c r="E734" s="52"/>
    </row>
    <row r="735" spans="5:5" ht="15.75" customHeight="1">
      <c r="E735" s="52"/>
    </row>
    <row r="736" spans="5:5" ht="15.75" customHeight="1">
      <c r="E736" s="52"/>
    </row>
    <row r="737" spans="5:5" ht="15.75" customHeight="1">
      <c r="E737" s="52"/>
    </row>
    <row r="738" spans="5:5" ht="15.75" customHeight="1">
      <c r="E738" s="52"/>
    </row>
    <row r="739" spans="5:5" ht="15.75" customHeight="1">
      <c r="E739" s="52"/>
    </row>
    <row r="740" spans="5:5" ht="15.75" customHeight="1">
      <c r="E740" s="52"/>
    </row>
    <row r="741" spans="5:5" ht="15.75" customHeight="1">
      <c r="E741" s="52"/>
    </row>
    <row r="742" spans="5:5" ht="15.75" customHeight="1">
      <c r="E742" s="52"/>
    </row>
    <row r="743" spans="5:5" ht="15.75" customHeight="1">
      <c r="E743" s="52"/>
    </row>
    <row r="744" spans="5:5" ht="15.75" customHeight="1">
      <c r="E744" s="52"/>
    </row>
    <row r="745" spans="5:5" ht="15.75" customHeight="1">
      <c r="E745" s="52"/>
    </row>
    <row r="746" spans="5:5" ht="15.75" customHeight="1">
      <c r="E746" s="52"/>
    </row>
    <row r="747" spans="5:5" ht="15.75" customHeight="1">
      <c r="E747" s="52"/>
    </row>
    <row r="748" spans="5:5" ht="15.75" customHeight="1">
      <c r="E748" s="52"/>
    </row>
    <row r="749" spans="5:5" ht="15.75" customHeight="1">
      <c r="E749" s="52"/>
    </row>
    <row r="750" spans="5:5" ht="15.75" customHeight="1">
      <c r="E750" s="52"/>
    </row>
    <row r="751" spans="5:5" ht="15.75" customHeight="1">
      <c r="E751" s="52"/>
    </row>
    <row r="752" spans="5:5" ht="15.75" customHeight="1">
      <c r="E752" s="52"/>
    </row>
    <row r="753" spans="5:5" ht="15.75" customHeight="1">
      <c r="E753" s="52"/>
    </row>
    <row r="754" spans="5:5" ht="15.75" customHeight="1">
      <c r="E754" s="52"/>
    </row>
    <row r="755" spans="5:5" ht="15.75" customHeight="1">
      <c r="E755" s="52"/>
    </row>
    <row r="756" spans="5:5" ht="15.75" customHeight="1">
      <c r="E756" s="52"/>
    </row>
    <row r="757" spans="5:5" ht="15.75" customHeight="1">
      <c r="E757" s="52"/>
    </row>
    <row r="758" spans="5:5" ht="15.75" customHeight="1">
      <c r="E758" s="52"/>
    </row>
    <row r="759" spans="5:5" ht="15.75" customHeight="1">
      <c r="E759" s="52"/>
    </row>
    <row r="760" spans="5:5" ht="15.75" customHeight="1">
      <c r="E760" s="52"/>
    </row>
    <row r="761" spans="5:5" ht="15.75" customHeight="1">
      <c r="E761" s="52"/>
    </row>
    <row r="762" spans="5:5" ht="15.75" customHeight="1">
      <c r="E762" s="52"/>
    </row>
    <row r="763" spans="5:5" ht="15.75" customHeight="1">
      <c r="E763" s="52"/>
    </row>
    <row r="764" spans="5:5" ht="15.75" customHeight="1">
      <c r="E764" s="52"/>
    </row>
    <row r="765" spans="5:5" ht="15.75" customHeight="1">
      <c r="E765" s="52"/>
    </row>
    <row r="766" spans="5:5" ht="15.75" customHeight="1">
      <c r="E766" s="52"/>
    </row>
    <row r="767" spans="5:5" ht="15.75" customHeight="1">
      <c r="E767" s="52"/>
    </row>
    <row r="768" spans="5:5" ht="15.75" customHeight="1">
      <c r="E768" s="52"/>
    </row>
    <row r="769" spans="5:5" ht="15.75" customHeight="1">
      <c r="E769" s="52"/>
    </row>
    <row r="770" spans="5:5" ht="15.75" customHeight="1">
      <c r="E770" s="52"/>
    </row>
    <row r="771" spans="5:5" ht="15.75" customHeight="1">
      <c r="E771" s="52"/>
    </row>
    <row r="772" spans="5:5" ht="15.75" customHeight="1">
      <c r="E772" s="52"/>
    </row>
    <row r="773" spans="5:5" ht="15.75" customHeight="1">
      <c r="E773" s="52"/>
    </row>
    <row r="774" spans="5:5" ht="15.75" customHeight="1">
      <c r="E774" s="52"/>
    </row>
    <row r="775" spans="5:5" ht="15.75" customHeight="1">
      <c r="E775" s="52"/>
    </row>
    <row r="776" spans="5:5" ht="15.75" customHeight="1">
      <c r="E776" s="52"/>
    </row>
    <row r="777" spans="5:5" ht="15.75" customHeight="1">
      <c r="E777" s="52"/>
    </row>
    <row r="778" spans="5:5" ht="15.75" customHeight="1">
      <c r="E778" s="52"/>
    </row>
    <row r="779" spans="5:5" ht="15.75" customHeight="1">
      <c r="E779" s="52"/>
    </row>
    <row r="780" spans="5:5" ht="15.75" customHeight="1">
      <c r="E780" s="52"/>
    </row>
    <row r="781" spans="5:5" ht="15.75" customHeight="1">
      <c r="E781" s="52"/>
    </row>
    <row r="782" spans="5:5" ht="15.75" customHeight="1">
      <c r="E782" s="52"/>
    </row>
    <row r="783" spans="5:5" ht="15.75" customHeight="1">
      <c r="E783" s="52"/>
    </row>
    <row r="784" spans="5:5" ht="15.75" customHeight="1">
      <c r="E784" s="52"/>
    </row>
    <row r="785" spans="5:5" ht="15.75" customHeight="1">
      <c r="E785" s="52"/>
    </row>
    <row r="786" spans="5:5" ht="15.75" customHeight="1">
      <c r="E786" s="52"/>
    </row>
    <row r="787" spans="5:5" ht="15.75" customHeight="1">
      <c r="E787" s="52"/>
    </row>
    <row r="788" spans="5:5" ht="15.75" customHeight="1">
      <c r="E788" s="52"/>
    </row>
    <row r="789" spans="5:5" ht="15.75" customHeight="1">
      <c r="E789" s="52"/>
    </row>
    <row r="790" spans="5:5" ht="15.75" customHeight="1">
      <c r="E790" s="52"/>
    </row>
    <row r="791" spans="5:5" ht="15.75" customHeight="1">
      <c r="E791" s="52"/>
    </row>
    <row r="792" spans="5:5" ht="15.75" customHeight="1">
      <c r="E792" s="52"/>
    </row>
    <row r="793" spans="5:5" ht="15.75" customHeight="1">
      <c r="E793" s="52"/>
    </row>
    <row r="794" spans="5:5" ht="15.75" customHeight="1">
      <c r="E794" s="52"/>
    </row>
    <row r="795" spans="5:5" ht="15.75" customHeight="1">
      <c r="E795" s="52"/>
    </row>
    <row r="796" spans="5:5" ht="15.75" customHeight="1">
      <c r="E796" s="52"/>
    </row>
    <row r="797" spans="5:5" ht="15.75" customHeight="1">
      <c r="E797" s="52"/>
    </row>
    <row r="798" spans="5:5" ht="15.75" customHeight="1">
      <c r="E798" s="52"/>
    </row>
    <row r="799" spans="5:5" ht="15.75" customHeight="1">
      <c r="E799" s="52"/>
    </row>
    <row r="800" spans="5:5" ht="15.75" customHeight="1">
      <c r="E800" s="52"/>
    </row>
    <row r="801" spans="5:5" ht="15.75" customHeight="1">
      <c r="E801" s="52"/>
    </row>
    <row r="802" spans="5:5" ht="15.75" customHeight="1">
      <c r="E802" s="52"/>
    </row>
    <row r="803" spans="5:5" ht="15.75" customHeight="1">
      <c r="E803" s="52"/>
    </row>
    <row r="804" spans="5:5" ht="15.75" customHeight="1">
      <c r="E804" s="52"/>
    </row>
    <row r="805" spans="5:5" ht="15.75" customHeight="1">
      <c r="E805" s="52"/>
    </row>
    <row r="806" spans="5:5" ht="15.75" customHeight="1">
      <c r="E806" s="52"/>
    </row>
    <row r="807" spans="5:5" ht="15.75" customHeight="1">
      <c r="E807" s="52"/>
    </row>
    <row r="808" spans="5:5" ht="15.75" customHeight="1">
      <c r="E808" s="52"/>
    </row>
    <row r="809" spans="5:5" ht="15.75" customHeight="1">
      <c r="E809" s="52"/>
    </row>
    <row r="810" spans="5:5" ht="15.75" customHeight="1">
      <c r="E810" s="52"/>
    </row>
    <row r="811" spans="5:5" ht="15.75" customHeight="1">
      <c r="E811" s="52"/>
    </row>
    <row r="812" spans="5:5" ht="15.75" customHeight="1">
      <c r="E812" s="52"/>
    </row>
    <row r="813" spans="5:5" ht="15.75" customHeight="1">
      <c r="E813" s="52"/>
    </row>
    <row r="814" spans="5:5" ht="15.75" customHeight="1">
      <c r="E814" s="52"/>
    </row>
    <row r="815" spans="5:5" ht="15.75" customHeight="1">
      <c r="E815" s="52"/>
    </row>
    <row r="816" spans="5:5" ht="15.75" customHeight="1">
      <c r="E816" s="52"/>
    </row>
    <row r="817" spans="5:5" ht="15.75" customHeight="1">
      <c r="E817" s="52"/>
    </row>
    <row r="818" spans="5:5" ht="15.75" customHeight="1">
      <c r="E818" s="52"/>
    </row>
    <row r="819" spans="5:5" ht="15.75" customHeight="1">
      <c r="E819" s="52"/>
    </row>
    <row r="820" spans="5:5" ht="15.75" customHeight="1">
      <c r="E820" s="52"/>
    </row>
    <row r="821" spans="5:5" ht="15.75" customHeight="1">
      <c r="E821" s="52"/>
    </row>
    <row r="822" spans="5:5" ht="15.75" customHeight="1">
      <c r="E822" s="52"/>
    </row>
    <row r="823" spans="5:5" ht="15.75" customHeight="1">
      <c r="E823" s="52"/>
    </row>
    <row r="824" spans="5:5" ht="15.75" customHeight="1">
      <c r="E824" s="52"/>
    </row>
    <row r="825" spans="5:5" ht="15.75" customHeight="1">
      <c r="E825" s="52"/>
    </row>
    <row r="826" spans="5:5" ht="15.75" customHeight="1">
      <c r="E826" s="52"/>
    </row>
    <row r="827" spans="5:5" ht="15.75" customHeight="1">
      <c r="E827" s="52"/>
    </row>
    <row r="828" spans="5:5" ht="15.75" customHeight="1">
      <c r="E828" s="52"/>
    </row>
    <row r="829" spans="5:5" ht="15.75" customHeight="1">
      <c r="E829" s="52"/>
    </row>
    <row r="830" spans="5:5" ht="15.75" customHeight="1">
      <c r="E830" s="52"/>
    </row>
    <row r="831" spans="5:5" ht="15.75" customHeight="1">
      <c r="E831" s="52"/>
    </row>
    <row r="832" spans="5:5" ht="15.75" customHeight="1">
      <c r="E832" s="52"/>
    </row>
    <row r="833" spans="5:5" ht="15.75" customHeight="1">
      <c r="E833" s="52"/>
    </row>
    <row r="834" spans="5:5" ht="15.75" customHeight="1">
      <c r="E834" s="52"/>
    </row>
    <row r="835" spans="5:5" ht="15.75" customHeight="1">
      <c r="E835" s="52"/>
    </row>
    <row r="836" spans="5:5" ht="15.75" customHeight="1">
      <c r="E836" s="52"/>
    </row>
    <row r="837" spans="5:5" ht="15.75" customHeight="1">
      <c r="E837" s="52"/>
    </row>
    <row r="838" spans="5:5" ht="15.75" customHeight="1">
      <c r="E838" s="52"/>
    </row>
    <row r="839" spans="5:5" ht="15.75" customHeight="1">
      <c r="E839" s="52"/>
    </row>
    <row r="840" spans="5:5" ht="15.75" customHeight="1">
      <c r="E840" s="52"/>
    </row>
    <row r="841" spans="5:5" ht="15.75" customHeight="1">
      <c r="E841" s="52"/>
    </row>
    <row r="842" spans="5:5" ht="15.75" customHeight="1">
      <c r="E842" s="52"/>
    </row>
    <row r="843" spans="5:5" ht="15.75" customHeight="1">
      <c r="E843" s="52"/>
    </row>
    <row r="844" spans="5:5" ht="15.75" customHeight="1">
      <c r="E844" s="52"/>
    </row>
    <row r="845" spans="5:5" ht="15.75" customHeight="1">
      <c r="E845" s="52"/>
    </row>
    <row r="846" spans="5:5" ht="15.75" customHeight="1">
      <c r="E846" s="52"/>
    </row>
    <row r="847" spans="5:5" ht="15.75" customHeight="1">
      <c r="E847" s="52"/>
    </row>
    <row r="848" spans="5:5" ht="15.75" customHeight="1">
      <c r="E848" s="52"/>
    </row>
    <row r="849" spans="5:5" ht="15.75" customHeight="1">
      <c r="E849" s="52"/>
    </row>
    <row r="850" spans="5:5" ht="15.75" customHeight="1">
      <c r="E850" s="52"/>
    </row>
    <row r="851" spans="5:5" ht="15.75" customHeight="1">
      <c r="E851" s="52"/>
    </row>
    <row r="852" spans="5:5" ht="15.75" customHeight="1">
      <c r="E852" s="52"/>
    </row>
    <row r="853" spans="5:5" ht="15.75" customHeight="1">
      <c r="E853" s="52"/>
    </row>
    <row r="854" spans="5:5" ht="15.75" customHeight="1">
      <c r="E854" s="52"/>
    </row>
    <row r="855" spans="5:5" ht="15.75" customHeight="1">
      <c r="E855" s="52"/>
    </row>
    <row r="856" spans="5:5" ht="15.75" customHeight="1">
      <c r="E856" s="52"/>
    </row>
    <row r="857" spans="5:5" ht="15.75" customHeight="1">
      <c r="E857" s="52"/>
    </row>
    <row r="858" spans="5:5" ht="15.75" customHeight="1">
      <c r="E858" s="52"/>
    </row>
    <row r="859" spans="5:5" ht="15.75" customHeight="1">
      <c r="E859" s="52"/>
    </row>
    <row r="860" spans="5:5" ht="15.75" customHeight="1">
      <c r="E860" s="52"/>
    </row>
    <row r="861" spans="5:5" ht="15.75" customHeight="1">
      <c r="E861" s="52"/>
    </row>
    <row r="862" spans="5:5" ht="15.75" customHeight="1">
      <c r="E862" s="52"/>
    </row>
    <row r="863" spans="5:5" ht="15.75" customHeight="1">
      <c r="E863" s="52"/>
    </row>
    <row r="864" spans="5:5" ht="15.75" customHeight="1">
      <c r="E864" s="52"/>
    </row>
    <row r="865" spans="5:5" ht="15.75" customHeight="1">
      <c r="E865" s="52"/>
    </row>
    <row r="866" spans="5:5" ht="15.75" customHeight="1">
      <c r="E866" s="52"/>
    </row>
    <row r="867" spans="5:5" ht="15.75" customHeight="1">
      <c r="E867" s="52"/>
    </row>
    <row r="868" spans="5:5" ht="15.75" customHeight="1">
      <c r="E868" s="52"/>
    </row>
    <row r="869" spans="5:5" ht="15.75" customHeight="1">
      <c r="E869" s="52"/>
    </row>
    <row r="870" spans="5:5" ht="15.75" customHeight="1">
      <c r="E870" s="52"/>
    </row>
    <row r="871" spans="5:5" ht="15.75" customHeight="1">
      <c r="E871" s="52"/>
    </row>
    <row r="872" spans="5:5" ht="15.75" customHeight="1">
      <c r="E872" s="52"/>
    </row>
    <row r="873" spans="5:5" ht="15.75" customHeight="1">
      <c r="E873" s="52"/>
    </row>
    <row r="874" spans="5:5" ht="15.75" customHeight="1">
      <c r="E874" s="52"/>
    </row>
    <row r="875" spans="5:5" ht="15.75" customHeight="1">
      <c r="E875" s="52"/>
    </row>
    <row r="876" spans="5:5" ht="15.75" customHeight="1">
      <c r="E876" s="52"/>
    </row>
    <row r="877" spans="5:5" ht="15.75" customHeight="1">
      <c r="E877" s="52"/>
    </row>
    <row r="878" spans="5:5" ht="15.75" customHeight="1">
      <c r="E878" s="52"/>
    </row>
    <row r="879" spans="5:5" ht="15.75" customHeight="1">
      <c r="E879" s="52"/>
    </row>
    <row r="880" spans="5:5" ht="15.75" customHeight="1">
      <c r="E880" s="52"/>
    </row>
    <row r="881" spans="5:5" ht="15.75" customHeight="1">
      <c r="E881" s="52"/>
    </row>
    <row r="882" spans="5:5" ht="15.75" customHeight="1">
      <c r="E882" s="52"/>
    </row>
    <row r="883" spans="5:5" ht="15.75" customHeight="1">
      <c r="E883" s="52"/>
    </row>
    <row r="884" spans="5:5" ht="15.75" customHeight="1">
      <c r="E884" s="52"/>
    </row>
    <row r="885" spans="5:5" ht="15.75" customHeight="1">
      <c r="E885" s="52"/>
    </row>
    <row r="886" spans="5:5" ht="15.75" customHeight="1">
      <c r="E886" s="52"/>
    </row>
    <row r="887" spans="5:5" ht="15.75" customHeight="1">
      <c r="E887" s="52"/>
    </row>
    <row r="888" spans="5:5" ht="15.75" customHeight="1">
      <c r="E888" s="52"/>
    </row>
    <row r="889" spans="5:5" ht="15.75" customHeight="1">
      <c r="E889" s="52"/>
    </row>
    <row r="890" spans="5:5" ht="15.75" customHeight="1">
      <c r="E890" s="52"/>
    </row>
    <row r="891" spans="5:5" ht="15.75" customHeight="1">
      <c r="E891" s="52"/>
    </row>
    <row r="892" spans="5:5" ht="15.75" customHeight="1">
      <c r="E892" s="52"/>
    </row>
    <row r="893" spans="5:5" ht="15.75" customHeight="1">
      <c r="E893" s="52"/>
    </row>
    <row r="894" spans="5:5" ht="15.75" customHeight="1">
      <c r="E894" s="52"/>
    </row>
    <row r="895" spans="5:5" ht="15.75" customHeight="1">
      <c r="E895" s="52"/>
    </row>
    <row r="896" spans="5:5" ht="15.75" customHeight="1">
      <c r="E896" s="52"/>
    </row>
    <row r="897" spans="5:5" ht="15.75" customHeight="1">
      <c r="E897" s="52"/>
    </row>
    <row r="898" spans="5:5" ht="15.75" customHeight="1">
      <c r="E898" s="52"/>
    </row>
    <row r="899" spans="5:5" ht="15.75" customHeight="1">
      <c r="E899" s="52"/>
    </row>
    <row r="900" spans="5:5" ht="15.75" customHeight="1">
      <c r="E900" s="52"/>
    </row>
    <row r="901" spans="5:5" ht="15.75" customHeight="1">
      <c r="E901" s="52"/>
    </row>
    <row r="902" spans="5:5" ht="15.75" customHeight="1">
      <c r="E902" s="52"/>
    </row>
    <row r="903" spans="5:5" ht="15.75" customHeight="1">
      <c r="E903" s="52"/>
    </row>
    <row r="904" spans="5:5" ht="15.75" customHeight="1">
      <c r="E904" s="52"/>
    </row>
    <row r="905" spans="5:5" ht="15.75" customHeight="1">
      <c r="E905" s="52"/>
    </row>
    <row r="906" spans="5:5" ht="15.75" customHeight="1">
      <c r="E906" s="52"/>
    </row>
    <row r="907" spans="5:5" ht="15.75" customHeight="1">
      <c r="E907" s="52"/>
    </row>
    <row r="908" spans="5:5" ht="15.75" customHeight="1">
      <c r="E908" s="52"/>
    </row>
    <row r="909" spans="5:5" ht="15.75" customHeight="1">
      <c r="E909" s="52"/>
    </row>
    <row r="910" spans="5:5" ht="15.75" customHeight="1">
      <c r="E910" s="52"/>
    </row>
    <row r="911" spans="5:5" ht="15.75" customHeight="1">
      <c r="E911" s="52"/>
    </row>
    <row r="912" spans="5:5" ht="15.75" customHeight="1">
      <c r="E912" s="52"/>
    </row>
    <row r="913" spans="5:5" ht="15.75" customHeight="1">
      <c r="E913" s="52"/>
    </row>
    <row r="914" spans="5:5" ht="15.75" customHeight="1">
      <c r="E914" s="52"/>
    </row>
    <row r="915" spans="5:5" ht="15.75" customHeight="1">
      <c r="E915" s="52"/>
    </row>
    <row r="916" spans="5:5" ht="15.75" customHeight="1">
      <c r="E916" s="52"/>
    </row>
    <row r="917" spans="5:5" ht="15.75" customHeight="1">
      <c r="E917" s="52"/>
    </row>
    <row r="918" spans="5:5" ht="15.75" customHeight="1">
      <c r="E918" s="52"/>
    </row>
    <row r="919" spans="5:5" ht="15.75" customHeight="1">
      <c r="E919" s="52"/>
    </row>
    <row r="920" spans="5:5" ht="15.75" customHeight="1">
      <c r="E920" s="52"/>
    </row>
    <row r="921" spans="5:5" ht="15.75" customHeight="1">
      <c r="E921" s="52"/>
    </row>
    <row r="922" spans="5:5" ht="15.75" customHeight="1">
      <c r="E922" s="52"/>
    </row>
    <row r="923" spans="5:5" ht="15.75" customHeight="1">
      <c r="E923" s="52"/>
    </row>
    <row r="924" spans="5:5" ht="15.75" customHeight="1">
      <c r="E924" s="52"/>
    </row>
    <row r="925" spans="5:5" ht="15.75" customHeight="1">
      <c r="E925" s="52"/>
    </row>
    <row r="926" spans="5:5" ht="15.75" customHeight="1">
      <c r="E926" s="52"/>
    </row>
    <row r="927" spans="5:5" ht="15.75" customHeight="1">
      <c r="E927" s="52"/>
    </row>
    <row r="928" spans="5:5" ht="15.75" customHeight="1">
      <c r="E928" s="52"/>
    </row>
    <row r="929" spans="5:5" ht="15.75" customHeight="1">
      <c r="E929" s="52"/>
    </row>
    <row r="930" spans="5:5" ht="15.75" customHeight="1">
      <c r="E930" s="52"/>
    </row>
    <row r="931" spans="5:5" ht="15.75" customHeight="1">
      <c r="E931" s="52"/>
    </row>
    <row r="932" spans="5:5" ht="15.75" customHeight="1">
      <c r="E932" s="52"/>
    </row>
    <row r="933" spans="5:5" ht="15.75" customHeight="1">
      <c r="E933" s="52"/>
    </row>
    <row r="934" spans="5:5" ht="15.75" customHeight="1">
      <c r="E934" s="52"/>
    </row>
    <row r="935" spans="5:5" ht="15.75" customHeight="1">
      <c r="E935" s="52"/>
    </row>
    <row r="936" spans="5:5" ht="15.75" customHeight="1">
      <c r="E936" s="52"/>
    </row>
    <row r="937" spans="5:5" ht="15.75" customHeight="1">
      <c r="E937" s="52"/>
    </row>
    <row r="938" spans="5:5" ht="15.75" customHeight="1">
      <c r="E938" s="52"/>
    </row>
    <row r="939" spans="5:5" ht="15.75" customHeight="1">
      <c r="E939" s="52"/>
    </row>
    <row r="940" spans="5:5" ht="15.75" customHeight="1">
      <c r="E940" s="52"/>
    </row>
    <row r="941" spans="5:5" ht="15.75" customHeight="1">
      <c r="E941" s="52"/>
    </row>
    <row r="942" spans="5:5" ht="15.75" customHeight="1">
      <c r="E942" s="52"/>
    </row>
    <row r="943" spans="5:5" ht="15.75" customHeight="1">
      <c r="E943" s="52"/>
    </row>
    <row r="944" spans="5:5" ht="15.75" customHeight="1">
      <c r="E944" s="52"/>
    </row>
    <row r="945" spans="5:5" ht="15.75" customHeight="1">
      <c r="E945" s="52"/>
    </row>
    <row r="946" spans="5:5" ht="15.75" customHeight="1">
      <c r="E946" s="52"/>
    </row>
    <row r="947" spans="5:5" ht="15.75" customHeight="1">
      <c r="E947" s="52"/>
    </row>
    <row r="948" spans="5:5" ht="15.75" customHeight="1">
      <c r="E948" s="52"/>
    </row>
    <row r="949" spans="5:5" ht="15.75" customHeight="1">
      <c r="E949" s="52"/>
    </row>
    <row r="950" spans="5:5" ht="15.75" customHeight="1">
      <c r="E950" s="52"/>
    </row>
    <row r="951" spans="5:5" ht="15.75" customHeight="1">
      <c r="E951" s="52"/>
    </row>
    <row r="952" spans="5:5" ht="15.75" customHeight="1">
      <c r="E952" s="52"/>
    </row>
    <row r="953" spans="5:5" ht="15.75" customHeight="1">
      <c r="E953" s="52"/>
    </row>
    <row r="954" spans="5:5" ht="15.75" customHeight="1">
      <c r="E954" s="52"/>
    </row>
    <row r="955" spans="5:5" ht="15.75" customHeight="1">
      <c r="E955" s="52"/>
    </row>
    <row r="956" spans="5:5" ht="15.75" customHeight="1">
      <c r="E956" s="52"/>
    </row>
    <row r="957" spans="5:5" ht="15.75" customHeight="1">
      <c r="E957" s="52"/>
    </row>
    <row r="958" spans="5:5" ht="15.75" customHeight="1">
      <c r="E958" s="52"/>
    </row>
    <row r="959" spans="5:5" ht="15.75" customHeight="1">
      <c r="E959" s="52"/>
    </row>
    <row r="960" spans="5:5" ht="15.75" customHeight="1">
      <c r="E960" s="52"/>
    </row>
    <row r="961" spans="5:5" ht="15.75" customHeight="1">
      <c r="E961" s="52"/>
    </row>
    <row r="962" spans="5:5" ht="15.75" customHeight="1">
      <c r="E962" s="52"/>
    </row>
    <row r="963" spans="5:5" ht="15.75" customHeight="1">
      <c r="E963" s="52"/>
    </row>
    <row r="964" spans="5:5" ht="15.75" customHeight="1">
      <c r="E964" s="52"/>
    </row>
    <row r="965" spans="5:5" ht="15.75" customHeight="1">
      <c r="E965" s="52"/>
    </row>
    <row r="966" spans="5:5" ht="15.75" customHeight="1">
      <c r="E966" s="52"/>
    </row>
    <row r="967" spans="5:5" ht="15.75" customHeight="1">
      <c r="E967" s="52"/>
    </row>
    <row r="968" spans="5:5" ht="15.75" customHeight="1">
      <c r="E968" s="52"/>
    </row>
    <row r="969" spans="5:5" ht="15.75" customHeight="1">
      <c r="E969" s="52"/>
    </row>
    <row r="970" spans="5:5" ht="15.75" customHeight="1">
      <c r="E970" s="52"/>
    </row>
    <row r="971" spans="5:5" ht="15.75" customHeight="1">
      <c r="E971" s="52"/>
    </row>
    <row r="972" spans="5:5" ht="15.75" customHeight="1">
      <c r="E972" s="52"/>
    </row>
    <row r="973" spans="5:5" ht="15.75" customHeight="1">
      <c r="E973" s="52"/>
    </row>
    <row r="974" spans="5:5" ht="15.75" customHeight="1">
      <c r="E974" s="52"/>
    </row>
    <row r="975" spans="5:5" ht="15.75" customHeight="1">
      <c r="E975" s="52"/>
    </row>
    <row r="976" spans="5:5" ht="15.75" customHeight="1">
      <c r="E976" s="52"/>
    </row>
    <row r="977" spans="5:5" ht="15.75" customHeight="1">
      <c r="E977" s="52"/>
    </row>
    <row r="978" spans="5:5" ht="15.75" customHeight="1">
      <c r="E978" s="52"/>
    </row>
    <row r="979" spans="5:5" ht="15.75" customHeight="1">
      <c r="E979" s="52"/>
    </row>
    <row r="980" spans="5:5" ht="15.75" customHeight="1">
      <c r="E980" s="52"/>
    </row>
    <row r="981" spans="5:5" ht="15.75" customHeight="1">
      <c r="E981" s="52"/>
    </row>
    <row r="982" spans="5:5" ht="15.75" customHeight="1">
      <c r="E982" s="52"/>
    </row>
    <row r="983" spans="5:5" ht="15.75" customHeight="1">
      <c r="E983" s="52"/>
    </row>
    <row r="984" spans="5:5" ht="15.75" customHeight="1">
      <c r="E984" s="52"/>
    </row>
    <row r="985" spans="5:5" ht="15.75" customHeight="1">
      <c r="E985" s="52"/>
    </row>
    <row r="986" spans="5:5" ht="15.75" customHeight="1">
      <c r="E986" s="52"/>
    </row>
    <row r="987" spans="5:5" ht="15.75" customHeight="1">
      <c r="E987" s="52"/>
    </row>
    <row r="988" spans="5:5" ht="15.75" customHeight="1">
      <c r="E988" s="52"/>
    </row>
    <row r="989" spans="5:5" ht="15.75" customHeight="1">
      <c r="E989" s="52"/>
    </row>
    <row r="990" spans="5:5" ht="15.75" customHeight="1">
      <c r="E990" s="52"/>
    </row>
    <row r="991" spans="5:5" ht="15.75" customHeight="1">
      <c r="E991" s="52"/>
    </row>
    <row r="992" spans="5:5" ht="15.75" customHeight="1">
      <c r="E992" s="52"/>
    </row>
    <row r="993" spans="5:5" ht="15.75" customHeight="1">
      <c r="E993" s="52"/>
    </row>
    <row r="994" spans="5:5" ht="15.75" customHeight="1">
      <c r="E994" s="52"/>
    </row>
    <row r="995" spans="5:5" ht="15.75" customHeight="1">
      <c r="E995" s="52"/>
    </row>
    <row r="996" spans="5:5" ht="15.75" customHeight="1">
      <c r="E996" s="52"/>
    </row>
    <row r="997" spans="5:5" ht="15.75" customHeight="1">
      <c r="E997" s="52"/>
    </row>
    <row r="998" spans="5:5" ht="15.75" customHeight="1">
      <c r="E998" s="52"/>
    </row>
    <row r="999" spans="5:5" ht="15.75" customHeight="1">
      <c r="E999" s="52"/>
    </row>
    <row r="1000" spans="5:5" ht="15.75" customHeight="1">
      <c r="E1000" s="52"/>
    </row>
  </sheetData>
  <mergeCells count="8">
    <mergeCell ref="A11:L11"/>
    <mergeCell ref="C32:G33"/>
    <mergeCell ref="A35:R35"/>
    <mergeCell ref="B4:O4"/>
    <mergeCell ref="P4:R6"/>
    <mergeCell ref="B6:M6"/>
    <mergeCell ref="B8:I8"/>
    <mergeCell ref="B9:H9"/>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FEA1C-8ADC-4F5E-BB88-C56DD274AECC}">
  <sheetPr>
    <tabColor rgb="FFFFC000"/>
  </sheetPr>
  <dimension ref="A3:O29"/>
  <sheetViews>
    <sheetView topLeftCell="A4" workbookViewId="0">
      <selection activeCell="D37" sqref="D37"/>
    </sheetView>
  </sheetViews>
  <sheetFormatPr baseColWidth="10" defaultRowHeight="15"/>
  <cols>
    <col min="3" max="3" width="19.5703125" customWidth="1"/>
    <col min="4" max="4" width="21.140625" customWidth="1"/>
    <col min="5" max="5" width="16" customWidth="1"/>
    <col min="6" max="6" width="17.140625" customWidth="1"/>
    <col min="7" max="8" width="14.5703125" customWidth="1"/>
    <col min="9" max="9" width="14" customWidth="1"/>
    <col min="10" max="10" width="14.140625" customWidth="1"/>
  </cols>
  <sheetData>
    <row r="3" spans="1:15" ht="15.75">
      <c r="A3" s="120"/>
      <c r="B3" s="120"/>
      <c r="C3" s="120" t="s">
        <v>0</v>
      </c>
      <c r="D3" s="121"/>
      <c r="E3" s="121"/>
      <c r="F3" s="121"/>
      <c r="G3" s="121"/>
      <c r="H3" s="121"/>
      <c r="I3" s="121"/>
      <c r="J3" s="121"/>
      <c r="K3" s="121"/>
      <c r="L3" s="121"/>
      <c r="M3" s="121"/>
      <c r="N3" s="121"/>
      <c r="O3" s="120"/>
    </row>
    <row r="4" spans="1:15" ht="15.75">
      <c r="A4" s="122"/>
      <c r="B4" s="122"/>
      <c r="C4" s="122"/>
      <c r="D4" s="123"/>
      <c r="E4" s="123"/>
      <c r="F4" s="123"/>
      <c r="G4" s="123"/>
      <c r="H4" s="123"/>
      <c r="I4" s="123"/>
      <c r="J4" s="123"/>
      <c r="K4" s="123"/>
      <c r="L4" s="123"/>
      <c r="M4" s="123"/>
      <c r="N4" s="123"/>
      <c r="O4" s="122"/>
    </row>
    <row r="5" spans="1:15">
      <c r="A5" s="124"/>
      <c r="B5" s="168" t="s">
        <v>99</v>
      </c>
      <c r="C5" s="169"/>
      <c r="D5" s="169"/>
      <c r="E5" s="169"/>
      <c r="F5" s="169"/>
      <c r="G5" s="169"/>
      <c r="H5" s="169"/>
      <c r="I5" s="169"/>
      <c r="J5" s="169"/>
      <c r="K5" s="169"/>
      <c r="L5" s="169"/>
      <c r="M5" s="169"/>
      <c r="N5" s="169"/>
      <c r="O5" s="169"/>
    </row>
    <row r="6" spans="1:15">
      <c r="A6" s="124"/>
      <c r="B6" s="118" t="s">
        <v>100</v>
      </c>
      <c r="C6" s="124"/>
      <c r="D6" s="124"/>
      <c r="E6" s="124"/>
      <c r="F6" s="124"/>
      <c r="G6" s="124"/>
      <c r="H6" s="124"/>
      <c r="I6" s="124"/>
      <c r="J6" s="124"/>
      <c r="K6" s="124"/>
      <c r="L6" s="124"/>
      <c r="M6" s="124"/>
      <c r="N6" s="124"/>
      <c r="O6" s="124"/>
    </row>
    <row r="7" spans="1:15">
      <c r="A7" s="124"/>
      <c r="B7" s="118" t="s">
        <v>101</v>
      </c>
      <c r="C7" s="124"/>
      <c r="D7" s="124"/>
      <c r="E7" s="124"/>
      <c r="F7" s="124"/>
      <c r="G7" s="124"/>
      <c r="H7" s="124"/>
      <c r="I7" s="124"/>
      <c r="J7" s="124"/>
      <c r="K7" s="124"/>
      <c r="L7" s="124"/>
      <c r="M7" s="124"/>
      <c r="N7" s="124"/>
      <c r="O7" s="124"/>
    </row>
    <row r="8" spans="1:15">
      <c r="A8" s="124"/>
      <c r="B8" s="118" t="s">
        <v>102</v>
      </c>
      <c r="C8" s="124"/>
      <c r="D8" s="124"/>
      <c r="E8" s="124"/>
      <c r="F8" s="124"/>
      <c r="G8" s="124"/>
      <c r="H8" s="124"/>
      <c r="I8" s="124"/>
      <c r="J8" s="124"/>
      <c r="K8" s="124"/>
      <c r="L8" s="124"/>
      <c r="M8" s="124"/>
      <c r="N8" s="124"/>
      <c r="O8" s="124"/>
    </row>
    <row r="9" spans="1:15">
      <c r="A9" s="124"/>
      <c r="B9" s="118" t="s">
        <v>103</v>
      </c>
      <c r="C9" s="124"/>
      <c r="D9" s="124"/>
      <c r="E9" s="124"/>
      <c r="F9" s="124"/>
      <c r="G9" s="124"/>
      <c r="H9" s="124"/>
      <c r="I9" s="124"/>
      <c r="J9" s="124"/>
      <c r="K9" s="124"/>
      <c r="L9" s="124"/>
      <c r="M9" s="124"/>
      <c r="N9" s="124"/>
      <c r="O9" s="124"/>
    </row>
    <row r="10" spans="1:15">
      <c r="A10" s="124"/>
      <c r="B10" s="118" t="s">
        <v>104</v>
      </c>
      <c r="C10" s="124"/>
      <c r="D10" s="124"/>
      <c r="E10" s="124"/>
      <c r="F10" s="124"/>
      <c r="G10" s="124"/>
      <c r="H10" s="124"/>
      <c r="I10" s="124"/>
      <c r="J10" s="124"/>
      <c r="K10" s="124"/>
      <c r="L10" s="124"/>
      <c r="M10" s="124"/>
      <c r="N10" s="124"/>
      <c r="O10" s="124"/>
    </row>
    <row r="16" spans="1:15">
      <c r="B16" s="126" t="s">
        <v>63</v>
      </c>
      <c r="C16" s="126" t="s">
        <v>64</v>
      </c>
      <c r="D16" s="126">
        <v>1</v>
      </c>
      <c r="E16" s="126">
        <v>1</v>
      </c>
      <c r="F16" s="126">
        <v>1</v>
      </c>
      <c r="G16" s="126">
        <v>1</v>
      </c>
      <c r="H16" s="126">
        <v>1</v>
      </c>
      <c r="I16" s="126">
        <v>1</v>
      </c>
      <c r="J16" s="126">
        <v>1</v>
      </c>
      <c r="K16" s="126">
        <v>1</v>
      </c>
      <c r="L16" s="126">
        <v>1</v>
      </c>
      <c r="M16" s="126">
        <v>1</v>
      </c>
      <c r="N16" s="126">
        <v>1</v>
      </c>
    </row>
    <row r="17" spans="2:14">
      <c r="B17" s="126" t="s">
        <v>65</v>
      </c>
      <c r="C17" s="126" t="s">
        <v>66</v>
      </c>
      <c r="D17" s="126">
        <v>0</v>
      </c>
      <c r="E17" s="126">
        <v>10</v>
      </c>
      <c r="F17" s="126">
        <v>20</v>
      </c>
      <c r="G17" s="126">
        <v>30</v>
      </c>
      <c r="H17" s="126">
        <v>40</v>
      </c>
      <c r="I17" s="126">
        <v>45</v>
      </c>
      <c r="J17" s="126">
        <v>50</v>
      </c>
      <c r="K17" s="126">
        <v>60</v>
      </c>
      <c r="L17" s="126">
        <v>70</v>
      </c>
      <c r="M17" s="126">
        <v>80</v>
      </c>
      <c r="N17" s="126">
        <v>90</v>
      </c>
    </row>
    <row r="18" spans="2:14">
      <c r="B18" s="126" t="s">
        <v>32</v>
      </c>
      <c r="C18" s="126" t="s">
        <v>113</v>
      </c>
      <c r="D18" s="126">
        <v>0</v>
      </c>
      <c r="E18" s="126">
        <v>11</v>
      </c>
      <c r="F18" s="126">
        <v>42</v>
      </c>
      <c r="G18" s="126">
        <v>90</v>
      </c>
      <c r="H18" s="126">
        <v>125</v>
      </c>
      <c r="I18" s="126">
        <v>140</v>
      </c>
      <c r="J18" s="126">
        <v>152</v>
      </c>
      <c r="K18" s="126">
        <v>162</v>
      </c>
      <c r="L18" s="126">
        <v>163</v>
      </c>
      <c r="M18" s="126">
        <v>150</v>
      </c>
      <c r="N18" s="126">
        <v>125</v>
      </c>
    </row>
    <row r="19" spans="2:14">
      <c r="B19" s="126" t="s">
        <v>114</v>
      </c>
      <c r="C19" s="127" t="s">
        <v>115</v>
      </c>
      <c r="D19" s="128">
        <v>400000</v>
      </c>
      <c r="E19" s="128">
        <v>400000</v>
      </c>
      <c r="F19" s="128">
        <v>400000</v>
      </c>
      <c r="G19" s="128">
        <v>400000</v>
      </c>
      <c r="H19" s="128">
        <v>400000</v>
      </c>
      <c r="I19" s="128">
        <v>400000</v>
      </c>
      <c r="J19" s="128">
        <v>400000</v>
      </c>
      <c r="K19" s="128">
        <v>400000</v>
      </c>
      <c r="L19" s="128">
        <v>400000</v>
      </c>
      <c r="M19" s="128">
        <v>400000</v>
      </c>
      <c r="N19" s="128">
        <v>400000</v>
      </c>
    </row>
    <row r="20" spans="2:14">
      <c r="B20" s="126" t="s">
        <v>116</v>
      </c>
      <c r="C20" s="127" t="s">
        <v>117</v>
      </c>
      <c r="D20" s="128">
        <f t="shared" ref="D20:N20" si="0">60000*D17</f>
        <v>0</v>
      </c>
      <c r="E20" s="128">
        <f t="shared" si="0"/>
        <v>600000</v>
      </c>
      <c r="F20" s="128">
        <f t="shared" si="0"/>
        <v>1200000</v>
      </c>
      <c r="G20" s="128">
        <f t="shared" si="0"/>
        <v>1800000</v>
      </c>
      <c r="H20" s="128">
        <f t="shared" si="0"/>
        <v>2400000</v>
      </c>
      <c r="I20" s="128">
        <f t="shared" si="0"/>
        <v>2700000</v>
      </c>
      <c r="J20" s="128">
        <f t="shared" si="0"/>
        <v>3000000</v>
      </c>
      <c r="K20" s="128">
        <f t="shared" si="0"/>
        <v>3600000</v>
      </c>
      <c r="L20" s="128">
        <f t="shared" si="0"/>
        <v>4200000</v>
      </c>
      <c r="M20" s="128">
        <f t="shared" si="0"/>
        <v>4800000</v>
      </c>
      <c r="N20" s="128">
        <f t="shared" si="0"/>
        <v>5400000</v>
      </c>
    </row>
    <row r="21" spans="2:14">
      <c r="B21" s="126" t="s">
        <v>75</v>
      </c>
      <c r="C21" s="127" t="s">
        <v>10</v>
      </c>
      <c r="D21" s="128">
        <f t="shared" ref="D21:N21" si="1">D19+D20</f>
        <v>400000</v>
      </c>
      <c r="E21" s="128">
        <f t="shared" si="1"/>
        <v>1000000</v>
      </c>
      <c r="F21" s="128">
        <f t="shared" si="1"/>
        <v>1600000</v>
      </c>
      <c r="G21" s="128">
        <f t="shared" si="1"/>
        <v>2200000</v>
      </c>
      <c r="H21" s="128">
        <f t="shared" si="1"/>
        <v>2800000</v>
      </c>
      <c r="I21" s="128">
        <f t="shared" si="1"/>
        <v>3100000</v>
      </c>
      <c r="J21" s="128">
        <f t="shared" si="1"/>
        <v>3400000</v>
      </c>
      <c r="K21" s="128">
        <f t="shared" si="1"/>
        <v>4000000</v>
      </c>
      <c r="L21" s="128">
        <f t="shared" si="1"/>
        <v>4600000</v>
      </c>
      <c r="M21" s="128">
        <f t="shared" si="1"/>
        <v>5200000</v>
      </c>
      <c r="N21" s="128">
        <f t="shared" si="1"/>
        <v>5800000</v>
      </c>
    </row>
    <row r="22" spans="2:14">
      <c r="B22" s="126" t="s">
        <v>118</v>
      </c>
      <c r="C22" s="127" t="s">
        <v>119</v>
      </c>
      <c r="D22" s="128" t="e">
        <f>D19/D18</f>
        <v>#DIV/0!</v>
      </c>
      <c r="E22" s="128">
        <f t="shared" ref="E22:N22" si="2">E19/E18</f>
        <v>36363.63636363636</v>
      </c>
      <c r="F22" s="128">
        <f t="shared" si="2"/>
        <v>9523.8095238095229</v>
      </c>
      <c r="G22" s="128">
        <f t="shared" si="2"/>
        <v>4444.4444444444443</v>
      </c>
      <c r="H22" s="128">
        <f t="shared" si="2"/>
        <v>3200</v>
      </c>
      <c r="I22" s="128">
        <f t="shared" si="2"/>
        <v>2857.1428571428573</v>
      </c>
      <c r="J22" s="128">
        <f t="shared" si="2"/>
        <v>2631.5789473684213</v>
      </c>
      <c r="K22" s="128">
        <f t="shared" si="2"/>
        <v>2469.1358024691358</v>
      </c>
      <c r="L22" s="128">
        <f t="shared" si="2"/>
        <v>2453.9877300613498</v>
      </c>
      <c r="M22" s="128">
        <f t="shared" si="2"/>
        <v>2666.6666666666665</v>
      </c>
      <c r="N22" s="128">
        <f t="shared" si="2"/>
        <v>3200</v>
      </c>
    </row>
    <row r="23" spans="2:14">
      <c r="B23" s="126" t="s">
        <v>120</v>
      </c>
      <c r="C23" s="127" t="s">
        <v>121</v>
      </c>
      <c r="D23" s="128" t="e">
        <f t="shared" ref="D23:N23" si="3">D20/D18</f>
        <v>#DIV/0!</v>
      </c>
      <c r="E23" s="128">
        <f t="shared" si="3"/>
        <v>54545.454545454544</v>
      </c>
      <c r="F23" s="128">
        <f t="shared" si="3"/>
        <v>28571.428571428572</v>
      </c>
      <c r="G23" s="128">
        <f t="shared" si="3"/>
        <v>20000</v>
      </c>
      <c r="H23" s="128">
        <f t="shared" si="3"/>
        <v>19200</v>
      </c>
      <c r="I23" s="128">
        <f t="shared" si="3"/>
        <v>19285.714285714286</v>
      </c>
      <c r="J23" s="128">
        <f t="shared" si="3"/>
        <v>19736.842105263157</v>
      </c>
      <c r="K23" s="128">
        <f t="shared" si="3"/>
        <v>22222.222222222223</v>
      </c>
      <c r="L23" s="128">
        <f t="shared" si="3"/>
        <v>25766.87116564417</v>
      </c>
      <c r="M23" s="128">
        <f t="shared" si="3"/>
        <v>32000</v>
      </c>
      <c r="N23" s="128">
        <f t="shared" si="3"/>
        <v>43200</v>
      </c>
    </row>
    <row r="24" spans="2:14">
      <c r="B24" s="126" t="s">
        <v>122</v>
      </c>
      <c r="C24" s="127" t="s">
        <v>123</v>
      </c>
      <c r="D24" s="128" t="e">
        <f t="shared" ref="D24:N24" si="4">D21/D18</f>
        <v>#DIV/0!</v>
      </c>
      <c r="E24" s="128">
        <f t="shared" si="4"/>
        <v>90909.090909090912</v>
      </c>
      <c r="F24" s="128">
        <f t="shared" si="4"/>
        <v>38095.238095238092</v>
      </c>
      <c r="G24" s="128">
        <f t="shared" si="4"/>
        <v>24444.444444444445</v>
      </c>
      <c r="H24" s="128">
        <f t="shared" si="4"/>
        <v>22400</v>
      </c>
      <c r="I24" s="128">
        <f t="shared" si="4"/>
        <v>22142.857142857141</v>
      </c>
      <c r="J24" s="128">
        <f t="shared" si="4"/>
        <v>22368.42105263158</v>
      </c>
      <c r="K24" s="128">
        <f t="shared" si="4"/>
        <v>24691.358024691359</v>
      </c>
      <c r="L24" s="128">
        <f t="shared" si="4"/>
        <v>28220.858895705522</v>
      </c>
      <c r="M24" s="128">
        <f t="shared" si="4"/>
        <v>34666.666666666664</v>
      </c>
      <c r="N24" s="128">
        <f t="shared" si="4"/>
        <v>46400</v>
      </c>
    </row>
    <row r="25" spans="2:14">
      <c r="B25" s="126" t="s">
        <v>124</v>
      </c>
      <c r="C25" s="127" t="s">
        <v>83</v>
      </c>
      <c r="D25" s="128"/>
      <c r="E25" s="128">
        <f t="shared" ref="E25:N25" si="5">(E21-D21)/(E18-D18)</f>
        <v>54545.454545454544</v>
      </c>
      <c r="F25" s="128">
        <f t="shared" si="5"/>
        <v>19354.83870967742</v>
      </c>
      <c r="G25" s="128">
        <f t="shared" si="5"/>
        <v>12500</v>
      </c>
      <c r="H25" s="128">
        <f t="shared" si="5"/>
        <v>17142.857142857141</v>
      </c>
      <c r="I25" s="128">
        <f t="shared" si="5"/>
        <v>20000</v>
      </c>
      <c r="J25" s="128">
        <f t="shared" si="5"/>
        <v>25000</v>
      </c>
      <c r="K25" s="128">
        <f t="shared" si="5"/>
        <v>60000</v>
      </c>
      <c r="L25" s="128">
        <f t="shared" si="5"/>
        <v>600000</v>
      </c>
      <c r="M25" s="128">
        <f t="shared" si="5"/>
        <v>-46153.846153846156</v>
      </c>
      <c r="N25" s="128">
        <f t="shared" si="5"/>
        <v>-24000</v>
      </c>
    </row>
    <row r="28" spans="2:14">
      <c r="B28" s="125"/>
      <c r="C28" s="170" t="s">
        <v>125</v>
      </c>
      <c r="D28" s="169"/>
      <c r="E28" s="169"/>
    </row>
    <row r="29" spans="2:14">
      <c r="B29" s="129" t="s">
        <v>126</v>
      </c>
      <c r="C29" s="125"/>
      <c r="D29" s="125"/>
      <c r="E29" s="125"/>
    </row>
  </sheetData>
  <mergeCells count="2">
    <mergeCell ref="B5:O5"/>
    <mergeCell ref="C28:E2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FF00"/>
  </sheetPr>
  <dimension ref="A2:Z1020"/>
  <sheetViews>
    <sheetView topLeftCell="A58" workbookViewId="0">
      <selection activeCell="V123" sqref="V123"/>
    </sheetView>
  </sheetViews>
  <sheetFormatPr baseColWidth="10" defaultColWidth="14.42578125" defaultRowHeight="15" customHeight="1"/>
  <cols>
    <col min="1" max="26" width="10.7109375" customWidth="1"/>
  </cols>
  <sheetData>
    <row r="2" spans="1:26" ht="15.75">
      <c r="A2" s="1"/>
      <c r="B2" s="1"/>
      <c r="C2" s="1" t="s">
        <v>0</v>
      </c>
      <c r="D2" s="2"/>
      <c r="E2" s="2"/>
      <c r="F2" s="2"/>
      <c r="G2" s="2"/>
      <c r="H2" s="2"/>
      <c r="I2" s="2"/>
      <c r="J2" s="2"/>
      <c r="K2" s="2"/>
      <c r="L2" s="2"/>
      <c r="M2" s="2"/>
      <c r="N2" s="2"/>
      <c r="O2" s="1"/>
      <c r="P2" s="1"/>
      <c r="Q2" s="1"/>
      <c r="R2" s="1"/>
      <c r="S2" s="1"/>
      <c r="T2" s="1"/>
      <c r="U2" s="1"/>
      <c r="V2" s="1"/>
      <c r="W2" s="1"/>
      <c r="X2" s="1"/>
      <c r="Y2" s="1"/>
      <c r="Z2" s="1"/>
    </row>
    <row r="4" spans="1:26" ht="60" customHeight="1">
      <c r="B4" s="133" t="s">
        <v>26</v>
      </c>
      <c r="C4" s="131"/>
      <c r="D4" s="131"/>
      <c r="E4" s="131"/>
      <c r="F4" s="131"/>
      <c r="G4" s="131"/>
      <c r="H4" s="131"/>
      <c r="I4" s="131"/>
      <c r="J4" s="131"/>
      <c r="K4" s="131"/>
      <c r="L4" s="131"/>
      <c r="M4" s="131"/>
      <c r="N4" s="131"/>
    </row>
    <row r="6" spans="1:26">
      <c r="B6" s="174" t="s">
        <v>27</v>
      </c>
      <c r="C6" s="175"/>
      <c r="D6" s="174" t="s">
        <v>28</v>
      </c>
      <c r="E6" s="173"/>
      <c r="F6" s="172" t="s">
        <v>29</v>
      </c>
      <c r="G6" s="175"/>
      <c r="H6" s="174" t="s">
        <v>30</v>
      </c>
      <c r="I6" s="173"/>
      <c r="J6" s="172" t="s">
        <v>31</v>
      </c>
      <c r="K6" s="173"/>
    </row>
    <row r="7" spans="1:26" ht="31.5">
      <c r="B7" s="9" t="s">
        <v>32</v>
      </c>
      <c r="C7" s="10" t="s">
        <v>33</v>
      </c>
      <c r="D7" s="9" t="s">
        <v>32</v>
      </c>
      <c r="E7" s="11" t="s">
        <v>33</v>
      </c>
      <c r="F7" s="11" t="s">
        <v>32</v>
      </c>
      <c r="G7" s="10" t="s">
        <v>33</v>
      </c>
      <c r="H7" s="9" t="s">
        <v>32</v>
      </c>
      <c r="I7" s="11" t="s">
        <v>33</v>
      </c>
      <c r="J7" s="11" t="s">
        <v>32</v>
      </c>
      <c r="K7" s="11" t="s">
        <v>33</v>
      </c>
    </row>
    <row r="8" spans="1:26" ht="15.75">
      <c r="B8" s="12">
        <v>50</v>
      </c>
      <c r="C8" s="13">
        <v>775</v>
      </c>
      <c r="D8" s="12">
        <v>100</v>
      </c>
      <c r="E8" s="14">
        <v>775</v>
      </c>
      <c r="F8" s="15">
        <v>250</v>
      </c>
      <c r="G8" s="13">
        <v>500</v>
      </c>
      <c r="H8" s="12">
        <v>400</v>
      </c>
      <c r="I8" s="14">
        <v>500</v>
      </c>
      <c r="J8" s="15">
        <v>450</v>
      </c>
      <c r="K8" s="14">
        <v>600</v>
      </c>
    </row>
    <row r="9" spans="1:26" ht="15.75">
      <c r="B9" s="16">
        <v>100</v>
      </c>
      <c r="C9" s="17">
        <v>650</v>
      </c>
      <c r="D9" s="16">
        <v>150</v>
      </c>
      <c r="E9" s="18">
        <v>600</v>
      </c>
      <c r="F9" s="19">
        <v>300</v>
      </c>
      <c r="G9" s="17">
        <v>425</v>
      </c>
      <c r="H9" s="16">
        <v>450</v>
      </c>
      <c r="I9" s="18">
        <v>475</v>
      </c>
      <c r="J9" s="19">
        <v>500</v>
      </c>
      <c r="K9" s="18">
        <v>550</v>
      </c>
    </row>
    <row r="10" spans="1:26" ht="15.75">
      <c r="B10" s="16">
        <v>150</v>
      </c>
      <c r="C10" s="17">
        <v>600</v>
      </c>
      <c r="D10" s="16">
        <v>200</v>
      </c>
      <c r="E10" s="18">
        <v>500</v>
      </c>
      <c r="F10" s="19">
        <v>350</v>
      </c>
      <c r="G10" s="17">
        <v>400</v>
      </c>
      <c r="H10" s="16">
        <v>500</v>
      </c>
      <c r="I10" s="18">
        <v>500</v>
      </c>
      <c r="J10" s="19">
        <v>550</v>
      </c>
      <c r="K10" s="18">
        <v>575</v>
      </c>
    </row>
    <row r="11" spans="1:26" ht="15.75">
      <c r="B11" s="16">
        <v>200</v>
      </c>
      <c r="C11" s="17">
        <v>587.5</v>
      </c>
      <c r="D11" s="16">
        <v>250</v>
      </c>
      <c r="E11" s="18">
        <v>475</v>
      </c>
      <c r="F11" s="19">
        <v>400</v>
      </c>
      <c r="G11" s="17">
        <v>425</v>
      </c>
      <c r="H11" s="16">
        <v>550</v>
      </c>
      <c r="I11" s="18">
        <v>600</v>
      </c>
      <c r="J11" s="19">
        <v>600</v>
      </c>
      <c r="K11" s="18">
        <v>650</v>
      </c>
    </row>
    <row r="12" spans="1:26" ht="15.75">
      <c r="B12" s="20">
        <v>250</v>
      </c>
      <c r="C12" s="21">
        <v>650</v>
      </c>
      <c r="D12" s="20">
        <v>300</v>
      </c>
      <c r="E12" s="22">
        <v>550</v>
      </c>
      <c r="F12" s="23">
        <v>450</v>
      </c>
      <c r="G12" s="21">
        <v>500</v>
      </c>
      <c r="H12" s="20">
        <v>600</v>
      </c>
      <c r="I12" s="22">
        <v>750</v>
      </c>
      <c r="J12" s="23">
        <v>650</v>
      </c>
      <c r="K12" s="22">
        <v>800</v>
      </c>
    </row>
    <row r="14" spans="1:26">
      <c r="B14" s="130" t="s">
        <v>34</v>
      </c>
      <c r="C14" s="131"/>
      <c r="D14" s="131"/>
      <c r="E14" s="131"/>
      <c r="F14" s="131"/>
      <c r="G14" s="131"/>
      <c r="H14" s="131"/>
      <c r="I14" s="131"/>
      <c r="J14" s="131"/>
      <c r="K14" s="131"/>
    </row>
    <row r="15" spans="1:26">
      <c r="B15" s="130" t="s">
        <v>2</v>
      </c>
      <c r="C15" s="131"/>
      <c r="D15" s="131"/>
      <c r="E15" s="131"/>
      <c r="F15" s="131"/>
      <c r="G15" s="131"/>
      <c r="H15" s="131"/>
      <c r="I15" s="131"/>
      <c r="J15" s="131"/>
      <c r="K15" s="131"/>
    </row>
    <row r="16" spans="1:26">
      <c r="B16" s="130" t="s">
        <v>35</v>
      </c>
      <c r="C16" s="131"/>
      <c r="D16" s="131"/>
      <c r="E16" s="131"/>
      <c r="F16" s="131"/>
      <c r="G16" s="131"/>
      <c r="H16" s="131"/>
      <c r="I16" s="131"/>
      <c r="J16" s="131"/>
      <c r="K16" s="131"/>
    </row>
    <row r="17" spans="1:21">
      <c r="B17" s="130" t="s">
        <v>36</v>
      </c>
      <c r="C17" s="131"/>
      <c r="D17" s="131"/>
      <c r="E17" s="131"/>
      <c r="F17" s="131"/>
      <c r="G17" s="131"/>
      <c r="H17" s="131"/>
      <c r="I17" s="131"/>
      <c r="J17" s="131"/>
      <c r="K17" s="131"/>
    </row>
    <row r="18" spans="1:21">
      <c r="B18" s="130" t="s">
        <v>37</v>
      </c>
      <c r="C18" s="131"/>
      <c r="D18" s="131"/>
      <c r="E18" s="131"/>
      <c r="F18" s="131"/>
      <c r="G18" s="131"/>
      <c r="H18" s="131"/>
      <c r="I18" s="131"/>
      <c r="J18" s="131"/>
      <c r="K18" s="131"/>
    </row>
    <row r="19" spans="1:21">
      <c r="B19" s="130" t="s">
        <v>38</v>
      </c>
      <c r="C19" s="131"/>
      <c r="D19" s="131"/>
      <c r="E19" s="131"/>
      <c r="F19" s="131"/>
      <c r="G19" s="131"/>
      <c r="H19" s="131"/>
      <c r="I19" s="131"/>
      <c r="J19" s="131"/>
      <c r="K19" s="131"/>
    </row>
    <row r="20" spans="1:21">
      <c r="B20" s="130" t="s">
        <v>39</v>
      </c>
      <c r="C20" s="131"/>
      <c r="D20" s="131"/>
      <c r="E20" s="131"/>
      <c r="F20" s="131"/>
      <c r="G20" s="131"/>
      <c r="H20" s="131"/>
      <c r="I20" s="131"/>
      <c r="J20" s="131"/>
      <c r="K20" s="131"/>
    </row>
    <row r="21" spans="1:21" ht="15.75" customHeight="1">
      <c r="B21" s="130" t="s">
        <v>40</v>
      </c>
      <c r="C21" s="131"/>
      <c r="D21" s="131"/>
      <c r="E21" s="131"/>
      <c r="F21" s="131"/>
      <c r="G21" s="131"/>
      <c r="H21" s="131"/>
      <c r="I21" s="131"/>
      <c r="J21" s="131"/>
      <c r="K21" s="131"/>
    </row>
    <row r="22" spans="1:21" ht="15.75" customHeight="1"/>
    <row r="23" spans="1:21" ht="15.75" customHeight="1"/>
    <row r="24" spans="1:21" ht="15.75" customHeight="1">
      <c r="A24" s="132" t="s">
        <v>6</v>
      </c>
      <c r="B24" s="131"/>
      <c r="C24" s="131"/>
      <c r="D24" s="131"/>
      <c r="E24" s="131"/>
      <c r="F24" s="131"/>
      <c r="G24" s="131"/>
      <c r="H24" s="131"/>
      <c r="I24" s="131"/>
      <c r="J24" s="131"/>
      <c r="K24" s="131"/>
      <c r="L24" s="131"/>
      <c r="M24" s="131"/>
      <c r="N24" s="131"/>
      <c r="O24" s="131"/>
      <c r="P24" s="131"/>
      <c r="Q24" s="131"/>
      <c r="R24" s="131"/>
      <c r="S24" s="131"/>
      <c r="T24" s="131"/>
      <c r="U24" s="131"/>
    </row>
    <row r="25" spans="1:21" ht="15.75" customHeight="1"/>
    <row r="26" spans="1:21" ht="15.75" customHeight="1"/>
    <row r="27" spans="1:21" ht="15.75" customHeight="1"/>
    <row r="28" spans="1:21" ht="15.75" customHeight="1"/>
    <row r="29" spans="1:21" ht="15.75" customHeight="1"/>
    <row r="30" spans="1:21" ht="15.75" customHeight="1"/>
    <row r="31" spans="1:21" ht="15.75" customHeight="1"/>
    <row r="32" spans="1:21" ht="15.75" customHeight="1"/>
    <row r="33" spans="1:21" ht="15.75" customHeight="1"/>
    <row r="34" spans="1:21" ht="15.75" customHeight="1"/>
    <row r="35" spans="1:21" ht="15.75" customHeight="1"/>
    <row r="36" spans="1:21" ht="15.75" customHeight="1"/>
    <row r="37" spans="1:21" ht="15.75" customHeight="1"/>
    <row r="38" spans="1:21" ht="15.75" customHeight="1"/>
    <row r="39" spans="1:21" ht="15.75" customHeight="1"/>
    <row r="40" spans="1:21" ht="15.75" customHeight="1"/>
    <row r="41" spans="1:21" ht="15.75" customHeight="1"/>
    <row r="42" spans="1:21" ht="15.75" customHeight="1"/>
    <row r="43" spans="1:21" ht="15.75" customHeight="1"/>
    <row r="44" spans="1:21" ht="15.75" customHeight="1"/>
    <row r="45" spans="1:21" ht="15.75" customHeight="1"/>
    <row r="46" spans="1:21" ht="15.75" customHeight="1"/>
    <row r="47" spans="1:21" ht="15.75" customHeight="1">
      <c r="A47" s="132" t="s">
        <v>13</v>
      </c>
      <c r="B47" s="131"/>
      <c r="C47" s="131"/>
      <c r="D47" s="131"/>
      <c r="E47" s="131"/>
      <c r="F47" s="131"/>
      <c r="G47" s="131"/>
      <c r="H47" s="131"/>
      <c r="I47" s="131"/>
      <c r="J47" s="131"/>
      <c r="K47" s="131"/>
      <c r="L47" s="131"/>
      <c r="M47" s="131"/>
      <c r="N47" s="131"/>
      <c r="O47" s="131"/>
      <c r="P47" s="131"/>
      <c r="Q47" s="131"/>
      <c r="R47" s="131"/>
      <c r="S47" s="131"/>
      <c r="T47" s="131"/>
      <c r="U47" s="131"/>
    </row>
    <row r="48" spans="1:21" ht="15.75" customHeight="1"/>
    <row r="49" spans="1:21" ht="15.75" customHeight="1">
      <c r="B49" s="174" t="s">
        <v>27</v>
      </c>
      <c r="C49" s="175"/>
      <c r="D49" s="174" t="s">
        <v>28</v>
      </c>
      <c r="E49" s="173"/>
      <c r="F49" s="172" t="s">
        <v>29</v>
      </c>
      <c r="G49" s="175"/>
      <c r="H49" s="174" t="s">
        <v>30</v>
      </c>
      <c r="I49" s="173"/>
      <c r="J49" s="172" t="s">
        <v>31</v>
      </c>
      <c r="K49" s="173"/>
    </row>
    <row r="50" spans="1:21" ht="15.75" customHeight="1">
      <c r="B50" s="9" t="s">
        <v>32</v>
      </c>
      <c r="C50" s="10" t="s">
        <v>33</v>
      </c>
      <c r="D50" s="9" t="s">
        <v>32</v>
      </c>
      <c r="E50" s="11" t="s">
        <v>33</v>
      </c>
      <c r="F50" s="11" t="s">
        <v>32</v>
      </c>
      <c r="G50" s="10" t="s">
        <v>33</v>
      </c>
      <c r="H50" s="9" t="s">
        <v>32</v>
      </c>
      <c r="I50" s="11" t="s">
        <v>33</v>
      </c>
      <c r="J50" s="11" t="s">
        <v>32</v>
      </c>
      <c r="K50" s="11" t="s">
        <v>33</v>
      </c>
    </row>
    <row r="51" spans="1:21" ht="15.75" customHeight="1">
      <c r="B51" s="12">
        <v>50</v>
      </c>
      <c r="C51" s="13">
        <v>775</v>
      </c>
      <c r="D51" s="12">
        <v>100</v>
      </c>
      <c r="E51" s="14">
        <v>775</v>
      </c>
      <c r="F51" s="15">
        <v>250</v>
      </c>
      <c r="G51" s="13">
        <v>500</v>
      </c>
      <c r="H51" s="12">
        <v>400</v>
      </c>
      <c r="I51" s="14">
        <v>500</v>
      </c>
      <c r="J51" s="15">
        <v>450</v>
      </c>
      <c r="K51" s="14">
        <v>600</v>
      </c>
    </row>
    <row r="52" spans="1:21" ht="15.75" customHeight="1">
      <c r="B52" s="16">
        <v>100</v>
      </c>
      <c r="C52" s="17">
        <v>650</v>
      </c>
      <c r="D52" s="16">
        <v>150</v>
      </c>
      <c r="E52" s="18">
        <v>600</v>
      </c>
      <c r="F52" s="19">
        <v>300</v>
      </c>
      <c r="G52" s="17">
        <v>425</v>
      </c>
      <c r="H52" s="16">
        <v>450</v>
      </c>
      <c r="I52" s="18">
        <v>475</v>
      </c>
      <c r="J52" s="19">
        <v>500</v>
      </c>
      <c r="K52" s="18">
        <v>550</v>
      </c>
      <c r="P52" s="176" t="s">
        <v>41</v>
      </c>
      <c r="Q52" s="145"/>
      <c r="R52" s="145"/>
      <c r="S52" s="145"/>
      <c r="T52" s="143"/>
    </row>
    <row r="53" spans="1:21" ht="15.75" customHeight="1">
      <c r="B53" s="16">
        <v>150</v>
      </c>
      <c r="C53" s="17">
        <v>600</v>
      </c>
      <c r="D53" s="24">
        <v>200</v>
      </c>
      <c r="E53" s="25">
        <v>500</v>
      </c>
      <c r="F53" s="19">
        <v>350</v>
      </c>
      <c r="G53" s="17">
        <v>400</v>
      </c>
      <c r="H53" s="16">
        <v>500</v>
      </c>
      <c r="I53" s="18">
        <v>500</v>
      </c>
      <c r="J53" s="19">
        <v>550</v>
      </c>
      <c r="K53" s="18">
        <v>575</v>
      </c>
      <c r="P53" s="177"/>
      <c r="Q53" s="151"/>
      <c r="R53" s="151"/>
      <c r="S53" s="151"/>
      <c r="T53" s="141"/>
    </row>
    <row r="54" spans="1:21" ht="15.75" customHeight="1">
      <c r="B54" s="24">
        <v>200</v>
      </c>
      <c r="C54" s="26">
        <v>587.5</v>
      </c>
      <c r="D54" s="16">
        <v>250</v>
      </c>
      <c r="E54" s="18">
        <v>475</v>
      </c>
      <c r="F54" s="19">
        <v>400</v>
      </c>
      <c r="G54" s="17">
        <v>425</v>
      </c>
      <c r="H54" s="16">
        <v>550</v>
      </c>
      <c r="I54" s="18">
        <v>600</v>
      </c>
      <c r="J54" s="19">
        <v>600</v>
      </c>
      <c r="K54" s="18">
        <v>650</v>
      </c>
    </row>
    <row r="55" spans="1:21" ht="15.75" customHeight="1">
      <c r="B55" s="20">
        <v>250</v>
      </c>
      <c r="C55" s="21">
        <v>650</v>
      </c>
      <c r="D55" s="20">
        <v>300</v>
      </c>
      <c r="E55" s="22">
        <v>550</v>
      </c>
      <c r="F55" s="23">
        <v>450</v>
      </c>
      <c r="G55" s="21">
        <v>500</v>
      </c>
      <c r="H55" s="20">
        <v>600</v>
      </c>
      <c r="I55" s="22">
        <v>750</v>
      </c>
      <c r="J55" s="23">
        <v>650</v>
      </c>
      <c r="K55" s="22">
        <v>800</v>
      </c>
    </row>
    <row r="56" spans="1:21" ht="15.75" customHeight="1"/>
    <row r="57" spans="1:21" ht="15.75" customHeight="1">
      <c r="B57" s="134" t="s">
        <v>42</v>
      </c>
      <c r="C57" s="131"/>
      <c r="D57" s="131"/>
      <c r="E57" s="131"/>
      <c r="F57" s="131"/>
      <c r="G57" s="131"/>
      <c r="H57" s="131"/>
      <c r="I57" s="131"/>
      <c r="J57" s="131"/>
      <c r="K57" s="131"/>
    </row>
    <row r="58" spans="1:21" ht="15.75" customHeight="1">
      <c r="B58" s="131"/>
      <c r="C58" s="131"/>
      <c r="D58" s="131"/>
      <c r="E58" s="131"/>
      <c r="F58" s="131"/>
      <c r="G58" s="131"/>
      <c r="H58" s="131"/>
      <c r="I58" s="131"/>
      <c r="J58" s="131"/>
      <c r="K58" s="131"/>
    </row>
    <row r="59" spans="1:21" ht="15.75" customHeight="1"/>
    <row r="60" spans="1:21" ht="15.75" customHeight="1">
      <c r="B60" s="150" t="s">
        <v>43</v>
      </c>
      <c r="C60" s="131"/>
      <c r="D60" s="131"/>
      <c r="E60" s="131"/>
      <c r="F60" s="131"/>
      <c r="G60" s="131"/>
      <c r="H60" s="131"/>
      <c r="I60" s="131"/>
      <c r="J60" s="131"/>
      <c r="K60" s="131"/>
    </row>
    <row r="61" spans="1:21" ht="15.75" customHeight="1"/>
    <row r="62" spans="1:21" ht="15.75" customHeight="1">
      <c r="A62" s="132" t="s">
        <v>20</v>
      </c>
      <c r="B62" s="131"/>
      <c r="C62" s="131"/>
      <c r="D62" s="131"/>
      <c r="E62" s="131"/>
      <c r="F62" s="131"/>
      <c r="G62" s="131"/>
      <c r="H62" s="131"/>
      <c r="I62" s="131"/>
      <c r="J62" s="131"/>
      <c r="K62" s="131"/>
      <c r="L62" s="131"/>
      <c r="M62" s="131"/>
      <c r="N62" s="131"/>
      <c r="O62" s="131"/>
      <c r="P62" s="131"/>
      <c r="Q62" s="131"/>
      <c r="R62" s="131"/>
      <c r="S62" s="131"/>
      <c r="T62" s="131"/>
      <c r="U62" s="131"/>
    </row>
    <row r="63" spans="1:21" ht="15.75" customHeight="1"/>
    <row r="64" spans="1:21" ht="15.75" customHeight="1">
      <c r="I64" s="134" t="s">
        <v>44</v>
      </c>
      <c r="J64" s="131"/>
      <c r="K64" s="131"/>
      <c r="L64" s="131"/>
      <c r="M64" s="131"/>
    </row>
    <row r="65" spans="9:13" ht="15.75" customHeight="1">
      <c r="I65" s="131"/>
      <c r="J65" s="131"/>
      <c r="K65" s="131"/>
      <c r="L65" s="131"/>
      <c r="M65" s="131"/>
    </row>
    <row r="66" spans="9:13" ht="15.75" customHeight="1">
      <c r="I66" s="131"/>
      <c r="J66" s="131"/>
      <c r="K66" s="131"/>
      <c r="L66" s="131"/>
      <c r="M66" s="131"/>
    </row>
    <row r="67" spans="9:13" ht="15.75" customHeight="1">
      <c r="I67" s="131"/>
      <c r="J67" s="131"/>
      <c r="K67" s="131"/>
      <c r="L67" s="131"/>
      <c r="M67" s="131"/>
    </row>
    <row r="68" spans="9:13" ht="15.75" customHeight="1"/>
    <row r="69" spans="9:13" ht="15.75" customHeight="1"/>
    <row r="70" spans="9:13" ht="15.75" customHeight="1"/>
    <row r="71" spans="9:13" ht="15.75" customHeight="1"/>
    <row r="72" spans="9:13" ht="15.75" customHeight="1"/>
    <row r="73" spans="9:13" ht="15.75" customHeight="1"/>
    <row r="74" spans="9:13" ht="15.75" customHeight="1"/>
    <row r="75" spans="9:13" ht="15.75" customHeight="1"/>
    <row r="76" spans="9:13" ht="15.75" customHeight="1"/>
    <row r="77" spans="9:13" ht="15.75" customHeight="1"/>
    <row r="78" spans="9:13" ht="15.75" customHeight="1">
      <c r="J78" s="150" t="s">
        <v>45</v>
      </c>
      <c r="K78" s="131"/>
      <c r="L78" s="131"/>
      <c r="M78" s="131"/>
    </row>
    <row r="79" spans="9:13" ht="15.75" customHeight="1"/>
    <row r="80" spans="9:13" ht="15.75" customHeight="1"/>
    <row r="81" spans="1:21" ht="15.75" customHeight="1"/>
    <row r="82" spans="1:21" ht="15.75" customHeight="1"/>
    <row r="83" spans="1:21" ht="15.75" customHeight="1"/>
    <row r="84" spans="1:21" ht="15.75" customHeight="1"/>
    <row r="85" spans="1:21" ht="15.75" customHeight="1"/>
    <row r="86" spans="1:21" ht="15.75" customHeight="1"/>
    <row r="87" spans="1:21" ht="15.75" customHeight="1"/>
    <row r="88" spans="1:21" ht="15.75" customHeight="1">
      <c r="A88" s="132" t="s">
        <v>46</v>
      </c>
      <c r="B88" s="131"/>
      <c r="C88" s="131"/>
      <c r="D88" s="131"/>
      <c r="E88" s="131"/>
      <c r="F88" s="131"/>
      <c r="G88" s="131"/>
      <c r="H88" s="131"/>
      <c r="I88" s="131"/>
      <c r="J88" s="131"/>
      <c r="K88" s="131"/>
      <c r="L88" s="131"/>
      <c r="M88" s="131"/>
      <c r="N88" s="131"/>
      <c r="O88" s="131"/>
      <c r="P88" s="131"/>
      <c r="Q88" s="131"/>
      <c r="R88" s="131"/>
      <c r="S88" s="131"/>
      <c r="T88" s="131"/>
      <c r="U88" s="131"/>
    </row>
    <row r="89" spans="1:21" ht="15.75" customHeight="1"/>
    <row r="90" spans="1:21" ht="15.75" customHeight="1">
      <c r="B90" s="174" t="s">
        <v>27</v>
      </c>
      <c r="C90" s="175"/>
      <c r="D90" s="174" t="s">
        <v>28</v>
      </c>
      <c r="E90" s="173"/>
      <c r="F90" s="172" t="s">
        <v>29</v>
      </c>
      <c r="G90" s="175"/>
      <c r="H90" s="174" t="s">
        <v>30</v>
      </c>
      <c r="I90" s="173"/>
      <c r="J90" s="172" t="s">
        <v>31</v>
      </c>
      <c r="K90" s="173"/>
    </row>
    <row r="91" spans="1:21" ht="15.75" customHeight="1">
      <c r="B91" s="9" t="s">
        <v>32</v>
      </c>
      <c r="C91" s="10" t="s">
        <v>33</v>
      </c>
      <c r="D91" s="9" t="s">
        <v>32</v>
      </c>
      <c r="E91" s="11" t="s">
        <v>33</v>
      </c>
      <c r="F91" s="11" t="s">
        <v>32</v>
      </c>
      <c r="G91" s="10" t="s">
        <v>33</v>
      </c>
      <c r="H91" s="9" t="s">
        <v>32</v>
      </c>
      <c r="I91" s="11" t="s">
        <v>33</v>
      </c>
      <c r="J91" s="11" t="s">
        <v>32</v>
      </c>
      <c r="K91" s="11" t="s">
        <v>33</v>
      </c>
    </row>
    <row r="92" spans="1:21" ht="15.75" customHeight="1">
      <c r="B92" s="27">
        <v>50</v>
      </c>
      <c r="C92" s="28">
        <v>775</v>
      </c>
      <c r="D92" s="12">
        <v>100</v>
      </c>
      <c r="E92" s="14">
        <v>775</v>
      </c>
      <c r="F92" s="15">
        <v>250</v>
      </c>
      <c r="G92" s="13">
        <v>500</v>
      </c>
      <c r="H92" s="12">
        <v>400</v>
      </c>
      <c r="I92" s="14">
        <v>500</v>
      </c>
      <c r="J92" s="15">
        <v>450</v>
      </c>
      <c r="K92" s="14">
        <v>600</v>
      </c>
    </row>
    <row r="93" spans="1:21" ht="15.75" customHeight="1">
      <c r="B93" s="29">
        <v>100</v>
      </c>
      <c r="C93" s="30">
        <v>650</v>
      </c>
      <c r="D93" s="16">
        <v>150</v>
      </c>
      <c r="E93" s="18">
        <v>600</v>
      </c>
      <c r="F93" s="31">
        <v>300</v>
      </c>
      <c r="G93" s="30">
        <v>425</v>
      </c>
      <c r="H93" s="29">
        <v>450</v>
      </c>
      <c r="I93" s="32">
        <v>475</v>
      </c>
      <c r="J93" s="19">
        <v>500</v>
      </c>
      <c r="K93" s="18">
        <v>550</v>
      </c>
    </row>
    <row r="94" spans="1:21" ht="15.75" customHeight="1">
      <c r="B94" s="29">
        <v>150</v>
      </c>
      <c r="C94" s="30">
        <v>600</v>
      </c>
      <c r="D94" s="29">
        <v>200</v>
      </c>
      <c r="E94" s="32">
        <v>500</v>
      </c>
      <c r="F94" s="31">
        <v>350</v>
      </c>
      <c r="G94" s="30">
        <v>400</v>
      </c>
      <c r="H94" s="29">
        <v>500</v>
      </c>
      <c r="I94" s="32">
        <v>500</v>
      </c>
      <c r="J94" s="31">
        <v>550</v>
      </c>
      <c r="K94" s="32">
        <v>575</v>
      </c>
    </row>
    <row r="95" spans="1:21" ht="15.75" customHeight="1">
      <c r="B95" s="16">
        <v>200</v>
      </c>
      <c r="C95" s="17">
        <v>587.5</v>
      </c>
      <c r="D95" s="29">
        <v>250</v>
      </c>
      <c r="E95" s="32">
        <v>475</v>
      </c>
      <c r="F95" s="31">
        <v>400</v>
      </c>
      <c r="G95" s="30">
        <v>425</v>
      </c>
      <c r="H95" s="16">
        <v>550</v>
      </c>
      <c r="I95" s="18">
        <v>600</v>
      </c>
      <c r="J95" s="31">
        <v>600</v>
      </c>
      <c r="K95" s="32">
        <v>650</v>
      </c>
    </row>
    <row r="96" spans="1:21" ht="15.75" customHeight="1">
      <c r="B96" s="20">
        <v>250</v>
      </c>
      <c r="C96" s="21">
        <v>650</v>
      </c>
      <c r="D96" s="20">
        <v>300</v>
      </c>
      <c r="E96" s="22">
        <v>550</v>
      </c>
      <c r="F96" s="23">
        <v>450</v>
      </c>
      <c r="G96" s="21">
        <v>500</v>
      </c>
      <c r="H96" s="20">
        <v>600</v>
      </c>
      <c r="I96" s="22">
        <v>750</v>
      </c>
      <c r="J96" s="33">
        <v>650</v>
      </c>
      <c r="K96" s="34">
        <v>800</v>
      </c>
    </row>
    <row r="97" spans="1:21" ht="15.75" customHeight="1"/>
    <row r="98" spans="1:21" ht="15.75" customHeight="1"/>
    <row r="99" spans="1:21" ht="15.75" customHeight="1"/>
    <row r="100" spans="1:21" ht="15.75" customHeight="1"/>
    <row r="101" spans="1:21" ht="15.75" customHeight="1"/>
    <row r="102" spans="1:21" ht="15.75" customHeight="1"/>
    <row r="103" spans="1:21" ht="15.75" customHeight="1"/>
    <row r="104" spans="1:21" ht="15.75" customHeight="1"/>
    <row r="105" spans="1:21" ht="15.75" customHeight="1"/>
    <row r="106" spans="1:21" ht="15.75" customHeight="1"/>
    <row r="107" spans="1:21" ht="15.75" customHeight="1"/>
    <row r="108" spans="1:21" ht="15.75" customHeight="1"/>
    <row r="109" spans="1:21" ht="15.75" customHeight="1">
      <c r="A109" s="132" t="s">
        <v>47</v>
      </c>
      <c r="B109" s="131"/>
      <c r="C109" s="131"/>
      <c r="D109" s="131"/>
      <c r="E109" s="131"/>
      <c r="F109" s="131"/>
      <c r="G109" s="131"/>
      <c r="H109" s="131"/>
      <c r="I109" s="131"/>
      <c r="J109" s="131"/>
      <c r="K109" s="131"/>
      <c r="L109" s="131"/>
      <c r="M109" s="131"/>
      <c r="N109" s="131"/>
      <c r="O109" s="131"/>
      <c r="P109" s="131"/>
      <c r="Q109" s="131"/>
      <c r="R109" s="131"/>
      <c r="S109" s="131"/>
      <c r="T109" s="131"/>
      <c r="U109" s="131"/>
    </row>
    <row r="110" spans="1:21" ht="15.75" customHeight="1"/>
    <row r="111" spans="1:21" ht="15.75" customHeight="1"/>
    <row r="112" spans="1:21"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spans="1:21" ht="15.75" customHeight="1"/>
    <row r="130" spans="1:21" ht="15.75" customHeight="1"/>
    <row r="131" spans="1:21" ht="15.75" customHeight="1"/>
    <row r="132" spans="1:21" ht="15.75" customHeight="1"/>
    <row r="133" spans="1:21" ht="15.75" customHeight="1"/>
    <row r="134" spans="1:21" ht="15.75" customHeight="1"/>
    <row r="135" spans="1:21" ht="15.75" customHeight="1">
      <c r="A135" s="132" t="s">
        <v>48</v>
      </c>
      <c r="B135" s="131"/>
      <c r="C135" s="131"/>
      <c r="D135" s="131"/>
      <c r="E135" s="131"/>
      <c r="F135" s="131"/>
      <c r="G135" s="131"/>
      <c r="H135" s="131"/>
      <c r="I135" s="131"/>
      <c r="J135" s="131"/>
      <c r="K135" s="131"/>
      <c r="L135" s="131"/>
      <c r="M135" s="131"/>
      <c r="N135" s="131"/>
      <c r="O135" s="131"/>
      <c r="P135" s="131"/>
      <c r="Q135" s="131"/>
      <c r="R135" s="131"/>
      <c r="S135" s="131"/>
      <c r="T135" s="131"/>
      <c r="U135" s="131"/>
    </row>
    <row r="136" spans="1:21" ht="15.75" customHeight="1"/>
    <row r="137" spans="1:21" ht="15.75" customHeight="1">
      <c r="B137" s="171" t="s">
        <v>49</v>
      </c>
      <c r="C137" s="131"/>
      <c r="D137" s="131"/>
      <c r="E137" s="131"/>
      <c r="F137" s="131"/>
      <c r="G137" s="131"/>
      <c r="H137" s="131"/>
      <c r="I137" s="131"/>
      <c r="J137" s="131"/>
      <c r="K137" s="131"/>
      <c r="L137" s="131"/>
      <c r="M137" s="131"/>
      <c r="N137" s="131"/>
    </row>
    <row r="138" spans="1:21" ht="15.75" customHeight="1"/>
    <row r="139" spans="1:21" ht="15.75" customHeight="1"/>
    <row r="140" spans="1:21" ht="15.75" customHeight="1"/>
    <row r="141" spans="1:21" ht="15.75" customHeight="1"/>
    <row r="142" spans="1:21" ht="15.75" customHeight="1"/>
    <row r="143" spans="1:21" ht="15.75" customHeight="1"/>
    <row r="144" spans="1:21"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sheetData>
  <mergeCells count="36">
    <mergeCell ref="B4:N4"/>
    <mergeCell ref="B6:C6"/>
    <mergeCell ref="D6:E6"/>
    <mergeCell ref="F6:G6"/>
    <mergeCell ref="H6:I6"/>
    <mergeCell ref="J6:K6"/>
    <mergeCell ref="B14:K14"/>
    <mergeCell ref="B15:K15"/>
    <mergeCell ref="B16:K16"/>
    <mergeCell ref="B17:K17"/>
    <mergeCell ref="B18:K18"/>
    <mergeCell ref="D49:E49"/>
    <mergeCell ref="F49:G49"/>
    <mergeCell ref="H49:I49"/>
    <mergeCell ref="P52:T53"/>
    <mergeCell ref="B19:K19"/>
    <mergeCell ref="B20:K20"/>
    <mergeCell ref="B21:K21"/>
    <mergeCell ref="A24:U24"/>
    <mergeCell ref="A47:U47"/>
    <mergeCell ref="A109:U109"/>
    <mergeCell ref="A135:U135"/>
    <mergeCell ref="B137:N137"/>
    <mergeCell ref="J49:K49"/>
    <mergeCell ref="B57:K58"/>
    <mergeCell ref="B60:K60"/>
    <mergeCell ref="A62:U62"/>
    <mergeCell ref="I64:M67"/>
    <mergeCell ref="J78:M78"/>
    <mergeCell ref="A88:U88"/>
    <mergeCell ref="B90:C90"/>
    <mergeCell ref="D90:E90"/>
    <mergeCell ref="F90:G90"/>
    <mergeCell ref="H90:I90"/>
    <mergeCell ref="J90:K90"/>
    <mergeCell ref="B49:C49"/>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00"/>
  </sheetPr>
  <dimension ref="A2:Z1000"/>
  <sheetViews>
    <sheetView workbookViewId="0">
      <selection activeCell="P25" sqref="P25"/>
    </sheetView>
  </sheetViews>
  <sheetFormatPr baseColWidth="10" defaultColWidth="14.42578125" defaultRowHeight="15" customHeight="1"/>
  <cols>
    <col min="1" max="26" width="11.5703125" customWidth="1"/>
  </cols>
  <sheetData>
    <row r="2" spans="1:26" ht="15.75">
      <c r="A2" s="1"/>
      <c r="B2" s="1"/>
      <c r="C2" s="1" t="s">
        <v>0</v>
      </c>
      <c r="D2" s="2"/>
      <c r="E2" s="2"/>
      <c r="F2" s="2"/>
      <c r="G2" s="2"/>
      <c r="H2" s="2"/>
      <c r="I2" s="2"/>
      <c r="J2" s="2"/>
      <c r="K2" s="2"/>
      <c r="L2" s="2"/>
      <c r="M2" s="2"/>
      <c r="N2" s="2"/>
      <c r="O2" s="1"/>
      <c r="P2" s="1"/>
      <c r="Q2" s="1"/>
      <c r="R2" s="1"/>
      <c r="S2" s="1"/>
      <c r="T2" s="1"/>
      <c r="U2" s="1"/>
      <c r="V2" s="1"/>
      <c r="W2" s="1"/>
      <c r="X2" s="1"/>
      <c r="Y2" s="1"/>
      <c r="Z2" s="1"/>
    </row>
    <row r="4" spans="1:26" ht="72.75" customHeight="1">
      <c r="B4" s="133" t="s">
        <v>50</v>
      </c>
      <c r="C4" s="131"/>
      <c r="D4" s="131"/>
      <c r="E4" s="131"/>
      <c r="F4" s="131"/>
      <c r="G4" s="131"/>
      <c r="H4" s="131"/>
      <c r="I4" s="131"/>
      <c r="J4" s="131"/>
      <c r="K4" s="131"/>
      <c r="L4" s="131"/>
      <c r="M4" s="131"/>
      <c r="N4" s="131"/>
    </row>
    <row r="6" spans="1:26">
      <c r="A6" s="132" t="s">
        <v>6</v>
      </c>
      <c r="B6" s="131"/>
      <c r="C6" s="131"/>
      <c r="D6" s="131"/>
      <c r="E6" s="131"/>
      <c r="F6" s="131"/>
      <c r="G6" s="131"/>
      <c r="H6" s="131"/>
      <c r="I6" s="131"/>
      <c r="J6" s="131"/>
      <c r="K6" s="131"/>
      <c r="L6" s="131"/>
      <c r="M6" s="131"/>
      <c r="N6" s="131"/>
      <c r="O6" s="131"/>
      <c r="P6" s="131"/>
      <c r="Q6" s="131"/>
      <c r="R6" s="131"/>
      <c r="S6" s="131"/>
      <c r="T6" s="131"/>
      <c r="U6" s="131"/>
    </row>
    <row r="8" spans="1:26">
      <c r="B8" s="178" t="s">
        <v>51</v>
      </c>
      <c r="C8" s="131"/>
      <c r="D8" s="131"/>
      <c r="E8" s="131"/>
      <c r="F8" s="131"/>
      <c r="G8" s="131"/>
      <c r="H8" s="131"/>
      <c r="I8" s="131"/>
    </row>
    <row r="9" spans="1:26">
      <c r="B9" s="131"/>
      <c r="C9" s="131"/>
      <c r="D9" s="131"/>
      <c r="E9" s="131"/>
      <c r="F9" s="131"/>
      <c r="G9" s="131"/>
      <c r="H9" s="131"/>
      <c r="I9" s="131"/>
      <c r="Q9" s="135" t="s">
        <v>52</v>
      </c>
      <c r="R9" s="131"/>
    </row>
    <row r="10" spans="1:26" ht="15" customHeight="1">
      <c r="B10" s="131"/>
      <c r="C10" s="131"/>
      <c r="D10" s="131"/>
      <c r="E10" s="131"/>
      <c r="F10" s="131"/>
      <c r="G10" s="131"/>
      <c r="H10" s="131"/>
      <c r="I10" s="131"/>
      <c r="Q10" s="131"/>
      <c r="R10" s="131"/>
    </row>
    <row r="11" spans="1:26" ht="15" customHeight="1">
      <c r="B11" s="131"/>
      <c r="C11" s="131"/>
      <c r="D11" s="131"/>
      <c r="E11" s="131"/>
      <c r="F11" s="131"/>
      <c r="G11" s="131"/>
      <c r="H11" s="131"/>
      <c r="I11" s="131"/>
      <c r="Q11" s="131"/>
      <c r="R11" s="131"/>
    </row>
    <row r="12" spans="1:26" ht="15" customHeight="1">
      <c r="B12" s="131"/>
      <c r="C12" s="131"/>
      <c r="D12" s="131"/>
      <c r="E12" s="131"/>
      <c r="F12" s="131"/>
      <c r="G12" s="131"/>
      <c r="H12" s="131"/>
      <c r="I12" s="131"/>
      <c r="Q12" s="131"/>
      <c r="R12" s="131"/>
    </row>
    <row r="13" spans="1:26" ht="15" customHeight="1">
      <c r="B13" s="131"/>
      <c r="C13" s="131"/>
      <c r="D13" s="131"/>
      <c r="E13" s="131"/>
      <c r="F13" s="131"/>
      <c r="G13" s="131"/>
      <c r="H13" s="131"/>
      <c r="I13" s="131"/>
      <c r="Q13" s="131"/>
      <c r="R13" s="131"/>
    </row>
    <row r="14" spans="1:26" ht="15" customHeight="1">
      <c r="B14" s="131"/>
      <c r="C14" s="131"/>
      <c r="D14" s="131"/>
      <c r="E14" s="131"/>
      <c r="F14" s="131"/>
      <c r="G14" s="131"/>
      <c r="H14" s="131"/>
      <c r="I14" s="131"/>
      <c r="Q14" s="131"/>
      <c r="R14" s="131"/>
    </row>
    <row r="15" spans="1:26" ht="15" customHeight="1">
      <c r="B15" s="131"/>
      <c r="C15" s="131"/>
      <c r="D15" s="131"/>
      <c r="E15" s="131"/>
      <c r="F15" s="131"/>
      <c r="G15" s="131"/>
      <c r="H15" s="131"/>
      <c r="I15" s="131"/>
      <c r="Q15" s="131"/>
      <c r="R15" s="131"/>
    </row>
    <row r="16" spans="1:26" ht="15" customHeight="1">
      <c r="B16" s="131"/>
      <c r="C16" s="131"/>
      <c r="D16" s="131"/>
      <c r="E16" s="131"/>
      <c r="F16" s="131"/>
      <c r="G16" s="131"/>
      <c r="H16" s="131"/>
      <c r="I16" s="131"/>
      <c r="Q16" s="131"/>
      <c r="R16" s="131"/>
    </row>
    <row r="17" spans="2:18" ht="15" customHeight="1">
      <c r="Q17" s="131"/>
      <c r="R17" s="131"/>
    </row>
    <row r="18" spans="2:18" ht="15" customHeight="1">
      <c r="Q18" s="131"/>
      <c r="R18" s="131"/>
    </row>
    <row r="20" spans="2:18">
      <c r="B20" s="179" t="s">
        <v>53</v>
      </c>
      <c r="C20" s="155"/>
      <c r="D20" s="179" t="s">
        <v>54</v>
      </c>
      <c r="E20" s="155"/>
      <c r="F20" s="179" t="s">
        <v>55</v>
      </c>
      <c r="G20" s="155"/>
      <c r="H20" s="144" t="s">
        <v>56</v>
      </c>
      <c r="I20" s="143"/>
    </row>
    <row r="21" spans="2:18" ht="15.75" customHeight="1">
      <c r="B21" s="35" t="s">
        <v>57</v>
      </c>
      <c r="C21" s="36" t="s">
        <v>58</v>
      </c>
      <c r="D21" s="35" t="s">
        <v>57</v>
      </c>
      <c r="E21" s="36" t="s">
        <v>59</v>
      </c>
      <c r="F21" s="35" t="s">
        <v>57</v>
      </c>
      <c r="G21" s="36" t="s">
        <v>60</v>
      </c>
      <c r="H21" s="35" t="s">
        <v>57</v>
      </c>
      <c r="I21" s="37" t="s">
        <v>61</v>
      </c>
    </row>
    <row r="22" spans="2:18" ht="15.75" customHeight="1">
      <c r="B22" s="38">
        <v>0</v>
      </c>
      <c r="C22" s="39">
        <f t="shared" ref="C22:C28" si="0">15+10*B22</f>
        <v>15</v>
      </c>
      <c r="D22" s="38">
        <v>0</v>
      </c>
      <c r="E22" s="40">
        <f t="shared" ref="E22:E28" si="1">30+15*D22</f>
        <v>30</v>
      </c>
      <c r="F22" s="38">
        <v>0</v>
      </c>
      <c r="G22" s="40">
        <f t="shared" ref="G22:G28" si="2">40+18*F22</f>
        <v>40</v>
      </c>
      <c r="H22" s="38">
        <v>0</v>
      </c>
      <c r="I22" s="41">
        <f t="shared" ref="I22:I28" si="3">C22+E22+G22</f>
        <v>85</v>
      </c>
    </row>
    <row r="23" spans="2:18" ht="15.75" customHeight="1">
      <c r="B23" s="42">
        <f t="shared" ref="B23:B28" si="4">B22+1</f>
        <v>1</v>
      </c>
      <c r="C23" s="39">
        <f t="shared" si="0"/>
        <v>25</v>
      </c>
      <c r="D23" s="42">
        <f t="shared" ref="D23:D28" si="5">D22+1</f>
        <v>1</v>
      </c>
      <c r="E23" s="40">
        <f t="shared" si="1"/>
        <v>45</v>
      </c>
      <c r="F23" s="42">
        <f t="shared" ref="F23:F28" si="6">F22+1</f>
        <v>1</v>
      </c>
      <c r="G23" s="40">
        <f t="shared" si="2"/>
        <v>58</v>
      </c>
      <c r="H23" s="42">
        <f t="shared" ref="H23:H28" si="7">H22+1</f>
        <v>1</v>
      </c>
      <c r="I23" s="41">
        <f t="shared" si="3"/>
        <v>128</v>
      </c>
    </row>
    <row r="24" spans="2:18" ht="15.75" customHeight="1">
      <c r="B24" s="42">
        <f t="shared" si="4"/>
        <v>2</v>
      </c>
      <c r="C24" s="39">
        <f t="shared" si="0"/>
        <v>35</v>
      </c>
      <c r="D24" s="42">
        <f t="shared" si="5"/>
        <v>2</v>
      </c>
      <c r="E24" s="40">
        <f t="shared" si="1"/>
        <v>60</v>
      </c>
      <c r="F24" s="42">
        <f t="shared" si="6"/>
        <v>2</v>
      </c>
      <c r="G24" s="40">
        <f t="shared" si="2"/>
        <v>76</v>
      </c>
      <c r="H24" s="42">
        <f t="shared" si="7"/>
        <v>2</v>
      </c>
      <c r="I24" s="41">
        <f t="shared" si="3"/>
        <v>171</v>
      </c>
    </row>
    <row r="25" spans="2:18" ht="15.75" customHeight="1">
      <c r="B25" s="42">
        <f t="shared" si="4"/>
        <v>3</v>
      </c>
      <c r="C25" s="39">
        <f t="shared" si="0"/>
        <v>45</v>
      </c>
      <c r="D25" s="42">
        <f t="shared" si="5"/>
        <v>3</v>
      </c>
      <c r="E25" s="40">
        <f t="shared" si="1"/>
        <v>75</v>
      </c>
      <c r="F25" s="42">
        <f t="shared" si="6"/>
        <v>3</v>
      </c>
      <c r="G25" s="40">
        <f t="shared" si="2"/>
        <v>94</v>
      </c>
      <c r="H25" s="42">
        <f t="shared" si="7"/>
        <v>3</v>
      </c>
      <c r="I25" s="41">
        <f t="shared" si="3"/>
        <v>214</v>
      </c>
    </row>
    <row r="26" spans="2:18" ht="15.75" customHeight="1">
      <c r="B26" s="42">
        <f t="shared" si="4"/>
        <v>4</v>
      </c>
      <c r="C26" s="39">
        <f t="shared" si="0"/>
        <v>55</v>
      </c>
      <c r="D26" s="42">
        <f t="shared" si="5"/>
        <v>4</v>
      </c>
      <c r="E26" s="40">
        <f t="shared" si="1"/>
        <v>90</v>
      </c>
      <c r="F26" s="42">
        <f t="shared" si="6"/>
        <v>4</v>
      </c>
      <c r="G26" s="40">
        <f t="shared" si="2"/>
        <v>112</v>
      </c>
      <c r="H26" s="42">
        <f t="shared" si="7"/>
        <v>4</v>
      </c>
      <c r="I26" s="41">
        <f t="shared" si="3"/>
        <v>257</v>
      </c>
    </row>
    <row r="27" spans="2:18" ht="15.75" customHeight="1">
      <c r="B27" s="42">
        <f t="shared" si="4"/>
        <v>5</v>
      </c>
      <c r="C27" s="39">
        <f t="shared" si="0"/>
        <v>65</v>
      </c>
      <c r="D27" s="42">
        <f t="shared" si="5"/>
        <v>5</v>
      </c>
      <c r="E27" s="40">
        <f t="shared" si="1"/>
        <v>105</v>
      </c>
      <c r="F27" s="42">
        <f t="shared" si="6"/>
        <v>5</v>
      </c>
      <c r="G27" s="40">
        <f t="shared" si="2"/>
        <v>130</v>
      </c>
      <c r="H27" s="42">
        <f t="shared" si="7"/>
        <v>5</v>
      </c>
      <c r="I27" s="41">
        <f t="shared" si="3"/>
        <v>300</v>
      </c>
    </row>
    <row r="28" spans="2:18" ht="15.75" customHeight="1">
      <c r="B28" s="43">
        <f t="shared" si="4"/>
        <v>6</v>
      </c>
      <c r="C28" s="44">
        <f t="shared" si="0"/>
        <v>75</v>
      </c>
      <c r="D28" s="43">
        <f t="shared" si="5"/>
        <v>6</v>
      </c>
      <c r="E28" s="45">
        <f t="shared" si="1"/>
        <v>120</v>
      </c>
      <c r="F28" s="43">
        <f t="shared" si="6"/>
        <v>6</v>
      </c>
      <c r="G28" s="45">
        <f t="shared" si="2"/>
        <v>148</v>
      </c>
      <c r="H28" s="43">
        <f t="shared" si="7"/>
        <v>6</v>
      </c>
      <c r="I28" s="46">
        <f t="shared" si="3"/>
        <v>343</v>
      </c>
    </row>
    <row r="29" spans="2:18" ht="15.75" customHeight="1"/>
    <row r="30" spans="2:18" ht="15.75" customHeight="1"/>
    <row r="31" spans="2:18" ht="15.75" customHeight="1"/>
    <row r="32" spans="2: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B4:N4"/>
    <mergeCell ref="A6:U6"/>
    <mergeCell ref="B8:I16"/>
    <mergeCell ref="Q9:R18"/>
    <mergeCell ref="B20:C20"/>
    <mergeCell ref="D20:E20"/>
    <mergeCell ref="F20:G20"/>
    <mergeCell ref="H20:I20"/>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C4C72-A4B5-4C6D-8B38-AB72C96054B1}">
  <sheetPr>
    <tabColor rgb="FFFF0000"/>
  </sheetPr>
  <dimension ref="A3:S15"/>
  <sheetViews>
    <sheetView tabSelected="1" workbookViewId="0">
      <selection activeCell="F19" sqref="F19"/>
    </sheetView>
  </sheetViews>
  <sheetFormatPr baseColWidth="10" defaultRowHeight="15"/>
  <sheetData>
    <row r="3" spans="1:19" ht="15.75">
      <c r="A3" s="120"/>
      <c r="B3" s="120"/>
      <c r="C3" s="120" t="s">
        <v>0</v>
      </c>
      <c r="D3" s="121"/>
      <c r="E3" s="121"/>
      <c r="F3" s="121"/>
      <c r="G3" s="121"/>
      <c r="H3" s="121"/>
      <c r="I3" s="121"/>
      <c r="J3" s="121"/>
      <c r="K3" s="121"/>
      <c r="L3" s="121"/>
      <c r="M3" s="121"/>
      <c r="N3" s="121"/>
      <c r="O3" s="120"/>
      <c r="P3" s="120"/>
      <c r="Q3" s="120"/>
      <c r="R3" s="120"/>
      <c r="S3" s="120"/>
    </row>
    <row r="4" spans="1:19" ht="15.75">
      <c r="A4" s="122"/>
      <c r="B4" s="122"/>
      <c r="C4" s="122"/>
      <c r="D4" s="123"/>
      <c r="E4" s="123"/>
      <c r="F4" s="123"/>
      <c r="G4" s="123"/>
      <c r="H4" s="123"/>
      <c r="I4" s="123"/>
      <c r="J4" s="123"/>
      <c r="K4" s="123"/>
      <c r="L4" s="123"/>
      <c r="M4" s="123"/>
      <c r="N4" s="123"/>
      <c r="O4" s="122"/>
      <c r="P4" s="122"/>
      <c r="Q4" s="122"/>
      <c r="R4" s="122"/>
      <c r="S4" s="122"/>
    </row>
    <row r="5" spans="1:19" ht="31.5" customHeight="1">
      <c r="A5" s="124"/>
      <c r="B5" s="168" t="s">
        <v>105</v>
      </c>
      <c r="C5" s="169"/>
      <c r="D5" s="169"/>
      <c r="E5" s="169"/>
      <c r="F5" s="169"/>
      <c r="G5" s="169"/>
      <c r="H5" s="169"/>
      <c r="I5" s="169"/>
      <c r="J5" s="169"/>
      <c r="K5" s="169"/>
      <c r="L5" s="169"/>
      <c r="M5" s="169"/>
      <c r="N5" s="169"/>
      <c r="O5" s="169"/>
      <c r="P5" s="124"/>
      <c r="Q5" s="124"/>
      <c r="R5" s="124"/>
      <c r="S5" s="124"/>
    </row>
    <row r="6" spans="1:19" ht="66" customHeight="1">
      <c r="A6" s="124"/>
      <c r="B6" s="119"/>
      <c r="C6" s="124"/>
      <c r="D6" s="124"/>
      <c r="E6" s="124"/>
      <c r="F6" s="124"/>
      <c r="G6" s="124"/>
      <c r="H6" s="124"/>
      <c r="I6" s="124"/>
      <c r="J6" s="124"/>
      <c r="K6" s="124"/>
      <c r="L6" s="124"/>
      <c r="M6" s="124"/>
      <c r="N6" s="124"/>
      <c r="O6" s="124"/>
      <c r="P6" s="124"/>
      <c r="Q6" s="124"/>
      <c r="R6" s="124"/>
      <c r="S6" s="124"/>
    </row>
    <row r="7" spans="1:19" ht="33.75" customHeight="1">
      <c r="A7" s="124"/>
      <c r="B7" s="168" t="s">
        <v>106</v>
      </c>
      <c r="C7" s="169"/>
      <c r="D7" s="169"/>
      <c r="E7" s="169"/>
      <c r="F7" s="169"/>
      <c r="G7" s="169"/>
      <c r="H7" s="169"/>
      <c r="I7" s="169"/>
      <c r="J7" s="169"/>
      <c r="K7" s="169"/>
      <c r="L7" s="169"/>
      <c r="M7" s="169"/>
      <c r="N7" s="169"/>
      <c r="O7" s="169"/>
      <c r="P7" s="124"/>
      <c r="Q7" s="124"/>
      <c r="R7" s="124"/>
      <c r="S7" s="124"/>
    </row>
    <row r="9" spans="1:19">
      <c r="B9" s="118" t="s">
        <v>2</v>
      </c>
      <c r="C9" s="124"/>
      <c r="D9" s="124"/>
      <c r="E9" s="124"/>
      <c r="F9" s="124"/>
      <c r="G9" s="124"/>
      <c r="H9" s="124"/>
      <c r="I9" s="124"/>
      <c r="J9" s="124"/>
      <c r="K9" s="124"/>
      <c r="L9" s="124"/>
      <c r="M9" s="124"/>
      <c r="N9" s="124"/>
      <c r="O9" s="124"/>
    </row>
    <row r="10" spans="1:19" ht="25.5" customHeight="1">
      <c r="B10" s="118" t="s">
        <v>107</v>
      </c>
      <c r="C10" s="124"/>
      <c r="D10" s="124"/>
      <c r="E10" s="124"/>
      <c r="F10" s="124"/>
      <c r="G10" s="124"/>
      <c r="H10" s="124"/>
      <c r="I10" s="124"/>
      <c r="J10" s="124"/>
      <c r="K10" s="124"/>
      <c r="L10" s="124"/>
      <c r="M10" s="124"/>
      <c r="N10" s="124"/>
      <c r="O10" s="124"/>
    </row>
    <row r="11" spans="1:19" ht="24.75" customHeight="1">
      <c r="B11" s="118" t="s">
        <v>108</v>
      </c>
      <c r="C11" s="124"/>
      <c r="D11" s="124"/>
      <c r="E11" s="124"/>
      <c r="F11" s="124"/>
      <c r="G11" s="124"/>
      <c r="H11" s="124"/>
      <c r="I11" s="124"/>
      <c r="J11" s="124"/>
      <c r="K11" s="124"/>
      <c r="L11" s="124"/>
      <c r="M11" s="124"/>
      <c r="N11" s="124"/>
      <c r="O11" s="124"/>
    </row>
    <row r="12" spans="1:19" ht="24" customHeight="1">
      <c r="B12" s="118" t="s">
        <v>109</v>
      </c>
      <c r="C12" s="124"/>
      <c r="D12" s="124"/>
      <c r="E12" s="124"/>
      <c r="F12" s="124"/>
      <c r="G12" s="124"/>
      <c r="H12" s="124"/>
      <c r="I12" s="124"/>
      <c r="J12" s="124"/>
      <c r="K12" s="124"/>
      <c r="L12" s="124"/>
      <c r="M12" s="124"/>
      <c r="N12" s="124"/>
      <c r="O12" s="124"/>
    </row>
    <row r="13" spans="1:19" ht="24.75" customHeight="1">
      <c r="B13" s="118" t="s">
        <v>110</v>
      </c>
      <c r="C13" s="124"/>
      <c r="D13" s="124"/>
      <c r="E13" s="124"/>
      <c r="F13" s="124"/>
      <c r="G13" s="124"/>
      <c r="H13" s="124"/>
      <c r="I13" s="124"/>
      <c r="J13" s="124"/>
      <c r="K13" s="124"/>
      <c r="L13" s="124"/>
      <c r="M13" s="124"/>
      <c r="N13" s="124"/>
      <c r="O13" s="124"/>
    </row>
    <row r="14" spans="1:19" ht="29.25" customHeight="1">
      <c r="B14" s="168" t="s">
        <v>111</v>
      </c>
      <c r="C14" s="169"/>
      <c r="D14" s="169"/>
      <c r="E14" s="169"/>
      <c r="F14" s="169"/>
      <c r="G14" s="169"/>
      <c r="H14" s="169"/>
      <c r="I14" s="169"/>
      <c r="J14" s="169"/>
      <c r="K14" s="169"/>
      <c r="L14" s="169"/>
      <c r="M14" s="169"/>
      <c r="N14" s="169"/>
      <c r="O14" s="169"/>
    </row>
    <row r="15" spans="1:19" ht="24" customHeight="1">
      <c r="B15" s="118" t="s">
        <v>112</v>
      </c>
      <c r="C15" s="124"/>
      <c r="D15" s="124"/>
      <c r="E15" s="124"/>
      <c r="F15" s="124"/>
      <c r="G15" s="124"/>
      <c r="H15" s="124"/>
      <c r="I15" s="124"/>
      <c r="J15" s="124"/>
      <c r="K15" s="124"/>
      <c r="L15" s="124"/>
      <c r="M15" s="124"/>
      <c r="N15" s="124"/>
      <c r="O15" s="124"/>
    </row>
  </sheetData>
  <mergeCells count="3">
    <mergeCell ref="B5:O5"/>
    <mergeCell ref="B7:O7"/>
    <mergeCell ref="B14:O14"/>
  </mergeCells>
  <pageMargins left="0.7" right="0.7" top="0.75" bottom="0.75" header="0.3" footer="0.3"/>
  <drawing r:id="rId1"/>
  <legacyDrawing r:id="rId2"/>
  <oleObjects>
    <mc:AlternateContent xmlns:mc="http://schemas.openxmlformats.org/markup-compatibility/2006">
      <mc:Choice Requires="x14">
        <oleObject progId="Equation.3" shapeId="7169" r:id="rId3">
          <objectPr defaultSize="0" autoPict="0" r:id="rId4">
            <anchor moveWithCells="1">
              <from>
                <xdr:col>0</xdr:col>
                <xdr:colOff>752475</xdr:colOff>
                <xdr:row>5</xdr:row>
                <xdr:rowOff>66675</xdr:rowOff>
              </from>
              <to>
                <xdr:col>4</xdr:col>
                <xdr:colOff>19050</xdr:colOff>
                <xdr:row>5</xdr:row>
                <xdr:rowOff>628650</xdr:rowOff>
              </to>
            </anchor>
          </objectPr>
        </oleObject>
      </mc:Choice>
      <mc:Fallback>
        <oleObject progId="Equation.3" shapeId="7169"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COSTOS CP 1</vt:lpstr>
      <vt:lpstr>COSTOS CP-2</vt:lpstr>
      <vt:lpstr>COSTOS CP-3</vt:lpstr>
      <vt:lpstr>COSTOS CP-4</vt:lpstr>
      <vt:lpstr>COSTOS LP</vt:lpstr>
      <vt:lpstr>OFERTA</vt:lpstr>
      <vt:lpstr>PROD - COSTOS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de Windows</dc:creator>
  <cp:lastModifiedBy>santiago</cp:lastModifiedBy>
  <dcterms:created xsi:type="dcterms:W3CDTF">2020-08-12T23:06:08Z</dcterms:created>
  <dcterms:modified xsi:type="dcterms:W3CDTF">2024-04-04T16:41:13Z</dcterms:modified>
</cp:coreProperties>
</file>