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Santiago\Documentos\UCC-Santi\4to\Economia\Practico\Ejercicios\Unidad 3\2023\"/>
    </mc:Choice>
  </mc:AlternateContent>
  <xr:revisionPtr revIDLastSave="0" documentId="13_ncr:1_{12E93F2B-FEC8-4FB9-8A1C-F04BDBAB7D34}" xr6:coauthVersionLast="47" xr6:coauthVersionMax="47" xr10:uidLastSave="{00000000-0000-0000-0000-000000000000}"/>
  <bookViews>
    <workbookView xWindow="28680" yWindow="-120" windowWidth="24240" windowHeight="13020" tabRatio="754" firstSheet="2" activeTab="6" xr2:uid="{00000000-000D-0000-FFFF-FFFF00000000}"/>
  </bookViews>
  <sheets>
    <sheet name="Competencia perfecta 1" sheetId="10" r:id="rId1"/>
    <sheet name="Competencia perfecta 2" sheetId="11" r:id="rId2"/>
    <sheet name="Monopolio 1" sheetId="3" r:id="rId3"/>
    <sheet name="Monopolio 2" sheetId="4" r:id="rId4"/>
    <sheet name="Monopolio - Comp" sheetId="6" r:id="rId5"/>
    <sheet name="Indice Herfindahl 1" sheetId="7" r:id="rId6"/>
    <sheet name="Indice Herfindahl 2" sheetId="9" r:id="rId7"/>
    <sheet name="Indice Herfindahl 3" sheetId="8" r:id="rId8"/>
    <sheet name="Distr. Ingreso (GINI)" sheetId="12" r:id="rId9"/>
  </sheets>
  <definedNames>
    <definedName name="solver_adj" localSheetId="0" hidden="1">'Competencia perfecta 1'!#REF!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'Competencia perfecta 1'!#REF!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'Competencia perfecta 1'!#REF!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'Competencia perfecta 1'!#REF!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7" l="1"/>
  <c r="F19" i="7"/>
  <c r="G19" i="7"/>
  <c r="G18" i="7"/>
  <c r="F20" i="7"/>
  <c r="B39" i="4" l="1"/>
  <c r="C39" i="4"/>
  <c r="H39" i="4" s="1"/>
  <c r="D39" i="4"/>
  <c r="E39" i="4" s="1"/>
  <c r="F39" i="4"/>
  <c r="G39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8" i="4"/>
  <c r="F37" i="4"/>
  <c r="F36" i="4"/>
  <c r="F35" i="4"/>
  <c r="F34" i="4"/>
  <c r="F33" i="4"/>
  <c r="D29" i="4"/>
  <c r="C29" i="4"/>
  <c r="B73" i="4"/>
  <c r="C73" i="4"/>
  <c r="H73" i="4" s="1"/>
  <c r="D73" i="4"/>
  <c r="E73" i="4" s="1"/>
  <c r="G73" i="4"/>
  <c r="B74" i="4"/>
  <c r="C74" i="4" s="1"/>
  <c r="D74" i="4"/>
  <c r="E74" i="4" s="1"/>
  <c r="G74" i="4"/>
  <c r="B65" i="4"/>
  <c r="C65" i="4" s="1"/>
  <c r="D65" i="4"/>
  <c r="E65" i="4" s="1"/>
  <c r="G65" i="4"/>
  <c r="B66" i="4"/>
  <c r="C66" i="4" s="1"/>
  <c r="D66" i="4"/>
  <c r="E66" i="4" s="1"/>
  <c r="G66" i="4"/>
  <c r="B67" i="4"/>
  <c r="C67" i="4"/>
  <c r="D67" i="4"/>
  <c r="E67" i="4" s="1"/>
  <c r="G67" i="4"/>
  <c r="B68" i="4"/>
  <c r="C68" i="4" s="1"/>
  <c r="H68" i="4" s="1"/>
  <c r="D68" i="4"/>
  <c r="E68" i="4" s="1"/>
  <c r="G68" i="4"/>
  <c r="B69" i="4"/>
  <c r="C69" i="4"/>
  <c r="D69" i="4"/>
  <c r="E69" i="4" s="1"/>
  <c r="G69" i="4"/>
  <c r="B70" i="4"/>
  <c r="C70" i="4" s="1"/>
  <c r="D70" i="4"/>
  <c r="E70" i="4" s="1"/>
  <c r="G70" i="4"/>
  <c r="B71" i="4"/>
  <c r="C71" i="4"/>
  <c r="D71" i="4"/>
  <c r="E71" i="4" s="1"/>
  <c r="G71" i="4"/>
  <c r="B72" i="4"/>
  <c r="C72" i="4" s="1"/>
  <c r="H72" i="4" s="1"/>
  <c r="D72" i="4"/>
  <c r="E72" i="4"/>
  <c r="G72" i="4"/>
  <c r="B55" i="4"/>
  <c r="C55" i="4" s="1"/>
  <c r="H55" i="4" s="1"/>
  <c r="D55" i="4"/>
  <c r="E55" i="4" s="1"/>
  <c r="G55" i="4"/>
  <c r="B56" i="4"/>
  <c r="C56" i="4" s="1"/>
  <c r="H56" i="4" s="1"/>
  <c r="D56" i="4"/>
  <c r="E56" i="4"/>
  <c r="G56" i="4"/>
  <c r="B57" i="4"/>
  <c r="C57" i="4" s="1"/>
  <c r="H57" i="4" s="1"/>
  <c r="D57" i="4"/>
  <c r="E57" i="4" s="1"/>
  <c r="G57" i="4"/>
  <c r="B58" i="4"/>
  <c r="C58" i="4" s="1"/>
  <c r="H58" i="4" s="1"/>
  <c r="D58" i="4"/>
  <c r="E58" i="4" s="1"/>
  <c r="G58" i="4"/>
  <c r="B59" i="4"/>
  <c r="C59" i="4" s="1"/>
  <c r="H59" i="4" s="1"/>
  <c r="D59" i="4"/>
  <c r="E59" i="4" s="1"/>
  <c r="G59" i="4"/>
  <c r="B60" i="4"/>
  <c r="C60" i="4"/>
  <c r="D60" i="4"/>
  <c r="E60" i="4"/>
  <c r="G60" i="4"/>
  <c r="B61" i="4"/>
  <c r="C61" i="4" s="1"/>
  <c r="H61" i="4" s="1"/>
  <c r="D61" i="4"/>
  <c r="E61" i="4"/>
  <c r="G61" i="4"/>
  <c r="B62" i="4"/>
  <c r="C62" i="4"/>
  <c r="D62" i="4"/>
  <c r="E62" i="4" s="1"/>
  <c r="G62" i="4"/>
  <c r="B63" i="4"/>
  <c r="C63" i="4" s="1"/>
  <c r="D63" i="4"/>
  <c r="E63" i="4" s="1"/>
  <c r="G63" i="4"/>
  <c r="B64" i="4"/>
  <c r="C64" i="4" s="1"/>
  <c r="D64" i="4"/>
  <c r="E64" i="4" s="1"/>
  <c r="G64" i="4"/>
  <c r="B53" i="4"/>
  <c r="C53" i="4" s="1"/>
  <c r="D53" i="4"/>
  <c r="E53" i="4" s="1"/>
  <c r="G53" i="4"/>
  <c r="B54" i="4"/>
  <c r="C54" i="4" s="1"/>
  <c r="D54" i="4"/>
  <c r="E54" i="4" s="1"/>
  <c r="G54" i="4"/>
  <c r="B47" i="4"/>
  <c r="C47" i="4" s="1"/>
  <c r="D47" i="4"/>
  <c r="E47" i="4" s="1"/>
  <c r="G47" i="4"/>
  <c r="B48" i="4"/>
  <c r="C48" i="4" s="1"/>
  <c r="D48" i="4"/>
  <c r="E48" i="4" s="1"/>
  <c r="G48" i="4"/>
  <c r="B49" i="4"/>
  <c r="C49" i="4"/>
  <c r="H49" i="4" s="1"/>
  <c r="D49" i="4"/>
  <c r="E49" i="4" s="1"/>
  <c r="G49" i="4"/>
  <c r="B50" i="4"/>
  <c r="C50" i="4"/>
  <c r="H50" i="4" s="1"/>
  <c r="D50" i="4"/>
  <c r="E50" i="4" s="1"/>
  <c r="G50" i="4"/>
  <c r="B51" i="4"/>
  <c r="C51" i="4"/>
  <c r="H51" i="4" s="1"/>
  <c r="D51" i="4"/>
  <c r="E51" i="4"/>
  <c r="G51" i="4"/>
  <c r="B52" i="4"/>
  <c r="C52" i="4" s="1"/>
  <c r="H52" i="4" s="1"/>
  <c r="D52" i="4"/>
  <c r="E52" i="4"/>
  <c r="G52" i="4"/>
  <c r="B46" i="4"/>
  <c r="C46" i="4" s="1"/>
  <c r="H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8" i="4"/>
  <c r="B37" i="4"/>
  <c r="C37" i="4" s="1"/>
  <c r="H37" i="4" s="1"/>
  <c r="B36" i="4"/>
  <c r="C36" i="4" s="1"/>
  <c r="B35" i="4"/>
  <c r="C35" i="4" s="1"/>
  <c r="H35" i="4" s="1"/>
  <c r="B34" i="4"/>
  <c r="C34" i="4" s="1"/>
  <c r="H34" i="4" s="1"/>
  <c r="B33" i="4"/>
  <c r="C33" i="4" s="1"/>
  <c r="B32" i="4"/>
  <c r="C38" i="4"/>
  <c r="C32" i="4"/>
  <c r="G46" i="4"/>
  <c r="G45" i="4"/>
  <c r="G44" i="4"/>
  <c r="G43" i="4"/>
  <c r="G42" i="4"/>
  <c r="G41" i="4"/>
  <c r="G40" i="4"/>
  <c r="G38" i="4"/>
  <c r="G37" i="4"/>
  <c r="G36" i="4"/>
  <c r="G35" i="4"/>
  <c r="G34" i="4"/>
  <c r="G33" i="4"/>
  <c r="D40" i="4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H54" i="4" l="1"/>
  <c r="H47" i="4"/>
  <c r="H53" i="4"/>
  <c r="H63" i="4"/>
  <c r="H70" i="4"/>
  <c r="H66" i="4"/>
  <c r="H74" i="4"/>
  <c r="H64" i="4"/>
  <c r="H38" i="4"/>
  <c r="H41" i="4"/>
  <c r="H71" i="4"/>
  <c r="H62" i="4"/>
  <c r="H69" i="4"/>
  <c r="H65" i="4"/>
  <c r="H48" i="4"/>
  <c r="H44" i="4"/>
  <c r="H36" i="4"/>
  <c r="H45" i="4"/>
  <c r="H43" i="4"/>
  <c r="H67" i="4"/>
  <c r="H60" i="4"/>
  <c r="H33" i="4"/>
  <c r="H42" i="4"/>
  <c r="H40" i="4"/>
  <c r="E40" i="4"/>
  <c r="G60" i="11"/>
  <c r="G59" i="11"/>
  <c r="G58" i="11"/>
  <c r="G57" i="11"/>
  <c r="G56" i="11"/>
  <c r="G55" i="11"/>
  <c r="G54" i="11"/>
  <c r="G53" i="11"/>
  <c r="G52" i="11"/>
  <c r="G51" i="11"/>
  <c r="H51" i="11" s="1"/>
  <c r="F60" i="11"/>
  <c r="F59" i="11"/>
  <c r="F58" i="11"/>
  <c r="F57" i="11"/>
  <c r="F56" i="11"/>
  <c r="F55" i="11"/>
  <c r="F54" i="11"/>
  <c r="F53" i="11"/>
  <c r="F52" i="11"/>
  <c r="F51" i="11"/>
  <c r="C60" i="11"/>
  <c r="C59" i="11"/>
  <c r="C58" i="11"/>
  <c r="C57" i="11"/>
  <c r="C56" i="11"/>
  <c r="C55" i="11"/>
  <c r="C54" i="11"/>
  <c r="C53" i="11"/>
  <c r="C52" i="11"/>
  <c r="C51" i="11"/>
  <c r="C50" i="11"/>
  <c r="D50" i="11" s="1"/>
  <c r="B52" i="11"/>
  <c r="B53" i="11" s="1"/>
  <c r="B54" i="11" s="1"/>
  <c r="B55" i="11" s="1"/>
  <c r="B56" i="11" s="1"/>
  <c r="B57" i="11" s="1"/>
  <c r="B58" i="11" s="1"/>
  <c r="B59" i="11" s="1"/>
  <c r="B60" i="11" s="1"/>
  <c r="D60" i="11" s="1"/>
  <c r="E60" i="11" s="1"/>
  <c r="B51" i="11"/>
  <c r="D51" i="11" s="1"/>
  <c r="E51" i="11" s="1"/>
  <c r="H60" i="11" l="1"/>
  <c r="H58" i="11"/>
  <c r="H59" i="11"/>
  <c r="D54" i="11"/>
  <c r="D56" i="11"/>
  <c r="E56" i="11" s="1"/>
  <c r="D59" i="11"/>
  <c r="E59" i="11" s="1"/>
  <c r="D58" i="11"/>
  <c r="E58" i="11" s="1"/>
  <c r="D52" i="11"/>
  <c r="E52" i="11" s="1"/>
  <c r="D55" i="11"/>
  <c r="D57" i="11"/>
  <c r="E57" i="11" s="1"/>
  <c r="D53" i="11"/>
  <c r="E53" i="11" s="1"/>
  <c r="F48" i="3"/>
  <c r="F49" i="3"/>
  <c r="F50" i="3"/>
  <c r="F51" i="3"/>
  <c r="F52" i="3"/>
  <c r="F53" i="3"/>
  <c r="F54" i="3"/>
  <c r="F55" i="3"/>
  <c r="F47" i="3"/>
  <c r="E47" i="3"/>
  <c r="E48" i="3"/>
  <c r="E49" i="3"/>
  <c r="E50" i="3"/>
  <c r="E51" i="3"/>
  <c r="E52" i="3"/>
  <c r="E53" i="3"/>
  <c r="E54" i="3"/>
  <c r="E55" i="3"/>
  <c r="E46" i="3"/>
  <c r="J55" i="10"/>
  <c r="D108" i="10" s="1"/>
  <c r="D141" i="10" s="1"/>
  <c r="F49" i="10"/>
  <c r="C86" i="10"/>
  <c r="C108" i="10"/>
  <c r="C141" i="10" s="1"/>
  <c r="E54" i="11" l="1"/>
  <c r="H54" i="11"/>
  <c r="E55" i="11"/>
  <c r="H55" i="11"/>
  <c r="H53" i="11"/>
  <c r="H57" i="11"/>
  <c r="H52" i="11"/>
  <c r="H56" i="11"/>
  <c r="Q9" i="12"/>
  <c r="Q10" i="12" s="1"/>
  <c r="O9" i="12"/>
  <c r="O10" i="12" s="1"/>
  <c r="U9" i="12" l="1"/>
  <c r="V9" i="12" s="1"/>
  <c r="U10" i="12"/>
  <c r="V10" i="12" s="1"/>
  <c r="Q11" i="12"/>
  <c r="O11" i="12"/>
  <c r="S10" i="12"/>
  <c r="T10" i="12" s="1"/>
  <c r="S9" i="12"/>
  <c r="T9" i="12" s="1"/>
  <c r="M41" i="3"/>
  <c r="S11" i="12" l="1"/>
  <c r="T11" i="12" s="1"/>
  <c r="O12" i="12"/>
  <c r="Q12" i="12"/>
  <c r="U11" i="12"/>
  <c r="V11" i="12" s="1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X36" i="7" s="1"/>
  <c r="Y34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Y38" i="7"/>
  <c r="S18" i="7"/>
  <c r="X18" i="7"/>
  <c r="X17" i="7"/>
  <c r="S17" i="7"/>
  <c r="T17" i="7" s="1"/>
  <c r="U17" i="7" s="1"/>
  <c r="I17" i="7"/>
  <c r="I18" i="7" s="1"/>
  <c r="F18" i="7"/>
  <c r="E20" i="7"/>
  <c r="E19" i="7"/>
  <c r="E18" i="7"/>
  <c r="C80" i="10"/>
  <c r="D80" i="10" s="1"/>
  <c r="C81" i="10"/>
  <c r="E81" i="10"/>
  <c r="C82" i="10"/>
  <c r="C83" i="10"/>
  <c r="C84" i="10"/>
  <c r="C85" i="10"/>
  <c r="C88" i="10"/>
  <c r="C89" i="10"/>
  <c r="C90" i="10"/>
  <c r="J17" i="7" l="1"/>
  <c r="K17" i="7" s="1"/>
  <c r="F81" i="10"/>
  <c r="J18" i="7"/>
  <c r="S12" i="12"/>
  <c r="T12" i="12" s="1"/>
  <c r="O13" i="12"/>
  <c r="U12" i="12"/>
  <c r="V12" i="12" s="1"/>
  <c r="Q13" i="12"/>
  <c r="K18" i="7"/>
  <c r="L17" i="7"/>
  <c r="V17" i="7"/>
  <c r="U18" i="7"/>
  <c r="T18" i="7"/>
  <c r="X40" i="7"/>
  <c r="E82" i="10"/>
  <c r="E83" i="10" s="1"/>
  <c r="F83" i="10" s="1"/>
  <c r="F80" i="10"/>
  <c r="G80" i="10" s="1"/>
  <c r="K17" i="6"/>
  <c r="O14" i="12" l="1"/>
  <c r="S13" i="12"/>
  <c r="T13" i="12" s="1"/>
  <c r="Q14" i="12"/>
  <c r="U13" i="12"/>
  <c r="V13" i="12" s="1"/>
  <c r="W17" i="7"/>
  <c r="W18" i="7" s="1"/>
  <c r="V18" i="7"/>
  <c r="L18" i="7"/>
  <c r="M17" i="7"/>
  <c r="E84" i="10"/>
  <c r="E85" i="10" s="1"/>
  <c r="F82" i="10"/>
  <c r="E87" i="10" l="1"/>
  <c r="E86" i="10"/>
  <c r="F86" i="10" s="1"/>
  <c r="F85" i="10"/>
  <c r="F84" i="10"/>
  <c r="U14" i="12"/>
  <c r="V14" i="12" s="1"/>
  <c r="Q15" i="12"/>
  <c r="O15" i="12"/>
  <c r="S14" i="12"/>
  <c r="T14" i="12" s="1"/>
  <c r="M18" i="7"/>
  <c r="N17" i="7"/>
  <c r="F87" i="10"/>
  <c r="E88" i="10"/>
  <c r="G120" i="10"/>
  <c r="F120" i="10"/>
  <c r="G119" i="10"/>
  <c r="F119" i="10"/>
  <c r="C112" i="10"/>
  <c r="C145" i="10" s="1"/>
  <c r="C111" i="10"/>
  <c r="C144" i="10" s="1"/>
  <c r="C110" i="10"/>
  <c r="C143" i="10" s="1"/>
  <c r="C109" i="10"/>
  <c r="C142" i="10" s="1"/>
  <c r="C107" i="10"/>
  <c r="C140" i="10" s="1"/>
  <c r="C106" i="10"/>
  <c r="C139" i="10" s="1"/>
  <c r="C105" i="10"/>
  <c r="C138" i="10" s="1"/>
  <c r="E104" i="10"/>
  <c r="E105" i="10" s="1"/>
  <c r="E106" i="10" s="1"/>
  <c r="E107" i="10" s="1"/>
  <c r="C104" i="10"/>
  <c r="C137" i="10" s="1"/>
  <c r="C103" i="10"/>
  <c r="C136" i="10" s="1"/>
  <c r="C102" i="10"/>
  <c r="C135" i="10" s="1"/>
  <c r="J59" i="10"/>
  <c r="D112" i="10" s="1"/>
  <c r="D145" i="10" s="1"/>
  <c r="J58" i="10"/>
  <c r="D111" i="10" s="1"/>
  <c r="D144" i="10" s="1"/>
  <c r="J57" i="10"/>
  <c r="D110" i="10" s="1"/>
  <c r="D143" i="10" s="1"/>
  <c r="J56" i="10"/>
  <c r="D109" i="10" s="1"/>
  <c r="D142" i="10" s="1"/>
  <c r="J54" i="10"/>
  <c r="D107" i="10" s="1"/>
  <c r="D140" i="10" s="1"/>
  <c r="J53" i="10"/>
  <c r="D106" i="10" s="1"/>
  <c r="D139" i="10" s="1"/>
  <c r="J52" i="10"/>
  <c r="D105" i="10" s="1"/>
  <c r="D138" i="10" s="1"/>
  <c r="J51" i="10"/>
  <c r="D104" i="10" s="1"/>
  <c r="D137" i="10" s="1"/>
  <c r="J50" i="10"/>
  <c r="D103" i="10" s="1"/>
  <c r="D136" i="10" s="1"/>
  <c r="D40" i="10"/>
  <c r="C40" i="10"/>
  <c r="D39" i="10"/>
  <c r="C39" i="10"/>
  <c r="D38" i="10"/>
  <c r="C38" i="10"/>
  <c r="D37" i="10"/>
  <c r="C37" i="10"/>
  <c r="D36" i="10"/>
  <c r="C36" i="10"/>
  <c r="D35" i="10"/>
  <c r="C35" i="10"/>
  <c r="D34" i="10"/>
  <c r="C34" i="10"/>
  <c r="D33" i="10"/>
  <c r="C33" i="10"/>
  <c r="D32" i="10"/>
  <c r="C32" i="10"/>
  <c r="D31" i="10"/>
  <c r="C31" i="10"/>
  <c r="E109" i="10" l="1"/>
  <c r="E110" i="10" s="1"/>
  <c r="E111" i="10" s="1"/>
  <c r="E112" i="10" s="1"/>
  <c r="E108" i="10"/>
  <c r="O16" i="12"/>
  <c r="S15" i="12"/>
  <c r="T15" i="12" s="1"/>
  <c r="Q16" i="12"/>
  <c r="U15" i="12"/>
  <c r="V15" i="12" s="1"/>
  <c r="O17" i="7"/>
  <c r="N18" i="7"/>
  <c r="E89" i="10"/>
  <c r="F88" i="10"/>
  <c r="H119" i="10"/>
  <c r="H120" i="10"/>
  <c r="G50" i="10"/>
  <c r="H49" i="10"/>
  <c r="G51" i="10" l="1"/>
  <c r="F50" i="10"/>
  <c r="I50" i="10" s="1"/>
  <c r="F103" i="10" s="1"/>
  <c r="F136" i="10" s="1"/>
  <c r="D81" i="10"/>
  <c r="G81" i="10" s="1"/>
  <c r="U16" i="12"/>
  <c r="V16" i="12" s="1"/>
  <c r="Q17" i="12"/>
  <c r="O17" i="12"/>
  <c r="S16" i="12"/>
  <c r="T16" i="12" s="1"/>
  <c r="P17" i="7"/>
  <c r="O18" i="7"/>
  <c r="E90" i="10"/>
  <c r="F90" i="10" s="1"/>
  <c r="F89" i="10"/>
  <c r="H50" i="10"/>
  <c r="G52" i="10" l="1"/>
  <c r="F51" i="10"/>
  <c r="D82" i="10"/>
  <c r="G82" i="10" s="1"/>
  <c r="Q18" i="12"/>
  <c r="U18" i="12" s="1"/>
  <c r="V18" i="12" s="1"/>
  <c r="U17" i="12"/>
  <c r="V17" i="12" s="1"/>
  <c r="O18" i="12"/>
  <c r="S18" i="12" s="1"/>
  <c r="T18" i="12" s="1"/>
  <c r="T20" i="12" s="1"/>
  <c r="S17" i="12"/>
  <c r="T17" i="12" s="1"/>
  <c r="Q17" i="7"/>
  <c r="P18" i="7"/>
  <c r="I51" i="10" l="1"/>
  <c r="F104" i="10" s="1"/>
  <c r="F137" i="10" s="1"/>
  <c r="H51" i="10"/>
  <c r="F52" i="10"/>
  <c r="D83" i="10"/>
  <c r="G83" i="10" s="1"/>
  <c r="G53" i="10"/>
  <c r="V20" i="12"/>
  <c r="U21" i="12" s="1"/>
  <c r="U22" i="12" s="1"/>
  <c r="Q18" i="7"/>
  <c r="R17" i="7"/>
  <c r="R18" i="7" s="1"/>
  <c r="X19" i="7" s="1"/>
  <c r="F53" i="10" l="1"/>
  <c r="D84" i="10"/>
  <c r="G84" i="10" s="1"/>
  <c r="G54" i="10"/>
  <c r="I52" i="10"/>
  <c r="F105" i="10" s="1"/>
  <c r="F138" i="10" s="1"/>
  <c r="H52" i="10"/>
  <c r="G55" i="10" l="1"/>
  <c r="F54" i="10"/>
  <c r="D85" i="10"/>
  <c r="G85" i="10" s="1"/>
  <c r="G56" i="10"/>
  <c r="I53" i="10"/>
  <c r="F106" i="10" s="1"/>
  <c r="F139" i="10" s="1"/>
  <c r="H53" i="10"/>
  <c r="D87" i="10" l="1"/>
  <c r="G87" i="10" s="1"/>
  <c r="F56" i="10"/>
  <c r="G57" i="10"/>
  <c r="I54" i="10"/>
  <c r="F107" i="10" s="1"/>
  <c r="F140" i="10" s="1"/>
  <c r="H54" i="10"/>
  <c r="F55" i="10"/>
  <c r="D86" i="10"/>
  <c r="G86" i="10" s="1"/>
  <c r="F17" i="8"/>
  <c r="G17" i="8" s="1"/>
  <c r="F16" i="8"/>
  <c r="G16" i="8" s="1"/>
  <c r="G20" i="7"/>
  <c r="G18" i="8" l="1"/>
  <c r="I55" i="10"/>
  <c r="H55" i="10"/>
  <c r="F57" i="10"/>
  <c r="D88" i="10"/>
  <c r="G88" i="10" s="1"/>
  <c r="G58" i="10"/>
  <c r="I56" i="10"/>
  <c r="F109" i="10" s="1"/>
  <c r="F142" i="10" s="1"/>
  <c r="H56" i="10"/>
  <c r="F58" i="10" l="1"/>
  <c r="D89" i="10"/>
  <c r="G89" i="10" s="1"/>
  <c r="G59" i="10"/>
  <c r="I57" i="10"/>
  <c r="F110" i="10" s="1"/>
  <c r="F143" i="10" s="1"/>
  <c r="H57" i="10"/>
  <c r="F108" i="10"/>
  <c r="F141" i="10" s="1"/>
  <c r="E136" i="10"/>
  <c r="E137" i="10" s="1"/>
  <c r="E138" i="10" s="1"/>
  <c r="E139" i="10" s="1"/>
  <c r="E140" i="10" s="1"/>
  <c r="F96" i="3"/>
  <c r="H96" i="3" s="1"/>
  <c r="E142" i="10" l="1"/>
  <c r="E143" i="10" s="1"/>
  <c r="E144" i="10" s="1"/>
  <c r="E145" i="10" s="1"/>
  <c r="E141" i="10"/>
  <c r="F59" i="10"/>
  <c r="I59" i="10" s="1"/>
  <c r="F112" i="10" s="1"/>
  <c r="F145" i="10" s="1"/>
  <c r="D90" i="10"/>
  <c r="G90" i="10" s="1"/>
  <c r="I58" i="10"/>
  <c r="F111" i="10" s="1"/>
  <c r="F144" i="10" s="1"/>
  <c r="H58" i="10"/>
  <c r="F43" i="3"/>
  <c r="H43" i="3" s="1"/>
  <c r="C46" i="3"/>
  <c r="D46" i="3" s="1"/>
  <c r="H55" i="3"/>
  <c r="G55" i="3"/>
  <c r="C55" i="3"/>
  <c r="D55" i="3" s="1"/>
  <c r="H54" i="3"/>
  <c r="G54" i="3"/>
  <c r="C54" i="3"/>
  <c r="D54" i="3" s="1"/>
  <c r="H53" i="3"/>
  <c r="G53" i="3"/>
  <c r="C53" i="3"/>
  <c r="D53" i="3" s="1"/>
  <c r="H52" i="3"/>
  <c r="G52" i="3"/>
  <c r="C52" i="3"/>
  <c r="D52" i="3" s="1"/>
  <c r="H51" i="3"/>
  <c r="G51" i="3"/>
  <c r="C51" i="3"/>
  <c r="D51" i="3" s="1"/>
  <c r="H50" i="3"/>
  <c r="G50" i="3"/>
  <c r="C50" i="3"/>
  <c r="D50" i="3" s="1"/>
  <c r="I50" i="3" s="1"/>
  <c r="H49" i="3"/>
  <c r="G49" i="3"/>
  <c r="C49" i="3"/>
  <c r="D49" i="3" s="1"/>
  <c r="H48" i="3"/>
  <c r="G48" i="3"/>
  <c r="C48" i="3"/>
  <c r="D48" i="3" s="1"/>
  <c r="H47" i="3"/>
  <c r="G47" i="3"/>
  <c r="C47" i="3"/>
  <c r="D47" i="3" s="1"/>
  <c r="H46" i="3"/>
  <c r="H59" i="10" l="1"/>
  <c r="I47" i="3"/>
  <c r="I46" i="3"/>
  <c r="I54" i="3"/>
  <c r="I51" i="3"/>
  <c r="I48" i="3"/>
  <c r="I55" i="3"/>
  <c r="I49" i="3"/>
  <c r="I52" i="3"/>
  <c r="I53" i="3"/>
</calcChain>
</file>

<file path=xl/sharedStrings.xml><?xml version="1.0" encoding="utf-8"?>
<sst xmlns="http://schemas.openxmlformats.org/spreadsheetml/2006/main" count="285" uniqueCount="193">
  <si>
    <t>Qd= 1800-20xP</t>
  </si>
  <si>
    <t>Qo= 1000+20xP</t>
  </si>
  <si>
    <t> Determine:</t>
  </si>
  <si>
    <t xml:space="preserve">Considere una empresa que opera en ese mercado, cuya función de costos totales es la siguiente: </t>
  </si>
  <si>
    <t>Enunciado</t>
  </si>
  <si>
    <t>a)El precio y la cantidad de equilibrio</t>
  </si>
  <si>
    <t>1800-20P=1000+20P</t>
  </si>
  <si>
    <t>40P=800</t>
  </si>
  <si>
    <t>P=20</t>
  </si>
  <si>
    <t>Q=1800-20*20=1400</t>
  </si>
  <si>
    <t>Q=1000+20*20=1400</t>
  </si>
  <si>
    <t>P</t>
  </si>
  <si>
    <t>Qd</t>
  </si>
  <si>
    <t>Qo</t>
  </si>
  <si>
    <r>
      <t>b)</t>
    </r>
    <r>
      <rPr>
        <sz val="12"/>
        <color rgb="FF000000"/>
        <rFont val="Calibri"/>
        <family val="2"/>
        <scheme val="minor"/>
      </rPr>
      <t>Las funciones de Costo Medio y Costo Marginal</t>
    </r>
  </si>
  <si>
    <t>Empresa</t>
  </si>
  <si>
    <t xml:space="preserve">CT= 0,0018x3 - 0,33x2 + 24x + 900
</t>
  </si>
  <si>
    <t>Cme= 0,0018x2 - 0,33x + 24 + 900/x</t>
  </si>
  <si>
    <t>CMg= 0,0054x2-0,66x+24</t>
  </si>
  <si>
    <t>Q</t>
  </si>
  <si>
    <t>CT</t>
  </si>
  <si>
    <t>CF</t>
  </si>
  <si>
    <t>CV</t>
  </si>
  <si>
    <t>CMg</t>
  </si>
  <si>
    <t xml:space="preserve">CMe </t>
  </si>
  <si>
    <r>
      <t>c)</t>
    </r>
    <r>
      <rPr>
        <sz val="11"/>
        <color rgb="FF000000"/>
        <rFont val="Calibri"/>
        <family val="2"/>
        <scheme val="minor"/>
      </rPr>
      <t>La cantidad a producir que maximiza el beneficio, por un análisis total</t>
    </r>
  </si>
  <si>
    <t>Análisis Total</t>
  </si>
  <si>
    <t>Beneficio</t>
  </si>
  <si>
    <t>IT=QxP</t>
  </si>
  <si>
    <r>
      <t>d)</t>
    </r>
    <r>
      <rPr>
        <sz val="11"/>
        <color rgb="FF000000"/>
        <rFont val="Calibri"/>
        <family val="2"/>
        <scheme val="minor"/>
      </rPr>
      <t>La cantidad a producir que maximiza el beneficio, por un análisis marginal</t>
    </r>
  </si>
  <si>
    <t>Análisis Marginal</t>
  </si>
  <si>
    <t>IMg=P=d</t>
  </si>
  <si>
    <t>CMe</t>
  </si>
  <si>
    <r>
      <t>e)</t>
    </r>
    <r>
      <rPr>
        <sz val="11"/>
        <color rgb="FF000000"/>
        <rFont val="Calibri"/>
        <family val="2"/>
        <scheme val="minor"/>
      </rPr>
      <t>Mínimo precio al cual puede operar la empresa</t>
    </r>
  </si>
  <si>
    <t>Img</t>
  </si>
  <si>
    <t>Img=CMg</t>
  </si>
  <si>
    <t>CMg= 0,0054x2-0,66x+24=20</t>
  </si>
  <si>
    <t>0,0054x2-0,66x+4=0</t>
  </si>
  <si>
    <t>X=</t>
  </si>
  <si>
    <t xml:space="preserve">f)Que ocurre si los costos fijos se incrementan de 900 a 1200?
</t>
  </si>
  <si>
    <t>De un mercado en competencia perfecta se conocen los siguientes datos de oferta y demanda:</t>
  </si>
  <si>
    <t>Determine:</t>
  </si>
  <si>
    <r>
      <t>a)</t>
    </r>
    <r>
      <rPr>
        <sz val="12"/>
        <color rgb="FF000000"/>
        <rFont val="Calibri"/>
        <family val="2"/>
        <scheme val="minor"/>
      </rPr>
      <t>Calcule analíticamente las funciones de oferta y demanda</t>
    </r>
  </si>
  <si>
    <r>
      <t>b)</t>
    </r>
    <r>
      <rPr>
        <sz val="12"/>
        <color rgb="FF000000"/>
        <rFont val="Calibri"/>
        <family val="2"/>
        <scheme val="minor"/>
      </rPr>
      <t>El precio y la cantidad de equilibrio del mercado</t>
    </r>
  </si>
  <si>
    <r>
      <t>Considere una empresa que opera en ese mercado, cuya función de costos totales es la siguiente: CT=3*Q</t>
    </r>
    <r>
      <rPr>
        <vertAlign val="super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 xml:space="preserve"> - 33*Q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 xml:space="preserve"> + 141*Q + 120.</t>
    </r>
  </si>
  <si>
    <r>
      <t>c)</t>
    </r>
    <r>
      <rPr>
        <sz val="12"/>
        <color rgb="FF000000"/>
        <rFont val="Calibri"/>
        <family val="2"/>
        <scheme val="minor"/>
      </rPr>
      <t>El costo fijo, el costo variable y el costo total para cantidades de producción de 0 a 10</t>
    </r>
  </si>
  <si>
    <r>
      <t>d)</t>
    </r>
    <r>
      <rPr>
        <sz val="12"/>
        <color rgb="FF000000"/>
        <rFont val="Calibri"/>
        <family val="2"/>
        <scheme val="minor"/>
      </rPr>
      <t>Las funciones de Costo Medio y Costo Marginal</t>
    </r>
  </si>
  <si>
    <r>
      <t>e)</t>
    </r>
    <r>
      <rPr>
        <sz val="12"/>
        <color rgb="FF000000"/>
        <rFont val="Calibri"/>
        <family val="2"/>
        <scheme val="minor"/>
      </rPr>
      <t>La cantidad a producir que maximiza el beneficio, por un análisis total</t>
    </r>
  </si>
  <si>
    <r>
      <t>f)</t>
    </r>
    <r>
      <rPr>
        <sz val="12"/>
        <color rgb="FF000000"/>
        <rFont val="Calibri"/>
        <family val="2"/>
        <scheme val="minor"/>
      </rPr>
      <t>La cantidad a producir que maximiza el beneficio, por un análisis marginal</t>
    </r>
  </si>
  <si>
    <r>
      <t>g)</t>
    </r>
    <r>
      <rPr>
        <sz val="12"/>
        <color rgb="FF000000"/>
        <rFont val="Calibri"/>
        <family val="2"/>
        <scheme val="minor"/>
      </rPr>
      <t>Cuál es el precio limite de mercado en el cual puede operar esta empresa?</t>
    </r>
  </si>
  <si>
    <t>De una empresa en un mercado en monopolio se conocen las siguientes funciones de demanda y costos totales:</t>
  </si>
  <si>
    <t>Qd=1000-P</t>
  </si>
  <si>
    <t>Determinar:</t>
  </si>
  <si>
    <r>
      <t>CT=0.0018*Q</t>
    </r>
    <r>
      <rPr>
        <vertAlign val="superscript"/>
        <sz val="14"/>
        <color rgb="FF000000"/>
        <rFont val="Calibri"/>
        <family val="2"/>
        <scheme val="minor"/>
      </rPr>
      <t>3</t>
    </r>
    <r>
      <rPr>
        <sz val="14"/>
        <color rgb="FF000000"/>
        <rFont val="Calibri"/>
        <family val="2"/>
        <scheme val="minor"/>
      </rPr>
      <t xml:space="preserve"> – 1.7*Q</t>
    </r>
    <r>
      <rPr>
        <vertAlign val="superscript"/>
        <sz val="14"/>
        <color rgb="FF000000"/>
        <rFont val="Calibri"/>
        <family val="2"/>
        <scheme val="minor"/>
      </rPr>
      <t>2</t>
    </r>
    <r>
      <rPr>
        <sz val="14"/>
        <color rgb="FF000000"/>
        <rFont val="Calibri"/>
        <family val="2"/>
        <scheme val="minor"/>
      </rPr>
      <t xml:space="preserve"> + 670*Q + 50000</t>
    </r>
  </si>
  <si>
    <r>
      <t>a)</t>
    </r>
    <r>
      <rPr>
        <sz val="14"/>
        <color rgb="FF000000"/>
        <rFont val="Calibri"/>
        <family val="2"/>
        <scheme val="minor"/>
      </rPr>
      <t>Las funciones de Costo Medio, Costo Marginal e ingreso marginal</t>
    </r>
  </si>
  <si>
    <r>
      <t>b)</t>
    </r>
    <r>
      <rPr>
        <sz val="14"/>
        <color rgb="FF000000"/>
        <rFont val="Calibri"/>
        <family val="2"/>
        <scheme val="minor"/>
      </rPr>
      <t>La cantidad a producir que maximiza el beneficio, por un análisis marginal</t>
    </r>
  </si>
  <si>
    <t>Precio</t>
  </si>
  <si>
    <t>IT</t>
  </si>
  <si>
    <t>CME</t>
  </si>
  <si>
    <t>P=1000-Q</t>
  </si>
  <si>
    <t>CMg = 0,0054x2-3,4x+670 = 1000-2x = Img</t>
  </si>
  <si>
    <t xml:space="preserve">CMg = 0,0054x2-3,4x+670 </t>
  </si>
  <si>
    <t>0,0054x2-1,4x-330=0</t>
  </si>
  <si>
    <r>
      <t>c)</t>
    </r>
    <r>
      <rPr>
        <sz val="14"/>
        <color rgb="FF000000"/>
        <rFont val="Calibri"/>
        <family val="2"/>
        <scheme val="minor"/>
      </rPr>
      <t>La cantidad a producir que maximiza el beneficio si la empresa formara parte de un mercado competitivo</t>
    </r>
  </si>
  <si>
    <t>d)Que ocurre si los costos fijos se incrementan de 50000 a 60000?</t>
  </si>
  <si>
    <t>IMg=P</t>
  </si>
  <si>
    <t>P=CMg</t>
  </si>
  <si>
    <t>CMg = 0,0054x2-3,4x+670 = 1000-x = P</t>
  </si>
  <si>
    <t>0,0054x2-2,4x-330=0</t>
  </si>
  <si>
    <t>CT=0,00008*Q^(3)-0,084*Q^(2)+35*Q+1200</t>
  </si>
  <si>
    <t>Qd= 4000-100P</t>
  </si>
  <si>
    <t>Una empresa en un mercado Monopólico presenta la siguientes estructura de costos totales: CT=0,6*Q²+15*Q+400. Sabiendo que la curva de demanda de la empresa es: Qd= 1000-10P</t>
  </si>
  <si>
    <t>Recurriendo a un análisis marginal, determinar la cantidad a producir para obtener el máximo beneficio. Cual seria el máximo beneficio si la empresa estuviera en un mercado de competencia perfecta?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</si>
  <si>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Utilizando el índice de Herfindahl, determine el grado de concentración económica en un mercado con las siguientes características:</t>
    </r>
  </si>
  <si>
    <t>Cantidad de empresas</t>
  </si>
  <si>
    <t>% Participacion de mercado</t>
  </si>
  <si>
    <t>Empresa 1</t>
  </si>
  <si>
    <t>Empresa 2-6</t>
  </si>
  <si>
    <t>Empresa 7-16</t>
  </si>
  <si>
    <t>%²</t>
  </si>
  <si>
    <t>Indice Herfindahl</t>
  </si>
  <si>
    <t>Empresa 1-6</t>
  </si>
  <si>
    <t>Empresa 7-11</t>
  </si>
  <si>
    <t>Competencia</t>
  </si>
  <si>
    <t>Considere una industria en la que existen 5 empresas y que sus cuotas de mercado son los siguientes porcentajes 14, 16, 20, 25 y 25 por ciento. Determine el índice Herfindahl para el escenario actual y también para el caso que las dos últimas entidades se fusionaran en una sola empresa. Indique en cada caso que nivel de concentración presenta el mercado en cuestión.</t>
  </si>
  <si>
    <t>H(4)= 14^2 + 16^2 +20^2 + 50^2= 3352 altamente concentrado</t>
  </si>
  <si>
    <t>H(5)= 14^2 + 16^2 +20^2 + 25^2+25^2 = 2102 moderadamente concentrado</t>
  </si>
  <si>
    <t>MERCADO</t>
  </si>
  <si>
    <t>CMe=CT/Q</t>
  </si>
  <si>
    <t>CMg= DCT/DQ</t>
  </si>
  <si>
    <t>BENEFICIO= INGRESO TOTAL - CONSTO TOTAL</t>
  </si>
  <si>
    <t>B= IT-CT</t>
  </si>
  <si>
    <t>IT= PXQ</t>
  </si>
  <si>
    <r>
      <t xml:space="preserve"> De un mercado en</t>
    </r>
    <r>
      <rPr>
        <sz val="14"/>
        <color rgb="FFFF0000"/>
        <rFont val="Calibri"/>
        <family val="2"/>
        <scheme val="minor"/>
      </rPr>
      <t xml:space="preserve"> competencia perfecta </t>
    </r>
    <r>
      <rPr>
        <sz val="14"/>
        <color rgb="FF000000"/>
        <rFont val="Calibri"/>
        <family val="2"/>
        <scheme val="minor"/>
      </rPr>
      <t>se conocen las funciones de oferta y demanda:</t>
    </r>
  </si>
  <si>
    <t>cf</t>
  </si>
  <si>
    <t>CT FUNCIÓN</t>
  </si>
  <si>
    <t>CT=Cme*Q</t>
  </si>
  <si>
    <t>Q=115</t>
  </si>
  <si>
    <t>Q=116</t>
  </si>
  <si>
    <t>B</t>
  </si>
  <si>
    <t>IT=P*Q</t>
  </si>
  <si>
    <t>B=(P-Cme)*Q</t>
  </si>
  <si>
    <r>
      <t>CT=0.0018*Q</t>
    </r>
    <r>
      <rPr>
        <vertAlign val="superscript"/>
        <sz val="14"/>
        <color rgb="FF000000"/>
        <rFont val="Calibri"/>
        <family val="2"/>
        <scheme val="minor"/>
      </rPr>
      <t>3</t>
    </r>
    <r>
      <rPr>
        <sz val="14"/>
        <color rgb="FF000000"/>
        <rFont val="Calibri"/>
        <family val="2"/>
        <scheme val="minor"/>
      </rPr>
      <t xml:space="preserve"> – 0.33*Q</t>
    </r>
    <r>
      <rPr>
        <vertAlign val="superscript"/>
        <sz val="14"/>
        <color rgb="FF000000"/>
        <rFont val="Calibri"/>
        <family val="2"/>
        <scheme val="minor"/>
      </rPr>
      <t>2</t>
    </r>
    <r>
      <rPr>
        <sz val="14"/>
        <color rgb="FF000000"/>
        <rFont val="Calibri"/>
        <family val="2"/>
        <scheme val="minor"/>
      </rPr>
      <t xml:space="preserve"> + 24*Q + 1200</t>
    </r>
  </si>
  <si>
    <t>CMg=3*0,0018*Q2-2*1,7*Q+670</t>
  </si>
  <si>
    <t>Cme= 0,0018Q2-1,7Q+670+50000/Q</t>
  </si>
  <si>
    <t>Img=Delta IT/Delta Q</t>
  </si>
  <si>
    <t>Img=dIT/dQ</t>
  </si>
  <si>
    <t>IT=PxQ</t>
  </si>
  <si>
    <t>IT=f(Q)</t>
  </si>
  <si>
    <t>IT=(1000-Q)*Q=1000Q-Q2</t>
  </si>
  <si>
    <t>Img= 1000-2Q</t>
  </si>
  <si>
    <t>IT-CT</t>
  </si>
  <si>
    <t>P=</t>
  </si>
  <si>
    <t>B=IT-CT</t>
  </si>
  <si>
    <t>B=(PXQ)-(CMexQ)</t>
  </si>
  <si>
    <t>B=(P-Cme)xQ</t>
  </si>
  <si>
    <t>dCT/dQ</t>
  </si>
  <si>
    <t>dIT/dQ</t>
  </si>
  <si>
    <t>MAX Benef</t>
  </si>
  <si>
    <t>CMg=P</t>
  </si>
  <si>
    <t>P=100-0,1Q</t>
  </si>
  <si>
    <t>IT=100Q-0,1Q2</t>
  </si>
  <si>
    <t>Img=100-0,2*Q</t>
  </si>
  <si>
    <t>CMg=1,2Q+15</t>
  </si>
  <si>
    <t>1,2Q+15=100-0,2Q</t>
  </si>
  <si>
    <t>Q=</t>
  </si>
  <si>
    <t>100-0,1Q=1,2Q+15</t>
  </si>
  <si>
    <t>85=1,3*Q</t>
  </si>
  <si>
    <t>85=1,4*Q</t>
  </si>
  <si>
    <t xml:space="preserve">Q y P Para mercado Comp </t>
  </si>
  <si>
    <t>Moderadamente concentrada</t>
  </si>
  <si>
    <t>Que ocurre si la empresa 1 compra 1 empresa con 8% de participación de mercado?</t>
  </si>
  <si>
    <t>Que ocurre si la empresa 1 compra 3 empresa con 2% de participación de mercado?</t>
  </si>
  <si>
    <t>g</t>
  </si>
  <si>
    <t>e/f</t>
  </si>
  <si>
    <t>Solución</t>
  </si>
  <si>
    <t>b</t>
  </si>
  <si>
    <t>c</t>
  </si>
  <si>
    <r>
      <t>CT=</t>
    </r>
    <r>
      <rPr>
        <sz val="14"/>
        <color rgb="FFFFC000"/>
        <rFont val="Calibri"/>
        <family val="2"/>
        <scheme val="minor"/>
      </rPr>
      <t>0.0018*Q</t>
    </r>
    <r>
      <rPr>
        <vertAlign val="superscript"/>
        <sz val="14"/>
        <color rgb="FFFFC000"/>
        <rFont val="Calibri"/>
        <family val="2"/>
        <scheme val="minor"/>
      </rPr>
      <t>3</t>
    </r>
    <r>
      <rPr>
        <sz val="14"/>
        <color rgb="FFFFC000"/>
        <rFont val="Calibri"/>
        <family val="2"/>
        <scheme val="minor"/>
      </rPr>
      <t xml:space="preserve"> – 0.33*Q</t>
    </r>
    <r>
      <rPr>
        <vertAlign val="superscript"/>
        <sz val="14"/>
        <color rgb="FFFFC000"/>
        <rFont val="Calibri"/>
        <family val="2"/>
        <scheme val="minor"/>
      </rPr>
      <t>2</t>
    </r>
    <r>
      <rPr>
        <sz val="14"/>
        <color rgb="FFFFC000"/>
        <rFont val="Calibri"/>
        <family val="2"/>
        <scheme val="minor"/>
      </rPr>
      <t xml:space="preserve"> + 24*Q </t>
    </r>
    <r>
      <rPr>
        <sz val="14"/>
        <color rgb="FF000000"/>
        <rFont val="Calibri"/>
        <family val="2"/>
        <scheme val="minor"/>
      </rPr>
      <t xml:space="preserve">+ </t>
    </r>
    <r>
      <rPr>
        <sz val="14"/>
        <color theme="9"/>
        <rFont val="Calibri"/>
        <family val="2"/>
        <scheme val="minor"/>
      </rPr>
      <t>900</t>
    </r>
  </si>
  <si>
    <t>B= 20xQ - (0.0018*Q3 – 0.33*Q2 + 24*Q + 900)</t>
  </si>
  <si>
    <r>
      <t>B= IT-CT = PXQ - (CMeXQ) =</t>
    </r>
    <r>
      <rPr>
        <sz val="11"/>
        <color rgb="FFC00000"/>
        <rFont val="Calibri"/>
        <family val="2"/>
        <scheme val="minor"/>
      </rPr>
      <t xml:space="preserve"> (P-Cme</t>
    </r>
    <r>
      <rPr>
        <sz val="11"/>
        <color theme="1"/>
        <rFont val="Calibri"/>
        <family val="2"/>
        <scheme val="minor"/>
      </rPr>
      <t>)XQ</t>
    </r>
  </si>
  <si>
    <t>IT=PxQ=20xQ</t>
  </si>
  <si>
    <t>Img=20=P=Ime</t>
  </si>
  <si>
    <t>CMg=0,0054Q*Q-3,4*Q+670</t>
  </si>
  <si>
    <t>IT=PxQ=(1000-Q)xQ=1000Q-Q²</t>
  </si>
  <si>
    <t>y=a+bx</t>
  </si>
  <si>
    <r>
      <t>Img=1000</t>
    </r>
    <r>
      <rPr>
        <sz val="11"/>
        <color rgb="FFC00000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Q</t>
    </r>
  </si>
  <si>
    <r>
      <t>P=1000</t>
    </r>
    <r>
      <rPr>
        <sz val="11"/>
        <color rgb="FFC00000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Q</t>
    </r>
  </si>
  <si>
    <t>0,0054Q²-3,4*Q+670=1000-2Q</t>
  </si>
  <si>
    <t>Q max B</t>
  </si>
  <si>
    <t>0,0054Q²-3,4*Q+670=1000-Q</t>
  </si>
  <si>
    <t>DECIL</t>
  </si>
  <si>
    <t>% ACUM. POB</t>
  </si>
  <si>
    <t>% INGRESO</t>
  </si>
  <si>
    <t>% ACUM INGR</t>
  </si>
  <si>
    <t>PROM. POB. DEC.</t>
  </si>
  <si>
    <t>PERF. IGUALDAD</t>
  </si>
  <si>
    <t>PROM INGR DEC</t>
  </si>
  <si>
    <t>C. LORENZ</t>
  </si>
  <si>
    <t>A+B=</t>
  </si>
  <si>
    <t>B=</t>
  </si>
  <si>
    <t>A=</t>
  </si>
  <si>
    <t>GINI APROX=</t>
  </si>
  <si>
    <t>Fuente:</t>
  </si>
  <si>
    <t>https://www.indec.gob.ar/uploads/informesdeprensa/ingresos_1trim21492288B743.pdf</t>
  </si>
  <si>
    <r>
      <t xml:space="preserve">a) </t>
    </r>
    <r>
      <rPr>
        <sz val="14"/>
        <color rgb="FF000000"/>
        <rFont val="Calibri"/>
        <family val="2"/>
        <scheme val="minor"/>
      </rPr>
      <t>El precio y la cantidad de equilibrio</t>
    </r>
  </si>
  <si>
    <r>
      <t xml:space="preserve">b) </t>
    </r>
    <r>
      <rPr>
        <sz val="14"/>
        <color rgb="FF000000"/>
        <rFont val="Calibri"/>
        <family val="2"/>
        <scheme val="minor"/>
      </rPr>
      <t>Las funciones de Costo Medio y Costo Marginal</t>
    </r>
  </si>
  <si>
    <r>
      <t xml:space="preserve">c) </t>
    </r>
    <r>
      <rPr>
        <sz val="14"/>
        <color rgb="FF000000"/>
        <rFont val="Calibri"/>
        <family val="2"/>
        <scheme val="minor"/>
      </rPr>
      <t>La cantidad a producir que maximiza el beneficio, por un análisis total</t>
    </r>
  </si>
  <si>
    <r>
      <t xml:space="preserve">d) </t>
    </r>
    <r>
      <rPr>
        <sz val="14"/>
        <color rgb="FF000000"/>
        <rFont val="Calibri"/>
        <family val="2"/>
        <scheme val="minor"/>
      </rPr>
      <t>La cantidad a producir que maximiza el beneficio, por un análisis marginal</t>
    </r>
  </si>
  <si>
    <r>
      <t xml:space="preserve">e) </t>
    </r>
    <r>
      <rPr>
        <sz val="14"/>
        <color rgb="FF000000"/>
        <rFont val="Calibri"/>
        <family val="2"/>
        <scheme val="minor"/>
      </rPr>
      <t>Mínimo precio al cual puede operar la empresa</t>
    </r>
  </si>
  <si>
    <r>
      <t xml:space="preserve">f) </t>
    </r>
    <r>
      <rPr>
        <sz val="14"/>
        <color rgb="FF000000"/>
        <rFont val="Calibri"/>
        <family val="2"/>
        <scheme val="minor"/>
      </rPr>
      <t>Qué ocurre si los costos fijos se incrementan de 900 a 1200?</t>
    </r>
  </si>
  <si>
    <r>
      <t xml:space="preserve">a) </t>
    </r>
    <r>
      <rPr>
        <sz val="14"/>
        <color rgb="FF000000"/>
        <rFont val="Calibri"/>
        <family val="2"/>
        <scheme val="minor"/>
      </rPr>
      <t>Las funciones de Costo Medio, Costo Marginal e ingreso marginal</t>
    </r>
  </si>
  <si>
    <r>
      <t xml:space="preserve">b) </t>
    </r>
    <r>
      <rPr>
        <sz val="14"/>
        <color rgb="FF000000"/>
        <rFont val="Calibri"/>
        <family val="2"/>
        <scheme val="minor"/>
      </rPr>
      <t>La cantidad a producir que maximiza el beneficio, por un análisis marginal</t>
    </r>
  </si>
  <si>
    <r>
      <t xml:space="preserve">c) </t>
    </r>
    <r>
      <rPr>
        <sz val="14"/>
        <color rgb="FF000000"/>
        <rFont val="Calibri"/>
        <family val="2"/>
        <scheme val="minor"/>
      </rPr>
      <t>La cantidad a producir que maximiza el beneficio si la empresa formara parte de un mercado competitivo</t>
    </r>
  </si>
  <si>
    <t>a y b</t>
  </si>
  <si>
    <t>q</t>
  </si>
  <si>
    <t>p</t>
  </si>
  <si>
    <t>CTMe</t>
  </si>
  <si>
    <t>CT=3*Q3 - 33*Q2 + 141*Q + 120.</t>
  </si>
  <si>
    <t>CTMe= 3*Q^2-33*Q+141-120/Q</t>
  </si>
  <si>
    <t>CMg= 9*Q^2-66*Q+141</t>
  </si>
  <si>
    <t>BE</t>
  </si>
  <si>
    <t>0,00008*Q^2-0,084*Q+35-1200/Q</t>
  </si>
  <si>
    <t>0,00008*3*Q^2-0,084*2*Q+35</t>
  </si>
  <si>
    <t>P=-Q/100+4000/100</t>
  </si>
  <si>
    <t>P=-Q/100+40</t>
  </si>
  <si>
    <t>IT= (-Q/100+40)*Q</t>
  </si>
  <si>
    <t>IT=-Q^2/100+40Q</t>
  </si>
  <si>
    <t>Img=-2Q/100+40</t>
  </si>
  <si>
    <t>4000-100P</t>
  </si>
  <si>
    <t>q-4000</t>
  </si>
  <si>
    <t>-100p</t>
  </si>
  <si>
    <t>q/-100+4000/100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</si>
</sst>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+mj-lt"/>
    </font>
    <font>
      <vertAlign val="superscript"/>
      <sz val="14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+mj-lt"/>
    </font>
    <font>
      <vertAlign val="superscript"/>
      <sz val="12"/>
      <color rgb="FF000000"/>
      <name val="Calibri"/>
      <family val="2"/>
      <scheme val="minor"/>
    </font>
    <font>
      <sz val="18"/>
      <color rgb="FF000000"/>
      <name val="Arial"/>
      <family val="2"/>
    </font>
    <font>
      <sz val="14"/>
      <color rgb="FF000000"/>
      <name val="Arial"/>
      <family val="2"/>
    </font>
    <font>
      <sz val="11"/>
      <color rgb="FF9C0006"/>
      <name val="Calibri"/>
      <family val="2"/>
      <scheme val="minor"/>
    </font>
    <font>
      <sz val="7"/>
      <color theme="1"/>
      <name val="Times New Roman"/>
      <family val="1"/>
    </font>
    <font>
      <sz val="10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9"/>
      <name val="Calibri"/>
      <family val="2"/>
      <scheme val="minor"/>
    </font>
    <font>
      <sz val="14"/>
      <color rgb="FFFFC000"/>
      <name val="Calibri"/>
      <family val="2"/>
      <scheme val="minor"/>
    </font>
    <font>
      <vertAlign val="superscript"/>
      <sz val="14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19" fillId="7" borderId="0" applyNumberFormat="0" applyBorder="0" applyAlignment="0" applyProtection="0"/>
    <xf numFmtId="44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5" fillId="0" borderId="0" xfId="0" applyFont="1" applyAlignment="1">
      <alignment horizontal="left" vertical="center" readingOrder="1"/>
    </xf>
    <xf numFmtId="0" fontId="6" fillId="0" borderId="0" xfId="0" applyFont="1"/>
    <xf numFmtId="0" fontId="7" fillId="0" borderId="0" xfId="0" applyFont="1" applyAlignment="1">
      <alignment horizontal="left" vertical="center" readingOrder="1"/>
    </xf>
    <xf numFmtId="0" fontId="9" fillId="0" borderId="0" xfId="0" applyFont="1" applyAlignment="1">
      <alignment horizontal="left" vertical="center" indent="5" readingOrder="1"/>
    </xf>
    <xf numFmtId="0" fontId="5" fillId="0" borderId="0" xfId="0" applyFont="1" applyAlignment="1">
      <alignment horizontal="center" vertical="center" readingOrder="1"/>
    </xf>
    <xf numFmtId="0" fontId="11" fillId="2" borderId="0" xfId="1" applyFont="1"/>
    <xf numFmtId="0" fontId="8" fillId="3" borderId="0" xfId="2" applyFont="1" applyAlignment="1">
      <alignment horizontal="left" vertical="center" indent="5" readingOrder="1"/>
    </xf>
    <xf numFmtId="0" fontId="8" fillId="3" borderId="0" xfId="2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4" borderId="0" xfId="3"/>
    <xf numFmtId="0" fontId="1" fillId="3" borderId="0" xfId="2" applyFont="1" applyAlignment="1">
      <alignment horizontal="left" vertical="center" indent="5" readingOrder="1"/>
    </xf>
    <xf numFmtId="0" fontId="1" fillId="3" borderId="0" xfId="2" applyFont="1"/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13" fillId="5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5" borderId="1" xfId="0" applyNumberFormat="1" applyFill="1" applyBorder="1" applyAlignment="1">
      <alignment horizontal="center"/>
    </xf>
    <xf numFmtId="0" fontId="14" fillId="3" borderId="0" xfId="2" applyFont="1" applyAlignment="1">
      <alignment horizontal="left" vertical="center" indent="5" readingOrder="1"/>
    </xf>
    <xf numFmtId="0" fontId="14" fillId="3" borderId="0" xfId="2" applyFont="1"/>
    <xf numFmtId="0" fontId="15" fillId="0" borderId="0" xfId="0" applyFont="1" applyAlignment="1">
      <alignment horizontal="left" vertical="center" indent="4" readingOrder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6" borderId="0" xfId="0" applyFill="1"/>
    <xf numFmtId="0" fontId="17" fillId="0" borderId="0" xfId="0" applyFont="1" applyAlignment="1">
      <alignment horizontal="left" vertical="center" readingOrder="1"/>
    </xf>
    <xf numFmtId="0" fontId="0" fillId="0" borderId="1" xfId="0" applyBorder="1" applyAlignment="1">
      <alignment horizontal="center" wrapText="1"/>
    </xf>
    <xf numFmtId="2" fontId="0" fillId="0" borderId="1" xfId="4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1" fillId="0" borderId="0" xfId="0" applyFont="1" applyAlignment="1">
      <alignment horizontal="left" vertical="center"/>
    </xf>
    <xf numFmtId="0" fontId="19" fillId="7" borderId="0" xfId="5"/>
    <xf numFmtId="0" fontId="0" fillId="5" borderId="1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44" fontId="0" fillId="0" borderId="0" xfId="6" applyFont="1"/>
    <xf numFmtId="0" fontId="23" fillId="0" borderId="0" xfId="0" applyFont="1" applyAlignment="1">
      <alignment horizontal="left" vertical="center" readingOrder="1"/>
    </xf>
    <xf numFmtId="0" fontId="18" fillId="0" borderId="0" xfId="0" applyFont="1" applyAlignment="1">
      <alignment horizontal="left" vertical="center" wrapText="1" readingOrder="1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1" fontId="8" fillId="0" borderId="0" xfId="0" applyNumberFormat="1" applyFont="1" applyAlignment="1">
      <alignment horizontal="left"/>
    </xf>
    <xf numFmtId="44" fontId="8" fillId="0" borderId="0" xfId="6" applyFont="1"/>
    <xf numFmtId="1" fontId="0" fillId="0" borderId="0" xfId="0" applyNumberFormat="1"/>
    <xf numFmtId="0" fontId="0" fillId="0" borderId="0" xfId="0" applyBorder="1" applyAlignment="1">
      <alignment horizontal="center"/>
    </xf>
    <xf numFmtId="0" fontId="3" fillId="6" borderId="0" xfId="0" applyFont="1" applyFill="1"/>
    <xf numFmtId="0" fontId="3" fillId="5" borderId="0" xfId="0" applyFont="1" applyFill="1" applyAlignment="1">
      <alignment horizontal="left"/>
    </xf>
    <xf numFmtId="0" fontId="3" fillId="0" borderId="0" xfId="0" applyFont="1"/>
    <xf numFmtId="0" fontId="27" fillId="5" borderId="0" xfId="0" applyFont="1" applyFill="1" applyAlignment="1">
      <alignment horizontal="left"/>
    </xf>
    <xf numFmtId="0" fontId="29" fillId="0" borderId="0" xfId="0" applyFont="1"/>
    <xf numFmtId="0" fontId="31" fillId="0" borderId="0" xfId="7" applyFont="1"/>
    <xf numFmtId="0" fontId="32" fillId="0" borderId="0" xfId="7" applyFont="1" applyAlignment="1">
      <alignment horizontal="center"/>
    </xf>
    <xf numFmtId="0" fontId="21" fillId="0" borderId="0" xfId="0" applyFont="1" applyAlignment="1">
      <alignment horizontal="center"/>
    </xf>
    <xf numFmtId="164" fontId="32" fillId="0" borderId="0" xfId="7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0" fontId="32" fillId="0" borderId="0" xfId="7" applyFont="1"/>
    <xf numFmtId="0" fontId="21" fillId="0" borderId="0" xfId="0" applyFont="1"/>
    <xf numFmtId="0" fontId="21" fillId="0" borderId="0" xfId="0" applyFont="1" applyAlignment="1">
      <alignment horizontal="right"/>
    </xf>
    <xf numFmtId="0" fontId="32" fillId="0" borderId="0" xfId="7" applyFont="1" applyAlignment="1">
      <alignment horizontal="right"/>
    </xf>
    <xf numFmtId="2" fontId="21" fillId="0" borderId="0" xfId="0" applyNumberFormat="1" applyFont="1"/>
    <xf numFmtId="0" fontId="33" fillId="0" borderId="0" xfId="8"/>
    <xf numFmtId="165" fontId="0" fillId="5" borderId="1" xfId="0" applyNumberFormat="1" applyFill="1" applyBorder="1" applyAlignment="1">
      <alignment horizontal="center"/>
    </xf>
    <xf numFmtId="0" fontId="0" fillId="0" borderId="0" xfId="0" quotePrefix="1"/>
    <xf numFmtId="0" fontId="5" fillId="0" borderId="0" xfId="0" applyFont="1" applyAlignment="1">
      <alignment vertical="center" readingOrder="1"/>
    </xf>
    <xf numFmtId="43" fontId="0" fillId="0" borderId="0" xfId="9" applyFont="1"/>
    <xf numFmtId="0" fontId="0" fillId="8" borderId="0" xfId="0" applyFill="1"/>
    <xf numFmtId="43" fontId="0" fillId="8" borderId="0" xfId="9" applyFont="1" applyFill="1"/>
    <xf numFmtId="0" fontId="0" fillId="9" borderId="0" xfId="0" applyFill="1"/>
    <xf numFmtId="43" fontId="0" fillId="9" borderId="0" xfId="9" applyFont="1" applyFill="1"/>
    <xf numFmtId="43" fontId="0" fillId="6" borderId="0" xfId="9" applyFont="1" applyFill="1"/>
    <xf numFmtId="43" fontId="0" fillId="0" borderId="1" xfId="9" applyFont="1" applyBorder="1" applyAlignment="1">
      <alignment horizontal="center"/>
    </xf>
    <xf numFmtId="43" fontId="0" fillId="8" borderId="1" xfId="9" applyFont="1" applyFill="1" applyBorder="1" applyAlignment="1">
      <alignment horizontal="center"/>
    </xf>
    <xf numFmtId="0" fontId="0" fillId="0" borderId="1" xfId="0" applyBorder="1"/>
    <xf numFmtId="0" fontId="34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 readingOrder="1"/>
    </xf>
    <xf numFmtId="0" fontId="0" fillId="0" borderId="0" xfId="0" applyAlignment="1">
      <alignment horizontal="left" wrapText="1"/>
    </xf>
  </cellXfs>
  <cellStyles count="10">
    <cellStyle name="20% - Énfasis4" xfId="3" builtinId="42"/>
    <cellStyle name="40% - Énfasis2" xfId="2" builtinId="35"/>
    <cellStyle name="Énfasis2" xfId="1" builtinId="33"/>
    <cellStyle name="Hipervínculo" xfId="8" builtinId="8"/>
    <cellStyle name="Incorrecto" xfId="5" builtinId="27"/>
    <cellStyle name="Millares" xfId="9" builtinId="3"/>
    <cellStyle name="Moneda" xfId="6" builtinId="4"/>
    <cellStyle name="Normal" xfId="0" builtinId="0"/>
    <cellStyle name="Normal 2" xfId="7" xr:uid="{00000000-0005-0000-0000-000008000000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'Competencia perfecta 1'!$C$30</c:f>
              <c:strCache>
                <c:ptCount val="1"/>
                <c:pt idx="0">
                  <c:v>Qd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'Competencia perfecta 1'!$C$31:$C$40</c:f>
              <c:numCache>
                <c:formatCode>General</c:formatCode>
                <c:ptCount val="10"/>
                <c:pt idx="0">
                  <c:v>1800</c:v>
                </c:pt>
                <c:pt idx="1">
                  <c:v>1700</c:v>
                </c:pt>
                <c:pt idx="2">
                  <c:v>1600</c:v>
                </c:pt>
                <c:pt idx="3">
                  <c:v>1500</c:v>
                </c:pt>
                <c:pt idx="4">
                  <c:v>1400</c:v>
                </c:pt>
                <c:pt idx="5">
                  <c:v>1300</c:v>
                </c:pt>
                <c:pt idx="6">
                  <c:v>1200</c:v>
                </c:pt>
                <c:pt idx="7">
                  <c:v>1100</c:v>
                </c:pt>
                <c:pt idx="8">
                  <c:v>1000</c:v>
                </c:pt>
                <c:pt idx="9">
                  <c:v>900</c:v>
                </c:pt>
              </c:numCache>
            </c:numRef>
          </c:xVal>
          <c:yVal>
            <c:numRef>
              <c:f>'Competencia perfecta 1'!$B$31:$B$40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D0-437B-BF5E-6BF86C73545A}"/>
            </c:ext>
          </c:extLst>
        </c:ser>
        <c:ser>
          <c:idx val="1"/>
          <c:order val="1"/>
          <c:tx>
            <c:strRef>
              <c:f>'Competencia perfecta 1'!$D$30</c:f>
              <c:strCache>
                <c:ptCount val="1"/>
                <c:pt idx="0">
                  <c:v>Qo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'Competencia perfecta 1'!$D$31:$D$40</c:f>
              <c:numCache>
                <c:formatCode>General</c:formatCode>
                <c:ptCount val="1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</c:numCache>
            </c:numRef>
          </c:xVal>
          <c:yVal>
            <c:numRef>
              <c:f>'Competencia perfecta 1'!$B$31:$B$40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D0-437B-BF5E-6BF86C735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646496"/>
        <c:axId val="1075642144"/>
      </c:scatterChart>
      <c:valAx>
        <c:axId val="107564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5642144"/>
        <c:crosses val="autoZero"/>
        <c:crossBetween val="midCat"/>
      </c:valAx>
      <c:valAx>
        <c:axId val="10756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56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1E8F-460A-9C3A-7D17CA0C5709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1E8F-460A-9C3A-7D17CA0C5709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1E8F-460A-9C3A-7D17CA0C5709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1E8F-460A-9C3A-7D17CA0C5709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1E8F-460A-9C3A-7D17CA0C5709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1E8F-460A-9C3A-7D17CA0C5709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1E8F-460A-9C3A-7D17CA0C5709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1E8F-460A-9C3A-7D17CA0C5709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1E8F-460A-9C3A-7D17CA0C5709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1E8F-460A-9C3A-7D17CA0C5709}"/>
              </c:ext>
            </c:extLst>
          </c:dPt>
          <c:dPt>
            <c:idx val="10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1E8F-460A-9C3A-7D17CA0C5709}"/>
              </c:ext>
            </c:extLst>
          </c:dPt>
          <c:dPt>
            <c:idx val="11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1E8F-460A-9C3A-7D17CA0C5709}"/>
              </c:ext>
            </c:extLst>
          </c:dPt>
          <c:dPt>
            <c:idx val="12"/>
            <c:bubble3D val="0"/>
            <c:spPr>
              <a:pattFill prst="ltUpDiag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accent1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1E8F-460A-9C3A-7D17CA0C5709}"/>
              </c:ext>
            </c:extLst>
          </c:dPt>
          <c:dPt>
            <c:idx val="13"/>
            <c:bubble3D val="0"/>
            <c:spPr>
              <a:pattFill prst="ltUpDiag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1E8F-460A-9C3A-7D17CA0C5709}"/>
              </c:ext>
            </c:extLst>
          </c:dPt>
          <c:dPt>
            <c:idx val="14"/>
            <c:bubble3D val="0"/>
            <c:spPr>
              <a:pattFill prst="ltUpDiag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accent3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D-1E8F-460A-9C3A-7D17CA0C5709}"/>
              </c:ext>
            </c:extLst>
          </c:dPt>
          <c:dPt>
            <c:idx val="15"/>
            <c:bubble3D val="0"/>
            <c:spPr>
              <a:pattFill prst="ltUpDiag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F-1E8F-460A-9C3A-7D17CA0C5709}"/>
              </c:ext>
            </c:extLst>
          </c:dPt>
          <c:val>
            <c:numRef>
              <c:f>'Indice Herfindahl 1'!$I$17:$X$17</c:f>
              <c:numCache>
                <c:formatCode>0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E8F-460A-9C3A-7D17CA0C5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75210616155499"/>
          <c:y val="5.4827257703898132E-2"/>
          <c:w val="0.75483288365178236"/>
          <c:h val="0.7691733827389223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'Distr. Ingreso (GINI)'!$S$8:$S$19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100</c:v>
                </c:pt>
              </c:numCache>
            </c:numRef>
          </c:xVal>
          <c:yVal>
            <c:numRef>
              <c:f>'Distr. Ingreso (GINI)'!$S$8:$S$19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2B-4D52-B06D-6CFF2D204125}"/>
            </c:ext>
          </c:extLst>
        </c:ser>
        <c:ser>
          <c:idx val="1"/>
          <c:order val="1"/>
          <c:xVal>
            <c:numRef>
              <c:f>'Distr. Ingreso (GINI)'!$S$8:$S$19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100</c:v>
                </c:pt>
              </c:numCache>
            </c:numRef>
          </c:xVal>
          <c:yVal>
            <c:numRef>
              <c:f>'Distr. Ingreso (GINI)'!$U$8:$U$19</c:f>
              <c:numCache>
                <c:formatCode>0.0</c:formatCode>
                <c:ptCount val="12"/>
                <c:pt idx="1">
                  <c:v>0.72</c:v>
                </c:pt>
                <c:pt idx="2">
                  <c:v>2.91</c:v>
                </c:pt>
                <c:pt idx="3">
                  <c:v>6.4399999999999995</c:v>
                </c:pt>
                <c:pt idx="4">
                  <c:v>11.15</c:v>
                </c:pt>
                <c:pt idx="5">
                  <c:v>17.05</c:v>
                </c:pt>
                <c:pt idx="6">
                  <c:v>24.35</c:v>
                </c:pt>
                <c:pt idx="7">
                  <c:v>33.299999999999997</c:v>
                </c:pt>
                <c:pt idx="8">
                  <c:v>44.400000000000006</c:v>
                </c:pt>
                <c:pt idx="9">
                  <c:v>59.099999999999994</c:v>
                </c:pt>
                <c:pt idx="10">
                  <c:v>83.8</c:v>
                </c:pt>
                <c:pt idx="11" formatCode="General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2B-4D52-B06D-6CFF2D20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650848"/>
        <c:axId val="1019646496"/>
      </c:scatterChart>
      <c:valAx>
        <c:axId val="101965084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%Acumulado</a:t>
                </a:r>
                <a:r>
                  <a:rPr lang="en-US" baseline="0"/>
                  <a:t> de la poblacion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9646496"/>
        <c:crosses val="autoZero"/>
        <c:crossBetween val="midCat"/>
        <c:majorUnit val="10"/>
      </c:valAx>
      <c:valAx>
        <c:axId val="101964649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Acumulado del</a:t>
                </a:r>
                <a:r>
                  <a:rPr lang="en-US" baseline="0"/>
                  <a:t> Ingreso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96508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'Competencia perfecta 1'!$F$48</c:f>
              <c:strCache>
                <c:ptCount val="1"/>
                <c:pt idx="0">
                  <c:v>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'Competencia perfecta 1'!$E$49:$E$59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112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</c:numCache>
            </c:numRef>
          </c:xVal>
          <c:yVal>
            <c:numRef>
              <c:f>'Competencia perfecta 1'!$F$49:$F$59</c:f>
              <c:numCache>
                <c:formatCode>General</c:formatCode>
                <c:ptCount val="11"/>
                <c:pt idx="0">
                  <c:v>900</c:v>
                </c:pt>
                <c:pt idx="1">
                  <c:v>1262.4000000000001</c:v>
                </c:pt>
                <c:pt idx="2">
                  <c:v>1447.2</c:v>
                </c:pt>
                <c:pt idx="3">
                  <c:v>1540.8</c:v>
                </c:pt>
                <c:pt idx="4">
                  <c:v>1629.6</c:v>
                </c:pt>
                <c:pt idx="5">
                  <c:v>1800</c:v>
                </c:pt>
                <c:pt idx="6">
                  <c:v>1977.3503999999994</c:v>
                </c:pt>
                <c:pt idx="7">
                  <c:v>2138.4</c:v>
                </c:pt>
                <c:pt idx="8">
                  <c:v>2731.2</c:v>
                </c:pt>
                <c:pt idx="9">
                  <c:v>3664.8</c:v>
                </c:pt>
                <c:pt idx="10">
                  <c:v>5025.6000000000004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F2-4D29-9990-BCACB4576888}"/>
            </c:ext>
          </c:extLst>
        </c:ser>
        <c:ser>
          <c:idx val="1"/>
          <c:order val="1"/>
          <c:tx>
            <c:strRef>
              <c:f>'Competencia perfecta 1'!$G$48</c:f>
              <c:strCache>
                <c:ptCount val="1"/>
                <c:pt idx="0">
                  <c:v>CF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'Competencia perfecta 1'!$E$49:$E$59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112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</c:numCache>
            </c:numRef>
          </c:xVal>
          <c:yVal>
            <c:numRef>
              <c:f>'Competencia perfecta 1'!$G$49:$G$59</c:f>
              <c:numCache>
                <c:formatCode>General</c:formatCode>
                <c:ptCount val="11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F2-4D29-9990-BCACB4576888}"/>
            </c:ext>
          </c:extLst>
        </c:ser>
        <c:ser>
          <c:idx val="2"/>
          <c:order val="2"/>
          <c:tx>
            <c:strRef>
              <c:f>'Competencia perfecta 1'!$H$48</c:f>
              <c:strCache>
                <c:ptCount val="1"/>
                <c:pt idx="0">
                  <c:v>CV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'Competencia perfecta 1'!$E$49:$E$59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112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</c:numCache>
            </c:numRef>
          </c:xVal>
          <c:yVal>
            <c:numRef>
              <c:f>'Competencia perfecta 1'!$H$49:$H$59</c:f>
              <c:numCache>
                <c:formatCode>General</c:formatCode>
                <c:ptCount val="11"/>
                <c:pt idx="0">
                  <c:v>0</c:v>
                </c:pt>
                <c:pt idx="1">
                  <c:v>362.40000000000009</c:v>
                </c:pt>
                <c:pt idx="2">
                  <c:v>547.20000000000005</c:v>
                </c:pt>
                <c:pt idx="3">
                  <c:v>640.79999999999995</c:v>
                </c:pt>
                <c:pt idx="4">
                  <c:v>729.59999999999991</c:v>
                </c:pt>
                <c:pt idx="5">
                  <c:v>900</c:v>
                </c:pt>
                <c:pt idx="6">
                  <c:v>1077.3503999999994</c:v>
                </c:pt>
                <c:pt idx="7">
                  <c:v>1238.4000000000001</c:v>
                </c:pt>
                <c:pt idx="8">
                  <c:v>1831.1999999999998</c:v>
                </c:pt>
                <c:pt idx="9">
                  <c:v>2764.8</c:v>
                </c:pt>
                <c:pt idx="10">
                  <c:v>4125.6000000000004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F2-4D29-9990-BCACB4576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650848"/>
        <c:axId val="1075654112"/>
      </c:scatterChart>
      <c:valAx>
        <c:axId val="10756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5654112"/>
        <c:crosses val="autoZero"/>
        <c:crossBetween val="midCat"/>
      </c:valAx>
      <c:valAx>
        <c:axId val="10756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565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'Competencia perfecta 1'!$I$48</c:f>
              <c:strCache>
                <c:ptCount val="1"/>
                <c:pt idx="0">
                  <c:v>CMe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'Competencia perfecta 1'!$E$49:$E$59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112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</c:numCache>
            </c:numRef>
          </c:xVal>
          <c:yVal>
            <c:numRef>
              <c:f>'Competencia perfecta 1'!$I$49:$I$59</c:f>
              <c:numCache>
                <c:formatCode>0.0</c:formatCode>
                <c:ptCount val="11"/>
                <c:pt idx="1">
                  <c:v>63.120000000000005</c:v>
                </c:pt>
                <c:pt idx="2">
                  <c:v>36.18</c:v>
                </c:pt>
                <c:pt idx="3">
                  <c:v>25.68</c:v>
                </c:pt>
                <c:pt idx="4">
                  <c:v>20.369999999999997</c:v>
                </c:pt>
                <c:pt idx="5">
                  <c:v>18</c:v>
                </c:pt>
                <c:pt idx="6" formatCode="0.000">
                  <c:v>17.65491428571428</c:v>
                </c:pt>
                <c:pt idx="7">
                  <c:v>17.82</c:v>
                </c:pt>
                <c:pt idx="8">
                  <c:v>19.508571428571429</c:v>
                </c:pt>
                <c:pt idx="9">
                  <c:v>22.905000000000001</c:v>
                </c:pt>
                <c:pt idx="10">
                  <c:v>27.92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9F-40CF-9167-131758C88DA9}"/>
            </c:ext>
          </c:extLst>
        </c:ser>
        <c:ser>
          <c:idx val="1"/>
          <c:order val="1"/>
          <c:tx>
            <c:strRef>
              <c:f>'Competencia perfecta 1'!$J$48</c:f>
              <c:strCache>
                <c:ptCount val="1"/>
                <c:pt idx="0">
                  <c:v>CMg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'Competencia perfecta 1'!$E$49:$E$59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112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</c:numCache>
            </c:numRef>
          </c:xVal>
          <c:yVal>
            <c:numRef>
              <c:f>'Competencia perfecta 1'!$J$49:$J$59</c:f>
              <c:numCache>
                <c:formatCode>General</c:formatCode>
                <c:ptCount val="11"/>
                <c:pt idx="1">
                  <c:v>12.959999999999999</c:v>
                </c:pt>
                <c:pt idx="2">
                  <c:v>6.2399999999999984</c:v>
                </c:pt>
                <c:pt idx="3">
                  <c:v>3.84</c:v>
                </c:pt>
                <c:pt idx="4">
                  <c:v>5.759999999999998</c:v>
                </c:pt>
                <c:pt idx="5">
                  <c:v>12</c:v>
                </c:pt>
                <c:pt idx="6">
                  <c:v>17.817599999999999</c:v>
                </c:pt>
                <c:pt idx="7">
                  <c:v>22.560000000000002</c:v>
                </c:pt>
                <c:pt idx="8">
                  <c:v>37.44</c:v>
                </c:pt>
                <c:pt idx="9">
                  <c:v>56.64</c:v>
                </c:pt>
                <c:pt idx="10">
                  <c:v>80.16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9F-40CF-9167-131758C88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654656"/>
        <c:axId val="1075651392"/>
      </c:scatterChart>
      <c:valAx>
        <c:axId val="107565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5651392"/>
        <c:crosses val="autoZero"/>
        <c:crossBetween val="midCat"/>
      </c:valAx>
      <c:valAx>
        <c:axId val="10756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565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4966090312958"/>
          <c:y val="6.5476190476190479E-2"/>
          <c:w val="0.78350067819374081"/>
          <c:h val="0.725753655793025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'Competencia perfecta 1'!$D$79</c:f>
              <c:strCache>
                <c:ptCount val="1"/>
                <c:pt idx="0">
                  <c:v>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'Competencia perfecta 1'!$C$80:$C$90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112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</c:numCache>
            </c:numRef>
          </c:xVal>
          <c:yVal>
            <c:numRef>
              <c:f>'Competencia perfecta 1'!$D$80:$D$90</c:f>
              <c:numCache>
                <c:formatCode>0.0</c:formatCode>
                <c:ptCount val="11"/>
                <c:pt idx="0">
                  <c:v>900</c:v>
                </c:pt>
                <c:pt idx="1">
                  <c:v>1262.4000000000001</c:v>
                </c:pt>
                <c:pt idx="2">
                  <c:v>1447.2</c:v>
                </c:pt>
                <c:pt idx="3">
                  <c:v>1540.8</c:v>
                </c:pt>
                <c:pt idx="4">
                  <c:v>1629.6</c:v>
                </c:pt>
                <c:pt idx="5">
                  <c:v>1800</c:v>
                </c:pt>
                <c:pt idx="6">
                  <c:v>1977.3503999999994</c:v>
                </c:pt>
                <c:pt idx="7">
                  <c:v>2138.4</c:v>
                </c:pt>
                <c:pt idx="8">
                  <c:v>2731.2</c:v>
                </c:pt>
                <c:pt idx="9">
                  <c:v>3664.8</c:v>
                </c:pt>
                <c:pt idx="10">
                  <c:v>5025.6000000000004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2C-407D-B1DC-39CE1FDC5C22}"/>
            </c:ext>
          </c:extLst>
        </c:ser>
        <c:ser>
          <c:idx val="1"/>
          <c:order val="1"/>
          <c:tx>
            <c:strRef>
              <c:f>'Competencia perfecta 1'!$F$79</c:f>
              <c:strCache>
                <c:ptCount val="1"/>
                <c:pt idx="0">
                  <c:v>IT=QxP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'Competencia perfecta 1'!$C$80:$C$90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112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</c:numCache>
            </c:numRef>
          </c:xVal>
          <c:yVal>
            <c:numRef>
              <c:f>'Competencia perfecta 1'!$F$80:$F$90</c:f>
              <c:numCache>
                <c:formatCode>General</c:formatCode>
                <c:ptCount val="1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2240</c:v>
                </c:pt>
                <c:pt idx="7">
                  <c:v>2400</c:v>
                </c:pt>
                <c:pt idx="8">
                  <c:v>2800</c:v>
                </c:pt>
                <c:pt idx="9">
                  <c:v>3200</c:v>
                </c:pt>
                <c:pt idx="10">
                  <c:v>3600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2C-407D-B1DC-39CE1FDC5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653568"/>
        <c:axId val="1075655200"/>
      </c:scatterChart>
      <c:scatterChart>
        <c:scatterStyle val="smoothMarker"/>
        <c:varyColors val="0"/>
        <c:ser>
          <c:idx val="2"/>
          <c:order val="2"/>
          <c:tx>
            <c:strRef>
              <c:f>'Competencia perfecta 1'!$G$79</c:f>
              <c:strCache>
                <c:ptCount val="1"/>
                <c:pt idx="0">
                  <c:v>Beneficio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'Competencia perfecta 1'!#REF!</c:f>
            </c:numRef>
          </c:xVal>
          <c:yVal>
            <c:numRef>
              <c:f>'Competencia perfecta 1'!$G$80:$G$90</c:f>
              <c:numCache>
                <c:formatCode>0.00</c:formatCode>
                <c:ptCount val="11"/>
                <c:pt idx="0">
                  <c:v>-900</c:v>
                </c:pt>
                <c:pt idx="1">
                  <c:v>-862.40000000000009</c:v>
                </c:pt>
                <c:pt idx="2">
                  <c:v>-647.20000000000005</c:v>
                </c:pt>
                <c:pt idx="3">
                  <c:v>-340.79999999999995</c:v>
                </c:pt>
                <c:pt idx="4">
                  <c:v>-29.599999999999909</c:v>
                </c:pt>
                <c:pt idx="5">
                  <c:v>200</c:v>
                </c:pt>
                <c:pt idx="6">
                  <c:v>262.64960000000065</c:v>
                </c:pt>
                <c:pt idx="7">
                  <c:v>261.59999999999991</c:v>
                </c:pt>
                <c:pt idx="8">
                  <c:v>68.800000000000182</c:v>
                </c:pt>
                <c:pt idx="9">
                  <c:v>-464.80000000000018</c:v>
                </c:pt>
                <c:pt idx="10">
                  <c:v>-1425.6000000000004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2C-407D-B1DC-39CE1FDC5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653024"/>
        <c:axId val="1075647040"/>
      </c:scatterChart>
      <c:valAx>
        <c:axId val="107565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5655200"/>
        <c:crosses val="autoZero"/>
        <c:crossBetween val="midCat"/>
      </c:valAx>
      <c:valAx>
        <c:axId val="1075655200"/>
        <c:scaling>
          <c:orientation val="minMax"/>
          <c:max val="5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5653568"/>
        <c:crosses val="autoZero"/>
        <c:crossBetween val="midCat"/>
      </c:valAx>
      <c:valAx>
        <c:axId val="1075647040"/>
        <c:scaling>
          <c:orientation val="minMax"/>
          <c:max val="1500"/>
          <c:min val="-1000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5653024"/>
        <c:crosses val="max"/>
        <c:crossBetween val="midCat"/>
      </c:valAx>
      <c:valAx>
        <c:axId val="10756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564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6.3218390804597707E-2"/>
          <c:w val="0.88386351706036748"/>
          <c:h val="0.7409575527197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'Competencia perfecta 1'!$D$101</c:f>
              <c:strCache>
                <c:ptCount val="1"/>
                <c:pt idx="0">
                  <c:v>CMg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'Competencia perfecta 1'!$C$102:$C$112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112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</c:numCache>
            </c:numRef>
          </c:xVal>
          <c:yVal>
            <c:numRef>
              <c:f>'Competencia perfecta 1'!$D$102:$D$112</c:f>
              <c:numCache>
                <c:formatCode>General</c:formatCode>
                <c:ptCount val="11"/>
                <c:pt idx="1">
                  <c:v>12.959999999999999</c:v>
                </c:pt>
                <c:pt idx="2">
                  <c:v>6.2399999999999984</c:v>
                </c:pt>
                <c:pt idx="3">
                  <c:v>3.84</c:v>
                </c:pt>
                <c:pt idx="4">
                  <c:v>5.759999999999998</c:v>
                </c:pt>
                <c:pt idx="5">
                  <c:v>12</c:v>
                </c:pt>
                <c:pt idx="6">
                  <c:v>17.817599999999999</c:v>
                </c:pt>
                <c:pt idx="7">
                  <c:v>22.560000000000002</c:v>
                </c:pt>
                <c:pt idx="8">
                  <c:v>37.44</c:v>
                </c:pt>
                <c:pt idx="9">
                  <c:v>56.64</c:v>
                </c:pt>
                <c:pt idx="10">
                  <c:v>80.16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A0-44AF-84BD-B9D3697EFDAC}"/>
            </c:ext>
          </c:extLst>
        </c:ser>
        <c:ser>
          <c:idx val="1"/>
          <c:order val="1"/>
          <c:tx>
            <c:strRef>
              <c:f>'Competencia perfecta 1'!$E$101</c:f>
              <c:strCache>
                <c:ptCount val="1"/>
                <c:pt idx="0">
                  <c:v>IMg=P=d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'Competencia perfecta 1'!$C$102:$C$112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112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</c:numCache>
            </c:numRef>
          </c:xVal>
          <c:yVal>
            <c:numRef>
              <c:f>'Competencia perfecta 1'!$E$102:$E$112</c:f>
              <c:numCache>
                <c:formatCode>General</c:formatCode>
                <c:ptCount val="11"/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A0-44AF-84BD-B9D3697EFDAC}"/>
            </c:ext>
          </c:extLst>
        </c:ser>
        <c:ser>
          <c:idx val="2"/>
          <c:order val="2"/>
          <c:tx>
            <c:strRef>
              <c:f>'Competencia perfecta 1'!$F$101</c:f>
              <c:strCache>
                <c:ptCount val="1"/>
                <c:pt idx="0">
                  <c:v>CMe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'Competencia perfecta 1'!$C$102:$C$112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112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</c:numCache>
            </c:numRef>
          </c:xVal>
          <c:yVal>
            <c:numRef>
              <c:f>'Competencia perfecta 1'!$F$102:$F$112</c:f>
              <c:numCache>
                <c:formatCode>0.0</c:formatCode>
                <c:ptCount val="11"/>
                <c:pt idx="1">
                  <c:v>63.120000000000005</c:v>
                </c:pt>
                <c:pt idx="2">
                  <c:v>36.18</c:v>
                </c:pt>
                <c:pt idx="3">
                  <c:v>25.68</c:v>
                </c:pt>
                <c:pt idx="4">
                  <c:v>20.369999999999997</c:v>
                </c:pt>
                <c:pt idx="5">
                  <c:v>18</c:v>
                </c:pt>
                <c:pt idx="6">
                  <c:v>17.65491428571428</c:v>
                </c:pt>
                <c:pt idx="7">
                  <c:v>17.82</c:v>
                </c:pt>
                <c:pt idx="8">
                  <c:v>19.508571428571429</c:v>
                </c:pt>
                <c:pt idx="9">
                  <c:v>22.905000000000001</c:v>
                </c:pt>
                <c:pt idx="10">
                  <c:v>27.92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A0-44AF-84BD-B9D3697EF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649216"/>
        <c:axId val="1075651936"/>
      </c:scatterChart>
      <c:valAx>
        <c:axId val="10756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5651936"/>
        <c:crosses val="autoZero"/>
        <c:crossBetween val="midCat"/>
      </c:valAx>
      <c:valAx>
        <c:axId val="107565193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564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6.3218390804597707E-2"/>
          <c:w val="0.88386351706036748"/>
          <c:h val="0.7409575527197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'Competencia perfecta 1'!$D$101</c:f>
              <c:strCache>
                <c:ptCount val="1"/>
                <c:pt idx="0">
                  <c:v>CMg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'Competencia perfecta 1'!$C$102:$C$112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112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</c:numCache>
            </c:numRef>
          </c:xVal>
          <c:yVal>
            <c:numRef>
              <c:f>'Competencia perfecta 1'!$D$102:$D$112</c:f>
              <c:numCache>
                <c:formatCode>General</c:formatCode>
                <c:ptCount val="11"/>
                <c:pt idx="1">
                  <c:v>12.959999999999999</c:v>
                </c:pt>
                <c:pt idx="2">
                  <c:v>6.2399999999999984</c:v>
                </c:pt>
                <c:pt idx="3">
                  <c:v>3.84</c:v>
                </c:pt>
                <c:pt idx="4">
                  <c:v>5.759999999999998</c:v>
                </c:pt>
                <c:pt idx="5">
                  <c:v>12</c:v>
                </c:pt>
                <c:pt idx="6">
                  <c:v>17.817599999999999</c:v>
                </c:pt>
                <c:pt idx="7">
                  <c:v>22.560000000000002</c:v>
                </c:pt>
                <c:pt idx="8">
                  <c:v>37.44</c:v>
                </c:pt>
                <c:pt idx="9">
                  <c:v>56.64</c:v>
                </c:pt>
                <c:pt idx="10">
                  <c:v>80.16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9F-4476-AF5E-A537CA4D90D1}"/>
            </c:ext>
          </c:extLst>
        </c:ser>
        <c:ser>
          <c:idx val="1"/>
          <c:order val="1"/>
          <c:tx>
            <c:strRef>
              <c:f>'Competencia perfecta 1'!$E$101</c:f>
              <c:strCache>
                <c:ptCount val="1"/>
                <c:pt idx="0">
                  <c:v>IMg=P=d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'Competencia perfecta 1'!$C$102:$C$112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112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</c:numCache>
            </c:numRef>
          </c:xVal>
          <c:yVal>
            <c:numRef>
              <c:f>'Competencia perfecta 1'!$E$136:$E$145</c:f>
              <c:numCache>
                <c:formatCode>0.00</c:formatCode>
                <c:ptCount val="10"/>
                <c:pt idx="0">
                  <c:v>17.65491428571428</c:v>
                </c:pt>
                <c:pt idx="1">
                  <c:v>17.65491428571428</c:v>
                </c:pt>
                <c:pt idx="2">
                  <c:v>17.65491428571428</c:v>
                </c:pt>
                <c:pt idx="3">
                  <c:v>17.65491428571428</c:v>
                </c:pt>
                <c:pt idx="4">
                  <c:v>17.65491428571428</c:v>
                </c:pt>
                <c:pt idx="5">
                  <c:v>17.65491428571428</c:v>
                </c:pt>
                <c:pt idx="6">
                  <c:v>17.65491428571428</c:v>
                </c:pt>
                <c:pt idx="7">
                  <c:v>17.65491428571428</c:v>
                </c:pt>
                <c:pt idx="8">
                  <c:v>17.65491428571428</c:v>
                </c:pt>
                <c:pt idx="9">
                  <c:v>17.65491428571428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9F-4476-AF5E-A537CA4D90D1}"/>
            </c:ext>
          </c:extLst>
        </c:ser>
        <c:ser>
          <c:idx val="2"/>
          <c:order val="2"/>
          <c:tx>
            <c:strRef>
              <c:f>'Competencia perfecta 1'!$F$101</c:f>
              <c:strCache>
                <c:ptCount val="1"/>
                <c:pt idx="0">
                  <c:v>CMe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'Competencia perfecta 1'!$C$102:$C$112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112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</c:numCache>
            </c:numRef>
          </c:xVal>
          <c:yVal>
            <c:numRef>
              <c:f>'Competencia perfecta 1'!$F$102:$F$112</c:f>
              <c:numCache>
                <c:formatCode>0.0</c:formatCode>
                <c:ptCount val="11"/>
                <c:pt idx="1">
                  <c:v>63.120000000000005</c:v>
                </c:pt>
                <c:pt idx="2">
                  <c:v>36.18</c:v>
                </c:pt>
                <c:pt idx="3">
                  <c:v>25.68</c:v>
                </c:pt>
                <c:pt idx="4">
                  <c:v>20.369999999999997</c:v>
                </c:pt>
                <c:pt idx="5">
                  <c:v>18</c:v>
                </c:pt>
                <c:pt idx="6">
                  <c:v>17.65491428571428</c:v>
                </c:pt>
                <c:pt idx="7">
                  <c:v>17.82</c:v>
                </c:pt>
                <c:pt idx="8">
                  <c:v>19.508571428571429</c:v>
                </c:pt>
                <c:pt idx="9">
                  <c:v>22.905000000000001</c:v>
                </c:pt>
                <c:pt idx="10">
                  <c:v>27.92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9F-4476-AF5E-A537CA4D9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648672"/>
        <c:axId val="1075648128"/>
      </c:scatterChart>
      <c:valAx>
        <c:axId val="10756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5648128"/>
        <c:crosses val="autoZero"/>
        <c:crossBetween val="midCat"/>
      </c:valAx>
      <c:valAx>
        <c:axId val="107564812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564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'Competencia perfecta 2'!$F$7</c:f>
              <c:strCache>
                <c:ptCount val="1"/>
                <c:pt idx="0">
                  <c:v>Qd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655868354742668E-3"/>
                  <c:y val="0.100884699614134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'Competencia perfecta 2'!$F$8:$F$10</c:f>
              <c:numCache>
                <c:formatCode>General</c:formatCode>
                <c:ptCount val="3"/>
                <c:pt idx="0">
                  <c:v>580</c:v>
                </c:pt>
                <c:pt idx="1">
                  <c:v>500</c:v>
                </c:pt>
                <c:pt idx="2">
                  <c:v>420</c:v>
                </c:pt>
              </c:numCache>
            </c:numRef>
          </c:xVal>
          <c:yVal>
            <c:numRef>
              <c:f>'Competencia perfecta 2'!$E$8:$E$10</c:f>
              <c:numCache>
                <c:formatCode>General</c:formatCode>
                <c:ptCount val="3"/>
                <c:pt idx="0">
                  <c:v>160</c:v>
                </c:pt>
                <c:pt idx="1">
                  <c:v>240</c:v>
                </c:pt>
                <c:pt idx="2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27-4695-AFA9-C55CEDEA7D1B}"/>
            </c:ext>
          </c:extLst>
        </c:ser>
        <c:ser>
          <c:idx val="1"/>
          <c:order val="1"/>
          <c:tx>
            <c:strRef>
              <c:f>'Competencia perfecta 2'!$G$7</c:f>
              <c:strCache>
                <c:ptCount val="1"/>
                <c:pt idx="0">
                  <c:v>Qo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020592372163497E-5"/>
                  <c:y val="-2.50056976565034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'Competencia perfecta 2'!$G$8:$G$10</c:f>
              <c:numCache>
                <c:formatCode>General</c:formatCode>
                <c:ptCount val="3"/>
                <c:pt idx="0">
                  <c:v>490</c:v>
                </c:pt>
                <c:pt idx="1">
                  <c:v>650</c:v>
                </c:pt>
                <c:pt idx="2">
                  <c:v>810</c:v>
                </c:pt>
              </c:numCache>
            </c:numRef>
          </c:xVal>
          <c:yVal>
            <c:numRef>
              <c:f>'Competencia perfecta 2'!$E$8:$E$10</c:f>
              <c:numCache>
                <c:formatCode>General</c:formatCode>
                <c:ptCount val="3"/>
                <c:pt idx="0">
                  <c:v>160</c:v>
                </c:pt>
                <c:pt idx="1">
                  <c:v>240</c:v>
                </c:pt>
                <c:pt idx="2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27-4695-AFA9-C55CEDEA7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645952"/>
        <c:axId val="1019648672"/>
      </c:scatterChart>
      <c:valAx>
        <c:axId val="101964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19648672"/>
        <c:crosses val="autoZero"/>
        <c:crossBetween val="midCat"/>
      </c:valAx>
      <c:valAx>
        <c:axId val="10196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1964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'Monopolio 1'!$D$45</c:f>
              <c:strCache>
                <c:ptCount val="1"/>
                <c:pt idx="0">
                  <c:v>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'Monopolio 1'!$B$46:$B$55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409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'Monopolio 1'!$D$46:$D$55</c:f>
              <c:numCache>
                <c:formatCode>General</c:formatCode>
                <c:ptCount val="10"/>
                <c:pt idx="0">
                  <c:v>0</c:v>
                </c:pt>
                <c:pt idx="1">
                  <c:v>90000</c:v>
                </c:pt>
                <c:pt idx="2">
                  <c:v>160000</c:v>
                </c:pt>
                <c:pt idx="3">
                  <c:v>210000</c:v>
                </c:pt>
                <c:pt idx="4">
                  <c:v>241719</c:v>
                </c:pt>
                <c:pt idx="5">
                  <c:v>250000</c:v>
                </c:pt>
                <c:pt idx="6">
                  <c:v>240000</c:v>
                </c:pt>
                <c:pt idx="7">
                  <c:v>210000</c:v>
                </c:pt>
                <c:pt idx="8">
                  <c:v>160000</c:v>
                </c:pt>
                <c:pt idx="9">
                  <c:v>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31-42A8-B7FE-134407B49462}"/>
            </c:ext>
          </c:extLst>
        </c:ser>
        <c:ser>
          <c:idx val="1"/>
          <c:order val="1"/>
          <c:tx>
            <c:strRef>
              <c:f>'Monopolio 1'!$E$45</c:f>
              <c:strCache>
                <c:ptCount val="1"/>
                <c:pt idx="0">
                  <c:v>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'Monopolio 1'!$B$46:$B$55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409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'Monopolio 1'!$E$46:$E$55</c:f>
              <c:numCache>
                <c:formatCode>_(* #,##0.00_);_(* \(#,##0.00\);_(* "-"??_);_(@_)</c:formatCode>
                <c:ptCount val="10"/>
                <c:pt idx="0">
                  <c:v>50000</c:v>
                </c:pt>
                <c:pt idx="1">
                  <c:v>101800</c:v>
                </c:pt>
                <c:pt idx="2">
                  <c:v>130400</c:v>
                </c:pt>
                <c:pt idx="3">
                  <c:v>146600</c:v>
                </c:pt>
                <c:pt idx="4">
                  <c:v>162804.5722</c:v>
                </c:pt>
                <c:pt idx="5">
                  <c:v>185000</c:v>
                </c:pt>
                <c:pt idx="6">
                  <c:v>228800</c:v>
                </c:pt>
                <c:pt idx="7">
                  <c:v>303400</c:v>
                </c:pt>
                <c:pt idx="8">
                  <c:v>419600</c:v>
                </c:pt>
                <c:pt idx="9">
                  <c:v>588200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31-42A8-B7FE-134407B49462}"/>
            </c:ext>
          </c:extLst>
        </c:ser>
        <c:ser>
          <c:idx val="2"/>
          <c:order val="2"/>
          <c:tx>
            <c:strRef>
              <c:f>'Monopolio 1'!$I$45</c:f>
              <c:strCache>
                <c:ptCount val="1"/>
                <c:pt idx="0">
                  <c:v>Beneficio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'Monopolio 1'!$B$46:$B$55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409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'Monopolio 1'!$I$46:$I$55</c:f>
              <c:numCache>
                <c:formatCode>_(* #,##0.00_);_(* \(#,##0.00\);_(* "-"??_);_(@_)</c:formatCode>
                <c:ptCount val="10"/>
                <c:pt idx="0">
                  <c:v>-50000</c:v>
                </c:pt>
                <c:pt idx="1">
                  <c:v>-11800</c:v>
                </c:pt>
                <c:pt idx="2">
                  <c:v>29600</c:v>
                </c:pt>
                <c:pt idx="3">
                  <c:v>63400</c:v>
                </c:pt>
                <c:pt idx="4">
                  <c:v>78914.427800000005</c:v>
                </c:pt>
                <c:pt idx="5">
                  <c:v>65000</c:v>
                </c:pt>
                <c:pt idx="6">
                  <c:v>11200</c:v>
                </c:pt>
                <c:pt idx="7">
                  <c:v>-93400</c:v>
                </c:pt>
                <c:pt idx="8">
                  <c:v>-259600</c:v>
                </c:pt>
                <c:pt idx="9">
                  <c:v>-498200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31-42A8-B7FE-134407B49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643232"/>
        <c:axId val="1075643776"/>
      </c:scatterChart>
      <c:valAx>
        <c:axId val="107564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5643776"/>
        <c:crosses val="autoZero"/>
        <c:crossBetween val="midCat"/>
      </c:valAx>
      <c:valAx>
        <c:axId val="1075643776"/>
        <c:scaling>
          <c:orientation val="minMax"/>
          <c:max val="400000"/>
          <c:min val="-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564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'Monopolio 1'!$C$45</c:f>
              <c:strCache>
                <c:ptCount val="1"/>
                <c:pt idx="0">
                  <c:v>Precio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'Monopolio 1'!$B$46:$B$55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409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'Monopolio 1'!$C$46:$C$55</c:f>
              <c:numCache>
                <c:formatCode>General</c:formatCode>
                <c:ptCount val="1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591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C9-4DDF-A480-52696B3CFF9B}"/>
            </c:ext>
          </c:extLst>
        </c:ser>
        <c:ser>
          <c:idx val="1"/>
          <c:order val="1"/>
          <c:tx>
            <c:strRef>
              <c:f>'Monopolio 1'!$F$45</c:f>
              <c:strCache>
                <c:ptCount val="1"/>
                <c:pt idx="0">
                  <c:v>CME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'Monopolio 1'!$B$46:$B$55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409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'Monopolio 1'!$F$46:$F$55</c:f>
              <c:numCache>
                <c:formatCode>_(* #,##0.00_);_(* \(#,##0.00\);_(* "-"??_);_(@_)</c:formatCode>
                <c:ptCount val="10"/>
                <c:pt idx="1">
                  <c:v>1018</c:v>
                </c:pt>
                <c:pt idx="2">
                  <c:v>652</c:v>
                </c:pt>
                <c:pt idx="3">
                  <c:v>488.66666666666663</c:v>
                </c:pt>
                <c:pt idx="4">
                  <c:v>398.05518875305626</c:v>
                </c:pt>
                <c:pt idx="5">
                  <c:v>370</c:v>
                </c:pt>
                <c:pt idx="6">
                  <c:v>381.33333333333331</c:v>
                </c:pt>
                <c:pt idx="7">
                  <c:v>433.42857142857144</c:v>
                </c:pt>
                <c:pt idx="8">
                  <c:v>524.5</c:v>
                </c:pt>
                <c:pt idx="9">
                  <c:v>653.55555555555554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C9-4DDF-A480-52696B3CFF9B}"/>
            </c:ext>
          </c:extLst>
        </c:ser>
        <c:ser>
          <c:idx val="2"/>
          <c:order val="2"/>
          <c:tx>
            <c:strRef>
              <c:f>'Monopolio 1'!$G$45</c:f>
              <c:strCache>
                <c:ptCount val="1"/>
                <c:pt idx="0">
                  <c:v>CMg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'Monopolio 1'!$B$46:$B$55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409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'Monopolio 1'!$G$46:$G$55</c:f>
              <c:numCache>
                <c:formatCode>_(* #,##0.00_);_(* \(#,##0.00\);_(* "-"??_);_(@_)</c:formatCode>
                <c:ptCount val="10"/>
                <c:pt idx="1">
                  <c:v>384</c:v>
                </c:pt>
                <c:pt idx="2">
                  <c:v>206</c:v>
                </c:pt>
                <c:pt idx="3">
                  <c:v>136</c:v>
                </c:pt>
                <c:pt idx="4">
                  <c:v>182.71740000000011</c:v>
                </c:pt>
                <c:pt idx="5">
                  <c:v>320</c:v>
                </c:pt>
                <c:pt idx="6">
                  <c:v>574</c:v>
                </c:pt>
                <c:pt idx="7">
                  <c:v>936</c:v>
                </c:pt>
                <c:pt idx="8">
                  <c:v>1406</c:v>
                </c:pt>
                <c:pt idx="9">
                  <c:v>1984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C9-4DDF-A480-52696B3CFF9B}"/>
            </c:ext>
          </c:extLst>
        </c:ser>
        <c:ser>
          <c:idx val="3"/>
          <c:order val="3"/>
          <c:tx>
            <c:strRef>
              <c:f>'Monopolio 1'!$H$45</c:f>
              <c:strCache>
                <c:ptCount val="1"/>
                <c:pt idx="0">
                  <c:v>Img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'Monopolio 1'!$B$46:$B$55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409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'Monopolio 1'!$H$46:$H$55</c:f>
              <c:numCache>
                <c:formatCode>_(* #,##0.00_);_(* \(#,##0.00\);_(* "-"??_);_(@_)</c:formatCode>
                <c:ptCount val="10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182</c:v>
                </c:pt>
                <c:pt idx="5">
                  <c:v>0</c:v>
                </c:pt>
                <c:pt idx="6">
                  <c:v>-200</c:v>
                </c:pt>
                <c:pt idx="7">
                  <c:v>-400</c:v>
                </c:pt>
                <c:pt idx="8">
                  <c:v>-600</c:v>
                </c:pt>
                <c:pt idx="9">
                  <c:v>-800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C9-4DDF-A480-52696B3CF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648128"/>
        <c:axId val="1019653024"/>
      </c:scatterChart>
      <c:valAx>
        <c:axId val="101964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19653024"/>
        <c:crosses val="autoZero"/>
        <c:crossBetween val="midCat"/>
      </c:valAx>
      <c:valAx>
        <c:axId val="1019653024"/>
        <c:scaling>
          <c:orientation val="minMax"/>
          <c:max val="12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1964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png"/><Relationship Id="rId5" Type="http://schemas.openxmlformats.org/officeDocument/2006/relationships/chart" Target="../charts/chart5.xml"/><Relationship Id="rId10" Type="http://schemas.openxmlformats.org/officeDocument/2006/relationships/image" Target="../media/image4.png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chart" Target="../charts/chart11.xml"/><Relationship Id="rId1" Type="http://schemas.openxmlformats.org/officeDocument/2006/relationships/image" Target="../media/image10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7327</xdr:colOff>
      <xdr:row>29</xdr:row>
      <xdr:rowOff>16093</xdr:rowOff>
    </xdr:from>
    <xdr:to>
      <xdr:col>10</xdr:col>
      <xdr:colOff>7554</xdr:colOff>
      <xdr:row>40</xdr:row>
      <xdr:rowOff>21980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228599</xdr:colOff>
      <xdr:row>59</xdr:row>
      <xdr:rowOff>161924</xdr:rowOff>
    </xdr:from>
    <xdr:to>
      <xdr:col>5</xdr:col>
      <xdr:colOff>738186</xdr:colOff>
      <xdr:row>71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</xdr:colOff>
      <xdr:row>59</xdr:row>
      <xdr:rowOff>152399</xdr:rowOff>
    </xdr:from>
    <xdr:to>
      <xdr:col>11</xdr:col>
      <xdr:colOff>295275</xdr:colOff>
      <xdr:row>71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303399</xdr:colOff>
      <xdr:row>78</xdr:row>
      <xdr:rowOff>11206</xdr:rowOff>
    </xdr:from>
    <xdr:to>
      <xdr:col>12</xdr:col>
      <xdr:colOff>698687</xdr:colOff>
      <xdr:row>90</xdr:row>
      <xdr:rowOff>49306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90487</xdr:colOff>
      <xdr:row>100</xdr:row>
      <xdr:rowOff>0</xdr:rowOff>
    </xdr:from>
    <xdr:to>
      <xdr:col>12</xdr:col>
      <xdr:colOff>90487</xdr:colOff>
      <xdr:row>112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90487</xdr:colOff>
      <xdr:row>133</xdr:row>
      <xdr:rowOff>0</xdr:rowOff>
    </xdr:from>
    <xdr:to>
      <xdr:col>12</xdr:col>
      <xdr:colOff>90487</xdr:colOff>
      <xdr:row>145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387350</xdr:colOff>
      <xdr:row>103</xdr:row>
      <xdr:rowOff>181522</xdr:rowOff>
    </xdr:from>
    <xdr:to>
      <xdr:col>9</xdr:col>
      <xdr:colOff>444500</xdr:colOff>
      <xdr:row>104</xdr:row>
      <xdr:rowOff>107949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959350" y="16418472"/>
          <a:ext cx="2343150" cy="110577"/>
        </a:xfrm>
        <a:prstGeom prst="rect">
          <a:avLst/>
        </a:prstGeom>
        <a:solidFill>
          <a:schemeClr val="accent2">
            <a:lumMod val="20000"/>
            <a:lumOff val="80000"/>
            <a:alpha val="58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15</xdr:col>
      <xdr:colOff>9525</xdr:colOff>
      <xdr:row>99</xdr:row>
      <xdr:rowOff>38100</xdr:rowOff>
    </xdr:from>
    <xdr:ext cx="2868612" cy="4892326"/>
    <xdr:pic>
      <xdr:nvPicPr>
        <xdr:cNvPr id="9" name="9 Imagen" descr="http://www.fao.org/docrep/003/V8490S/v8490s4g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033"/>
        <a:stretch>
          <a:fillRect/>
        </a:stretch>
      </xdr:blipFill>
      <xdr:spPr bwMode="auto">
        <a:xfrm>
          <a:off x="11439525" y="26279475"/>
          <a:ext cx="2868612" cy="4892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15</xdr:col>
      <xdr:colOff>251203</xdr:colOff>
      <xdr:row>118</xdr:row>
      <xdr:rowOff>187325</xdr:rowOff>
    </xdr:from>
    <xdr:to>
      <xdr:col>16</xdr:col>
      <xdr:colOff>623887</xdr:colOff>
      <xdr:row>120</xdr:row>
      <xdr:rowOff>105125</xdr:rowOff>
    </xdr:to>
    <xdr:sp macro="" textlink="">
      <xdr:nvSpPr>
        <xdr:cNvPr id="10" name="5 CuadroTexto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11681203" y="29857700"/>
          <a:ext cx="1134684" cy="29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eaLnBrk="1" hangingPunct="1">
            <a:spcBef>
              <a:spcPct val="0"/>
            </a:spcBef>
            <a:buFontTx/>
            <a:buNone/>
          </a:pPr>
          <a:r>
            <a:rPr lang="es-AR" sz="1400">
              <a:solidFill>
                <a:srgbClr val="FF0000"/>
              </a:solidFill>
              <a:latin typeface="Arial" panose="020B0604020202020204" pitchFamily="34" charset="0"/>
            </a:rPr>
            <a:t>IMg=IMe=P</a:t>
          </a:r>
        </a:p>
      </xdr:txBody>
    </xdr:sp>
    <xdr:clientData/>
  </xdr:twoCellAnchor>
  <xdr:twoCellAnchor>
    <xdr:from>
      <xdr:col>15</xdr:col>
      <xdr:colOff>264836</xdr:colOff>
      <xdr:row>100</xdr:row>
      <xdr:rowOff>9525</xdr:rowOff>
    </xdr:from>
    <xdr:to>
      <xdr:col>17</xdr:col>
      <xdr:colOff>669925</xdr:colOff>
      <xdr:row>124</xdr:row>
      <xdr:rowOff>96640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1694836" y="26441400"/>
          <a:ext cx="1929089" cy="4468615"/>
        </a:xfrm>
        <a:prstGeom prst="rect">
          <a:avLst/>
        </a:prstGeom>
        <a:solidFill>
          <a:srgbClr val="4F81BD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defRPr/>
          </a:pPr>
          <a:endParaRPr lang="es-AR"/>
        </a:p>
      </xdr:txBody>
    </xdr:sp>
    <xdr:clientData/>
  </xdr:twoCellAnchor>
  <xdr:twoCellAnchor>
    <xdr:from>
      <xdr:col>17</xdr:col>
      <xdr:colOff>672326</xdr:colOff>
      <xdr:row>100</xdr:row>
      <xdr:rowOff>19050</xdr:rowOff>
    </xdr:from>
    <xdr:to>
      <xdr:col>18</xdr:col>
      <xdr:colOff>592137</xdr:colOff>
      <xdr:row>124</xdr:row>
      <xdr:rowOff>106165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3626326" y="26450925"/>
          <a:ext cx="681811" cy="4468615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defRPr/>
          </a:pPr>
          <a:endParaRPr lang="es-AR"/>
        </a:p>
      </xdr:txBody>
    </xdr:sp>
    <xdr:clientData/>
  </xdr:twoCellAnchor>
  <xdr:twoCellAnchor>
    <xdr:from>
      <xdr:col>19</xdr:col>
      <xdr:colOff>0</xdr:colOff>
      <xdr:row>101</xdr:row>
      <xdr:rowOff>0</xdr:rowOff>
    </xdr:from>
    <xdr:to>
      <xdr:col>21</xdr:col>
      <xdr:colOff>200025</xdr:colOff>
      <xdr:row>126</xdr:row>
      <xdr:rowOff>16499</xdr:rowOff>
    </xdr:to>
    <xdr:sp macro="" textlink="">
      <xdr:nvSpPr>
        <xdr:cNvPr id="13" name="2 Rectángulo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4478000" y="26622375"/>
          <a:ext cx="1724025" cy="458849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eaLnBrk="1" hangingPunct="1">
            <a:defRPr/>
          </a:pPr>
          <a:r>
            <a:rPr lang="es-ES">
              <a:solidFill>
                <a:srgbClr val="0070C0"/>
              </a:solidFill>
              <a:latin typeface="+mn-lt"/>
            </a:rPr>
            <a:t>Si el nivel de producción es menor que el determinado por la igualdad P=CMg, es decir, si IMg &gt; CMg, a la firma le conviene seguir produciendo ya que una unidad adicional producida le reportará un beneficio adicional (o marginal) mayor que el costo de producir esa unidad extra (o </a:t>
          </a:r>
          <a:r>
            <a:rPr lang="es-AR">
              <a:solidFill>
                <a:srgbClr val="0070C0"/>
              </a:solidFill>
              <a:latin typeface="+mn-lt"/>
            </a:rPr>
            <a:t>marginal)</a:t>
          </a:r>
        </a:p>
        <a:p>
          <a:pPr eaLnBrk="1" hangingPunct="1">
            <a:defRPr/>
          </a:pPr>
          <a:endParaRPr lang="es-AR">
            <a:latin typeface="+mn-lt"/>
          </a:endParaRPr>
        </a:p>
        <a:p>
          <a:pPr eaLnBrk="1" hangingPunct="1">
            <a:defRPr/>
          </a:pPr>
          <a:r>
            <a:rPr lang="es-ES">
              <a:solidFill>
                <a:srgbClr val="C00000"/>
              </a:solidFill>
              <a:latin typeface="+mn-lt"/>
            </a:rPr>
            <a:t>Si el nivel de producción es mayor que el determinado por la igualdad P=CMg, es decir, si IMg &lt; CMg, a la firma le conviene disminuir la producción ya que una unidad menos </a:t>
          </a:r>
          <a:r>
            <a:rPr lang="es-AR">
              <a:solidFill>
                <a:srgbClr val="C00000"/>
              </a:solidFill>
              <a:latin typeface="+mn-lt"/>
            </a:rPr>
            <a:t>le reportará un beneficio adicional (o marginal) menor que </a:t>
          </a:r>
          <a:r>
            <a:rPr lang="es-ES">
              <a:solidFill>
                <a:srgbClr val="C00000"/>
              </a:solidFill>
              <a:latin typeface="+mn-lt"/>
            </a:rPr>
            <a:t>el costo de producir esa unidad extra (o marginal)</a:t>
          </a:r>
          <a:endParaRPr lang="es-AR">
            <a:solidFill>
              <a:srgbClr val="C00000"/>
            </a:solidFill>
            <a:latin typeface="+mn-lt"/>
          </a:endParaRPr>
        </a:p>
      </xdr:txBody>
    </xdr:sp>
    <xdr:clientData/>
  </xdr:twoCellAnchor>
  <xdr:twoCellAnchor>
    <xdr:from>
      <xdr:col>9</xdr:col>
      <xdr:colOff>341586</xdr:colOff>
      <xdr:row>139</xdr:row>
      <xdr:rowOff>59121</xdr:rowOff>
    </xdr:from>
    <xdr:to>
      <xdr:col>9</xdr:col>
      <xdr:colOff>348155</xdr:colOff>
      <xdr:row>143</xdr:row>
      <xdr:rowOff>65690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7199586" y="35253996"/>
          <a:ext cx="6569" cy="5780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315516</xdr:colOff>
      <xdr:row>66</xdr:row>
      <xdr:rowOff>47625</xdr:rowOff>
    </xdr:from>
    <xdr:to>
      <xdr:col>11</xdr:col>
      <xdr:colOff>89297</xdr:colOff>
      <xdr:row>66</xdr:row>
      <xdr:rowOff>53578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887516" y="13150453"/>
          <a:ext cx="3583781" cy="5953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17860</xdr:colOff>
      <xdr:row>59</xdr:row>
      <xdr:rowOff>41671</xdr:rowOff>
    </xdr:from>
    <xdr:to>
      <xdr:col>14</xdr:col>
      <xdr:colOff>569955</xdr:colOff>
      <xdr:row>66</xdr:row>
      <xdr:rowOff>70076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99860" y="11810999"/>
          <a:ext cx="2838095" cy="1361905"/>
        </a:xfrm>
        <a:prstGeom prst="rect">
          <a:avLst/>
        </a:prstGeom>
      </xdr:spPr>
    </xdr:pic>
    <xdr:clientData/>
  </xdr:twoCellAnchor>
  <xdr:twoCellAnchor editAs="oneCell">
    <xdr:from>
      <xdr:col>10</xdr:col>
      <xdr:colOff>760150</xdr:colOff>
      <xdr:row>66</xdr:row>
      <xdr:rowOff>101202</xdr:rowOff>
    </xdr:from>
    <xdr:to>
      <xdr:col>14</xdr:col>
      <xdr:colOff>574980</xdr:colOff>
      <xdr:row>73</xdr:row>
      <xdr:rowOff>113109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380150" y="13204030"/>
          <a:ext cx="2862830" cy="1345407"/>
        </a:xfrm>
        <a:prstGeom prst="rect">
          <a:avLst/>
        </a:prstGeom>
      </xdr:spPr>
    </xdr:pic>
    <xdr:clientData/>
  </xdr:twoCellAnchor>
  <xdr:twoCellAnchor>
    <xdr:from>
      <xdr:col>9</xdr:col>
      <xdr:colOff>136922</xdr:colOff>
      <xdr:row>66</xdr:row>
      <xdr:rowOff>41672</xdr:rowOff>
    </xdr:from>
    <xdr:to>
      <xdr:col>9</xdr:col>
      <xdr:colOff>136922</xdr:colOff>
      <xdr:row>68</xdr:row>
      <xdr:rowOff>47625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994922" y="13144500"/>
          <a:ext cx="0" cy="38695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107156</xdr:colOff>
      <xdr:row>69</xdr:row>
      <xdr:rowOff>59531</xdr:rowOff>
    </xdr:from>
    <xdr:to>
      <xdr:col>14</xdr:col>
      <xdr:colOff>482203</xdr:colOff>
      <xdr:row>70</xdr:row>
      <xdr:rowOff>17859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0775156" y="13733859"/>
          <a:ext cx="375047" cy="14882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2</xdr:col>
      <xdr:colOff>726281</xdr:colOff>
      <xdr:row>90</xdr:row>
      <xdr:rowOff>27384</xdr:rowOff>
    </xdr:from>
    <xdr:to>
      <xdr:col>4</xdr:col>
      <xdr:colOff>707043</xdr:colOff>
      <xdr:row>91</xdr:row>
      <xdr:rowOff>182915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50281" y="17000934"/>
          <a:ext cx="1504762" cy="339681"/>
        </a:xfrm>
        <a:prstGeom prst="rect">
          <a:avLst/>
        </a:prstGeom>
      </xdr:spPr>
    </xdr:pic>
    <xdr:clientData/>
  </xdr:twoCellAnchor>
  <xdr:twoCellAnchor editAs="oneCell">
    <xdr:from>
      <xdr:col>6</xdr:col>
      <xdr:colOff>309562</xdr:colOff>
      <xdr:row>94</xdr:row>
      <xdr:rowOff>119062</xdr:rowOff>
    </xdr:from>
    <xdr:to>
      <xdr:col>10</xdr:col>
      <xdr:colOff>124392</xdr:colOff>
      <xdr:row>101</xdr:row>
      <xdr:rowOff>130969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81562" y="18365390"/>
          <a:ext cx="2862830" cy="1345407"/>
        </a:xfrm>
        <a:prstGeom prst="rect">
          <a:avLst/>
        </a:prstGeom>
      </xdr:spPr>
    </xdr:pic>
    <xdr:clientData/>
  </xdr:twoCellAnchor>
  <xdr:twoCellAnchor editAs="oneCell">
    <xdr:from>
      <xdr:col>12</xdr:col>
      <xdr:colOff>300038</xdr:colOff>
      <xdr:row>134</xdr:row>
      <xdr:rowOff>96439</xdr:rowOff>
    </xdr:from>
    <xdr:to>
      <xdr:col>16</xdr:col>
      <xdr:colOff>642514</xdr:colOff>
      <xdr:row>147</xdr:row>
      <xdr:rowOff>48510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444038" y="25766314"/>
          <a:ext cx="3390476" cy="2428571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0.57925</cdr:x>
      <cdr:y>0</cdr:y>
    </cdr:from>
    <cdr:to>
      <cdr:x>0.57925</cdr:x>
      <cdr:y>0.99899</cdr:y>
    </cdr:to>
    <cdr:cxnSp macro="">
      <cdr:nvCxnSpPr>
        <cdr:cNvPr id="3" name="7 Conector recto">
          <a:extLst xmlns:a="http://schemas.openxmlformats.org/drawingml/2006/main">
            <a:ext uri="{FF2B5EF4-FFF2-40B4-BE49-F238E27FC236}">
              <a16:creationId xmlns:a16="http://schemas.microsoft.com/office/drawing/2014/main" id="{1192EB27-5F05-4338-940A-2BE2A2124F6E}"/>
            </a:ext>
          </a:extLst>
        </cdr:cNvPr>
        <cdr:cNvCxnSpPr/>
      </cdr:nvCxnSpPr>
      <cdr:spPr>
        <a:xfrm xmlns:a="http://schemas.openxmlformats.org/drawingml/2006/main" flipV="1">
          <a:off x="2648319" y="0"/>
          <a:ext cx="0" cy="220755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0.25486</cdr:x>
      <cdr:y>0.39655</cdr:y>
    </cdr:from>
    <cdr:to>
      <cdr:x>0.40938</cdr:x>
      <cdr:y>0.76166</cdr:y>
    </cdr:to>
    <cdr:sp macro="" textlink="">
      <cdr:nvSpPr>
        <cdr:cNvPr id="4" name="8 CuadroTexto"/>
        <cdr:cNvSpPr txBox="1"/>
      </cdr:nvSpPr>
      <cdr:spPr>
        <a:xfrm xmlns:a="http://schemas.openxmlformats.org/drawingml/2006/main">
          <a:off x="1165226" y="876300"/>
          <a:ext cx="706438" cy="8068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n>
                <a:solidFill>
                  <a:sysClr val="windowText" lastClr="000000"/>
                </a:solidFill>
              </a:ln>
              <a:noFill/>
            </a:rPr>
            <a:t>Tasa Optima de Produccion</a:t>
          </a:r>
        </a:p>
        <a:p xmlns:a="http://schemas.openxmlformats.org/drawingml/2006/main">
          <a:r>
            <a:rPr lang="en-US" sz="900">
              <a:ln>
                <a:solidFill>
                  <a:sysClr val="windowText" lastClr="000000"/>
                </a:solidFill>
              </a:ln>
              <a:noFill/>
            </a:rPr>
            <a:t>CMe=CMg</a:t>
          </a:r>
        </a:p>
      </cdr:txBody>
    </cdr:sp>
  </cdr:relSizeAnchor>
  <cdr:relSizeAnchor xmlns:cdr="http://schemas.openxmlformats.org/drawingml/2006/chartDrawing">
    <cdr:from>
      <cdr:x>0.66822</cdr:x>
      <cdr:y>0.43103</cdr:y>
    </cdr:from>
    <cdr:to>
      <cdr:x>0.88145</cdr:x>
      <cdr:y>0.68966</cdr:y>
    </cdr:to>
    <cdr:sp macro="" textlink="">
      <cdr:nvSpPr>
        <cdr:cNvPr id="5" name="9 CuadroTexto"/>
        <cdr:cNvSpPr txBox="1"/>
      </cdr:nvSpPr>
      <cdr:spPr>
        <a:xfrm xmlns:a="http://schemas.openxmlformats.org/drawingml/2006/main">
          <a:off x="3055097" y="952501"/>
          <a:ext cx="974912" cy="571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ln>
                <a:solidFill>
                  <a:sysClr val="windowText" lastClr="000000"/>
                </a:solidFill>
              </a:ln>
              <a:noFill/>
            </a:rPr>
            <a:t>Maximizacion de Beneficio </a:t>
          </a:r>
        </a:p>
        <a:p xmlns:a="http://schemas.openxmlformats.org/drawingml/2006/main">
          <a:pPr algn="ctr"/>
          <a:r>
            <a:rPr lang="en-US" sz="1000">
              <a:ln>
                <a:solidFill>
                  <a:sysClr val="windowText" lastClr="000000"/>
                </a:solidFill>
              </a:ln>
              <a:noFill/>
            </a:rPr>
            <a:t>IMg=CMg</a:t>
          </a:r>
        </a:p>
      </cdr:txBody>
    </cdr:sp>
  </cdr:relSizeAnchor>
  <cdr:relSizeAnchor xmlns:cdr="http://schemas.openxmlformats.org/drawingml/2006/chartDrawing">
    <cdr:from>
      <cdr:x>0.36146</cdr:x>
      <cdr:y>0.375</cdr:y>
    </cdr:from>
    <cdr:to>
      <cdr:x>0.54688</cdr:x>
      <cdr:y>0.59483</cdr:y>
    </cdr:to>
    <cdr:cxnSp macro="">
      <cdr:nvCxnSpPr>
        <cdr:cNvPr id="7" name="Conector recto de flecha 6">
          <a:extLst xmlns:a="http://schemas.openxmlformats.org/drawingml/2006/main">
            <a:ext uri="{FF2B5EF4-FFF2-40B4-BE49-F238E27FC236}">
              <a16:creationId xmlns:a16="http://schemas.microsoft.com/office/drawing/2014/main" id="{5D009414-C6E4-49BE-B2A8-3F4CE63F578C}"/>
            </a:ext>
          </a:extLst>
        </cdr:cNvPr>
        <cdr:cNvCxnSpPr/>
      </cdr:nvCxnSpPr>
      <cdr:spPr>
        <a:xfrm xmlns:a="http://schemas.openxmlformats.org/drawingml/2006/main" flipV="1">
          <a:off x="1652588" y="828675"/>
          <a:ext cx="847725" cy="4857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0.58229</cdr:x>
      <cdr:y>0.31897</cdr:y>
    </cdr:from>
    <cdr:to>
      <cdr:x>0.66822</cdr:x>
      <cdr:y>0.56035</cdr:y>
    </cdr:to>
    <cdr:cxnSp macro="">
      <cdr:nvCxnSpPr>
        <cdr:cNvPr id="9" name="Conector recto de flecha 8">
          <a:extLst xmlns:a="http://schemas.openxmlformats.org/drawingml/2006/main">
            <a:ext uri="{FF2B5EF4-FFF2-40B4-BE49-F238E27FC236}">
              <a16:creationId xmlns:a16="http://schemas.microsoft.com/office/drawing/2014/main" id="{1C065D44-54C5-42EC-8F47-9123FA6293C4}"/>
            </a:ext>
          </a:extLst>
        </cdr:cNvPr>
        <cdr:cNvCxnSpPr>
          <a:stCxn xmlns:a="http://schemas.openxmlformats.org/drawingml/2006/main" id="5" idx="1"/>
        </cdr:cNvCxnSpPr>
      </cdr:nvCxnSpPr>
      <cdr:spPr>
        <a:xfrm xmlns:a="http://schemas.openxmlformats.org/drawingml/2006/main" flipH="1" flipV="1">
          <a:off x="2662239" y="704851"/>
          <a:ext cx="392858" cy="5334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29</xdr:row>
      <xdr:rowOff>12700</xdr:rowOff>
    </xdr:from>
    <xdr:to>
      <xdr:col>8</xdr:col>
      <xdr:colOff>6577</xdr:colOff>
      <xdr:row>40</xdr:row>
      <xdr:rowOff>18587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43</xdr:row>
      <xdr:rowOff>104774</xdr:rowOff>
    </xdr:from>
    <xdr:to>
      <xdr:col>15</xdr:col>
      <xdr:colOff>390525</xdr:colOff>
      <xdr:row>56</xdr:row>
      <xdr:rowOff>42861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220174</xdr:colOff>
      <xdr:row>42</xdr:row>
      <xdr:rowOff>116864</xdr:rowOff>
    </xdr:from>
    <xdr:to>
      <xdr:col>15</xdr:col>
      <xdr:colOff>220174</xdr:colOff>
      <xdr:row>55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361950</xdr:colOff>
      <xdr:row>56</xdr:row>
      <xdr:rowOff>38100</xdr:rowOff>
    </xdr:from>
    <xdr:to>
      <xdr:col>9</xdr:col>
      <xdr:colOff>187325</xdr:colOff>
      <xdr:row>77</xdr:row>
      <xdr:rowOff>169612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950" y="10877550"/>
          <a:ext cx="6162675" cy="4132012"/>
        </a:xfrm>
        <a:prstGeom prst="rect">
          <a:avLst/>
        </a:prstGeom>
      </xdr:spPr>
    </xdr:pic>
    <xdr:clientData/>
  </xdr:twoCellAnchor>
  <xdr:twoCellAnchor editAs="oneCell">
    <xdr:from>
      <xdr:col>11</xdr:col>
      <xdr:colOff>171450</xdr:colOff>
      <xdr:row>58</xdr:row>
      <xdr:rowOff>95249</xdr:rowOff>
    </xdr:from>
    <xdr:to>
      <xdr:col>14</xdr:col>
      <xdr:colOff>523875</xdr:colOff>
      <xdr:row>77</xdr:row>
      <xdr:rowOff>97439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00" y="11439524"/>
          <a:ext cx="2638425" cy="3621690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68</xdr:row>
      <xdr:rowOff>161925</xdr:rowOff>
    </xdr:from>
    <xdr:to>
      <xdr:col>6</xdr:col>
      <xdr:colOff>180975</xdr:colOff>
      <xdr:row>70</xdr:row>
      <xdr:rowOff>28575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2381250" y="13411200"/>
          <a:ext cx="2581275" cy="2476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752475</xdr:colOff>
      <xdr:row>30</xdr:row>
      <xdr:rowOff>104775</xdr:rowOff>
    </xdr:from>
    <xdr:to>
      <xdr:col>4</xdr:col>
      <xdr:colOff>19050</xdr:colOff>
      <xdr:row>30</xdr:row>
      <xdr:rowOff>114300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 flipV="1">
          <a:off x="2276475" y="5743575"/>
          <a:ext cx="866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578827</xdr:colOff>
      <xdr:row>3</xdr:row>
      <xdr:rowOff>95251</xdr:rowOff>
    </xdr:from>
    <xdr:to>
      <xdr:col>16</xdr:col>
      <xdr:colOff>387875</xdr:colOff>
      <xdr:row>15</xdr:row>
      <xdr:rowOff>5533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65981" y="718039"/>
          <a:ext cx="3619048" cy="2628571"/>
        </a:xfrm>
        <a:prstGeom prst="rect">
          <a:avLst/>
        </a:prstGeom>
      </xdr:spPr>
    </xdr:pic>
    <xdr:clientData/>
  </xdr:twoCellAnchor>
  <xdr:twoCellAnchor>
    <xdr:from>
      <xdr:col>5</xdr:col>
      <xdr:colOff>747346</xdr:colOff>
      <xdr:row>5</xdr:row>
      <xdr:rowOff>139211</xdr:rowOff>
    </xdr:from>
    <xdr:to>
      <xdr:col>13</xdr:col>
      <xdr:colOff>322384</xdr:colOff>
      <xdr:row>6</xdr:row>
      <xdr:rowOff>183173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4762500" y="1194288"/>
          <a:ext cx="5671038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153866</xdr:colOff>
      <xdr:row>9</xdr:row>
      <xdr:rowOff>183173</xdr:rowOff>
    </xdr:from>
    <xdr:to>
      <xdr:col>12</xdr:col>
      <xdr:colOff>564173</xdr:colOff>
      <xdr:row>13</xdr:row>
      <xdr:rowOff>117231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V="1">
          <a:off x="3275135" y="2227385"/>
          <a:ext cx="6638192" cy="8499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73269</xdr:colOff>
      <xdr:row>11</xdr:row>
      <xdr:rowOff>190500</xdr:rowOff>
    </xdr:from>
    <xdr:to>
      <xdr:col>14</xdr:col>
      <xdr:colOff>227134</xdr:colOff>
      <xdr:row>15</xdr:row>
      <xdr:rowOff>146538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 flipV="1">
          <a:off x="6374423" y="2718288"/>
          <a:ext cx="4725865" cy="769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696058</xdr:colOff>
      <xdr:row>9</xdr:row>
      <xdr:rowOff>205153</xdr:rowOff>
    </xdr:from>
    <xdr:to>
      <xdr:col>15</xdr:col>
      <xdr:colOff>43961</xdr:colOff>
      <xdr:row>13</xdr:row>
      <xdr:rowOff>102577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V="1">
          <a:off x="6235212" y="2249365"/>
          <a:ext cx="5443903" cy="8132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703384</xdr:colOff>
      <xdr:row>47</xdr:row>
      <xdr:rowOff>43963</xdr:rowOff>
    </xdr:from>
    <xdr:to>
      <xdr:col>11</xdr:col>
      <xdr:colOff>703384</xdr:colOff>
      <xdr:row>51</xdr:row>
      <xdr:rowOff>87923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9290538" y="10199078"/>
          <a:ext cx="0" cy="8059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637442</xdr:colOff>
      <xdr:row>48</xdr:row>
      <xdr:rowOff>89297</xdr:rowOff>
    </xdr:from>
    <xdr:to>
      <xdr:col>11</xdr:col>
      <xdr:colOff>696058</xdr:colOff>
      <xdr:row>51</xdr:row>
      <xdr:rowOff>71802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7703801" y="10388203"/>
          <a:ext cx="1582616" cy="55400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643304</xdr:colOff>
      <xdr:row>47</xdr:row>
      <xdr:rowOff>80598</xdr:rowOff>
    </xdr:from>
    <xdr:to>
      <xdr:col>11</xdr:col>
      <xdr:colOff>701920</xdr:colOff>
      <xdr:row>51</xdr:row>
      <xdr:rowOff>70338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7706458" y="10235713"/>
          <a:ext cx="1582616" cy="751740"/>
        </a:xfrm>
        <a:prstGeom prst="rect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10</xdr:row>
      <xdr:rowOff>123825</xdr:rowOff>
    </xdr:from>
    <xdr:to>
      <xdr:col>4</xdr:col>
      <xdr:colOff>0</xdr:colOff>
      <xdr:row>10</xdr:row>
      <xdr:rowOff>133350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1571625" y="2343150"/>
          <a:ext cx="14763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10</xdr:row>
      <xdr:rowOff>180975</xdr:rowOff>
    </xdr:from>
    <xdr:to>
      <xdr:col>3</xdr:col>
      <xdr:colOff>752475</xdr:colOff>
      <xdr:row>11</xdr:row>
      <xdr:rowOff>190500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>
          <a:off x="1514475" y="2400300"/>
          <a:ext cx="15240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142875</xdr:rowOff>
    </xdr:from>
    <xdr:to>
      <xdr:col>7</xdr:col>
      <xdr:colOff>28575</xdr:colOff>
      <xdr:row>10</xdr:row>
      <xdr:rowOff>152400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4572000" y="2362200"/>
          <a:ext cx="7905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657225</xdr:colOff>
      <xdr:row>10</xdr:row>
      <xdr:rowOff>133350</xdr:rowOff>
    </xdr:from>
    <xdr:to>
      <xdr:col>8</xdr:col>
      <xdr:colOff>685800</xdr:colOff>
      <xdr:row>10</xdr:row>
      <xdr:rowOff>142875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991225" y="2352675"/>
          <a:ext cx="7905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10</xdr:row>
      <xdr:rowOff>133350</xdr:rowOff>
    </xdr:from>
    <xdr:to>
      <xdr:col>10</xdr:col>
      <xdr:colOff>619125</xdr:colOff>
      <xdr:row>10</xdr:row>
      <xdr:rowOff>133351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V="1">
          <a:off x="7629525" y="2352675"/>
          <a:ext cx="60960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209550</xdr:colOff>
      <xdr:row>10</xdr:row>
      <xdr:rowOff>142876</xdr:rowOff>
    </xdr:from>
    <xdr:to>
      <xdr:col>12</xdr:col>
      <xdr:colOff>638175</xdr:colOff>
      <xdr:row>10</xdr:row>
      <xdr:rowOff>152400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>
          <a:off x="9353550" y="2362201"/>
          <a:ext cx="428625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714375</xdr:colOff>
      <xdr:row>11</xdr:row>
      <xdr:rowOff>200025</xdr:rowOff>
    </xdr:from>
    <xdr:to>
      <xdr:col>6</xdr:col>
      <xdr:colOff>742950</xdr:colOff>
      <xdr:row>11</xdr:row>
      <xdr:rowOff>209550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4524375" y="2657475"/>
          <a:ext cx="7905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11</xdr:row>
      <xdr:rowOff>19050</xdr:rowOff>
    </xdr:from>
    <xdr:to>
      <xdr:col>16</xdr:col>
      <xdr:colOff>180975</xdr:colOff>
      <xdr:row>11</xdr:row>
      <xdr:rowOff>238126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6172200" y="2476500"/>
          <a:ext cx="6200775" cy="2190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228600</xdr:colOff>
      <xdr:row>10</xdr:row>
      <xdr:rowOff>180975</xdr:rowOff>
    </xdr:from>
    <xdr:to>
      <xdr:col>16</xdr:col>
      <xdr:colOff>200025</xdr:colOff>
      <xdr:row>10</xdr:row>
      <xdr:rowOff>190500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>
          <a:off x="10896600" y="2400300"/>
          <a:ext cx="1495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10</xdr:row>
      <xdr:rowOff>209550</xdr:rowOff>
    </xdr:from>
    <xdr:to>
      <xdr:col>10</xdr:col>
      <xdr:colOff>38100</xdr:colOff>
      <xdr:row>13</xdr:row>
      <xdr:rowOff>19050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6991350" y="2428875"/>
          <a:ext cx="666750" cy="581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11</xdr:row>
      <xdr:rowOff>266700</xdr:rowOff>
    </xdr:from>
    <xdr:to>
      <xdr:col>9</xdr:col>
      <xdr:colOff>571500</xdr:colOff>
      <xdr:row>13</xdr:row>
      <xdr:rowOff>47625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>
          <a:off x="6172200" y="2724150"/>
          <a:ext cx="1257300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114300</xdr:rowOff>
    </xdr:from>
    <xdr:to>
      <xdr:col>9</xdr:col>
      <xdr:colOff>209550</xdr:colOff>
      <xdr:row>13</xdr:row>
      <xdr:rowOff>114300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3076575" y="3076575"/>
          <a:ext cx="39909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485775</xdr:colOff>
      <xdr:row>2</xdr:row>
      <xdr:rowOff>85724</xdr:rowOff>
    </xdr:from>
    <xdr:to>
      <xdr:col>31</xdr:col>
      <xdr:colOff>760177</xdr:colOff>
      <xdr:row>8</xdr:row>
      <xdr:rowOff>47624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0225" y="514349"/>
          <a:ext cx="5608402" cy="1304925"/>
        </a:xfrm>
        <a:prstGeom prst="rect">
          <a:avLst/>
        </a:prstGeom>
      </xdr:spPr>
    </xdr:pic>
    <xdr:clientData/>
  </xdr:twoCellAnchor>
  <xdr:twoCellAnchor>
    <xdr:from>
      <xdr:col>24</xdr:col>
      <xdr:colOff>238125</xdr:colOff>
      <xdr:row>13</xdr:row>
      <xdr:rowOff>109537</xdr:rowOff>
    </xdr:from>
    <xdr:to>
      <xdr:col>29</xdr:col>
      <xdr:colOff>66675</xdr:colOff>
      <xdr:row>25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180975</xdr:rowOff>
    </xdr:from>
    <xdr:to>
      <xdr:col>13</xdr:col>
      <xdr:colOff>8357</xdr:colOff>
      <xdr:row>27</xdr:row>
      <xdr:rowOff>66046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80975"/>
          <a:ext cx="9342857" cy="5028571"/>
        </a:xfrm>
        <a:prstGeom prst="rect">
          <a:avLst/>
        </a:prstGeom>
      </xdr:spPr>
    </xdr:pic>
    <xdr:clientData/>
  </xdr:twoCellAnchor>
  <xdr:twoCellAnchor>
    <xdr:from>
      <xdr:col>18</xdr:col>
      <xdr:colOff>590551</xdr:colOff>
      <xdr:row>22</xdr:row>
      <xdr:rowOff>57149</xdr:rowOff>
    </xdr:from>
    <xdr:to>
      <xdr:col>22</xdr:col>
      <xdr:colOff>600075</xdr:colOff>
      <xdr:row>38</xdr:row>
      <xdr:rowOff>161924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608019</xdr:colOff>
      <xdr:row>21</xdr:row>
      <xdr:rowOff>114300</xdr:rowOff>
    </xdr:from>
    <xdr:to>
      <xdr:col>18</xdr:col>
      <xdr:colOff>574674</xdr:colOff>
      <xdr:row>40</xdr:row>
      <xdr:rowOff>0</xdr:rowOff>
    </xdr:to>
    <xdr:pic>
      <xdr:nvPicPr>
        <xdr:cNvPr id="4" name="Picture 2" descr="Resultado de imagen para curva de lorenz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7F6F4"/>
            </a:clrFrom>
            <a:clrTo>
              <a:srgbClr val="F7F6F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2019" y="4114800"/>
          <a:ext cx="4033830" cy="3505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12</xdr:col>
      <xdr:colOff>627524</xdr:colOff>
      <xdr:row>35</xdr:row>
      <xdr:rowOff>171286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5524500"/>
          <a:ext cx="9009524" cy="1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ndec.gob.ar/uploads/informesdeprensa/ingresos_1trim21492288B74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2:O153"/>
  <sheetViews>
    <sheetView topLeftCell="B1" zoomScaleNormal="100" workbookViewId="0">
      <selection activeCell="B16" sqref="B16"/>
    </sheetView>
  </sheetViews>
  <sheetFormatPr baseColWidth="10" defaultRowHeight="15" outlineLevelRow="1"/>
  <sheetData>
    <row r="2" spans="2:9" s="6" customFormat="1" ht="18.75">
      <c r="B2" s="6" t="s">
        <v>4</v>
      </c>
    </row>
    <row r="4" spans="2:9" ht="18.75">
      <c r="B4" s="79" t="s">
        <v>93</v>
      </c>
      <c r="C4" s="2"/>
      <c r="D4" s="2"/>
      <c r="E4" s="2"/>
      <c r="F4" s="2"/>
      <c r="G4" s="2"/>
      <c r="H4" s="2"/>
      <c r="I4" s="2"/>
    </row>
    <row r="5" spans="2:9" ht="18.75">
      <c r="B5" s="2"/>
      <c r="C5" s="2"/>
      <c r="D5" s="2"/>
      <c r="E5" s="1" t="s">
        <v>0</v>
      </c>
      <c r="F5" s="2"/>
      <c r="G5" s="2"/>
      <c r="H5" s="2"/>
      <c r="I5" s="2"/>
    </row>
    <row r="6" spans="2:9" ht="18.75">
      <c r="B6" s="2"/>
      <c r="C6" s="2"/>
      <c r="D6" s="2"/>
      <c r="E6" s="1" t="s">
        <v>1</v>
      </c>
      <c r="F6" s="2"/>
      <c r="G6" s="2"/>
      <c r="H6" s="2"/>
      <c r="I6" s="2"/>
    </row>
    <row r="7" spans="2:9" ht="18.75">
      <c r="B7" s="79" t="s">
        <v>3</v>
      </c>
      <c r="C7" s="2"/>
      <c r="D7" s="2"/>
      <c r="E7" s="2"/>
      <c r="F7" s="2"/>
      <c r="G7" s="2"/>
      <c r="H7" s="2"/>
      <c r="I7" s="2"/>
    </row>
    <row r="8" spans="2:9" ht="21">
      <c r="B8" s="2"/>
      <c r="C8" s="1" t="s">
        <v>138</v>
      </c>
      <c r="D8" s="2"/>
      <c r="E8" s="2"/>
      <c r="F8" s="2"/>
      <c r="G8" s="2"/>
      <c r="H8" s="2"/>
      <c r="I8" s="2"/>
    </row>
    <row r="9" spans="2:9" ht="18.75">
      <c r="B9" s="2"/>
      <c r="C9" s="2"/>
      <c r="D9" s="2"/>
      <c r="E9" s="2"/>
      <c r="F9" s="2"/>
      <c r="G9" s="2"/>
      <c r="H9" s="2"/>
      <c r="I9" s="2"/>
    </row>
    <row r="10" spans="2:9" ht="18.75">
      <c r="B10" s="1" t="s">
        <v>2</v>
      </c>
      <c r="C10" s="2"/>
      <c r="D10" s="2"/>
      <c r="E10" s="2"/>
      <c r="F10" s="2"/>
      <c r="G10" s="2"/>
      <c r="H10" s="2"/>
      <c r="I10" s="2"/>
    </row>
    <row r="11" spans="2:9" ht="18.75">
      <c r="B11" s="4" t="s">
        <v>165</v>
      </c>
      <c r="C11" s="2"/>
      <c r="D11" s="2"/>
      <c r="E11" s="2"/>
      <c r="F11" s="2"/>
      <c r="G11" s="2"/>
      <c r="H11" s="2"/>
      <c r="I11" s="2"/>
    </row>
    <row r="12" spans="2:9" ht="18.75">
      <c r="B12" s="4" t="s">
        <v>166</v>
      </c>
      <c r="C12" s="2"/>
      <c r="D12" s="2"/>
      <c r="E12" s="2"/>
      <c r="F12" s="2"/>
      <c r="G12" s="2"/>
      <c r="H12" s="2"/>
      <c r="I12" s="2"/>
    </row>
    <row r="13" spans="2:9" ht="18.75">
      <c r="B13" s="4" t="s">
        <v>167</v>
      </c>
      <c r="C13" s="2"/>
      <c r="D13" s="2"/>
      <c r="E13" s="2"/>
      <c r="F13" s="2"/>
      <c r="G13" s="2"/>
      <c r="H13" s="2"/>
      <c r="I13" s="2"/>
    </row>
    <row r="14" spans="2:9" ht="18.75">
      <c r="B14" s="4" t="s">
        <v>168</v>
      </c>
      <c r="C14" s="2"/>
      <c r="D14" s="2"/>
      <c r="E14" s="2"/>
      <c r="F14" s="2"/>
      <c r="G14" s="2"/>
      <c r="H14" s="2"/>
      <c r="I14" s="2"/>
    </row>
    <row r="15" spans="2:9" ht="18.75">
      <c r="B15" s="4" t="s">
        <v>169</v>
      </c>
      <c r="C15" s="2"/>
      <c r="D15" s="2"/>
      <c r="E15" s="2"/>
      <c r="F15" s="2"/>
      <c r="G15" s="2"/>
      <c r="H15" s="2"/>
      <c r="I15" s="2"/>
    </row>
    <row r="16" spans="2:9" ht="18.75">
      <c r="B16" s="4" t="s">
        <v>170</v>
      </c>
      <c r="C16" s="2"/>
      <c r="D16" s="2"/>
      <c r="E16" s="2"/>
      <c r="F16" s="2"/>
      <c r="G16" s="2"/>
      <c r="H16" s="2"/>
      <c r="I16" s="2"/>
    </row>
    <row r="20" spans="2:10" s="8" customFormat="1" ht="15.75">
      <c r="B20" s="7" t="s">
        <v>5</v>
      </c>
    </row>
    <row r="22" spans="2:10" s="39" customFormat="1">
      <c r="B22" s="61" t="s">
        <v>135</v>
      </c>
    </row>
    <row r="23" spans="2:10" outlineLevel="1"/>
    <row r="24" spans="2:10" outlineLevel="1">
      <c r="B24" t="s">
        <v>6</v>
      </c>
    </row>
    <row r="25" spans="2:10" outlineLevel="1">
      <c r="B25" t="s">
        <v>7</v>
      </c>
    </row>
    <row r="26" spans="2:10" outlineLevel="1">
      <c r="B26" t="s">
        <v>8</v>
      </c>
    </row>
    <row r="27" spans="2:10" outlineLevel="1">
      <c r="B27" t="s">
        <v>9</v>
      </c>
    </row>
    <row r="28" spans="2:10" outlineLevel="1">
      <c r="B28" t="s">
        <v>10</v>
      </c>
    </row>
    <row r="29" spans="2:10" outlineLevel="1">
      <c r="E29" s="45"/>
      <c r="F29" s="45"/>
      <c r="G29" s="45"/>
      <c r="H29" s="45" t="s">
        <v>87</v>
      </c>
      <c r="I29" s="45"/>
      <c r="J29" s="45"/>
    </row>
    <row r="30" spans="2:10" outlineLevel="1">
      <c r="B30" s="9" t="s">
        <v>11</v>
      </c>
      <c r="C30" s="9" t="s">
        <v>12</v>
      </c>
      <c r="D30" s="9" t="s">
        <v>13</v>
      </c>
    </row>
    <row r="31" spans="2:10" outlineLevel="1">
      <c r="B31" s="9">
        <v>0</v>
      </c>
      <c r="C31" s="9">
        <f t="shared" ref="C31:C40" si="0">1800-20*B31</f>
        <v>1800</v>
      </c>
      <c r="D31" s="9">
        <f t="shared" ref="D31:D40" si="1">1000+20*B31</f>
        <v>1000</v>
      </c>
    </row>
    <row r="32" spans="2:10" outlineLevel="1">
      <c r="B32" s="9">
        <v>5</v>
      </c>
      <c r="C32" s="9">
        <f t="shared" si="0"/>
        <v>1700</v>
      </c>
      <c r="D32" s="9">
        <f t="shared" si="1"/>
        <v>1100</v>
      </c>
    </row>
    <row r="33" spans="2:10" outlineLevel="1">
      <c r="B33" s="9">
        <v>10</v>
      </c>
      <c r="C33" s="9">
        <f t="shared" si="0"/>
        <v>1600</v>
      </c>
      <c r="D33" s="9">
        <f t="shared" si="1"/>
        <v>1200</v>
      </c>
    </row>
    <row r="34" spans="2:10" outlineLevel="1">
      <c r="B34" s="9">
        <v>15</v>
      </c>
      <c r="C34" s="9">
        <f t="shared" si="0"/>
        <v>1500</v>
      </c>
      <c r="D34" s="9">
        <f t="shared" si="1"/>
        <v>1300</v>
      </c>
    </row>
    <row r="35" spans="2:10" outlineLevel="1">
      <c r="B35" s="10">
        <v>20</v>
      </c>
      <c r="C35" s="10">
        <f t="shared" si="0"/>
        <v>1400</v>
      </c>
      <c r="D35" s="10">
        <f t="shared" si="1"/>
        <v>1400</v>
      </c>
    </row>
    <row r="36" spans="2:10" outlineLevel="1">
      <c r="B36" s="9">
        <v>25</v>
      </c>
      <c r="C36" s="9">
        <f t="shared" si="0"/>
        <v>1300</v>
      </c>
      <c r="D36" s="9">
        <f t="shared" si="1"/>
        <v>1500</v>
      </c>
    </row>
    <row r="37" spans="2:10" outlineLevel="1">
      <c r="B37" s="9">
        <v>30</v>
      </c>
      <c r="C37" s="9">
        <f t="shared" si="0"/>
        <v>1200</v>
      </c>
      <c r="D37" s="9">
        <f t="shared" si="1"/>
        <v>1600</v>
      </c>
    </row>
    <row r="38" spans="2:10" outlineLevel="1">
      <c r="B38" s="9">
        <v>35</v>
      </c>
      <c r="C38" s="9">
        <f t="shared" si="0"/>
        <v>1100</v>
      </c>
      <c r="D38" s="9">
        <f t="shared" si="1"/>
        <v>1700</v>
      </c>
    </row>
    <row r="39" spans="2:10" outlineLevel="1">
      <c r="B39" s="9">
        <v>40</v>
      </c>
      <c r="C39" s="9">
        <f t="shared" si="0"/>
        <v>1000</v>
      </c>
      <c r="D39" s="9">
        <f t="shared" si="1"/>
        <v>1800</v>
      </c>
    </row>
    <row r="40" spans="2:10" outlineLevel="1">
      <c r="B40" s="9">
        <v>45</v>
      </c>
      <c r="C40" s="9">
        <f t="shared" si="0"/>
        <v>900</v>
      </c>
      <c r="D40" s="9">
        <f t="shared" si="1"/>
        <v>1900</v>
      </c>
    </row>
    <row r="41" spans="2:10" outlineLevel="1"/>
    <row r="44" spans="2:10" s="8" customFormat="1" ht="15.75">
      <c r="B44" s="7" t="s">
        <v>14</v>
      </c>
    </row>
    <row r="46" spans="2:10" s="11" customFormat="1"/>
    <row r="48" spans="2:10" outlineLevel="1">
      <c r="B48" s="14" t="s">
        <v>15</v>
      </c>
      <c r="E48" s="16" t="s">
        <v>19</v>
      </c>
      <c r="F48" s="16" t="s">
        <v>20</v>
      </c>
      <c r="G48" s="16" t="s">
        <v>21</v>
      </c>
      <c r="H48" s="16" t="s">
        <v>22</v>
      </c>
      <c r="I48" s="16" t="s">
        <v>24</v>
      </c>
      <c r="J48" s="16" t="s">
        <v>23</v>
      </c>
    </row>
    <row r="49" spans="2:12" outlineLevel="1">
      <c r="B49" s="15" t="s">
        <v>16</v>
      </c>
      <c r="E49" s="16">
        <v>0</v>
      </c>
      <c r="F49" s="16">
        <f>0.0018*E49^(3)-0.33*E49^(2)+24*E49+G49</f>
        <v>900</v>
      </c>
      <c r="G49" s="16">
        <v>900</v>
      </c>
      <c r="H49" s="16">
        <f t="shared" ref="H49:H59" si="2">+F49-G49</f>
        <v>0</v>
      </c>
      <c r="I49" s="16"/>
      <c r="J49" s="16"/>
    </row>
    <row r="50" spans="2:12" outlineLevel="1">
      <c r="B50" s="15" t="s">
        <v>88</v>
      </c>
      <c r="E50" s="16">
        <v>20</v>
      </c>
      <c r="F50" s="16">
        <f t="shared" ref="F50:F59" si="3">0.0018*E50^(3)-0.33*E50^(2)+24*E50+G50</f>
        <v>1262.4000000000001</v>
      </c>
      <c r="G50" s="16">
        <f t="shared" ref="G50:G59" si="4">+G49</f>
        <v>900</v>
      </c>
      <c r="H50" s="16">
        <f t="shared" si="2"/>
        <v>362.40000000000009</v>
      </c>
      <c r="I50" s="17">
        <f>+F50/E50</f>
        <v>63.120000000000005</v>
      </c>
      <c r="J50" s="16">
        <f t="shared" ref="J50:J59" si="5">0.0054*E50^(2)-0.66*E50+24</f>
        <v>12.959999999999999</v>
      </c>
    </row>
    <row r="51" spans="2:12" outlineLevel="1">
      <c r="B51" s="62" t="s">
        <v>17</v>
      </c>
      <c r="C51" s="63"/>
      <c r="D51" s="63"/>
      <c r="E51" s="16">
        <v>40</v>
      </c>
      <c r="F51" s="16">
        <f t="shared" si="3"/>
        <v>1447.2</v>
      </c>
      <c r="G51" s="16">
        <f t="shared" si="4"/>
        <v>900</v>
      </c>
      <c r="H51" s="16">
        <f t="shared" si="2"/>
        <v>547.20000000000005</v>
      </c>
      <c r="I51" s="17">
        <f t="shared" ref="I51:I59" si="6">+F51/E51</f>
        <v>36.18</v>
      </c>
      <c r="J51" s="16">
        <f t="shared" si="5"/>
        <v>6.2399999999999984</v>
      </c>
    </row>
    <row r="52" spans="2:12" outlineLevel="1">
      <c r="B52" s="15" t="s">
        <v>89</v>
      </c>
      <c r="E52" s="16">
        <v>60</v>
      </c>
      <c r="F52" s="16">
        <f t="shared" si="3"/>
        <v>1540.8</v>
      </c>
      <c r="G52" s="16">
        <f t="shared" si="4"/>
        <v>900</v>
      </c>
      <c r="H52" s="16">
        <f t="shared" si="2"/>
        <v>640.79999999999995</v>
      </c>
      <c r="I52" s="17">
        <f t="shared" si="6"/>
        <v>25.68</v>
      </c>
      <c r="J52" s="16">
        <f t="shared" si="5"/>
        <v>3.84</v>
      </c>
    </row>
    <row r="53" spans="2:12" outlineLevel="1">
      <c r="B53" s="64" t="s">
        <v>18</v>
      </c>
      <c r="C53" s="63"/>
      <c r="E53" s="16">
        <v>80</v>
      </c>
      <c r="F53" s="16">
        <f t="shared" si="3"/>
        <v>1629.6</v>
      </c>
      <c r="G53" s="16">
        <f t="shared" si="4"/>
        <v>900</v>
      </c>
      <c r="H53" s="16">
        <f t="shared" si="2"/>
        <v>729.59999999999991</v>
      </c>
      <c r="I53" s="17">
        <f t="shared" si="6"/>
        <v>20.369999999999997</v>
      </c>
      <c r="J53" s="16">
        <f t="shared" si="5"/>
        <v>5.759999999999998</v>
      </c>
    </row>
    <row r="54" spans="2:12" outlineLevel="1">
      <c r="E54" s="16">
        <v>100</v>
      </c>
      <c r="F54" s="16">
        <f t="shared" si="3"/>
        <v>1800</v>
      </c>
      <c r="G54" s="16">
        <f t="shared" si="4"/>
        <v>900</v>
      </c>
      <c r="H54" s="16">
        <f t="shared" si="2"/>
        <v>900</v>
      </c>
      <c r="I54" s="17">
        <f t="shared" si="6"/>
        <v>18</v>
      </c>
      <c r="J54" s="16">
        <f t="shared" si="5"/>
        <v>12</v>
      </c>
    </row>
    <row r="55" spans="2:12" outlineLevel="1">
      <c r="E55" s="16">
        <v>112</v>
      </c>
      <c r="F55" s="16">
        <f t="shared" si="3"/>
        <v>1977.3503999999994</v>
      </c>
      <c r="G55" s="16">
        <f t="shared" si="4"/>
        <v>900</v>
      </c>
      <c r="H55" s="16">
        <f t="shared" ref="H55" si="7">+F55-G55</f>
        <v>1077.3503999999994</v>
      </c>
      <c r="I55" s="77">
        <f t="shared" si="6"/>
        <v>17.65491428571428</v>
      </c>
      <c r="J55" s="16">
        <f t="shared" si="5"/>
        <v>17.817599999999999</v>
      </c>
    </row>
    <row r="56" spans="2:12" outlineLevel="1">
      <c r="E56" s="16">
        <v>120</v>
      </c>
      <c r="F56" s="16">
        <f t="shared" si="3"/>
        <v>2138.4</v>
      </c>
      <c r="G56" s="16">
        <f>+G54</f>
        <v>900</v>
      </c>
      <c r="H56" s="16">
        <f t="shared" si="2"/>
        <v>1238.4000000000001</v>
      </c>
      <c r="I56" s="17">
        <f t="shared" si="6"/>
        <v>17.82</v>
      </c>
      <c r="J56" s="16">
        <f t="shared" si="5"/>
        <v>22.560000000000002</v>
      </c>
      <c r="L56" s="78"/>
    </row>
    <row r="57" spans="2:12" outlineLevel="1">
      <c r="E57" s="16">
        <v>140</v>
      </c>
      <c r="F57" s="16">
        <f t="shared" si="3"/>
        <v>2731.2</v>
      </c>
      <c r="G57" s="16">
        <f t="shared" si="4"/>
        <v>900</v>
      </c>
      <c r="H57" s="16">
        <f t="shared" si="2"/>
        <v>1831.1999999999998</v>
      </c>
      <c r="I57" s="17">
        <f t="shared" si="6"/>
        <v>19.508571428571429</v>
      </c>
      <c r="J57" s="16">
        <f t="shared" si="5"/>
        <v>37.44</v>
      </c>
    </row>
    <row r="58" spans="2:12" outlineLevel="1">
      <c r="E58" s="16">
        <v>160</v>
      </c>
      <c r="F58" s="16">
        <f t="shared" si="3"/>
        <v>3664.8</v>
      </c>
      <c r="G58" s="16">
        <f t="shared" si="4"/>
        <v>900</v>
      </c>
      <c r="H58" s="16">
        <f t="shared" si="2"/>
        <v>2764.8</v>
      </c>
      <c r="I58" s="17">
        <f t="shared" si="6"/>
        <v>22.905000000000001</v>
      </c>
      <c r="J58" s="16">
        <f t="shared" si="5"/>
        <v>56.64</v>
      </c>
    </row>
    <row r="59" spans="2:12" outlineLevel="1">
      <c r="E59" s="16">
        <v>180</v>
      </c>
      <c r="F59" s="16">
        <f t="shared" si="3"/>
        <v>5025.6000000000004</v>
      </c>
      <c r="G59" s="16">
        <f t="shared" si="4"/>
        <v>900</v>
      </c>
      <c r="H59" s="16">
        <f t="shared" si="2"/>
        <v>4125.6000000000004</v>
      </c>
      <c r="I59" s="17">
        <f t="shared" si="6"/>
        <v>27.92</v>
      </c>
      <c r="J59" s="16">
        <f t="shared" si="5"/>
        <v>80.16</v>
      </c>
    </row>
    <row r="60" spans="2:12" outlineLevel="1"/>
    <row r="61" spans="2:12" outlineLevel="1"/>
    <row r="62" spans="2:12" outlineLevel="1"/>
    <row r="63" spans="2:12" outlineLevel="1"/>
    <row r="64" spans="2:12" outlineLevel="1"/>
    <row r="65" spans="2:14" outlineLevel="1"/>
    <row r="66" spans="2:14" outlineLevel="1"/>
    <row r="67" spans="2:14" outlineLevel="1"/>
    <row r="68" spans="2:14" outlineLevel="1"/>
    <row r="69" spans="2:14" outlineLevel="1"/>
    <row r="70" spans="2:14" outlineLevel="1"/>
    <row r="71" spans="2:14" outlineLevel="1"/>
    <row r="72" spans="2:14" outlineLevel="1"/>
    <row r="75" spans="2:14" s="13" customFormat="1">
      <c r="B75" s="12" t="s">
        <v>25</v>
      </c>
    </row>
    <row r="77" spans="2:14" s="11" customFormat="1"/>
    <row r="78" spans="2:14" outlineLevel="1">
      <c r="C78" s="18" t="s">
        <v>26</v>
      </c>
      <c r="D78" s="14"/>
      <c r="E78" s="14"/>
      <c r="F78" s="14"/>
      <c r="G78" s="14"/>
    </row>
    <row r="79" spans="2:14" outlineLevel="1">
      <c r="C79" s="16" t="s">
        <v>19</v>
      </c>
      <c r="D79" s="16" t="s">
        <v>20</v>
      </c>
      <c r="E79" s="16" t="s">
        <v>11</v>
      </c>
      <c r="F79" s="16" t="s">
        <v>28</v>
      </c>
      <c r="G79" s="16" t="s">
        <v>27</v>
      </c>
    </row>
    <row r="80" spans="2:14" outlineLevel="1">
      <c r="C80" s="16">
        <f t="shared" ref="C80:C86" si="8">+E49</f>
        <v>0</v>
      </c>
      <c r="D80" s="17">
        <f>0.0018*C80^(3)-0.33*C80^(2)+24*C80+G49</f>
        <v>900</v>
      </c>
      <c r="E80" s="16">
        <v>20</v>
      </c>
      <c r="F80" s="16">
        <f t="shared" ref="F80:F90" si="9">+C80*E80</f>
        <v>0</v>
      </c>
      <c r="G80" s="21">
        <f t="shared" ref="G80:G90" si="10">+F80-D80</f>
        <v>-900</v>
      </c>
      <c r="H80" t="s">
        <v>94</v>
      </c>
      <c r="N80" t="s">
        <v>90</v>
      </c>
    </row>
    <row r="81" spans="2:15" outlineLevel="1">
      <c r="C81" s="16">
        <f t="shared" si="8"/>
        <v>20</v>
      </c>
      <c r="D81" s="17">
        <f t="shared" ref="D81:D90" si="11">0.0018*C81^(3)-0.33*C81^(2)+24*C81+G50</f>
        <v>1262.4000000000001</v>
      </c>
      <c r="E81" s="16">
        <f t="shared" ref="E81:E90" si="12">+E80</f>
        <v>20</v>
      </c>
      <c r="F81" s="16">
        <f t="shared" si="9"/>
        <v>400</v>
      </c>
      <c r="G81" s="21">
        <f t="shared" si="10"/>
        <v>-862.40000000000009</v>
      </c>
      <c r="N81" s="46" t="s">
        <v>91</v>
      </c>
    </row>
    <row r="82" spans="2:15" outlineLevel="1">
      <c r="C82" s="16">
        <f t="shared" si="8"/>
        <v>40</v>
      </c>
      <c r="D82" s="17">
        <f t="shared" si="11"/>
        <v>1447.2</v>
      </c>
      <c r="E82" s="16">
        <f t="shared" si="12"/>
        <v>20</v>
      </c>
      <c r="F82" s="16">
        <f t="shared" si="9"/>
        <v>800</v>
      </c>
      <c r="G82" s="21">
        <f t="shared" si="10"/>
        <v>-647.20000000000005</v>
      </c>
      <c r="O82" t="s">
        <v>92</v>
      </c>
    </row>
    <row r="83" spans="2:15" outlineLevel="1">
      <c r="C83" s="16">
        <f t="shared" si="8"/>
        <v>60</v>
      </c>
      <c r="D83" s="17">
        <f t="shared" si="11"/>
        <v>1540.8</v>
      </c>
      <c r="E83" s="16">
        <f t="shared" si="12"/>
        <v>20</v>
      </c>
      <c r="F83" s="16">
        <f t="shared" si="9"/>
        <v>1200</v>
      </c>
      <c r="G83" s="21">
        <f t="shared" si="10"/>
        <v>-340.79999999999995</v>
      </c>
      <c r="O83" t="s">
        <v>95</v>
      </c>
    </row>
    <row r="84" spans="2:15" outlineLevel="1">
      <c r="C84" s="16">
        <f t="shared" si="8"/>
        <v>80</v>
      </c>
      <c r="D84" s="17">
        <f t="shared" si="11"/>
        <v>1629.6</v>
      </c>
      <c r="E84" s="16">
        <f t="shared" si="12"/>
        <v>20</v>
      </c>
      <c r="F84" s="16">
        <f t="shared" si="9"/>
        <v>1600</v>
      </c>
      <c r="G84" s="21">
        <f t="shared" si="10"/>
        <v>-29.599999999999909</v>
      </c>
      <c r="O84" t="s">
        <v>96</v>
      </c>
    </row>
    <row r="85" spans="2:15" outlineLevel="1">
      <c r="C85" s="16">
        <f t="shared" si="8"/>
        <v>100</v>
      </c>
      <c r="D85" s="17">
        <f t="shared" si="11"/>
        <v>1800</v>
      </c>
      <c r="E85" s="16">
        <f t="shared" si="12"/>
        <v>20</v>
      </c>
      <c r="F85" s="16">
        <f t="shared" si="9"/>
        <v>2000</v>
      </c>
      <c r="G85" s="21">
        <f t="shared" si="10"/>
        <v>200</v>
      </c>
    </row>
    <row r="86" spans="2:15" outlineLevel="1">
      <c r="C86" s="16">
        <f t="shared" si="8"/>
        <v>112</v>
      </c>
      <c r="D86" s="17">
        <f t="shared" si="11"/>
        <v>1977.3503999999994</v>
      </c>
      <c r="E86" s="16">
        <f t="shared" si="12"/>
        <v>20</v>
      </c>
      <c r="F86" s="16">
        <f t="shared" ref="F86" si="13">+C86*E86</f>
        <v>2240</v>
      </c>
      <c r="G86" s="21">
        <f t="shared" ref="G86" si="14">+F86-D86</f>
        <v>262.64960000000065</v>
      </c>
    </row>
    <row r="87" spans="2:15" outlineLevel="1">
      <c r="C87" s="47">
        <v>120</v>
      </c>
      <c r="D87" s="17">
        <f t="shared" si="11"/>
        <v>2138.4</v>
      </c>
      <c r="E87" s="47">
        <f>+E85</f>
        <v>20</v>
      </c>
      <c r="F87" s="47">
        <f t="shared" si="9"/>
        <v>2400</v>
      </c>
      <c r="G87" s="48">
        <f t="shared" si="10"/>
        <v>261.59999999999991</v>
      </c>
    </row>
    <row r="88" spans="2:15" outlineLevel="1">
      <c r="C88" s="16">
        <f>+E57</f>
        <v>140</v>
      </c>
      <c r="D88" s="17">
        <f t="shared" si="11"/>
        <v>2731.2</v>
      </c>
      <c r="E88" s="16">
        <f t="shared" si="12"/>
        <v>20</v>
      </c>
      <c r="F88" s="16">
        <f t="shared" si="9"/>
        <v>2800</v>
      </c>
      <c r="G88" s="21">
        <f t="shared" si="10"/>
        <v>68.800000000000182</v>
      </c>
    </row>
    <row r="89" spans="2:15" outlineLevel="1">
      <c r="C89" s="16">
        <f>+E58</f>
        <v>160</v>
      </c>
      <c r="D89" s="17">
        <f t="shared" si="11"/>
        <v>3664.8</v>
      </c>
      <c r="E89" s="16">
        <f t="shared" si="12"/>
        <v>20</v>
      </c>
      <c r="F89" s="16">
        <f t="shared" si="9"/>
        <v>3200</v>
      </c>
      <c r="G89" s="21">
        <f t="shared" si="10"/>
        <v>-464.80000000000018</v>
      </c>
    </row>
    <row r="90" spans="2:15" outlineLevel="1">
      <c r="C90" s="16">
        <f>+E59</f>
        <v>180</v>
      </c>
      <c r="D90" s="17">
        <f t="shared" si="11"/>
        <v>5025.6000000000004</v>
      </c>
      <c r="E90" s="16">
        <f t="shared" si="12"/>
        <v>20</v>
      </c>
      <c r="F90" s="16">
        <f t="shared" si="9"/>
        <v>3600</v>
      </c>
      <c r="G90" s="21">
        <f t="shared" si="10"/>
        <v>-1425.6000000000004</v>
      </c>
    </row>
    <row r="91" spans="2:15" outlineLevel="1"/>
    <row r="92" spans="2:15">
      <c r="F92" t="s">
        <v>139</v>
      </c>
      <c r="J92" t="s">
        <v>140</v>
      </c>
    </row>
    <row r="94" spans="2:15" s="13" customFormat="1">
      <c r="B94" s="12" t="s">
        <v>29</v>
      </c>
    </row>
    <row r="97" spans="3:6" s="11" customFormat="1"/>
    <row r="99" spans="3:6" outlineLevel="1"/>
    <row r="100" spans="3:6" outlineLevel="1">
      <c r="C100" s="18" t="s">
        <v>30</v>
      </c>
      <c r="D100" s="14"/>
      <c r="E100" s="14"/>
      <c r="F100" s="14"/>
    </row>
    <row r="101" spans="3:6" outlineLevel="1">
      <c r="C101" s="16" t="s">
        <v>19</v>
      </c>
      <c r="D101" s="16" t="s">
        <v>23</v>
      </c>
      <c r="E101" s="16" t="s">
        <v>31</v>
      </c>
      <c r="F101" s="16" t="s">
        <v>32</v>
      </c>
    </row>
    <row r="102" spans="3:6" outlineLevel="1">
      <c r="C102" s="16">
        <f t="shared" ref="C102:C112" si="15">+E49</f>
        <v>0</v>
      </c>
      <c r="D102" s="16"/>
      <c r="E102" s="16"/>
      <c r="F102" s="17"/>
    </row>
    <row r="103" spans="3:6" outlineLevel="1">
      <c r="C103" s="16">
        <f t="shared" si="15"/>
        <v>20</v>
      </c>
      <c r="D103" s="16">
        <f t="shared" ref="D103:D112" si="16">+J50</f>
        <v>12.959999999999999</v>
      </c>
      <c r="E103" s="16">
        <v>20</v>
      </c>
      <c r="F103" s="17">
        <f t="shared" ref="F103:F112" si="17">+I50</f>
        <v>63.120000000000005</v>
      </c>
    </row>
    <row r="104" spans="3:6" outlineLevel="1">
      <c r="C104" s="16">
        <f t="shared" si="15"/>
        <v>40</v>
      </c>
      <c r="D104" s="16">
        <f t="shared" si="16"/>
        <v>6.2399999999999984</v>
      </c>
      <c r="E104" s="16">
        <f t="shared" ref="E104:E112" si="18">+E103</f>
        <v>20</v>
      </c>
      <c r="F104" s="17">
        <f t="shared" si="17"/>
        <v>36.18</v>
      </c>
    </row>
    <row r="105" spans="3:6" outlineLevel="1">
      <c r="C105" s="16">
        <f t="shared" si="15"/>
        <v>60</v>
      </c>
      <c r="D105" s="16">
        <f t="shared" si="16"/>
        <v>3.84</v>
      </c>
      <c r="E105" s="16">
        <f t="shared" si="18"/>
        <v>20</v>
      </c>
      <c r="F105" s="17">
        <f t="shared" si="17"/>
        <v>25.68</v>
      </c>
    </row>
    <row r="106" spans="3:6" outlineLevel="1">
      <c r="C106" s="16">
        <f t="shared" si="15"/>
        <v>80</v>
      </c>
      <c r="D106" s="16">
        <f t="shared" si="16"/>
        <v>5.759999999999998</v>
      </c>
      <c r="E106" s="16">
        <f t="shared" si="18"/>
        <v>20</v>
      </c>
      <c r="F106" s="17">
        <f t="shared" si="17"/>
        <v>20.369999999999997</v>
      </c>
    </row>
    <row r="107" spans="3:6" outlineLevel="1">
      <c r="C107" s="16">
        <f t="shared" si="15"/>
        <v>100</v>
      </c>
      <c r="D107" s="16">
        <f t="shared" si="16"/>
        <v>12</v>
      </c>
      <c r="E107" s="16">
        <f t="shared" si="18"/>
        <v>20</v>
      </c>
      <c r="F107" s="17">
        <f t="shared" si="17"/>
        <v>18</v>
      </c>
    </row>
    <row r="108" spans="3:6" outlineLevel="1">
      <c r="C108" s="16">
        <f t="shared" si="15"/>
        <v>112</v>
      </c>
      <c r="D108" s="16">
        <f t="shared" si="16"/>
        <v>17.817599999999999</v>
      </c>
      <c r="E108" s="16">
        <f t="shared" si="18"/>
        <v>20</v>
      </c>
      <c r="F108" s="17">
        <f t="shared" si="17"/>
        <v>17.65491428571428</v>
      </c>
    </row>
    <row r="109" spans="3:6" outlineLevel="1">
      <c r="C109" s="16">
        <f t="shared" si="15"/>
        <v>120</v>
      </c>
      <c r="D109" s="16">
        <f t="shared" si="16"/>
        <v>22.560000000000002</v>
      </c>
      <c r="E109" s="16">
        <f>+E107</f>
        <v>20</v>
      </c>
      <c r="F109" s="17">
        <f t="shared" si="17"/>
        <v>17.82</v>
      </c>
    </row>
    <row r="110" spans="3:6" outlineLevel="1">
      <c r="C110" s="16">
        <f t="shared" si="15"/>
        <v>140</v>
      </c>
      <c r="D110" s="16">
        <f t="shared" si="16"/>
        <v>37.44</v>
      </c>
      <c r="E110" s="16">
        <f t="shared" si="18"/>
        <v>20</v>
      </c>
      <c r="F110" s="17">
        <f t="shared" si="17"/>
        <v>19.508571428571429</v>
      </c>
    </row>
    <row r="111" spans="3:6" outlineLevel="1">
      <c r="C111" s="16">
        <f t="shared" si="15"/>
        <v>160</v>
      </c>
      <c r="D111" s="16">
        <f t="shared" si="16"/>
        <v>56.64</v>
      </c>
      <c r="E111" s="16">
        <f t="shared" si="18"/>
        <v>20</v>
      </c>
      <c r="F111" s="17">
        <f t="shared" si="17"/>
        <v>22.905000000000001</v>
      </c>
    </row>
    <row r="112" spans="3:6" outlineLevel="1">
      <c r="C112" s="16">
        <f t="shared" si="15"/>
        <v>180</v>
      </c>
      <c r="D112" s="16">
        <f t="shared" si="16"/>
        <v>80.16</v>
      </c>
      <c r="E112" s="16">
        <f t="shared" si="18"/>
        <v>20</v>
      </c>
      <c r="F112" s="17">
        <f t="shared" si="17"/>
        <v>27.92</v>
      </c>
    </row>
    <row r="113" spans="2:9" outlineLevel="1"/>
    <row r="114" spans="2:9" outlineLevel="1">
      <c r="B114" t="s">
        <v>35</v>
      </c>
    </row>
    <row r="115" spans="2:9" outlineLevel="1">
      <c r="B115" s="65" t="s">
        <v>36</v>
      </c>
      <c r="I115" t="s">
        <v>106</v>
      </c>
    </row>
    <row r="116" spans="2:9" outlineLevel="1">
      <c r="I116" t="s">
        <v>141</v>
      </c>
    </row>
    <row r="117" spans="2:9" outlineLevel="1">
      <c r="B117" t="s">
        <v>37</v>
      </c>
      <c r="D117" s="19" t="s">
        <v>38</v>
      </c>
      <c r="E117" s="20">
        <v>115.83</v>
      </c>
      <c r="I117" t="s">
        <v>142</v>
      </c>
    </row>
    <row r="118" spans="2:9" outlineLevel="1">
      <c r="D118" s="19"/>
      <c r="E118" s="36"/>
      <c r="F118" s="9" t="s">
        <v>57</v>
      </c>
      <c r="G118" s="9" t="s">
        <v>20</v>
      </c>
      <c r="H118" s="9" t="s">
        <v>99</v>
      </c>
    </row>
    <row r="119" spans="2:9" outlineLevel="1">
      <c r="D119" s="19"/>
      <c r="E119" s="9" t="s">
        <v>97</v>
      </c>
      <c r="F119" s="9">
        <f>115*20</f>
        <v>2300</v>
      </c>
      <c r="G119" s="16">
        <f>0.0018*115^(3)-0.33*115^(2)+24*115+900</f>
        <v>2033.3249999999998</v>
      </c>
      <c r="H119" s="49">
        <f>+F119-G119</f>
        <v>266.67500000000018</v>
      </c>
    </row>
    <row r="120" spans="2:9" outlineLevel="1">
      <c r="D120" s="19"/>
      <c r="E120" s="9" t="s">
        <v>98</v>
      </c>
      <c r="F120" s="9">
        <f>116*20</f>
        <v>2320</v>
      </c>
      <c r="G120" s="16">
        <f>0.0018*116^(3)-0.33*116^(2)+24*116+900</f>
        <v>2053.1327999999994</v>
      </c>
      <c r="H120" s="49">
        <f>+F120-G120</f>
        <v>266.86720000000059</v>
      </c>
    </row>
    <row r="121" spans="2:9" outlineLevel="1">
      <c r="D121" s="19"/>
      <c r="E121" s="20"/>
    </row>
    <row r="122" spans="2:9" outlineLevel="1">
      <c r="D122" s="19"/>
      <c r="E122" s="20"/>
    </row>
    <row r="123" spans="2:9" outlineLevel="1">
      <c r="D123" s="19"/>
      <c r="E123" s="20"/>
    </row>
    <row r="124" spans="2:9" outlineLevel="1">
      <c r="D124" s="19"/>
      <c r="E124" s="20"/>
    </row>
    <row r="125" spans="2:9" outlineLevel="1">
      <c r="D125" s="19"/>
      <c r="E125" s="20"/>
    </row>
    <row r="126" spans="2:9" outlineLevel="1">
      <c r="D126" s="19"/>
      <c r="E126" s="20"/>
    </row>
    <row r="127" spans="2:9" outlineLevel="1"/>
    <row r="129" spans="2:6" s="13" customFormat="1">
      <c r="B129" s="12" t="s">
        <v>33</v>
      </c>
    </row>
    <row r="132" spans="2:6" s="11" customFormat="1"/>
    <row r="134" spans="2:6" outlineLevel="1">
      <c r="C134" s="16" t="s">
        <v>19</v>
      </c>
      <c r="D134" s="16" t="s">
        <v>23</v>
      </c>
      <c r="E134" s="16" t="s">
        <v>31</v>
      </c>
      <c r="F134" s="16" t="s">
        <v>32</v>
      </c>
    </row>
    <row r="135" spans="2:6" outlineLevel="1">
      <c r="C135" s="16">
        <f t="shared" ref="C135:C145" si="19">+C102</f>
        <v>0</v>
      </c>
      <c r="D135" s="16"/>
      <c r="E135" s="16"/>
      <c r="F135" s="17"/>
    </row>
    <row r="136" spans="2:6" outlineLevel="1">
      <c r="C136" s="16">
        <f t="shared" si="19"/>
        <v>20</v>
      </c>
      <c r="D136" s="16">
        <f t="shared" ref="D136:D145" si="20">+D103</f>
        <v>12.959999999999999</v>
      </c>
      <c r="E136" s="21">
        <f>+I55</f>
        <v>17.65491428571428</v>
      </c>
      <c r="F136" s="17">
        <f t="shared" ref="F136:F145" si="21">+F103</f>
        <v>63.120000000000005</v>
      </c>
    </row>
    <row r="137" spans="2:6" outlineLevel="1">
      <c r="C137" s="16">
        <f t="shared" si="19"/>
        <v>40</v>
      </c>
      <c r="D137" s="16">
        <f t="shared" si="20"/>
        <v>6.2399999999999984</v>
      </c>
      <c r="E137" s="21">
        <f t="shared" ref="E137:E145" si="22">+E136</f>
        <v>17.65491428571428</v>
      </c>
      <c r="F137" s="17">
        <f t="shared" si="21"/>
        <v>36.18</v>
      </c>
    </row>
    <row r="138" spans="2:6" outlineLevel="1">
      <c r="C138" s="16">
        <f t="shared" si="19"/>
        <v>60</v>
      </c>
      <c r="D138" s="16">
        <f t="shared" si="20"/>
        <v>3.84</v>
      </c>
      <c r="E138" s="21">
        <f t="shared" si="22"/>
        <v>17.65491428571428</v>
      </c>
      <c r="F138" s="17">
        <f t="shared" si="21"/>
        <v>25.68</v>
      </c>
    </row>
    <row r="139" spans="2:6" outlineLevel="1">
      <c r="C139" s="16">
        <f t="shared" si="19"/>
        <v>80</v>
      </c>
      <c r="D139" s="16">
        <f t="shared" si="20"/>
        <v>5.759999999999998</v>
      </c>
      <c r="E139" s="21">
        <f t="shared" si="22"/>
        <v>17.65491428571428</v>
      </c>
      <c r="F139" s="17">
        <f t="shared" si="21"/>
        <v>20.369999999999997</v>
      </c>
    </row>
    <row r="140" spans="2:6" outlineLevel="1">
      <c r="C140" s="16">
        <f t="shared" si="19"/>
        <v>100</v>
      </c>
      <c r="D140" s="16">
        <f t="shared" si="20"/>
        <v>12</v>
      </c>
      <c r="E140" s="21">
        <f t="shared" si="22"/>
        <v>17.65491428571428</v>
      </c>
      <c r="F140" s="17">
        <f t="shared" si="21"/>
        <v>18</v>
      </c>
    </row>
    <row r="141" spans="2:6" outlineLevel="1">
      <c r="C141" s="16">
        <f t="shared" si="19"/>
        <v>112</v>
      </c>
      <c r="D141" s="16">
        <f t="shared" si="20"/>
        <v>17.817599999999999</v>
      </c>
      <c r="E141" s="21">
        <f t="shared" si="22"/>
        <v>17.65491428571428</v>
      </c>
      <c r="F141" s="77">
        <f t="shared" si="21"/>
        <v>17.65491428571428</v>
      </c>
    </row>
    <row r="142" spans="2:6" outlineLevel="1">
      <c r="C142" s="16">
        <f t="shared" si="19"/>
        <v>120</v>
      </c>
      <c r="D142" s="16">
        <f t="shared" si="20"/>
        <v>22.560000000000002</v>
      </c>
      <c r="E142" s="21">
        <f>+E140</f>
        <v>17.65491428571428</v>
      </c>
      <c r="F142" s="17">
        <f t="shared" si="21"/>
        <v>17.82</v>
      </c>
    </row>
    <row r="143" spans="2:6" outlineLevel="1">
      <c r="C143" s="16">
        <f t="shared" si="19"/>
        <v>140</v>
      </c>
      <c r="D143" s="16">
        <f t="shared" si="20"/>
        <v>37.44</v>
      </c>
      <c r="E143" s="21">
        <f t="shared" si="22"/>
        <v>17.65491428571428</v>
      </c>
      <c r="F143" s="17">
        <f t="shared" si="21"/>
        <v>19.508571428571429</v>
      </c>
    </row>
    <row r="144" spans="2:6" outlineLevel="1">
      <c r="C144" s="16">
        <f t="shared" si="19"/>
        <v>160</v>
      </c>
      <c r="D144" s="16">
        <f t="shared" si="20"/>
        <v>56.64</v>
      </c>
      <c r="E144" s="21">
        <f t="shared" si="22"/>
        <v>17.65491428571428</v>
      </c>
      <c r="F144" s="17">
        <f t="shared" si="21"/>
        <v>22.905000000000001</v>
      </c>
    </row>
    <row r="145" spans="2:9" outlineLevel="1">
      <c r="C145" s="16">
        <f t="shared" si="19"/>
        <v>180</v>
      </c>
      <c r="D145" s="16">
        <f t="shared" si="20"/>
        <v>80.16</v>
      </c>
      <c r="E145" s="21">
        <f t="shared" si="22"/>
        <v>17.65491428571428</v>
      </c>
      <c r="F145" s="17">
        <f t="shared" si="21"/>
        <v>27.92</v>
      </c>
    </row>
    <row r="146" spans="2:9" outlineLevel="1"/>
    <row r="148" spans="2:9">
      <c r="I148" t="s">
        <v>96</v>
      </c>
    </row>
    <row r="149" spans="2:9">
      <c r="I149" t="s">
        <v>100</v>
      </c>
    </row>
    <row r="150" spans="2:9">
      <c r="I150" t="s">
        <v>101</v>
      </c>
    </row>
    <row r="151" spans="2:9" s="23" customFormat="1" ht="15.75">
      <c r="B151" s="22" t="s">
        <v>39</v>
      </c>
    </row>
    <row r="153" spans="2:9" ht="21">
      <c r="C153" s="1" t="s">
        <v>102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2:H60"/>
  <sheetViews>
    <sheetView workbookViewId="0">
      <selection activeCell="E23" sqref="E23"/>
    </sheetView>
  </sheetViews>
  <sheetFormatPr baseColWidth="10" defaultRowHeight="15" outlineLevelRow="1"/>
  <sheetData>
    <row r="2" spans="2:7" s="6" customFormat="1" ht="18.75">
      <c r="B2" s="6" t="s">
        <v>4</v>
      </c>
    </row>
    <row r="5" spans="2:7" ht="15.75">
      <c r="C5" s="3" t="s">
        <v>40</v>
      </c>
    </row>
    <row r="6" spans="2:7" ht="16.5" thickBot="1">
      <c r="C6" s="3" t="s">
        <v>41</v>
      </c>
    </row>
    <row r="7" spans="2:7" ht="16.5" thickBot="1">
      <c r="C7" s="3"/>
      <c r="E7" s="25" t="s">
        <v>11</v>
      </c>
      <c r="F7" s="26" t="s">
        <v>12</v>
      </c>
      <c r="G7" s="27" t="s">
        <v>13</v>
      </c>
    </row>
    <row r="8" spans="2:7" ht="15.75">
      <c r="C8" s="3"/>
      <c r="E8" s="28">
        <v>160</v>
      </c>
      <c r="F8" s="29">
        <v>580</v>
      </c>
      <c r="G8" s="30">
        <v>490</v>
      </c>
    </row>
    <row r="9" spans="2:7" ht="15.75">
      <c r="C9" s="3"/>
      <c r="E9" s="31">
        <v>240</v>
      </c>
      <c r="F9" s="9">
        <v>500</v>
      </c>
      <c r="G9" s="32">
        <v>650</v>
      </c>
    </row>
    <row r="10" spans="2:7" ht="16.5" thickBot="1">
      <c r="C10" s="3"/>
      <c r="E10" s="33">
        <v>320</v>
      </c>
      <c r="F10" s="34">
        <v>420</v>
      </c>
      <c r="G10" s="35">
        <v>810</v>
      </c>
    </row>
    <row r="11" spans="2:7" ht="15.75">
      <c r="C11" s="24" t="s">
        <v>42</v>
      </c>
    </row>
    <row r="12" spans="2:7" ht="15.75">
      <c r="C12" s="24" t="s">
        <v>43</v>
      </c>
    </row>
    <row r="13" spans="2:7" ht="18">
      <c r="C13" s="3" t="s">
        <v>44</v>
      </c>
    </row>
    <row r="14" spans="2:7" ht="15.75">
      <c r="C14" s="3" t="s">
        <v>41</v>
      </c>
    </row>
    <row r="15" spans="2:7" ht="15.75">
      <c r="C15" s="24" t="s">
        <v>45</v>
      </c>
    </row>
    <row r="16" spans="2:7" ht="15.75">
      <c r="C16" s="24" t="s">
        <v>46</v>
      </c>
    </row>
    <row r="17" spans="1:4" ht="15.75">
      <c r="C17" s="24" t="s">
        <v>47</v>
      </c>
    </row>
    <row r="18" spans="1:4" ht="15.75">
      <c r="C18" s="24" t="s">
        <v>48</v>
      </c>
    </row>
    <row r="19" spans="1:4" ht="15.75">
      <c r="C19" s="24" t="s">
        <v>49</v>
      </c>
    </row>
    <row r="24" spans="1:4" s="39" customFormat="1">
      <c r="B24" s="61" t="s">
        <v>135</v>
      </c>
    </row>
    <row r="26" spans="1:4" outlineLevel="1"/>
    <row r="27" spans="1:4" outlineLevel="1">
      <c r="C27" t="s">
        <v>134</v>
      </c>
      <c r="D27">
        <v>6</v>
      </c>
    </row>
    <row r="28" spans="1:4" outlineLevel="1">
      <c r="C28" t="s">
        <v>133</v>
      </c>
      <c r="D28">
        <v>105</v>
      </c>
    </row>
    <row r="29" spans="1:4" outlineLevel="1">
      <c r="A29" t="s">
        <v>174</v>
      </c>
    </row>
    <row r="42" spans="1:2">
      <c r="A42" t="s">
        <v>175</v>
      </c>
      <c r="B42">
        <v>550</v>
      </c>
    </row>
    <row r="43" spans="1:2">
      <c r="A43" t="s">
        <v>176</v>
      </c>
      <c r="B43">
        <v>190</v>
      </c>
    </row>
    <row r="45" spans="1:2">
      <c r="A45" t="s">
        <v>178</v>
      </c>
    </row>
    <row r="46" spans="1:2">
      <c r="A46" t="s">
        <v>179</v>
      </c>
    </row>
    <row r="47" spans="1:2">
      <c r="A47" t="s">
        <v>180</v>
      </c>
    </row>
    <row r="49" spans="1:8">
      <c r="A49" t="s">
        <v>19</v>
      </c>
      <c r="B49" t="s">
        <v>21</v>
      </c>
      <c r="C49" t="s">
        <v>22</v>
      </c>
      <c r="D49" t="s">
        <v>20</v>
      </c>
      <c r="E49" s="80" t="s">
        <v>177</v>
      </c>
      <c r="F49" t="s">
        <v>23</v>
      </c>
      <c r="G49" t="s">
        <v>57</v>
      </c>
      <c r="H49" t="s">
        <v>181</v>
      </c>
    </row>
    <row r="50" spans="1:8">
      <c r="A50">
        <v>0</v>
      </c>
      <c r="B50">
        <v>120</v>
      </c>
      <c r="C50">
        <f>3*A50^3-33*A50^2+141*A50</f>
        <v>0</v>
      </c>
      <c r="D50">
        <f>+B50+C50</f>
        <v>120</v>
      </c>
      <c r="E50" s="80"/>
    </row>
    <row r="51" spans="1:8">
      <c r="A51" s="39">
        <v>1</v>
      </c>
      <c r="B51" s="39">
        <f>+B50</f>
        <v>120</v>
      </c>
      <c r="C51" s="39">
        <f t="shared" ref="C51:C60" si="0">3*A51^3-33*A51^2+141*A51</f>
        <v>111</v>
      </c>
      <c r="D51" s="39">
        <f t="shared" ref="D51:D60" si="1">+B51+C51</f>
        <v>231</v>
      </c>
      <c r="E51" s="85">
        <f t="shared" ref="E51:E60" si="2">+D51/A51</f>
        <v>231</v>
      </c>
      <c r="F51" s="39">
        <f>9*A51^2-66*A51+141</f>
        <v>84</v>
      </c>
      <c r="G51" s="39">
        <f>+A51*$B$43</f>
        <v>190</v>
      </c>
      <c r="H51" s="39">
        <f>+G51-D51</f>
        <v>-41</v>
      </c>
    </row>
    <row r="52" spans="1:8">
      <c r="A52">
        <v>2</v>
      </c>
      <c r="B52">
        <f t="shared" ref="B52:B60" si="3">+B51</f>
        <v>120</v>
      </c>
      <c r="C52">
        <f t="shared" si="0"/>
        <v>174</v>
      </c>
      <c r="D52">
        <f t="shared" si="1"/>
        <v>294</v>
      </c>
      <c r="E52" s="80">
        <f t="shared" si="2"/>
        <v>147</v>
      </c>
      <c r="F52">
        <f t="shared" ref="F52:F60" si="4">9*A52^2-66*A52+141</f>
        <v>45</v>
      </c>
      <c r="G52">
        <f t="shared" ref="G52:G60" si="5">+A52*$B$43</f>
        <v>380</v>
      </c>
      <c r="H52">
        <f t="shared" ref="H52:H60" si="6">+G52-D52</f>
        <v>86</v>
      </c>
    </row>
    <row r="53" spans="1:8">
      <c r="A53">
        <v>3</v>
      </c>
      <c r="B53">
        <f t="shared" si="3"/>
        <v>120</v>
      </c>
      <c r="C53">
        <f t="shared" si="0"/>
        <v>207</v>
      </c>
      <c r="D53">
        <f t="shared" si="1"/>
        <v>327</v>
      </c>
      <c r="E53" s="80">
        <f t="shared" si="2"/>
        <v>109</v>
      </c>
      <c r="F53">
        <f t="shared" si="4"/>
        <v>24</v>
      </c>
      <c r="G53">
        <f t="shared" si="5"/>
        <v>570</v>
      </c>
      <c r="H53">
        <f t="shared" si="6"/>
        <v>243</v>
      </c>
    </row>
    <row r="54" spans="1:8">
      <c r="A54">
        <v>4</v>
      </c>
      <c r="B54">
        <f t="shared" si="3"/>
        <v>120</v>
      </c>
      <c r="C54">
        <f t="shared" si="0"/>
        <v>228</v>
      </c>
      <c r="D54">
        <f t="shared" si="1"/>
        <v>348</v>
      </c>
      <c r="E54" s="80">
        <f t="shared" si="2"/>
        <v>87</v>
      </c>
      <c r="F54">
        <f t="shared" si="4"/>
        <v>21</v>
      </c>
      <c r="G54">
        <f t="shared" si="5"/>
        <v>760</v>
      </c>
      <c r="H54">
        <f t="shared" si="6"/>
        <v>412</v>
      </c>
    </row>
    <row r="55" spans="1:8">
      <c r="A55">
        <v>5</v>
      </c>
      <c r="B55">
        <f t="shared" si="3"/>
        <v>120</v>
      </c>
      <c r="C55">
        <f t="shared" si="0"/>
        <v>255</v>
      </c>
      <c r="D55">
        <f t="shared" si="1"/>
        <v>375</v>
      </c>
      <c r="E55" s="80">
        <f t="shared" si="2"/>
        <v>75</v>
      </c>
      <c r="F55">
        <f t="shared" si="4"/>
        <v>36</v>
      </c>
      <c r="G55">
        <f t="shared" si="5"/>
        <v>950</v>
      </c>
      <c r="H55">
        <f t="shared" si="6"/>
        <v>575</v>
      </c>
    </row>
    <row r="56" spans="1:8">
      <c r="A56" s="83">
        <v>6</v>
      </c>
      <c r="B56" s="83">
        <f t="shared" si="3"/>
        <v>120</v>
      </c>
      <c r="C56" s="83">
        <f t="shared" si="0"/>
        <v>306</v>
      </c>
      <c r="D56" s="83">
        <f t="shared" si="1"/>
        <v>426</v>
      </c>
      <c r="E56" s="84">
        <f t="shared" si="2"/>
        <v>71</v>
      </c>
      <c r="F56" s="83">
        <f t="shared" si="4"/>
        <v>69</v>
      </c>
      <c r="G56" s="83">
        <f t="shared" si="5"/>
        <v>1140</v>
      </c>
      <c r="H56" s="83">
        <f t="shared" si="6"/>
        <v>714</v>
      </c>
    </row>
    <row r="57" spans="1:8">
      <c r="A57">
        <v>7</v>
      </c>
      <c r="B57">
        <f t="shared" si="3"/>
        <v>120</v>
      </c>
      <c r="C57">
        <f t="shared" si="0"/>
        <v>399</v>
      </c>
      <c r="D57">
        <f t="shared" si="1"/>
        <v>519</v>
      </c>
      <c r="E57" s="80">
        <f t="shared" si="2"/>
        <v>74.142857142857139</v>
      </c>
      <c r="F57">
        <f t="shared" si="4"/>
        <v>120</v>
      </c>
      <c r="G57">
        <f t="shared" si="5"/>
        <v>1330</v>
      </c>
      <c r="H57">
        <f t="shared" si="6"/>
        <v>811</v>
      </c>
    </row>
    <row r="58" spans="1:8">
      <c r="A58" s="81">
        <v>8</v>
      </c>
      <c r="B58" s="81">
        <f t="shared" si="3"/>
        <v>120</v>
      </c>
      <c r="C58" s="81">
        <f t="shared" si="0"/>
        <v>552</v>
      </c>
      <c r="D58" s="81">
        <f t="shared" si="1"/>
        <v>672</v>
      </c>
      <c r="E58" s="82">
        <f t="shared" si="2"/>
        <v>84</v>
      </c>
      <c r="F58" s="81">
        <f t="shared" si="4"/>
        <v>189</v>
      </c>
      <c r="G58" s="81">
        <f t="shared" si="5"/>
        <v>1520</v>
      </c>
      <c r="H58" s="81">
        <f t="shared" si="6"/>
        <v>848</v>
      </c>
    </row>
    <row r="59" spans="1:8">
      <c r="A59">
        <v>9</v>
      </c>
      <c r="B59">
        <f t="shared" si="3"/>
        <v>120</v>
      </c>
      <c r="C59">
        <f t="shared" si="0"/>
        <v>783</v>
      </c>
      <c r="D59">
        <f t="shared" si="1"/>
        <v>903</v>
      </c>
      <c r="E59" s="80">
        <f t="shared" si="2"/>
        <v>100.33333333333333</v>
      </c>
      <c r="F59">
        <f t="shared" si="4"/>
        <v>276</v>
      </c>
      <c r="G59">
        <f t="shared" si="5"/>
        <v>1710</v>
      </c>
      <c r="H59">
        <f t="shared" si="6"/>
        <v>807</v>
      </c>
    </row>
    <row r="60" spans="1:8">
      <c r="A60">
        <v>10</v>
      </c>
      <c r="B60">
        <f t="shared" si="3"/>
        <v>120</v>
      </c>
      <c r="C60">
        <f t="shared" si="0"/>
        <v>1110</v>
      </c>
      <c r="D60">
        <f t="shared" si="1"/>
        <v>1230</v>
      </c>
      <c r="E60" s="80">
        <f t="shared" si="2"/>
        <v>123</v>
      </c>
      <c r="F60">
        <f t="shared" si="4"/>
        <v>381</v>
      </c>
      <c r="G60">
        <f t="shared" si="5"/>
        <v>1900</v>
      </c>
      <c r="H60">
        <f t="shared" si="6"/>
        <v>670</v>
      </c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rgb="FF00B050"/>
  </sheetPr>
  <dimension ref="B2:M98"/>
  <sheetViews>
    <sheetView zoomScaleNormal="100" workbookViewId="0">
      <selection activeCell="B12" sqref="B12"/>
    </sheetView>
  </sheetViews>
  <sheetFormatPr baseColWidth="10" defaultRowHeight="15" outlineLevelRow="1"/>
  <cols>
    <col min="4" max="4" width="12.5703125" customWidth="1"/>
    <col min="5" max="5" width="13.42578125" customWidth="1"/>
    <col min="6" max="8" width="11" bestFit="1" customWidth="1"/>
    <col min="9" max="9" width="11.140625" bestFit="1" customWidth="1"/>
  </cols>
  <sheetData>
    <row r="2" spans="2:8" s="6" customFormat="1" ht="18.75">
      <c r="B2" s="6" t="s">
        <v>4</v>
      </c>
    </row>
    <row r="5" spans="2:8" ht="18.75">
      <c r="B5" s="1" t="s">
        <v>50</v>
      </c>
      <c r="C5" s="2"/>
      <c r="D5" s="2"/>
      <c r="E5" s="2"/>
      <c r="F5" s="2"/>
    </row>
    <row r="6" spans="2:8" ht="18.75">
      <c r="B6" s="2"/>
      <c r="C6" s="2"/>
      <c r="D6" s="2"/>
      <c r="E6" s="2"/>
      <c r="F6" s="1" t="s">
        <v>51</v>
      </c>
    </row>
    <row r="7" spans="2:8" ht="21">
      <c r="C7" s="2"/>
      <c r="D7" s="2"/>
      <c r="E7" s="2"/>
      <c r="F7" s="5" t="s">
        <v>53</v>
      </c>
    </row>
    <row r="8" spans="2:8" ht="18.75">
      <c r="B8" s="1"/>
      <c r="C8" s="2"/>
      <c r="D8" s="2"/>
      <c r="E8" s="2"/>
      <c r="F8" s="2"/>
    </row>
    <row r="9" spans="2:8" ht="18.75">
      <c r="B9" s="1" t="s">
        <v>52</v>
      </c>
      <c r="C9" s="2"/>
      <c r="D9" s="2"/>
      <c r="E9" s="2"/>
      <c r="F9" s="2"/>
    </row>
    <row r="10" spans="2:8" ht="18.75">
      <c r="B10" s="4" t="s">
        <v>171</v>
      </c>
      <c r="C10" s="2"/>
      <c r="D10" s="2"/>
      <c r="E10" s="2"/>
      <c r="F10" s="2"/>
    </row>
    <row r="11" spans="2:8" ht="18.75">
      <c r="B11" s="4" t="s">
        <v>172</v>
      </c>
      <c r="C11" s="2"/>
      <c r="D11" s="2"/>
      <c r="E11" s="2"/>
      <c r="F11" s="2"/>
    </row>
    <row r="12" spans="2:8" ht="18.75">
      <c r="B12" s="4" t="s">
        <v>173</v>
      </c>
    </row>
    <row r="14" spans="2:8">
      <c r="B14" t="s">
        <v>35</v>
      </c>
      <c r="C14" t="s">
        <v>143</v>
      </c>
      <c r="H14" t="s">
        <v>147</v>
      </c>
    </row>
    <row r="15" spans="2:8">
      <c r="H15" t="s">
        <v>144</v>
      </c>
    </row>
    <row r="16" spans="2:8">
      <c r="H16" t="s">
        <v>146</v>
      </c>
    </row>
    <row r="17" spans="2:8">
      <c r="H17" t="s">
        <v>145</v>
      </c>
    </row>
    <row r="19" spans="2:8">
      <c r="D19" t="s">
        <v>148</v>
      </c>
      <c r="G19" t="s">
        <v>149</v>
      </c>
    </row>
    <row r="22" spans="2:8" s="13" customFormat="1" ht="18.75">
      <c r="B22" s="12" t="s">
        <v>54</v>
      </c>
    </row>
    <row r="23" spans="2:8" s="13" customFormat="1" ht="18.75">
      <c r="B23" s="12" t="s">
        <v>55</v>
      </c>
    </row>
    <row r="25" spans="2:8" s="39" customFormat="1">
      <c r="B25" s="61" t="s">
        <v>135</v>
      </c>
    </row>
    <row r="26" spans="2:8" ht="21" outlineLevel="1">
      <c r="C26" s="2" t="s">
        <v>53</v>
      </c>
      <c r="D26" s="2"/>
      <c r="E26" s="2"/>
      <c r="F26" s="5"/>
    </row>
    <row r="27" spans="2:8" ht="18.75" outlineLevel="1">
      <c r="C27" s="2"/>
      <c r="D27" s="2"/>
      <c r="E27" s="2"/>
      <c r="F27" s="5"/>
    </row>
    <row r="28" spans="2:8" ht="18.75" outlineLevel="1">
      <c r="C28" t="s">
        <v>103</v>
      </c>
      <c r="D28" s="2"/>
      <c r="E28" s="2"/>
      <c r="F28" s="5"/>
    </row>
    <row r="29" spans="2:8" ht="18.75" outlineLevel="1">
      <c r="C29" t="s">
        <v>104</v>
      </c>
      <c r="D29" s="2"/>
      <c r="E29" s="2"/>
      <c r="F29" s="5"/>
    </row>
    <row r="30" spans="2:8" ht="18.75" outlineLevel="1">
      <c r="C30" s="2"/>
      <c r="D30" s="2"/>
      <c r="E30" s="2"/>
      <c r="F30" s="5"/>
    </row>
    <row r="31" spans="2:8" ht="18.75" outlineLevel="1">
      <c r="C31" t="s">
        <v>51</v>
      </c>
      <c r="D31" s="2"/>
      <c r="E31" s="2" t="s">
        <v>59</v>
      </c>
      <c r="F31" s="5"/>
    </row>
    <row r="32" spans="2:8" ht="18.75" outlineLevel="1">
      <c r="C32" s="2"/>
      <c r="D32" s="2"/>
      <c r="E32" s="2"/>
      <c r="F32" s="5"/>
    </row>
    <row r="33" spans="2:13" ht="18.75" outlineLevel="1">
      <c r="C33" s="2" t="s">
        <v>107</v>
      </c>
      <c r="D33" s="5" t="s">
        <v>108</v>
      </c>
    </row>
    <row r="34" spans="2:13" ht="18.75" outlineLevel="1">
      <c r="C34" s="2" t="s">
        <v>109</v>
      </c>
      <c r="D34" s="5"/>
    </row>
    <row r="35" spans="2:13" ht="18.75" outlineLevel="1">
      <c r="C35" t="s">
        <v>105</v>
      </c>
      <c r="E35" s="2" t="s">
        <v>106</v>
      </c>
      <c r="F35" s="2"/>
    </row>
    <row r="36" spans="2:13" ht="18.75" outlineLevel="1">
      <c r="C36" s="2" t="s">
        <v>110</v>
      </c>
    </row>
    <row r="37" spans="2:13" outlineLevel="1"/>
    <row r="40" spans="2:13" ht="15.75" outlineLevel="1">
      <c r="E40" s="54" t="s">
        <v>35</v>
      </c>
    </row>
    <row r="41" spans="2:13" ht="15.75" outlineLevel="1">
      <c r="E41" s="54" t="s">
        <v>60</v>
      </c>
      <c r="K41">
        <v>78914.427800000005</v>
      </c>
      <c r="L41">
        <v>68914.427800000005</v>
      </c>
      <c r="M41">
        <f>+K41-L41</f>
        <v>10000</v>
      </c>
    </row>
    <row r="42" spans="2:13" ht="15.75" outlineLevel="1">
      <c r="E42" s="55" t="s">
        <v>62</v>
      </c>
    </row>
    <row r="43" spans="2:13" ht="15.75" outlineLevel="1">
      <c r="D43" s="36"/>
      <c r="E43" s="56" t="s">
        <v>38</v>
      </c>
      <c r="F43" s="57">
        <f>+(1.4+((1.4*1.4)+4*0.0054*330)^(1/2))/(2*0.0054)</f>
        <v>408.76212861358181</v>
      </c>
      <c r="G43" s="54" t="s">
        <v>112</v>
      </c>
      <c r="H43" s="58">
        <f>1000-F43</f>
        <v>591.23787138641819</v>
      </c>
      <c r="I43" s="36"/>
    </row>
    <row r="44" spans="2:13" outlineLevel="1">
      <c r="D44" s="36"/>
      <c r="E44" s="19"/>
      <c r="F44" s="37"/>
      <c r="G44" s="36"/>
      <c r="H44" s="36"/>
      <c r="I44" s="36" t="s">
        <v>111</v>
      </c>
    </row>
    <row r="45" spans="2:13" outlineLevel="1">
      <c r="B45" s="9" t="s">
        <v>19</v>
      </c>
      <c r="C45" s="9" t="s">
        <v>56</v>
      </c>
      <c r="D45" s="9" t="s">
        <v>57</v>
      </c>
      <c r="E45" s="9" t="s">
        <v>20</v>
      </c>
      <c r="F45" s="9" t="s">
        <v>58</v>
      </c>
      <c r="G45" s="9" t="s">
        <v>23</v>
      </c>
      <c r="H45" s="9" t="s">
        <v>34</v>
      </c>
      <c r="I45" s="16" t="s">
        <v>27</v>
      </c>
    </row>
    <row r="46" spans="2:13" outlineLevel="1">
      <c r="B46" s="9">
        <v>0</v>
      </c>
      <c r="C46" s="9">
        <f>1000-1*B46</f>
        <v>1000</v>
      </c>
      <c r="D46" s="9">
        <f>+C46*B46</f>
        <v>0</v>
      </c>
      <c r="E46" s="86">
        <f>0.0018*B46^(3)-1.7*B46^(2)+670*B46+50000</f>
        <v>50000</v>
      </c>
      <c r="F46" s="86"/>
      <c r="G46" s="86"/>
      <c r="H46" s="86">
        <f>1000-2*B46</f>
        <v>1000</v>
      </c>
      <c r="I46" s="86">
        <f>+D46-E46</f>
        <v>-50000</v>
      </c>
    </row>
    <row r="47" spans="2:13" outlineLevel="1">
      <c r="B47" s="9">
        <v>100</v>
      </c>
      <c r="C47" s="9">
        <f t="shared" ref="C47:C55" si="0">1000-1*B47</f>
        <v>900</v>
      </c>
      <c r="D47" s="9">
        <f t="shared" ref="D47:D55" si="1">+C47*B47</f>
        <v>90000</v>
      </c>
      <c r="E47" s="86">
        <f t="shared" ref="E47:E55" si="2">0.0018*B47^(3)-1.7*B47^(2)+670*B47+50000</f>
        <v>101800</v>
      </c>
      <c r="F47" s="86">
        <f>0.0018*B47^(2)-1.7*B47^(1)+670+50000/B47</f>
        <v>1018</v>
      </c>
      <c r="G47" s="86">
        <f>0.0054*B47^(2)-3.4*B47+670</f>
        <v>384</v>
      </c>
      <c r="H47" s="86">
        <f t="shared" ref="H47:H55" si="3">1000-2*B47</f>
        <v>800</v>
      </c>
      <c r="I47" s="86">
        <f t="shared" ref="I47:I55" si="4">+D47-E47</f>
        <v>-11800</v>
      </c>
    </row>
    <row r="48" spans="2:13" outlineLevel="1">
      <c r="B48" s="9">
        <v>200</v>
      </c>
      <c r="C48" s="9">
        <f t="shared" si="0"/>
        <v>800</v>
      </c>
      <c r="D48" s="9">
        <f t="shared" si="1"/>
        <v>160000</v>
      </c>
      <c r="E48" s="86">
        <f t="shared" si="2"/>
        <v>130400</v>
      </c>
      <c r="F48" s="86">
        <f t="shared" ref="F48:F55" si="5">0.0018*B48^(2)-1.7*B48^(1)+670+50000/B48</f>
        <v>652</v>
      </c>
      <c r="G48" s="86">
        <f t="shared" ref="G48:G55" si="6">0.0054*B48^(2)-3.4*B48+670</f>
        <v>206</v>
      </c>
      <c r="H48" s="86">
        <f t="shared" si="3"/>
        <v>600</v>
      </c>
      <c r="I48" s="86">
        <f t="shared" si="4"/>
        <v>29600</v>
      </c>
    </row>
    <row r="49" spans="2:9" outlineLevel="1">
      <c r="B49" s="9">
        <v>300</v>
      </c>
      <c r="C49" s="9">
        <f t="shared" si="0"/>
        <v>700</v>
      </c>
      <c r="D49" s="9">
        <f t="shared" si="1"/>
        <v>210000</v>
      </c>
      <c r="E49" s="86">
        <f t="shared" si="2"/>
        <v>146600</v>
      </c>
      <c r="F49" s="86">
        <f t="shared" si="5"/>
        <v>488.66666666666663</v>
      </c>
      <c r="G49" s="86">
        <f t="shared" si="6"/>
        <v>136</v>
      </c>
      <c r="H49" s="86">
        <f t="shared" si="3"/>
        <v>400</v>
      </c>
      <c r="I49" s="86">
        <f t="shared" si="4"/>
        <v>63400</v>
      </c>
    </row>
    <row r="50" spans="2:9" outlineLevel="1">
      <c r="B50" s="50">
        <v>409</v>
      </c>
      <c r="C50" s="50">
        <f t="shared" si="0"/>
        <v>591</v>
      </c>
      <c r="D50" s="50">
        <f t="shared" si="1"/>
        <v>241719</v>
      </c>
      <c r="E50" s="86">
        <f t="shared" si="2"/>
        <v>162804.5722</v>
      </c>
      <c r="F50" s="86">
        <f t="shared" si="5"/>
        <v>398.05518875305626</v>
      </c>
      <c r="G50" s="87">
        <f t="shared" si="6"/>
        <v>182.71740000000011</v>
      </c>
      <c r="H50" s="87">
        <f t="shared" si="3"/>
        <v>182</v>
      </c>
      <c r="I50" s="87">
        <f>+D50-E50</f>
        <v>78914.427800000005</v>
      </c>
    </row>
    <row r="51" spans="2:9" outlineLevel="1">
      <c r="B51" s="9">
        <v>500</v>
      </c>
      <c r="C51" s="9">
        <f t="shared" si="0"/>
        <v>500</v>
      </c>
      <c r="D51" s="9">
        <f>+C51*B51</f>
        <v>250000</v>
      </c>
      <c r="E51" s="86">
        <f t="shared" si="2"/>
        <v>185000</v>
      </c>
      <c r="F51" s="86">
        <f t="shared" si="5"/>
        <v>370</v>
      </c>
      <c r="G51" s="86">
        <f t="shared" si="6"/>
        <v>320</v>
      </c>
      <c r="H51" s="86">
        <f t="shared" si="3"/>
        <v>0</v>
      </c>
      <c r="I51" s="86">
        <f>+D51-E51</f>
        <v>65000</v>
      </c>
    </row>
    <row r="52" spans="2:9" outlineLevel="1">
      <c r="B52" s="9">
        <v>600</v>
      </c>
      <c r="C52" s="9">
        <f t="shared" si="0"/>
        <v>400</v>
      </c>
      <c r="D52" s="9">
        <f>+C52*B52</f>
        <v>240000</v>
      </c>
      <c r="E52" s="86">
        <f t="shared" si="2"/>
        <v>228800</v>
      </c>
      <c r="F52" s="86">
        <f t="shared" si="5"/>
        <v>381.33333333333331</v>
      </c>
      <c r="G52" s="86">
        <f t="shared" si="6"/>
        <v>574</v>
      </c>
      <c r="H52" s="86">
        <f t="shared" si="3"/>
        <v>-200</v>
      </c>
      <c r="I52" s="86">
        <f t="shared" si="4"/>
        <v>11200</v>
      </c>
    </row>
    <row r="53" spans="2:9" outlineLevel="1">
      <c r="B53" s="9">
        <v>700</v>
      </c>
      <c r="C53" s="9">
        <f t="shared" si="0"/>
        <v>300</v>
      </c>
      <c r="D53" s="9">
        <f t="shared" si="1"/>
        <v>210000</v>
      </c>
      <c r="E53" s="86">
        <f t="shared" si="2"/>
        <v>303400</v>
      </c>
      <c r="F53" s="86">
        <f t="shared" si="5"/>
        <v>433.42857142857144</v>
      </c>
      <c r="G53" s="86">
        <f t="shared" si="6"/>
        <v>936</v>
      </c>
      <c r="H53" s="86">
        <f t="shared" si="3"/>
        <v>-400</v>
      </c>
      <c r="I53" s="86">
        <f t="shared" si="4"/>
        <v>-93400</v>
      </c>
    </row>
    <row r="54" spans="2:9" outlineLevel="1">
      <c r="B54" s="9">
        <v>800</v>
      </c>
      <c r="C54" s="9">
        <f t="shared" si="0"/>
        <v>200</v>
      </c>
      <c r="D54" s="9">
        <f t="shared" si="1"/>
        <v>160000</v>
      </c>
      <c r="E54" s="86">
        <f t="shared" si="2"/>
        <v>419600</v>
      </c>
      <c r="F54" s="86">
        <f t="shared" si="5"/>
        <v>524.5</v>
      </c>
      <c r="G54" s="86">
        <f t="shared" si="6"/>
        <v>1406</v>
      </c>
      <c r="H54" s="86">
        <f t="shared" si="3"/>
        <v>-600</v>
      </c>
      <c r="I54" s="86">
        <f t="shared" si="4"/>
        <v>-259600</v>
      </c>
    </row>
    <row r="55" spans="2:9" outlineLevel="1">
      <c r="B55" s="9">
        <v>900</v>
      </c>
      <c r="C55" s="9">
        <f t="shared" si="0"/>
        <v>100</v>
      </c>
      <c r="D55" s="9">
        <f t="shared" si="1"/>
        <v>90000</v>
      </c>
      <c r="E55" s="86">
        <f t="shared" si="2"/>
        <v>588200</v>
      </c>
      <c r="F55" s="86">
        <f t="shared" si="5"/>
        <v>653.55555555555554</v>
      </c>
      <c r="G55" s="86">
        <f t="shared" si="6"/>
        <v>1984</v>
      </c>
      <c r="H55" s="86">
        <f t="shared" si="3"/>
        <v>-800</v>
      </c>
      <c r="I55" s="86">
        <f t="shared" si="4"/>
        <v>-498200</v>
      </c>
    </row>
    <row r="56" spans="2:9" outlineLevel="1"/>
    <row r="57" spans="2:9" outlineLevel="1"/>
    <row r="58" spans="2:9" outlineLevel="1"/>
    <row r="59" spans="2:9" outlineLevel="1"/>
    <row r="60" spans="2:9" outlineLevel="1"/>
    <row r="61" spans="2:9" outlineLevel="1"/>
    <row r="62" spans="2:9" outlineLevel="1"/>
    <row r="63" spans="2:9" outlineLevel="1"/>
    <row r="64" spans="2:9" outlineLevel="1"/>
    <row r="65" outlineLevel="1"/>
    <row r="66" outlineLevel="1"/>
    <row r="67" outlineLevel="1"/>
    <row r="68" outlineLevel="1"/>
    <row r="69" outlineLevel="1"/>
    <row r="70" outlineLevel="1"/>
    <row r="71" outlineLevel="1"/>
    <row r="72" outlineLevel="1"/>
    <row r="73" outlineLevel="1"/>
    <row r="74" outlineLevel="1"/>
    <row r="75" outlineLevel="1"/>
    <row r="76" outlineLevel="1"/>
    <row r="77" outlineLevel="1"/>
    <row r="78" outlineLevel="1"/>
    <row r="79" outlineLevel="1"/>
    <row r="84" spans="2:9" s="13" customFormat="1" ht="18.75">
      <c r="B84" s="12" t="s">
        <v>63</v>
      </c>
    </row>
    <row r="85" spans="2:9">
      <c r="C85" t="s">
        <v>143</v>
      </c>
      <c r="F85" t="s">
        <v>147</v>
      </c>
    </row>
    <row r="86" spans="2:9">
      <c r="C86" t="s">
        <v>150</v>
      </c>
    </row>
    <row r="89" spans="2:9" s="39" customFormat="1"/>
    <row r="91" spans="2:9" outlineLevel="1">
      <c r="B91" t="s">
        <v>59</v>
      </c>
      <c r="D91" t="s">
        <v>61</v>
      </c>
      <c r="I91" t="s">
        <v>113</v>
      </c>
    </row>
    <row r="92" spans="2:9" outlineLevel="1">
      <c r="B92" t="s">
        <v>65</v>
      </c>
      <c r="I92" t="s">
        <v>114</v>
      </c>
    </row>
    <row r="93" spans="2:9" outlineLevel="1">
      <c r="E93" t="s">
        <v>66</v>
      </c>
      <c r="I93" t="s">
        <v>115</v>
      </c>
    </row>
    <row r="94" spans="2:9" outlineLevel="1">
      <c r="E94" s="36" t="s">
        <v>67</v>
      </c>
    </row>
    <row r="95" spans="2:9" outlineLevel="1">
      <c r="E95" t="s">
        <v>68</v>
      </c>
    </row>
    <row r="96" spans="2:9" outlineLevel="1">
      <c r="E96" s="19" t="s">
        <v>38</v>
      </c>
      <c r="F96" s="38">
        <f>+(2.4+((2.4*2.4)+4*0.0054*330)^(1/2))/(2*0.0054)</f>
        <v>554.62834003670207</v>
      </c>
      <c r="G96" s="19" t="s">
        <v>112</v>
      </c>
      <c r="H96" s="38">
        <f>1000-F96</f>
        <v>445.37165996329793</v>
      </c>
    </row>
    <row r="98" spans="2:2" s="23" customFormat="1" ht="15.75">
      <c r="B98" s="22" t="s">
        <v>64</v>
      </c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4">
    <tabColor rgb="FF00B050"/>
  </sheetPr>
  <dimension ref="A2:I74"/>
  <sheetViews>
    <sheetView workbookViewId="0">
      <selection activeCell="H31" sqref="H31"/>
    </sheetView>
  </sheetViews>
  <sheetFormatPr baseColWidth="10" defaultRowHeight="15" outlineLevelRow="1"/>
  <cols>
    <col min="3" max="3" width="11.28515625" bestFit="1" customWidth="1"/>
    <col min="4" max="4" width="14.140625" customWidth="1"/>
    <col min="5" max="7" width="11" bestFit="1" customWidth="1"/>
    <col min="8" max="8" width="20.42578125" customWidth="1"/>
  </cols>
  <sheetData>
    <row r="2" spans="2:6" s="6" customFormat="1" ht="18.75">
      <c r="B2" s="6" t="s">
        <v>4</v>
      </c>
    </row>
    <row r="5" spans="2:6" ht="18.75">
      <c r="B5" s="1" t="s">
        <v>50</v>
      </c>
      <c r="C5" s="2"/>
      <c r="D5" s="2"/>
      <c r="E5" s="2"/>
      <c r="F5" s="2"/>
    </row>
    <row r="6" spans="2:6" ht="18.75">
      <c r="B6" s="2"/>
      <c r="C6" s="2"/>
      <c r="D6" s="2"/>
      <c r="E6" s="2"/>
      <c r="F6" s="1" t="s">
        <v>70</v>
      </c>
    </row>
    <row r="7" spans="2:6" ht="18.75">
      <c r="C7" s="2"/>
      <c r="D7" s="2"/>
      <c r="E7" s="2"/>
      <c r="F7" s="5" t="s">
        <v>69</v>
      </c>
    </row>
    <row r="8" spans="2:6" ht="18.75">
      <c r="B8" s="1"/>
      <c r="C8" s="2"/>
      <c r="D8" s="2"/>
      <c r="E8" s="2"/>
      <c r="F8" s="2"/>
    </row>
    <row r="9" spans="2:6" ht="18.75">
      <c r="B9" s="1" t="s">
        <v>52</v>
      </c>
      <c r="C9" s="2"/>
      <c r="D9" s="2"/>
      <c r="E9" s="2"/>
      <c r="F9" s="2"/>
    </row>
    <row r="10" spans="2:6" ht="18.75">
      <c r="B10" s="4" t="s">
        <v>54</v>
      </c>
      <c r="C10" s="2"/>
      <c r="D10" s="2"/>
      <c r="E10" s="2"/>
      <c r="F10" s="2"/>
    </row>
    <row r="11" spans="2:6" ht="18.75">
      <c r="B11" s="4" t="s">
        <v>55</v>
      </c>
      <c r="C11" s="2"/>
      <c r="D11" s="2"/>
      <c r="E11" s="2"/>
      <c r="F11" s="2"/>
    </row>
    <row r="12" spans="2:6" ht="18.75">
      <c r="B12" s="4" t="s">
        <v>63</v>
      </c>
    </row>
    <row r="16" spans="2:6" s="39" customFormat="1">
      <c r="B16" s="61" t="s">
        <v>135</v>
      </c>
    </row>
    <row r="18" spans="1:9" outlineLevel="1">
      <c r="B18" t="s">
        <v>136</v>
      </c>
      <c r="C18">
        <v>649</v>
      </c>
    </row>
    <row r="19" spans="1:9" outlineLevel="1">
      <c r="B19" t="s">
        <v>137</v>
      </c>
      <c r="C19">
        <v>689</v>
      </c>
    </row>
    <row r="20" spans="1:9" outlineLevel="1">
      <c r="H20" t="s">
        <v>189</v>
      </c>
      <c r="I20" t="s">
        <v>175</v>
      </c>
    </row>
    <row r="21" spans="1:9" ht="18.75">
      <c r="B21" s="1" t="s">
        <v>69</v>
      </c>
      <c r="H21" s="78" t="s">
        <v>191</v>
      </c>
      <c r="I21" t="s">
        <v>190</v>
      </c>
    </row>
    <row r="22" spans="1:9">
      <c r="B22" t="s">
        <v>177</v>
      </c>
      <c r="C22" t="s">
        <v>182</v>
      </c>
      <c r="H22" t="s">
        <v>176</v>
      </c>
      <c r="I22" t="s">
        <v>192</v>
      </c>
    </row>
    <row r="23" spans="1:9">
      <c r="B23" t="s">
        <v>23</v>
      </c>
      <c r="C23" t="s">
        <v>183</v>
      </c>
    </row>
    <row r="24" spans="1:9">
      <c r="B24" t="s">
        <v>34</v>
      </c>
    </row>
    <row r="25" spans="1:9">
      <c r="B25" t="s">
        <v>184</v>
      </c>
    </row>
    <row r="26" spans="1:9">
      <c r="B26" t="s">
        <v>185</v>
      </c>
    </row>
    <row r="27" spans="1:9">
      <c r="B27" t="s">
        <v>100</v>
      </c>
      <c r="C27" t="s">
        <v>186</v>
      </c>
      <c r="E27" t="s">
        <v>187</v>
      </c>
    </row>
    <row r="28" spans="1:9">
      <c r="B28" t="s">
        <v>188</v>
      </c>
    </row>
    <row r="29" spans="1:9">
      <c r="C29">
        <f>-2*659/100+40</f>
        <v>26.82</v>
      </c>
      <c r="D29">
        <f>0.00008*3*659*659-0.084*2*659+35</f>
        <v>28.515440000000012</v>
      </c>
    </row>
    <row r="31" spans="1:9">
      <c r="A31" s="88" t="s">
        <v>19</v>
      </c>
      <c r="B31" s="88" t="s">
        <v>11</v>
      </c>
      <c r="C31" s="9" t="s">
        <v>57</v>
      </c>
      <c r="D31" s="9" t="s">
        <v>20</v>
      </c>
      <c r="E31" s="9" t="s">
        <v>58</v>
      </c>
      <c r="F31" s="9" t="s">
        <v>23</v>
      </c>
      <c r="G31" s="9" t="s">
        <v>34</v>
      </c>
      <c r="H31" s="16" t="s">
        <v>27</v>
      </c>
    </row>
    <row r="32" spans="1:9">
      <c r="A32">
        <v>0</v>
      </c>
      <c r="B32">
        <f>-A32/100+40</f>
        <v>40</v>
      </c>
      <c r="C32" s="80">
        <f>+B32*A32</f>
        <v>0</v>
      </c>
      <c r="D32" s="80">
        <f>0.00008*A32^3-0.084*A32^2+35*A32+1200</f>
        <v>1200</v>
      </c>
      <c r="E32" s="80"/>
      <c r="F32" s="80"/>
      <c r="G32" s="80"/>
      <c r="H32" s="80"/>
    </row>
    <row r="33" spans="1:8">
      <c r="A33">
        <v>100</v>
      </c>
      <c r="B33">
        <f t="shared" ref="B33:B74" si="0">-A33/100+40</f>
        <v>39</v>
      </c>
      <c r="C33" s="80">
        <f t="shared" ref="C33:C46" si="1">+B33*A33</f>
        <v>3900</v>
      </c>
      <c r="D33" s="80">
        <f t="shared" ref="D33:D46" si="2">0.00008*A33^3-0.084*A33^2+35*A33+1200</f>
        <v>3940</v>
      </c>
      <c r="E33" s="80">
        <f t="shared" ref="E33:E46" si="3">+D33/A33</f>
        <v>39.4</v>
      </c>
      <c r="F33" s="80">
        <f>0.00008*3*A33^2-0.084*2*A33+35</f>
        <v>20.6</v>
      </c>
      <c r="G33" s="80">
        <f>-2*A33/100+40</f>
        <v>38</v>
      </c>
      <c r="H33" s="80">
        <f>+C33-D33</f>
        <v>-40</v>
      </c>
    </row>
    <row r="34" spans="1:8">
      <c r="A34">
        <v>200</v>
      </c>
      <c r="B34">
        <f t="shared" si="0"/>
        <v>38</v>
      </c>
      <c r="C34" s="80">
        <f t="shared" si="1"/>
        <v>7600</v>
      </c>
      <c r="D34" s="80">
        <f t="shared" si="2"/>
        <v>5480</v>
      </c>
      <c r="E34" s="80">
        <f t="shared" si="3"/>
        <v>27.4</v>
      </c>
      <c r="F34" s="80">
        <f t="shared" ref="F34:F74" si="4">0.00008*3*A34^2-0.084*2*A34+35</f>
        <v>11</v>
      </c>
      <c r="G34" s="80">
        <f t="shared" ref="G34:G46" si="5">-2*A34/100+40</f>
        <v>36</v>
      </c>
      <c r="H34" s="80">
        <f t="shared" ref="H34:H46" si="6">+C34-D34</f>
        <v>2120</v>
      </c>
    </row>
    <row r="35" spans="1:8">
      <c r="A35">
        <v>300</v>
      </c>
      <c r="B35">
        <f t="shared" si="0"/>
        <v>37</v>
      </c>
      <c r="C35" s="80">
        <f t="shared" si="1"/>
        <v>11100</v>
      </c>
      <c r="D35" s="80">
        <f t="shared" si="2"/>
        <v>6299.9999999999991</v>
      </c>
      <c r="E35" s="80">
        <f t="shared" si="3"/>
        <v>20.999999999999996</v>
      </c>
      <c r="F35" s="80">
        <f t="shared" si="4"/>
        <v>6.1999999999999957</v>
      </c>
      <c r="G35" s="80">
        <f t="shared" si="5"/>
        <v>34</v>
      </c>
      <c r="H35" s="80">
        <f t="shared" si="6"/>
        <v>4800.0000000000009</v>
      </c>
    </row>
    <row r="36" spans="1:8">
      <c r="A36">
        <v>400</v>
      </c>
      <c r="B36">
        <f t="shared" si="0"/>
        <v>36</v>
      </c>
      <c r="C36" s="80">
        <f t="shared" si="1"/>
        <v>14400</v>
      </c>
      <c r="D36" s="80">
        <f t="shared" si="2"/>
        <v>6880</v>
      </c>
      <c r="E36" s="80">
        <f t="shared" si="3"/>
        <v>17.2</v>
      </c>
      <c r="F36" s="80">
        <f t="shared" si="4"/>
        <v>6.2000000000000028</v>
      </c>
      <c r="G36" s="80">
        <f t="shared" si="5"/>
        <v>32</v>
      </c>
      <c r="H36" s="80">
        <f t="shared" si="6"/>
        <v>7520</v>
      </c>
    </row>
    <row r="37" spans="1:8">
      <c r="A37">
        <v>500</v>
      </c>
      <c r="B37">
        <f t="shared" si="0"/>
        <v>35</v>
      </c>
      <c r="C37" s="80">
        <f t="shared" si="1"/>
        <v>17500</v>
      </c>
      <c r="D37" s="80">
        <f t="shared" si="2"/>
        <v>7700</v>
      </c>
      <c r="E37" s="80">
        <f t="shared" si="3"/>
        <v>15.4</v>
      </c>
      <c r="F37" s="80">
        <f t="shared" si="4"/>
        <v>11.000000000000007</v>
      </c>
      <c r="G37" s="80">
        <f t="shared" si="5"/>
        <v>30</v>
      </c>
      <c r="H37" s="80">
        <f t="shared" si="6"/>
        <v>9800</v>
      </c>
    </row>
    <row r="38" spans="1:8">
      <c r="A38">
        <v>600</v>
      </c>
      <c r="B38">
        <f t="shared" si="0"/>
        <v>34</v>
      </c>
      <c r="C38" s="80">
        <f t="shared" si="1"/>
        <v>20400</v>
      </c>
      <c r="D38" s="80">
        <f t="shared" si="2"/>
        <v>9239.9999999999964</v>
      </c>
      <c r="E38" s="80">
        <f t="shared" si="3"/>
        <v>15.399999999999993</v>
      </c>
      <c r="F38" s="80">
        <f t="shared" si="4"/>
        <v>20.599999999999994</v>
      </c>
      <c r="G38" s="80">
        <f t="shared" si="5"/>
        <v>28</v>
      </c>
      <c r="H38" s="80">
        <f t="shared" si="6"/>
        <v>11160.000000000004</v>
      </c>
    </row>
    <row r="39" spans="1:8">
      <c r="A39">
        <v>649</v>
      </c>
      <c r="B39">
        <f t="shared" si="0"/>
        <v>33.51</v>
      </c>
      <c r="C39" s="80">
        <f t="shared" si="1"/>
        <v>21747.989999999998</v>
      </c>
      <c r="D39" s="80">
        <f t="shared" si="2"/>
        <v>10402.871919999998</v>
      </c>
      <c r="E39" s="80">
        <f t="shared" si="3"/>
        <v>16.029078459167948</v>
      </c>
      <c r="F39" s="82">
        <f t="shared" si="4"/>
        <v>27.056240000000003</v>
      </c>
      <c r="G39" s="82">
        <f t="shared" si="5"/>
        <v>27.02</v>
      </c>
      <c r="H39" s="80">
        <f t="shared" si="6"/>
        <v>11345.11808</v>
      </c>
    </row>
    <row r="40" spans="1:8">
      <c r="A40">
        <v>689</v>
      </c>
      <c r="B40" s="81">
        <f t="shared" si="0"/>
        <v>33.11</v>
      </c>
      <c r="C40" s="80">
        <f t="shared" si="1"/>
        <v>22812.79</v>
      </c>
      <c r="D40" s="80">
        <f t="shared" si="2"/>
        <v>11605.057519999995</v>
      </c>
      <c r="E40" s="80">
        <f t="shared" si="3"/>
        <v>16.843334571843243</v>
      </c>
      <c r="F40" s="82">
        <f t="shared" si="4"/>
        <v>33.18104000000001</v>
      </c>
      <c r="G40" s="80">
        <f t="shared" si="5"/>
        <v>26.22</v>
      </c>
      <c r="H40" s="80">
        <f t="shared" si="6"/>
        <v>11207.732480000006</v>
      </c>
    </row>
    <row r="41" spans="1:8">
      <c r="A41">
        <v>700</v>
      </c>
      <c r="B41">
        <f t="shared" si="0"/>
        <v>33</v>
      </c>
      <c r="C41" s="80">
        <f t="shared" si="1"/>
        <v>23100</v>
      </c>
      <c r="D41" s="80">
        <f t="shared" si="2"/>
        <v>11980.000000000004</v>
      </c>
      <c r="E41" s="80">
        <f t="shared" si="3"/>
        <v>17.114285714285721</v>
      </c>
      <c r="F41" s="80">
        <f t="shared" si="4"/>
        <v>35.000000000000014</v>
      </c>
      <c r="G41" s="80">
        <f t="shared" si="5"/>
        <v>26</v>
      </c>
      <c r="H41" s="80">
        <f t="shared" si="6"/>
        <v>11119.999999999996</v>
      </c>
    </row>
    <row r="42" spans="1:8">
      <c r="A42">
        <v>800</v>
      </c>
      <c r="B42">
        <f t="shared" si="0"/>
        <v>32</v>
      </c>
      <c r="C42" s="80">
        <f t="shared" si="1"/>
        <v>25600</v>
      </c>
      <c r="D42" s="80">
        <f t="shared" si="2"/>
        <v>16400</v>
      </c>
      <c r="E42" s="80">
        <f t="shared" si="3"/>
        <v>20.5</v>
      </c>
      <c r="F42" s="80">
        <f t="shared" si="4"/>
        <v>54.200000000000017</v>
      </c>
      <c r="G42" s="80">
        <f t="shared" si="5"/>
        <v>24</v>
      </c>
      <c r="H42" s="80">
        <f t="shared" si="6"/>
        <v>9200</v>
      </c>
    </row>
    <row r="43" spans="1:8">
      <c r="A43">
        <v>900</v>
      </c>
      <c r="B43">
        <f t="shared" si="0"/>
        <v>31</v>
      </c>
      <c r="C43" s="80">
        <f t="shared" si="1"/>
        <v>27900</v>
      </c>
      <c r="D43" s="80">
        <f t="shared" si="2"/>
        <v>22980.000000000007</v>
      </c>
      <c r="E43" s="80">
        <f t="shared" si="3"/>
        <v>25.533333333333342</v>
      </c>
      <c r="F43" s="80">
        <f t="shared" si="4"/>
        <v>78.200000000000017</v>
      </c>
      <c r="G43" s="80">
        <f t="shared" si="5"/>
        <v>22</v>
      </c>
      <c r="H43" s="80">
        <f t="shared" si="6"/>
        <v>4919.9999999999927</v>
      </c>
    </row>
    <row r="44" spans="1:8">
      <c r="A44">
        <v>1000</v>
      </c>
      <c r="B44">
        <f t="shared" si="0"/>
        <v>30</v>
      </c>
      <c r="C44" s="80">
        <f t="shared" si="1"/>
        <v>30000</v>
      </c>
      <c r="D44" s="80">
        <f t="shared" si="2"/>
        <v>32200</v>
      </c>
      <c r="E44" s="80">
        <f t="shared" si="3"/>
        <v>32.200000000000003</v>
      </c>
      <c r="F44" s="80">
        <f t="shared" si="4"/>
        <v>107.00000000000003</v>
      </c>
      <c r="G44" s="80">
        <f t="shared" si="5"/>
        <v>20</v>
      </c>
      <c r="H44" s="80">
        <f t="shared" si="6"/>
        <v>-2200</v>
      </c>
    </row>
    <row r="45" spans="1:8">
      <c r="A45">
        <v>1100</v>
      </c>
      <c r="B45">
        <f t="shared" si="0"/>
        <v>29</v>
      </c>
      <c r="C45" s="80">
        <f t="shared" si="1"/>
        <v>31900</v>
      </c>
      <c r="D45" s="80">
        <f t="shared" si="2"/>
        <v>44540.000000000015</v>
      </c>
      <c r="E45" s="80">
        <f t="shared" si="3"/>
        <v>40.490909090909106</v>
      </c>
      <c r="F45" s="80">
        <f t="shared" si="4"/>
        <v>140.60000000000002</v>
      </c>
      <c r="G45" s="80">
        <f t="shared" si="5"/>
        <v>18</v>
      </c>
      <c r="H45" s="80">
        <f t="shared" si="6"/>
        <v>-12640.000000000015</v>
      </c>
    </row>
    <row r="46" spans="1:8">
      <c r="A46">
        <v>1200</v>
      </c>
      <c r="B46">
        <f t="shared" si="0"/>
        <v>28</v>
      </c>
      <c r="C46" s="80">
        <f t="shared" si="1"/>
        <v>33600</v>
      </c>
      <c r="D46" s="80">
        <f t="shared" si="2"/>
        <v>60479.999999999985</v>
      </c>
      <c r="E46" s="80">
        <f t="shared" si="3"/>
        <v>50.399999999999984</v>
      </c>
      <c r="F46" s="80">
        <f t="shared" si="4"/>
        <v>179</v>
      </c>
      <c r="G46" s="80">
        <f t="shared" si="5"/>
        <v>16</v>
      </c>
      <c r="H46" s="80">
        <f t="shared" si="6"/>
        <v>-26879.999999999985</v>
      </c>
    </row>
    <row r="47" spans="1:8">
      <c r="A47">
        <v>1300</v>
      </c>
      <c r="B47">
        <f t="shared" si="0"/>
        <v>27</v>
      </c>
      <c r="C47" s="80">
        <f t="shared" ref="C47:C54" si="7">+B47*A47</f>
        <v>35100</v>
      </c>
      <c r="D47" s="80">
        <f t="shared" ref="D47:D54" si="8">0.00008*A47^3-0.084*A47^2+35*A47+1200</f>
        <v>80500</v>
      </c>
      <c r="E47" s="80">
        <f t="shared" ref="E47:E54" si="9">+D47/A47</f>
        <v>61.92307692307692</v>
      </c>
      <c r="F47" s="80">
        <f t="shared" si="4"/>
        <v>222.20000000000007</v>
      </c>
      <c r="G47" s="80">
        <f t="shared" ref="G47:G54" si="10">-2*A47/100+40</f>
        <v>14</v>
      </c>
      <c r="H47" s="80">
        <f t="shared" ref="H47:H54" si="11">+C47-D47</f>
        <v>-45400</v>
      </c>
    </row>
    <row r="48" spans="1:8">
      <c r="A48">
        <v>1400</v>
      </c>
      <c r="B48">
        <f t="shared" si="0"/>
        <v>26</v>
      </c>
      <c r="C48" s="80">
        <f t="shared" si="7"/>
        <v>36400</v>
      </c>
      <c r="D48" s="80">
        <f t="shared" si="8"/>
        <v>105080.00000000003</v>
      </c>
      <c r="E48" s="80">
        <f t="shared" si="9"/>
        <v>75.057142857142878</v>
      </c>
      <c r="F48" s="80">
        <f t="shared" si="4"/>
        <v>270.20000000000005</v>
      </c>
      <c r="G48" s="80">
        <f t="shared" si="10"/>
        <v>12</v>
      </c>
      <c r="H48" s="80">
        <f t="shared" si="11"/>
        <v>-68680.000000000029</v>
      </c>
    </row>
    <row r="49" spans="1:8">
      <c r="A49">
        <v>1500</v>
      </c>
      <c r="B49">
        <f t="shared" si="0"/>
        <v>25</v>
      </c>
      <c r="C49" s="80">
        <f t="shared" si="7"/>
        <v>37500</v>
      </c>
      <c r="D49" s="80">
        <f t="shared" si="8"/>
        <v>134700</v>
      </c>
      <c r="E49" s="80">
        <f t="shared" si="9"/>
        <v>89.8</v>
      </c>
      <c r="F49" s="80">
        <f t="shared" si="4"/>
        <v>323.00000000000011</v>
      </c>
      <c r="G49" s="80">
        <f t="shared" si="10"/>
        <v>10</v>
      </c>
      <c r="H49" s="80">
        <f t="shared" si="11"/>
        <v>-97200</v>
      </c>
    </row>
    <row r="50" spans="1:8">
      <c r="A50">
        <v>1600</v>
      </c>
      <c r="B50">
        <f t="shared" si="0"/>
        <v>24</v>
      </c>
      <c r="C50" s="80">
        <f t="shared" si="7"/>
        <v>38400</v>
      </c>
      <c r="D50" s="80">
        <f t="shared" si="8"/>
        <v>169840</v>
      </c>
      <c r="E50" s="80">
        <f t="shared" si="9"/>
        <v>106.15</v>
      </c>
      <c r="F50" s="80">
        <f t="shared" si="4"/>
        <v>380.60000000000008</v>
      </c>
      <c r="G50" s="80">
        <f t="shared" si="10"/>
        <v>8</v>
      </c>
      <c r="H50" s="80">
        <f t="shared" si="11"/>
        <v>-131440</v>
      </c>
    </row>
    <row r="51" spans="1:8">
      <c r="A51">
        <v>1700</v>
      </c>
      <c r="B51">
        <f t="shared" si="0"/>
        <v>23</v>
      </c>
      <c r="C51" s="80">
        <f t="shared" si="7"/>
        <v>39100</v>
      </c>
      <c r="D51" s="80">
        <f t="shared" si="8"/>
        <v>210980.00000000003</v>
      </c>
      <c r="E51" s="80">
        <f t="shared" si="9"/>
        <v>124.10588235294119</v>
      </c>
      <c r="F51" s="80">
        <f t="shared" si="4"/>
        <v>443.00000000000011</v>
      </c>
      <c r="G51" s="80">
        <f t="shared" si="10"/>
        <v>6</v>
      </c>
      <c r="H51" s="80">
        <f t="shared" si="11"/>
        <v>-171880.00000000003</v>
      </c>
    </row>
    <row r="52" spans="1:8">
      <c r="A52">
        <v>1800</v>
      </c>
      <c r="B52">
        <f t="shared" si="0"/>
        <v>22</v>
      </c>
      <c r="C52" s="80">
        <f t="shared" si="7"/>
        <v>39600</v>
      </c>
      <c r="D52" s="80">
        <f t="shared" si="8"/>
        <v>258600.00000000006</v>
      </c>
      <c r="E52" s="80">
        <f t="shared" si="9"/>
        <v>143.66666666666669</v>
      </c>
      <c r="F52" s="80">
        <f t="shared" si="4"/>
        <v>510.2000000000001</v>
      </c>
      <c r="G52" s="80">
        <f t="shared" si="10"/>
        <v>4</v>
      </c>
      <c r="H52" s="80">
        <f t="shared" si="11"/>
        <v>-219000.00000000006</v>
      </c>
    </row>
    <row r="53" spans="1:8">
      <c r="A53">
        <v>1900</v>
      </c>
      <c r="B53">
        <f t="shared" si="0"/>
        <v>21</v>
      </c>
      <c r="C53" s="80">
        <f t="shared" si="7"/>
        <v>39900</v>
      </c>
      <c r="D53" s="80">
        <f t="shared" si="8"/>
        <v>313180</v>
      </c>
      <c r="E53" s="80">
        <f t="shared" si="9"/>
        <v>164.83157894736843</v>
      </c>
      <c r="F53" s="80">
        <f t="shared" si="4"/>
        <v>582.20000000000005</v>
      </c>
      <c r="G53" s="80">
        <f t="shared" si="10"/>
        <v>2</v>
      </c>
      <c r="H53" s="80">
        <f t="shared" si="11"/>
        <v>-273280</v>
      </c>
    </row>
    <row r="54" spans="1:8">
      <c r="A54">
        <v>2000</v>
      </c>
      <c r="B54">
        <f t="shared" si="0"/>
        <v>20</v>
      </c>
      <c r="C54" s="80">
        <f t="shared" si="7"/>
        <v>40000</v>
      </c>
      <c r="D54" s="80">
        <f t="shared" si="8"/>
        <v>375200</v>
      </c>
      <c r="E54" s="80">
        <f t="shared" si="9"/>
        <v>187.6</v>
      </c>
      <c r="F54" s="80">
        <f t="shared" si="4"/>
        <v>659.00000000000011</v>
      </c>
      <c r="G54" s="80">
        <f t="shared" si="10"/>
        <v>0</v>
      </c>
      <c r="H54" s="80">
        <f t="shared" si="11"/>
        <v>-335200</v>
      </c>
    </row>
    <row r="55" spans="1:8">
      <c r="A55">
        <v>2100</v>
      </c>
      <c r="B55">
        <f t="shared" si="0"/>
        <v>19</v>
      </c>
      <c r="C55" s="80">
        <f t="shared" ref="C55:C66" si="12">+B55*A55</f>
        <v>39900</v>
      </c>
      <c r="D55" s="80">
        <f t="shared" ref="D55:D66" si="13">0.00008*A55^3-0.084*A55^2+35*A55+1200</f>
        <v>445140.00000000012</v>
      </c>
      <c r="E55" s="80">
        <f t="shared" ref="E55:E66" si="14">+D55/A55</f>
        <v>211.97142857142862</v>
      </c>
      <c r="F55" s="80">
        <f t="shared" si="4"/>
        <v>740.60000000000014</v>
      </c>
      <c r="G55" s="80">
        <f t="shared" ref="G55:G66" si="15">-2*A55/100+40</f>
        <v>-2</v>
      </c>
      <c r="H55" s="80">
        <f t="shared" ref="H55:H66" si="16">+C55-D55</f>
        <v>-405240.00000000012</v>
      </c>
    </row>
    <row r="56" spans="1:8">
      <c r="A56">
        <v>2200</v>
      </c>
      <c r="B56">
        <f t="shared" si="0"/>
        <v>18</v>
      </c>
      <c r="C56" s="80">
        <f t="shared" si="12"/>
        <v>39600</v>
      </c>
      <c r="D56" s="80">
        <f t="shared" si="13"/>
        <v>523480.00000000012</v>
      </c>
      <c r="E56" s="80">
        <f t="shared" si="14"/>
        <v>237.9454545454546</v>
      </c>
      <c r="F56" s="80">
        <f t="shared" si="4"/>
        <v>827.00000000000011</v>
      </c>
      <c r="G56" s="80">
        <f t="shared" si="15"/>
        <v>-4</v>
      </c>
      <c r="H56" s="80">
        <f t="shared" si="16"/>
        <v>-483880.00000000012</v>
      </c>
    </row>
    <row r="57" spans="1:8">
      <c r="A57">
        <v>2300</v>
      </c>
      <c r="B57">
        <f t="shared" si="0"/>
        <v>17</v>
      </c>
      <c r="C57" s="80">
        <f t="shared" si="12"/>
        <v>39100</v>
      </c>
      <c r="D57" s="80">
        <f t="shared" si="13"/>
        <v>610700.00000000012</v>
      </c>
      <c r="E57" s="80">
        <f t="shared" si="14"/>
        <v>265.52173913043481</v>
      </c>
      <c r="F57" s="80">
        <f t="shared" si="4"/>
        <v>918.2</v>
      </c>
      <c r="G57" s="80">
        <f t="shared" si="15"/>
        <v>-6</v>
      </c>
      <c r="H57" s="80">
        <f t="shared" si="16"/>
        <v>-571600.00000000012</v>
      </c>
    </row>
    <row r="58" spans="1:8">
      <c r="A58">
        <v>2400</v>
      </c>
      <c r="B58">
        <f t="shared" si="0"/>
        <v>16</v>
      </c>
      <c r="C58" s="80">
        <f t="shared" si="12"/>
        <v>38400</v>
      </c>
      <c r="D58" s="80">
        <f t="shared" si="13"/>
        <v>707280</v>
      </c>
      <c r="E58" s="80">
        <f t="shared" si="14"/>
        <v>294.7</v>
      </c>
      <c r="F58" s="80">
        <f t="shared" si="4"/>
        <v>1014.2</v>
      </c>
      <c r="G58" s="80">
        <f t="shared" si="15"/>
        <v>-8</v>
      </c>
      <c r="H58" s="80">
        <f t="shared" si="16"/>
        <v>-668880</v>
      </c>
    </row>
    <row r="59" spans="1:8">
      <c r="A59">
        <v>2500</v>
      </c>
      <c r="B59">
        <f t="shared" si="0"/>
        <v>15</v>
      </c>
      <c r="C59" s="80">
        <f t="shared" si="12"/>
        <v>37500</v>
      </c>
      <c r="D59" s="80">
        <f t="shared" si="13"/>
        <v>813700</v>
      </c>
      <c r="E59" s="80">
        <f t="shared" si="14"/>
        <v>325.48</v>
      </c>
      <c r="F59" s="80">
        <f t="shared" si="4"/>
        <v>1115.0000000000002</v>
      </c>
      <c r="G59" s="80">
        <f t="shared" si="15"/>
        <v>-10</v>
      </c>
      <c r="H59" s="80">
        <f t="shared" si="16"/>
        <v>-776200</v>
      </c>
    </row>
    <row r="60" spans="1:8">
      <c r="A60">
        <v>2600</v>
      </c>
      <c r="B60">
        <f t="shared" si="0"/>
        <v>14</v>
      </c>
      <c r="C60" s="80">
        <f t="shared" si="12"/>
        <v>36400</v>
      </c>
      <c r="D60" s="80">
        <f t="shared" si="13"/>
        <v>930440</v>
      </c>
      <c r="E60" s="80">
        <f t="shared" si="14"/>
        <v>357.86153846153849</v>
      </c>
      <c r="F60" s="80">
        <f t="shared" si="4"/>
        <v>1220.6000000000004</v>
      </c>
      <c r="G60" s="80">
        <f t="shared" si="15"/>
        <v>-12</v>
      </c>
      <c r="H60" s="80">
        <f t="shared" si="16"/>
        <v>-894040</v>
      </c>
    </row>
    <row r="61" spans="1:8">
      <c r="A61">
        <v>2700</v>
      </c>
      <c r="B61">
        <f t="shared" si="0"/>
        <v>13</v>
      </c>
      <c r="C61" s="80">
        <f t="shared" si="12"/>
        <v>35100</v>
      </c>
      <c r="D61" s="80">
        <f t="shared" si="13"/>
        <v>1057980.0000000002</v>
      </c>
      <c r="E61" s="80">
        <f t="shared" si="14"/>
        <v>391.84444444444455</v>
      </c>
      <c r="F61" s="80">
        <f t="shared" si="4"/>
        <v>1331</v>
      </c>
      <c r="G61" s="80">
        <f t="shared" si="15"/>
        <v>-14</v>
      </c>
      <c r="H61" s="80">
        <f t="shared" si="16"/>
        <v>-1022880.0000000002</v>
      </c>
    </row>
    <row r="62" spans="1:8">
      <c r="A62">
        <v>2800</v>
      </c>
      <c r="B62">
        <f t="shared" si="0"/>
        <v>12</v>
      </c>
      <c r="C62" s="80">
        <f t="shared" si="12"/>
        <v>33600</v>
      </c>
      <c r="D62" s="80">
        <f t="shared" si="13"/>
        <v>1196800.0000000002</v>
      </c>
      <c r="E62" s="80">
        <f t="shared" si="14"/>
        <v>427.4285714285715</v>
      </c>
      <c r="F62" s="80">
        <f t="shared" si="4"/>
        <v>1446.2000000000003</v>
      </c>
      <c r="G62" s="80">
        <f t="shared" si="15"/>
        <v>-16</v>
      </c>
      <c r="H62" s="80">
        <f t="shared" si="16"/>
        <v>-1163200.0000000002</v>
      </c>
    </row>
    <row r="63" spans="1:8">
      <c r="A63">
        <v>2900</v>
      </c>
      <c r="B63">
        <f t="shared" si="0"/>
        <v>11</v>
      </c>
      <c r="C63" s="80">
        <f t="shared" si="12"/>
        <v>31900</v>
      </c>
      <c r="D63" s="80">
        <f t="shared" si="13"/>
        <v>1347380.0000000002</v>
      </c>
      <c r="E63" s="80">
        <f t="shared" si="14"/>
        <v>464.61379310344836</v>
      </c>
      <c r="F63" s="80">
        <f t="shared" si="4"/>
        <v>1566.2000000000003</v>
      </c>
      <c r="G63" s="80">
        <f t="shared" si="15"/>
        <v>-18</v>
      </c>
      <c r="H63" s="80">
        <f t="shared" si="16"/>
        <v>-1315480.0000000002</v>
      </c>
    </row>
    <row r="64" spans="1:8">
      <c r="A64">
        <v>3000</v>
      </c>
      <c r="B64">
        <f t="shared" si="0"/>
        <v>10</v>
      </c>
      <c r="C64" s="80">
        <f t="shared" si="12"/>
        <v>30000</v>
      </c>
      <c r="D64" s="80">
        <f t="shared" si="13"/>
        <v>1510200</v>
      </c>
      <c r="E64" s="80">
        <f t="shared" si="14"/>
        <v>503.4</v>
      </c>
      <c r="F64" s="80">
        <f t="shared" si="4"/>
        <v>1691.0000000000005</v>
      </c>
      <c r="G64" s="80">
        <f t="shared" si="15"/>
        <v>-20</v>
      </c>
      <c r="H64" s="80">
        <f t="shared" si="16"/>
        <v>-1480200</v>
      </c>
    </row>
    <row r="65" spans="1:8">
      <c r="A65">
        <v>3100</v>
      </c>
      <c r="B65">
        <f t="shared" si="0"/>
        <v>9</v>
      </c>
      <c r="C65" s="80">
        <f t="shared" si="12"/>
        <v>27900</v>
      </c>
      <c r="D65" s="80">
        <f t="shared" si="13"/>
        <v>1685740</v>
      </c>
      <c r="E65" s="80">
        <f t="shared" si="14"/>
        <v>543.78709677419351</v>
      </c>
      <c r="F65" s="80">
        <f t="shared" si="4"/>
        <v>1820.6000000000004</v>
      </c>
      <c r="G65" s="80">
        <f t="shared" si="15"/>
        <v>-22</v>
      </c>
      <c r="H65" s="80">
        <f t="shared" si="16"/>
        <v>-1657840</v>
      </c>
    </row>
    <row r="66" spans="1:8">
      <c r="A66">
        <v>3200</v>
      </c>
      <c r="B66">
        <f t="shared" si="0"/>
        <v>8</v>
      </c>
      <c r="C66" s="80">
        <f t="shared" si="12"/>
        <v>25600</v>
      </c>
      <c r="D66" s="80">
        <f t="shared" si="13"/>
        <v>1874480</v>
      </c>
      <c r="E66" s="80">
        <f t="shared" si="14"/>
        <v>585.77499999999998</v>
      </c>
      <c r="F66" s="80">
        <f t="shared" si="4"/>
        <v>1955.0000000000005</v>
      </c>
      <c r="G66" s="80">
        <f t="shared" si="15"/>
        <v>-24</v>
      </c>
      <c r="H66" s="80">
        <f t="shared" si="16"/>
        <v>-1848880</v>
      </c>
    </row>
    <row r="67" spans="1:8">
      <c r="A67">
        <v>3300</v>
      </c>
      <c r="B67">
        <f t="shared" si="0"/>
        <v>7</v>
      </c>
      <c r="C67" s="80">
        <f t="shared" ref="C67:C74" si="17">+B67*A67</f>
        <v>23100</v>
      </c>
      <c r="D67" s="80">
        <f t="shared" ref="D67:D74" si="18">0.00008*A67^3-0.084*A67^2+35*A67+1200</f>
        <v>2076900.0000000005</v>
      </c>
      <c r="E67" s="80">
        <f t="shared" ref="E67:E74" si="19">+D67/A67</f>
        <v>629.36363636363649</v>
      </c>
      <c r="F67" s="80">
        <f t="shared" si="4"/>
        <v>2094.2000000000003</v>
      </c>
      <c r="G67" s="80">
        <f t="shared" ref="G67:G74" si="20">-2*A67/100+40</f>
        <v>-26</v>
      </c>
      <c r="H67" s="80">
        <f t="shared" ref="H67:H74" si="21">+C67-D67</f>
        <v>-2053800.0000000005</v>
      </c>
    </row>
    <row r="68" spans="1:8">
      <c r="A68">
        <v>3400</v>
      </c>
      <c r="B68">
        <f t="shared" si="0"/>
        <v>6</v>
      </c>
      <c r="C68" s="80">
        <f t="shared" si="17"/>
        <v>20400</v>
      </c>
      <c r="D68" s="80">
        <f t="shared" si="18"/>
        <v>2293480.0000000005</v>
      </c>
      <c r="E68" s="80">
        <f t="shared" si="19"/>
        <v>674.55294117647077</v>
      </c>
      <c r="F68" s="80">
        <f t="shared" si="4"/>
        <v>2238.2000000000007</v>
      </c>
      <c r="G68" s="80">
        <f t="shared" si="20"/>
        <v>-28</v>
      </c>
      <c r="H68" s="80">
        <f t="shared" si="21"/>
        <v>-2273080.0000000005</v>
      </c>
    </row>
    <row r="69" spans="1:8">
      <c r="A69">
        <v>3500</v>
      </c>
      <c r="B69">
        <f t="shared" si="0"/>
        <v>5</v>
      </c>
      <c r="C69" s="80">
        <f t="shared" si="17"/>
        <v>17500</v>
      </c>
      <c r="D69" s="80">
        <f t="shared" si="18"/>
        <v>2524700.0000000005</v>
      </c>
      <c r="E69" s="80">
        <f t="shared" si="19"/>
        <v>721.34285714285727</v>
      </c>
      <c r="F69" s="80">
        <f t="shared" si="4"/>
        <v>2387.0000000000005</v>
      </c>
      <c r="G69" s="80">
        <f t="shared" si="20"/>
        <v>-30</v>
      </c>
      <c r="H69" s="80">
        <f t="shared" si="21"/>
        <v>-2507200.0000000005</v>
      </c>
    </row>
    <row r="70" spans="1:8">
      <c r="A70">
        <v>3600</v>
      </c>
      <c r="B70">
        <f t="shared" si="0"/>
        <v>4</v>
      </c>
      <c r="C70" s="80">
        <f t="shared" si="17"/>
        <v>14400</v>
      </c>
      <c r="D70" s="80">
        <f t="shared" si="18"/>
        <v>2771040.0000000005</v>
      </c>
      <c r="E70" s="80">
        <f t="shared" si="19"/>
        <v>769.73333333333346</v>
      </c>
      <c r="F70" s="80">
        <f t="shared" si="4"/>
        <v>2540.6000000000004</v>
      </c>
      <c r="G70" s="80">
        <f t="shared" si="20"/>
        <v>-32</v>
      </c>
      <c r="H70" s="80">
        <f t="shared" si="21"/>
        <v>-2756640.0000000005</v>
      </c>
    </row>
    <row r="71" spans="1:8">
      <c r="A71">
        <v>3700</v>
      </c>
      <c r="B71">
        <f t="shared" si="0"/>
        <v>3</v>
      </c>
      <c r="C71" s="80">
        <f t="shared" si="17"/>
        <v>11100</v>
      </c>
      <c r="D71" s="80">
        <f t="shared" si="18"/>
        <v>3032980.0000000005</v>
      </c>
      <c r="E71" s="80">
        <f t="shared" si="19"/>
        <v>819.72432432432447</v>
      </c>
      <c r="F71" s="80">
        <f t="shared" si="4"/>
        <v>2699.0000000000005</v>
      </c>
      <c r="G71" s="80">
        <f t="shared" si="20"/>
        <v>-34</v>
      </c>
      <c r="H71" s="80">
        <f t="shared" si="21"/>
        <v>-3021880.0000000005</v>
      </c>
    </row>
    <row r="72" spans="1:8">
      <c r="A72">
        <v>3800</v>
      </c>
      <c r="B72">
        <f t="shared" si="0"/>
        <v>2</v>
      </c>
      <c r="C72" s="80">
        <f t="shared" si="17"/>
        <v>7600</v>
      </c>
      <c r="D72" s="80">
        <f t="shared" si="18"/>
        <v>3311000</v>
      </c>
      <c r="E72" s="80">
        <f t="shared" si="19"/>
        <v>871.31578947368416</v>
      </c>
      <c r="F72" s="80">
        <f t="shared" si="4"/>
        <v>2862.2000000000003</v>
      </c>
      <c r="G72" s="80">
        <f t="shared" si="20"/>
        <v>-36</v>
      </c>
      <c r="H72" s="80">
        <f t="shared" si="21"/>
        <v>-3303400</v>
      </c>
    </row>
    <row r="73" spans="1:8">
      <c r="A73">
        <v>3900</v>
      </c>
      <c r="B73">
        <f t="shared" si="0"/>
        <v>1</v>
      </c>
      <c r="C73" s="80">
        <f t="shared" si="17"/>
        <v>3900</v>
      </c>
      <c r="D73" s="80">
        <f t="shared" si="18"/>
        <v>3605580</v>
      </c>
      <c r="E73" s="80">
        <f t="shared" si="19"/>
        <v>924.50769230769231</v>
      </c>
      <c r="F73" s="80">
        <f t="shared" si="4"/>
        <v>3030.2000000000007</v>
      </c>
      <c r="G73" s="80">
        <f t="shared" si="20"/>
        <v>-38</v>
      </c>
      <c r="H73" s="80">
        <f t="shared" si="21"/>
        <v>-3601680</v>
      </c>
    </row>
    <row r="74" spans="1:8">
      <c r="A74">
        <v>4000</v>
      </c>
      <c r="B74">
        <f t="shared" si="0"/>
        <v>0</v>
      </c>
      <c r="C74" s="80">
        <f t="shared" si="17"/>
        <v>0</v>
      </c>
      <c r="D74" s="80">
        <f t="shared" si="18"/>
        <v>3917200</v>
      </c>
      <c r="E74" s="80">
        <f t="shared" si="19"/>
        <v>979.3</v>
      </c>
      <c r="F74" s="80">
        <f t="shared" si="4"/>
        <v>3203.0000000000005</v>
      </c>
      <c r="G74" s="80">
        <f t="shared" si="20"/>
        <v>-40</v>
      </c>
      <c r="H74" s="80">
        <f t="shared" si="21"/>
        <v>-3917200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5">
    <tabColor rgb="FF00B050"/>
  </sheetPr>
  <dimension ref="A2:R17"/>
  <sheetViews>
    <sheetView workbookViewId="0">
      <selection activeCell="A2" sqref="A2:R19"/>
    </sheetView>
  </sheetViews>
  <sheetFormatPr baseColWidth="10" defaultRowHeight="15" outlineLevelRow="1"/>
  <sheetData>
    <row r="2" spans="1:18" s="6" customFormat="1" ht="18.75">
      <c r="B2" s="6" t="s">
        <v>4</v>
      </c>
    </row>
    <row r="5" spans="1:18" ht="36.75" customHeight="1">
      <c r="B5" s="90" t="s">
        <v>71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</row>
    <row r="6" spans="1:18" ht="18.75">
      <c r="B6" s="2"/>
      <c r="C6" s="2"/>
      <c r="D6" s="2"/>
      <c r="E6" s="2"/>
      <c r="F6" s="1"/>
      <c r="G6" s="2"/>
      <c r="H6" s="2"/>
      <c r="I6" s="2"/>
      <c r="J6" s="2"/>
      <c r="K6" s="2"/>
      <c r="L6" s="2"/>
      <c r="M6" s="2"/>
      <c r="N6" s="2"/>
    </row>
    <row r="7" spans="1:18" ht="36.75" customHeight="1">
      <c r="B7" s="90" t="s">
        <v>72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</row>
    <row r="8" spans="1:18" ht="36.75" customHeight="1"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</row>
    <row r="9" spans="1:18" s="39" customFormat="1">
      <c r="B9" s="61" t="s">
        <v>135</v>
      </c>
    </row>
    <row r="10" spans="1:18" ht="18.75" outlineLevel="1">
      <c r="B10" s="1"/>
      <c r="C10" s="2"/>
      <c r="D10" s="2"/>
      <c r="E10" s="2"/>
      <c r="F10" s="2"/>
    </row>
    <row r="11" spans="1:18" ht="20.100000000000001" customHeight="1" outlineLevel="1">
      <c r="A11" t="s">
        <v>118</v>
      </c>
      <c r="B11" s="52" t="s">
        <v>35</v>
      </c>
      <c r="C11" s="2"/>
      <c r="D11" s="2"/>
      <c r="E11" s="2" t="s">
        <v>34</v>
      </c>
      <c r="F11" s="2" t="s">
        <v>117</v>
      </c>
      <c r="H11" t="s">
        <v>107</v>
      </c>
      <c r="J11" t="s">
        <v>120</v>
      </c>
      <c r="L11" t="s">
        <v>121</v>
      </c>
      <c r="N11" t="s">
        <v>122</v>
      </c>
      <c r="R11" s="19" t="s">
        <v>124</v>
      </c>
    </row>
    <row r="12" spans="1:18" ht="20.100000000000001" customHeight="1" outlineLevel="1">
      <c r="B12" s="40"/>
      <c r="C12" s="2"/>
      <c r="D12" s="2"/>
      <c r="E12" s="2" t="s">
        <v>23</v>
      </c>
      <c r="F12" s="2" t="s">
        <v>116</v>
      </c>
      <c r="H12" t="s">
        <v>123</v>
      </c>
      <c r="R12" t="s">
        <v>128</v>
      </c>
    </row>
    <row r="13" spans="1:18" ht="20.100000000000001" customHeight="1" outlineLevel="1">
      <c r="B13" s="4"/>
      <c r="C13" s="2"/>
      <c r="D13" s="2"/>
      <c r="E13" s="2"/>
      <c r="F13" s="2"/>
      <c r="Q13" s="19" t="s">
        <v>125</v>
      </c>
      <c r="R13" s="20">
        <v>61</v>
      </c>
    </row>
    <row r="14" spans="1:18" ht="20.100000000000001" customHeight="1" outlineLevel="1">
      <c r="A14" t="s">
        <v>129</v>
      </c>
      <c r="B14" s="4"/>
      <c r="D14" s="52" t="s">
        <v>119</v>
      </c>
      <c r="K14" s="19" t="s">
        <v>126</v>
      </c>
      <c r="Q14" s="19" t="s">
        <v>112</v>
      </c>
      <c r="R14" s="51">
        <v>93.9</v>
      </c>
    </row>
    <row r="15" spans="1:18" ht="20.100000000000001" customHeight="1" outlineLevel="1">
      <c r="K15" t="s">
        <v>127</v>
      </c>
    </row>
    <row r="16" spans="1:18" ht="20.100000000000001" customHeight="1" outlineLevel="1">
      <c r="J16" s="19" t="s">
        <v>125</v>
      </c>
      <c r="K16" s="20">
        <v>65</v>
      </c>
    </row>
    <row r="17" spans="10:11" ht="20.100000000000001" customHeight="1" outlineLevel="1">
      <c r="J17" s="19" t="s">
        <v>112</v>
      </c>
      <c r="K17" s="51">
        <f>100-0.1*K16</f>
        <v>93.5</v>
      </c>
    </row>
  </sheetData>
  <mergeCells count="2">
    <mergeCell ref="B5:N5"/>
    <mergeCell ref="B7:N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>
    <tabColor rgb="FF00B050"/>
  </sheetPr>
  <dimension ref="B2:Y41"/>
  <sheetViews>
    <sheetView topLeftCell="A12" workbookViewId="0">
      <selection activeCell="F14" sqref="F14"/>
    </sheetView>
  </sheetViews>
  <sheetFormatPr baseColWidth="10" defaultRowHeight="15" outlineLevelRow="1"/>
  <cols>
    <col min="3" max="3" width="12.7109375" bestFit="1" customWidth="1"/>
    <col min="4" max="4" width="12.7109375" customWidth="1"/>
    <col min="5" max="5" width="16.140625" customWidth="1"/>
    <col min="7" max="7" width="10.42578125" bestFit="1" customWidth="1"/>
    <col min="8" max="8" width="10.7109375" bestFit="1" customWidth="1"/>
    <col min="9" max="18" width="2" bestFit="1" customWidth="1"/>
    <col min="19" max="23" width="3" bestFit="1" customWidth="1"/>
    <col min="24" max="24" width="5" bestFit="1" customWidth="1"/>
  </cols>
  <sheetData>
    <row r="2" spans="2:5" s="6" customFormat="1" ht="18.75">
      <c r="B2" s="6" t="s">
        <v>4</v>
      </c>
    </row>
    <row r="4" spans="2:5" ht="15.75">
      <c r="B4" s="89" t="s">
        <v>73</v>
      </c>
    </row>
    <row r="6" spans="2:5" ht="30" customHeight="1">
      <c r="C6" s="9"/>
      <c r="D6" s="41" t="s">
        <v>74</v>
      </c>
      <c r="E6" s="41" t="s">
        <v>75</v>
      </c>
    </row>
    <row r="7" spans="2:5">
      <c r="C7" s="9" t="s">
        <v>76</v>
      </c>
      <c r="D7" s="9">
        <v>1</v>
      </c>
      <c r="E7" s="42">
        <v>40</v>
      </c>
    </row>
    <row r="8" spans="2:5">
      <c r="C8" s="9" t="s">
        <v>77</v>
      </c>
      <c r="D8" s="9">
        <v>5</v>
      </c>
      <c r="E8" s="42">
        <v>8</v>
      </c>
    </row>
    <row r="9" spans="2:5">
      <c r="C9" s="9" t="s">
        <v>78</v>
      </c>
      <c r="D9" s="9">
        <v>10</v>
      </c>
      <c r="E9" s="42">
        <v>2</v>
      </c>
    </row>
    <row r="13" spans="2:5" s="39" customFormat="1">
      <c r="B13" s="61" t="s">
        <v>135</v>
      </c>
    </row>
    <row r="16" spans="2:5" outlineLevel="1"/>
    <row r="17" spans="3:24" ht="30" outlineLevel="1">
      <c r="C17" s="9"/>
      <c r="D17" s="41" t="s">
        <v>74</v>
      </c>
      <c r="E17" s="41" t="s">
        <v>75</v>
      </c>
      <c r="F17" s="41" t="s">
        <v>79</v>
      </c>
      <c r="G17" s="41" t="s">
        <v>80</v>
      </c>
      <c r="I17" s="59">
        <f>+E9</f>
        <v>2</v>
      </c>
      <c r="J17" s="59">
        <f>+I17</f>
        <v>2</v>
      </c>
      <c r="K17" s="59">
        <f t="shared" ref="K17:Q17" si="0">+J17</f>
        <v>2</v>
      </c>
      <c r="L17" s="59">
        <f t="shared" si="0"/>
        <v>2</v>
      </c>
      <c r="M17" s="59">
        <f t="shared" si="0"/>
        <v>2</v>
      </c>
      <c r="N17" s="59">
        <f t="shared" si="0"/>
        <v>2</v>
      </c>
      <c r="O17" s="59">
        <f t="shared" si="0"/>
        <v>2</v>
      </c>
      <c r="P17" s="59">
        <f t="shared" si="0"/>
        <v>2</v>
      </c>
      <c r="Q17" s="59">
        <f t="shared" si="0"/>
        <v>2</v>
      </c>
      <c r="R17" s="59">
        <f>+Q17</f>
        <v>2</v>
      </c>
      <c r="S17" s="59">
        <f>+E8</f>
        <v>8</v>
      </c>
      <c r="T17" s="59">
        <f>+S17</f>
        <v>8</v>
      </c>
      <c r="U17" s="59">
        <f t="shared" ref="U17:W17" si="1">+T17</f>
        <v>8</v>
      </c>
      <c r="V17" s="59">
        <f t="shared" si="1"/>
        <v>8</v>
      </c>
      <c r="W17" s="59">
        <f t="shared" si="1"/>
        <v>8</v>
      </c>
      <c r="X17" s="59">
        <f>+E7</f>
        <v>40</v>
      </c>
    </row>
    <row r="18" spans="3:24" outlineLevel="1">
      <c r="C18" s="9" t="s">
        <v>76</v>
      </c>
      <c r="D18" s="9">
        <v>1</v>
      </c>
      <c r="E18" s="42">
        <f>+E7</f>
        <v>40</v>
      </c>
      <c r="F18" s="9">
        <f>+E18^(2)</f>
        <v>1600</v>
      </c>
      <c r="G18" s="9">
        <f>+F18*D18</f>
        <v>1600</v>
      </c>
      <c r="H18" s="36"/>
      <c r="I18">
        <f>+I17*I17</f>
        <v>4</v>
      </c>
      <c r="J18">
        <f t="shared" ref="J18:X18" si="2">+J17*J17</f>
        <v>4</v>
      </c>
      <c r="K18">
        <f t="shared" si="2"/>
        <v>4</v>
      </c>
      <c r="L18">
        <f t="shared" si="2"/>
        <v>4</v>
      </c>
      <c r="M18">
        <f t="shared" si="2"/>
        <v>4</v>
      </c>
      <c r="N18">
        <f t="shared" si="2"/>
        <v>4</v>
      </c>
      <c r="O18">
        <f t="shared" si="2"/>
        <v>4</v>
      </c>
      <c r="P18">
        <f t="shared" si="2"/>
        <v>4</v>
      </c>
      <c r="Q18">
        <f t="shared" si="2"/>
        <v>4</v>
      </c>
      <c r="R18">
        <f t="shared" si="2"/>
        <v>4</v>
      </c>
      <c r="S18">
        <f t="shared" si="2"/>
        <v>64</v>
      </c>
      <c r="T18">
        <f t="shared" si="2"/>
        <v>64</v>
      </c>
      <c r="U18">
        <f t="shared" si="2"/>
        <v>64</v>
      </c>
      <c r="V18">
        <f t="shared" si="2"/>
        <v>64</v>
      </c>
      <c r="W18">
        <f t="shared" si="2"/>
        <v>64</v>
      </c>
      <c r="X18">
        <f t="shared" si="2"/>
        <v>1600</v>
      </c>
    </row>
    <row r="19" spans="3:24" outlineLevel="1">
      <c r="C19" s="9" t="s">
        <v>77</v>
      </c>
      <c r="D19" s="9">
        <v>5</v>
      </c>
      <c r="E19" s="42">
        <f>+E8</f>
        <v>8</v>
      </c>
      <c r="F19" s="9">
        <f>+E19^(2)</f>
        <v>64</v>
      </c>
      <c r="G19" s="9">
        <f>+F19*D19</f>
        <v>320</v>
      </c>
      <c r="H19" s="36"/>
      <c r="X19">
        <f>SUM(I18:X18)</f>
        <v>1960</v>
      </c>
    </row>
    <row r="20" spans="3:24" outlineLevel="1">
      <c r="C20" s="9" t="s">
        <v>78</v>
      </c>
      <c r="D20" s="9">
        <v>10</v>
      </c>
      <c r="E20" s="42">
        <f>+E9</f>
        <v>2</v>
      </c>
      <c r="F20" s="9">
        <f>+E20^(2)</f>
        <v>4</v>
      </c>
      <c r="G20" s="43">
        <f>+F20*D20</f>
        <v>40</v>
      </c>
      <c r="H20" s="36"/>
    </row>
    <row r="21" spans="3:24" outlineLevel="1">
      <c r="C21" s="36"/>
      <c r="D21" s="36"/>
      <c r="E21" s="36"/>
      <c r="F21" s="36"/>
      <c r="G21" s="9">
        <f>+SUM(G18:G20)</f>
        <v>1960</v>
      </c>
    </row>
    <row r="22" spans="3:24" outlineLevel="1">
      <c r="G22" s="60" t="s">
        <v>130</v>
      </c>
    </row>
    <row r="30" spans="3:24">
      <c r="C30" t="s">
        <v>132</v>
      </c>
    </row>
    <row r="32" spans="3:24">
      <c r="C32" t="s">
        <v>131</v>
      </c>
    </row>
    <row r="34" spans="9:25" hidden="1" outlineLevel="1"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8</v>
      </c>
      <c r="T34">
        <v>8</v>
      </c>
      <c r="U34">
        <v>8</v>
      </c>
      <c r="V34">
        <v>8</v>
      </c>
      <c r="W34">
        <v>8</v>
      </c>
      <c r="X34">
        <v>46</v>
      </c>
      <c r="Y34">
        <f>SUM(I34:X34)</f>
        <v>100</v>
      </c>
    </row>
    <row r="35" spans="9:25" hidden="1" outlineLevel="1">
      <c r="I35">
        <f>+I34*I34</f>
        <v>0</v>
      </c>
      <c r="J35">
        <f t="shared" ref="J35" si="3">+J34*J34</f>
        <v>0</v>
      </c>
      <c r="K35">
        <f t="shared" ref="K35" si="4">+K34*K34</f>
        <v>0</v>
      </c>
      <c r="L35">
        <f t="shared" ref="L35" si="5">+L34*L34</f>
        <v>4</v>
      </c>
      <c r="M35">
        <f t="shared" ref="M35" si="6">+M34*M34</f>
        <v>4</v>
      </c>
      <c r="N35">
        <f t="shared" ref="N35" si="7">+N34*N34</f>
        <v>4</v>
      </c>
      <c r="O35">
        <f t="shared" ref="O35" si="8">+O34*O34</f>
        <v>4</v>
      </c>
      <c r="P35">
        <f t="shared" ref="P35" si="9">+P34*P34</f>
        <v>4</v>
      </c>
      <c r="Q35">
        <f t="shared" ref="Q35" si="10">+Q34*Q34</f>
        <v>4</v>
      </c>
      <c r="R35">
        <f t="shared" ref="R35" si="11">+R34*R34</f>
        <v>4</v>
      </c>
      <c r="S35">
        <f t="shared" ref="S35" si="12">+S34*S34</f>
        <v>64</v>
      </c>
      <c r="T35">
        <f t="shared" ref="T35" si="13">+T34*T34</f>
        <v>64</v>
      </c>
      <c r="U35">
        <f t="shared" ref="U35" si="14">+U34*U34</f>
        <v>64</v>
      </c>
      <c r="V35">
        <f t="shared" ref="V35" si="15">+V34*V34</f>
        <v>64</v>
      </c>
      <c r="W35">
        <f t="shared" ref="W35" si="16">+W34*W34</f>
        <v>64</v>
      </c>
      <c r="X35">
        <f t="shared" ref="X35" si="17">+X34*X34</f>
        <v>2116</v>
      </c>
    </row>
    <row r="36" spans="9:25" hidden="1" outlineLevel="1">
      <c r="X36">
        <f>SUM(I35:X35)</f>
        <v>2464</v>
      </c>
    </row>
    <row r="37" spans="9:25" hidden="1" outlineLevel="1"/>
    <row r="38" spans="9:25" hidden="1" outlineLevel="1"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T38">
        <v>8</v>
      </c>
      <c r="U38">
        <v>8</v>
      </c>
      <c r="V38">
        <v>8</v>
      </c>
      <c r="W38">
        <v>8</v>
      </c>
      <c r="X38">
        <v>48</v>
      </c>
      <c r="Y38">
        <f>SUM(I38:X38)</f>
        <v>100</v>
      </c>
    </row>
    <row r="39" spans="9:25" hidden="1" outlineLevel="1">
      <c r="I39">
        <f>+I38*I38</f>
        <v>4</v>
      </c>
      <c r="J39">
        <f t="shared" ref="J39" si="18">+J38*J38</f>
        <v>4</v>
      </c>
      <c r="K39">
        <f t="shared" ref="K39" si="19">+K38*K38</f>
        <v>4</v>
      </c>
      <c r="L39">
        <f t="shared" ref="L39" si="20">+L38*L38</f>
        <v>4</v>
      </c>
      <c r="M39">
        <f t="shared" ref="M39" si="21">+M38*M38</f>
        <v>4</v>
      </c>
      <c r="N39">
        <f t="shared" ref="N39" si="22">+N38*N38</f>
        <v>4</v>
      </c>
      <c r="O39">
        <f t="shared" ref="O39" si="23">+O38*O38</f>
        <v>4</v>
      </c>
      <c r="P39">
        <f t="shared" ref="P39" si="24">+P38*P38</f>
        <v>4</v>
      </c>
      <c r="Q39">
        <f t="shared" ref="Q39" si="25">+Q38*Q38</f>
        <v>4</v>
      </c>
      <c r="R39">
        <f t="shared" ref="R39" si="26">+R38*R38</f>
        <v>4</v>
      </c>
      <c r="S39">
        <f t="shared" ref="S39" si="27">+S38*S38</f>
        <v>0</v>
      </c>
      <c r="T39">
        <f t="shared" ref="T39" si="28">+T38*T38</f>
        <v>64</v>
      </c>
      <c r="U39">
        <f t="shared" ref="U39" si="29">+U38*U38</f>
        <v>64</v>
      </c>
      <c r="V39">
        <f t="shared" ref="V39" si="30">+V38*V38</f>
        <v>64</v>
      </c>
      <c r="W39">
        <f t="shared" ref="W39" si="31">+W38*W38</f>
        <v>64</v>
      </c>
      <c r="X39">
        <f t="shared" ref="X39" si="32">+X38*X38</f>
        <v>2304</v>
      </c>
    </row>
    <row r="40" spans="9:25" hidden="1" outlineLevel="1">
      <c r="X40">
        <f>SUM(I39:X39)</f>
        <v>2600</v>
      </c>
    </row>
    <row r="41" spans="9:25" collapsed="1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rgb="FFFF0000"/>
  </sheetPr>
  <dimension ref="B2:M14"/>
  <sheetViews>
    <sheetView tabSelected="1" workbookViewId="0">
      <selection activeCell="F30" sqref="F30"/>
    </sheetView>
  </sheetViews>
  <sheetFormatPr baseColWidth="10" defaultRowHeight="15" outlineLevelRow="1"/>
  <cols>
    <col min="3" max="3" width="12.7109375" bestFit="1" customWidth="1"/>
    <col min="4" max="4" width="12.7109375" customWidth="1"/>
    <col min="5" max="5" width="16.140625" customWidth="1"/>
    <col min="8" max="8" width="12.7109375" bestFit="1" customWidth="1"/>
  </cols>
  <sheetData>
    <row r="2" spans="2:13" s="6" customFormat="1" ht="18.75">
      <c r="B2" s="6" t="s">
        <v>4</v>
      </c>
    </row>
    <row r="4" spans="2:13" ht="48.75" customHeight="1">
      <c r="B4" s="91" t="s">
        <v>84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</row>
    <row r="7" spans="2:13" s="39" customFormat="1">
      <c r="B7" s="61" t="s">
        <v>135</v>
      </c>
    </row>
    <row r="10" spans="2:13" hidden="1" outlineLevel="1"/>
    <row r="11" spans="2:13" hidden="1" outlineLevel="1">
      <c r="C11" s="44" t="s">
        <v>86</v>
      </c>
    </row>
    <row r="12" spans="2:13" hidden="1" outlineLevel="1">
      <c r="C12" s="44" t="s">
        <v>85</v>
      </c>
    </row>
    <row r="13" spans="2:13" hidden="1" outlineLevel="1"/>
    <row r="14" spans="2:13" collapsed="1"/>
  </sheetData>
  <mergeCells count="1">
    <mergeCell ref="B4:M4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00B050"/>
  </sheetPr>
  <dimension ref="B2:H20"/>
  <sheetViews>
    <sheetView workbookViewId="0">
      <selection activeCell="K25" sqref="K25"/>
    </sheetView>
  </sheetViews>
  <sheetFormatPr baseColWidth="10" defaultRowHeight="15" outlineLevelRow="1"/>
  <cols>
    <col min="3" max="3" width="12.7109375" bestFit="1" customWidth="1"/>
    <col min="4" max="4" width="12.7109375" customWidth="1"/>
    <col min="5" max="5" width="16.140625" customWidth="1"/>
    <col min="8" max="8" width="12.7109375" bestFit="1" customWidth="1"/>
  </cols>
  <sheetData>
    <row r="2" spans="2:8" s="6" customFormat="1" ht="18.75">
      <c r="B2" s="6" t="s">
        <v>4</v>
      </c>
    </row>
    <row r="4" spans="2:8" ht="15.75">
      <c r="B4" s="89" t="s">
        <v>73</v>
      </c>
    </row>
    <row r="6" spans="2:8" ht="30" customHeight="1">
      <c r="C6" s="9"/>
      <c r="D6" s="41" t="s">
        <v>74</v>
      </c>
      <c r="E6" s="41" t="s">
        <v>75</v>
      </c>
    </row>
    <row r="7" spans="2:8">
      <c r="C7" s="9" t="s">
        <v>81</v>
      </c>
      <c r="D7" s="9">
        <v>6</v>
      </c>
      <c r="E7" s="42">
        <v>15</v>
      </c>
    </row>
    <row r="8" spans="2:8">
      <c r="C8" s="9" t="s">
        <v>82</v>
      </c>
      <c r="D8" s="9">
        <v>5</v>
      </c>
      <c r="E8" s="42">
        <v>1</v>
      </c>
    </row>
    <row r="11" spans="2:8" s="39" customFormat="1">
      <c r="B11" s="61" t="s">
        <v>135</v>
      </c>
    </row>
    <row r="14" spans="2:8" outlineLevel="1"/>
    <row r="15" spans="2:8" ht="30" outlineLevel="1">
      <c r="C15" s="9"/>
      <c r="D15" s="41" t="s">
        <v>74</v>
      </c>
      <c r="E15" s="41" t="s">
        <v>75</v>
      </c>
      <c r="F15" s="41" t="s">
        <v>79</v>
      </c>
      <c r="G15" s="41" t="s">
        <v>80</v>
      </c>
      <c r="H15" s="36"/>
    </row>
    <row r="16" spans="2:8" outlineLevel="1">
      <c r="C16" s="9" t="s">
        <v>81</v>
      </c>
      <c r="D16" s="9">
        <v>6</v>
      </c>
      <c r="E16" s="42">
        <v>15</v>
      </c>
      <c r="F16" s="9">
        <f>+E16^(2)</f>
        <v>225</v>
      </c>
      <c r="G16" s="9">
        <f>+F16*D16</f>
        <v>1350</v>
      </c>
      <c r="H16" s="36"/>
    </row>
    <row r="17" spans="3:8" outlineLevel="1">
      <c r="C17" s="9" t="s">
        <v>82</v>
      </c>
      <c r="D17" s="9">
        <v>5</v>
      </c>
      <c r="E17" s="42">
        <v>1</v>
      </c>
      <c r="F17" s="9">
        <f>+E17^(2)</f>
        <v>1</v>
      </c>
      <c r="G17" s="43">
        <f>+F17*D17</f>
        <v>5</v>
      </c>
      <c r="H17" s="36"/>
    </row>
    <row r="18" spans="3:8" outlineLevel="1">
      <c r="C18" s="36"/>
      <c r="D18" s="36"/>
      <c r="E18" s="36"/>
      <c r="F18" s="36"/>
      <c r="G18" s="9">
        <f>+SUM(G16:G17)</f>
        <v>1355</v>
      </c>
      <c r="H18" s="9" t="s">
        <v>83</v>
      </c>
    </row>
    <row r="19" spans="3:8" outlineLevel="1">
      <c r="C19" s="36"/>
      <c r="D19" s="36"/>
    </row>
    <row r="20" spans="3:8" outlineLevel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4:V38"/>
  <sheetViews>
    <sheetView topLeftCell="D1" workbookViewId="0">
      <selection activeCell="N22" sqref="N22"/>
    </sheetView>
  </sheetViews>
  <sheetFormatPr baseColWidth="10" defaultRowHeight="15"/>
  <cols>
    <col min="14" max="14" width="5.28515625" bestFit="1" customWidth="1"/>
    <col min="15" max="15" width="11.5703125" bestFit="1" customWidth="1"/>
    <col min="16" max="16" width="9.5703125" bestFit="1" customWidth="1"/>
    <col min="17" max="17" width="11.7109375" bestFit="1" customWidth="1"/>
    <col min="19" max="19" width="14.28515625" bestFit="1" customWidth="1"/>
    <col min="20" max="20" width="13.42578125" bestFit="1" customWidth="1"/>
    <col min="21" max="21" width="13.5703125" bestFit="1" customWidth="1"/>
    <col min="22" max="22" width="8.7109375" bestFit="1" customWidth="1"/>
  </cols>
  <sheetData>
    <row r="4" spans="14:22">
      <c r="N4" s="66"/>
      <c r="O4" s="66"/>
      <c r="P4" s="66"/>
      <c r="Q4" s="66"/>
      <c r="R4" s="66"/>
    </row>
    <row r="5" spans="14:22">
      <c r="N5" s="66"/>
      <c r="O5" s="66"/>
      <c r="P5" s="66"/>
      <c r="Q5" s="66"/>
      <c r="R5" s="66"/>
    </row>
    <row r="6" spans="14:22">
      <c r="N6" s="66"/>
      <c r="O6" s="66"/>
      <c r="P6" s="66"/>
      <c r="Q6" s="66"/>
      <c r="R6" s="66"/>
    </row>
    <row r="7" spans="14:22">
      <c r="N7" s="67" t="s">
        <v>151</v>
      </c>
      <c r="O7" s="67" t="s">
        <v>152</v>
      </c>
      <c r="P7" s="67" t="s">
        <v>153</v>
      </c>
      <c r="Q7" s="67" t="s">
        <v>154</v>
      </c>
      <c r="R7" s="67"/>
      <c r="S7" s="67" t="s">
        <v>155</v>
      </c>
      <c r="T7" s="67" t="s">
        <v>156</v>
      </c>
      <c r="U7" s="67" t="s">
        <v>157</v>
      </c>
      <c r="V7" s="68" t="s">
        <v>158</v>
      </c>
    </row>
    <row r="8" spans="14:22">
      <c r="N8" s="67">
        <v>0</v>
      </c>
      <c r="O8" s="67">
        <v>0</v>
      </c>
      <c r="P8" s="67"/>
      <c r="Q8" s="67">
        <v>0</v>
      </c>
      <c r="R8" s="67"/>
      <c r="S8" s="67">
        <v>0</v>
      </c>
      <c r="T8" s="68"/>
      <c r="U8" s="68"/>
      <c r="V8" s="68">
        <v>0</v>
      </c>
    </row>
    <row r="9" spans="14:22">
      <c r="N9" s="68">
        <v>10</v>
      </c>
      <c r="O9" s="68">
        <f>+N9</f>
        <v>10</v>
      </c>
      <c r="P9" s="69">
        <v>1.44</v>
      </c>
      <c r="Q9" s="67">
        <f>+P9</f>
        <v>1.44</v>
      </c>
      <c r="R9" s="67"/>
      <c r="S9" s="68">
        <f>+O9/2+O8/2</f>
        <v>5</v>
      </c>
      <c r="T9" s="68">
        <f>+N9*S9</f>
        <v>50</v>
      </c>
      <c r="U9" s="70">
        <f>+Q9/2+Q8/2</f>
        <v>0.72</v>
      </c>
      <c r="V9" s="68">
        <f>+N9*U9</f>
        <v>7.1999999999999993</v>
      </c>
    </row>
    <row r="10" spans="14:22">
      <c r="N10" s="68">
        <v>10</v>
      </c>
      <c r="O10" s="68">
        <f>+N10+O9</f>
        <v>20</v>
      </c>
      <c r="P10" s="69">
        <v>2.94</v>
      </c>
      <c r="Q10" s="67">
        <f>+P10+Q9</f>
        <v>4.38</v>
      </c>
      <c r="R10" s="67"/>
      <c r="S10" s="68">
        <f t="shared" ref="S10:S18" si="0">+O10/2+O9/2</f>
        <v>15</v>
      </c>
      <c r="T10" s="68">
        <f t="shared" ref="T10:T18" si="1">+N10*S10</f>
        <v>150</v>
      </c>
      <c r="U10" s="70">
        <f t="shared" ref="U10:U18" si="2">+Q10/2+Q9/2</f>
        <v>2.91</v>
      </c>
      <c r="V10" s="68">
        <f t="shared" ref="V10:V18" si="3">+N10*U10</f>
        <v>29.1</v>
      </c>
    </row>
    <row r="11" spans="14:22">
      <c r="N11" s="68">
        <v>10</v>
      </c>
      <c r="O11" s="68">
        <f t="shared" ref="O11:O18" si="4">+N11+O10</f>
        <v>30</v>
      </c>
      <c r="P11" s="69">
        <v>4.12</v>
      </c>
      <c r="Q11" s="67">
        <f t="shared" ref="Q11:Q18" si="5">+P11+Q10</f>
        <v>8.5</v>
      </c>
      <c r="R11" s="67"/>
      <c r="S11" s="68">
        <f t="shared" si="0"/>
        <v>25</v>
      </c>
      <c r="T11" s="68">
        <f t="shared" si="1"/>
        <v>250</v>
      </c>
      <c r="U11" s="70">
        <f t="shared" si="2"/>
        <v>6.4399999999999995</v>
      </c>
      <c r="V11" s="68">
        <f t="shared" si="3"/>
        <v>64.399999999999991</v>
      </c>
    </row>
    <row r="12" spans="14:22">
      <c r="N12" s="68">
        <v>10</v>
      </c>
      <c r="O12" s="68">
        <f t="shared" si="4"/>
        <v>40</v>
      </c>
      <c r="P12" s="69">
        <v>5.3</v>
      </c>
      <c r="Q12" s="67">
        <f t="shared" si="5"/>
        <v>13.8</v>
      </c>
      <c r="R12" s="67"/>
      <c r="S12" s="68">
        <f t="shared" si="0"/>
        <v>35</v>
      </c>
      <c r="T12" s="68">
        <f t="shared" si="1"/>
        <v>350</v>
      </c>
      <c r="U12" s="70">
        <f t="shared" si="2"/>
        <v>11.15</v>
      </c>
      <c r="V12" s="68">
        <f t="shared" si="3"/>
        <v>111.5</v>
      </c>
    </row>
    <row r="13" spans="14:22">
      <c r="N13" s="68">
        <v>10</v>
      </c>
      <c r="O13" s="68">
        <f t="shared" si="4"/>
        <v>50</v>
      </c>
      <c r="P13" s="69">
        <v>6.5</v>
      </c>
      <c r="Q13" s="67">
        <f t="shared" si="5"/>
        <v>20.3</v>
      </c>
      <c r="R13" s="67"/>
      <c r="S13" s="68">
        <f t="shared" si="0"/>
        <v>45</v>
      </c>
      <c r="T13" s="68">
        <f t="shared" si="1"/>
        <v>450</v>
      </c>
      <c r="U13" s="70">
        <f t="shared" si="2"/>
        <v>17.05</v>
      </c>
      <c r="V13" s="68">
        <f t="shared" si="3"/>
        <v>170.5</v>
      </c>
    </row>
    <row r="14" spans="14:22">
      <c r="N14" s="68">
        <v>10</v>
      </c>
      <c r="O14" s="68">
        <f t="shared" si="4"/>
        <v>60</v>
      </c>
      <c r="P14" s="69">
        <v>8.1</v>
      </c>
      <c r="Q14" s="67">
        <f t="shared" si="5"/>
        <v>28.4</v>
      </c>
      <c r="R14" s="67"/>
      <c r="S14" s="68">
        <f t="shared" si="0"/>
        <v>55</v>
      </c>
      <c r="T14" s="68">
        <f t="shared" si="1"/>
        <v>550</v>
      </c>
      <c r="U14" s="70">
        <f t="shared" si="2"/>
        <v>24.35</v>
      </c>
      <c r="V14" s="68">
        <f t="shared" si="3"/>
        <v>243.5</v>
      </c>
    </row>
    <row r="15" spans="14:22">
      <c r="N15" s="68">
        <v>10</v>
      </c>
      <c r="O15" s="68">
        <f t="shared" si="4"/>
        <v>70</v>
      </c>
      <c r="P15" s="69">
        <v>9.8000000000000007</v>
      </c>
      <c r="Q15" s="67">
        <f t="shared" si="5"/>
        <v>38.200000000000003</v>
      </c>
      <c r="R15" s="67"/>
      <c r="S15" s="68">
        <f t="shared" si="0"/>
        <v>65</v>
      </c>
      <c r="T15" s="68">
        <f t="shared" si="1"/>
        <v>650</v>
      </c>
      <c r="U15" s="70">
        <f t="shared" si="2"/>
        <v>33.299999999999997</v>
      </c>
      <c r="V15" s="68">
        <f t="shared" si="3"/>
        <v>333</v>
      </c>
    </row>
    <row r="16" spans="14:22">
      <c r="N16" s="68">
        <v>10</v>
      </c>
      <c r="O16" s="68">
        <f t="shared" si="4"/>
        <v>80</v>
      </c>
      <c r="P16" s="69">
        <v>12.4</v>
      </c>
      <c r="Q16" s="67">
        <f t="shared" si="5"/>
        <v>50.6</v>
      </c>
      <c r="R16" s="67"/>
      <c r="S16" s="68">
        <f t="shared" si="0"/>
        <v>75</v>
      </c>
      <c r="T16" s="68">
        <f t="shared" si="1"/>
        <v>750</v>
      </c>
      <c r="U16" s="70">
        <f t="shared" si="2"/>
        <v>44.400000000000006</v>
      </c>
      <c r="V16" s="68">
        <f t="shared" si="3"/>
        <v>444.00000000000006</v>
      </c>
    </row>
    <row r="17" spans="14:22">
      <c r="N17" s="68">
        <v>10</v>
      </c>
      <c r="O17" s="68">
        <f t="shared" si="4"/>
        <v>90</v>
      </c>
      <c r="P17" s="69">
        <v>17</v>
      </c>
      <c r="Q17" s="67">
        <f t="shared" si="5"/>
        <v>67.599999999999994</v>
      </c>
      <c r="R17" s="67"/>
      <c r="S17" s="68">
        <f t="shared" si="0"/>
        <v>85</v>
      </c>
      <c r="T17" s="68">
        <f t="shared" si="1"/>
        <v>850</v>
      </c>
      <c r="U17" s="70">
        <f t="shared" si="2"/>
        <v>59.099999999999994</v>
      </c>
      <c r="V17" s="68">
        <f t="shared" si="3"/>
        <v>591</v>
      </c>
    </row>
    <row r="18" spans="14:22">
      <c r="N18" s="68">
        <v>10</v>
      </c>
      <c r="O18" s="68">
        <f t="shared" si="4"/>
        <v>100</v>
      </c>
      <c r="P18" s="69">
        <v>32.4</v>
      </c>
      <c r="Q18" s="67">
        <f t="shared" si="5"/>
        <v>100</v>
      </c>
      <c r="R18" s="67"/>
      <c r="S18" s="68">
        <f t="shared" si="0"/>
        <v>95</v>
      </c>
      <c r="T18" s="68">
        <f t="shared" si="1"/>
        <v>950</v>
      </c>
      <c r="U18" s="70">
        <f t="shared" si="2"/>
        <v>83.8</v>
      </c>
      <c r="V18" s="68">
        <f t="shared" si="3"/>
        <v>838</v>
      </c>
    </row>
    <row r="19" spans="14:22">
      <c r="N19" s="67"/>
      <c r="O19" s="68"/>
      <c r="P19" s="67"/>
      <c r="Q19" s="67"/>
      <c r="R19" s="67"/>
      <c r="S19" s="68">
        <v>100</v>
      </c>
      <c r="T19" s="68"/>
      <c r="U19" s="68">
        <v>100</v>
      </c>
      <c r="V19" s="68"/>
    </row>
    <row r="20" spans="14:22">
      <c r="N20" s="71"/>
      <c r="O20" s="72"/>
      <c r="P20" s="71"/>
      <c r="Q20" s="71"/>
      <c r="R20" s="71"/>
      <c r="S20" s="73" t="s">
        <v>159</v>
      </c>
      <c r="T20" s="72">
        <f>SUM(T9:T18)</f>
        <v>5000</v>
      </c>
      <c r="U20" s="74" t="s">
        <v>160</v>
      </c>
      <c r="V20" s="72">
        <f>SUM(V9:V18)</f>
        <v>2832.2</v>
      </c>
    </row>
    <row r="21" spans="14:22">
      <c r="N21" s="71"/>
      <c r="O21" s="72"/>
      <c r="P21" s="71"/>
      <c r="Q21" s="71"/>
      <c r="R21" s="71"/>
      <c r="S21" s="72"/>
      <c r="T21" s="74" t="s">
        <v>161</v>
      </c>
      <c r="U21" s="71">
        <f>+T20-V20</f>
        <v>2167.8000000000002</v>
      </c>
      <c r="V21" s="72"/>
    </row>
    <row r="22" spans="14:22">
      <c r="N22" s="71"/>
      <c r="O22" s="72"/>
      <c r="P22" s="71"/>
      <c r="Q22" s="71"/>
      <c r="R22" s="71"/>
      <c r="S22" s="72"/>
      <c r="T22" s="72" t="s">
        <v>162</v>
      </c>
      <c r="U22" s="75">
        <f>+U21/T20</f>
        <v>0.43356000000000006</v>
      </c>
      <c r="V22" s="72"/>
    </row>
    <row r="38" spans="1:2">
      <c r="A38" t="s">
        <v>163</v>
      </c>
      <c r="B38" s="76" t="s">
        <v>164</v>
      </c>
    </row>
  </sheetData>
  <hyperlinks>
    <hyperlink ref="B38" r:id="rId1" xr:uid="{00000000-0004-0000-0300-000000000000}"/>
  </hyperlinks>
  <pageMargins left="0.7" right="0.7" top="0.75" bottom="0.75" header="0.3" footer="0.3"/>
  <pageSetup paperSize="9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Competencia perfecta 1</vt:lpstr>
      <vt:lpstr>Competencia perfecta 2</vt:lpstr>
      <vt:lpstr>Monopolio 1</vt:lpstr>
      <vt:lpstr>Monopolio 2</vt:lpstr>
      <vt:lpstr>Monopolio - Comp</vt:lpstr>
      <vt:lpstr>Indice Herfindahl 1</vt:lpstr>
      <vt:lpstr>Indice Herfindahl 2</vt:lpstr>
      <vt:lpstr>Indice Herfindahl 3</vt:lpstr>
      <vt:lpstr>Distr. Ingreso (GINI)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santiago</cp:lastModifiedBy>
  <dcterms:created xsi:type="dcterms:W3CDTF">2020-08-27T23:41:14Z</dcterms:created>
  <dcterms:modified xsi:type="dcterms:W3CDTF">2024-04-04T16:36:46Z</dcterms:modified>
</cp:coreProperties>
</file>