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antiago\Documentos\UCC-Santi\4to\Economia\Practico\Ejercicios\Unidad 4\"/>
    </mc:Choice>
  </mc:AlternateContent>
  <xr:revisionPtr revIDLastSave="0" documentId="13_ncr:1_{9CD5CCDF-69A2-45FA-BBBD-DD4C17575495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Metodo del Gasto" sheetId="1" r:id="rId1"/>
    <sheet name="Metodo del Gasto 2" sheetId="6" r:id="rId2"/>
    <sheet name="Metodo del Valor Agregado" sheetId="2" r:id="rId3"/>
    <sheet name="Indice de Precios" sheetId="4" r:id="rId4"/>
    <sheet name="PBI Real 1" sheetId="3" r:id="rId5"/>
    <sheet name="PBI Real 2" sheetId="7" r:id="rId6"/>
    <sheet name="Macro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5" i="7" l="1"/>
  <c r="U15" i="7"/>
  <c r="Y15" i="7" s="1"/>
  <c r="G15" i="7"/>
  <c r="E15" i="7"/>
  <c r="W14" i="7"/>
  <c r="U14" i="7"/>
  <c r="Y14" i="7" s="1"/>
  <c r="G14" i="7"/>
  <c r="E14" i="7"/>
  <c r="M14" i="7" s="1"/>
  <c r="H48" i="2"/>
  <c r="G47" i="2"/>
  <c r="H47" i="2" s="1"/>
  <c r="E47" i="2"/>
  <c r="C47" i="2"/>
  <c r="E39" i="2" s="1"/>
  <c r="E43" i="2" s="1"/>
  <c r="C43" i="2"/>
  <c r="G30" i="6"/>
  <c r="F30" i="6"/>
  <c r="G29" i="6"/>
  <c r="F29" i="6"/>
  <c r="E29" i="6"/>
  <c r="G27" i="6"/>
  <c r="F27" i="6"/>
  <c r="G26" i="6"/>
  <c r="F26" i="6"/>
  <c r="E26" i="6"/>
  <c r="F24" i="6"/>
  <c r="F23" i="6"/>
  <c r="E23" i="6"/>
  <c r="I21" i="6"/>
  <c r="H21" i="6"/>
  <c r="G21" i="6"/>
  <c r="F21" i="6"/>
  <c r="E21" i="6"/>
  <c r="J21" i="6" s="1"/>
  <c r="E38" i="4"/>
  <c r="D38" i="4"/>
  <c r="F38" i="4" s="1"/>
  <c r="F37" i="4"/>
  <c r="E37" i="4"/>
  <c r="D37" i="4"/>
  <c r="E36" i="4"/>
  <c r="D36" i="4"/>
  <c r="F36" i="4" s="1"/>
  <c r="E35" i="4"/>
  <c r="D35" i="4"/>
  <c r="F35" i="4" s="1"/>
  <c r="E34" i="4"/>
  <c r="D34" i="4"/>
  <c r="F34" i="4" s="1"/>
  <c r="E33" i="4"/>
  <c r="D33" i="4"/>
  <c r="F33" i="4" s="1"/>
  <c r="F32" i="4"/>
  <c r="E32" i="4"/>
  <c r="D32" i="4"/>
  <c r="E31" i="4"/>
  <c r="D31" i="4"/>
  <c r="F31" i="4" s="1"/>
  <c r="E30" i="4"/>
  <c r="D30" i="4"/>
  <c r="F30" i="4" s="1"/>
  <c r="E29" i="4"/>
  <c r="G39" i="2" l="1"/>
  <c r="G43" i="2" s="1"/>
  <c r="E48" i="2"/>
  <c r="C48" i="2"/>
  <c r="L21" i="6"/>
  <c r="M21" i="6"/>
  <c r="N21" i="6" s="1"/>
  <c r="K21" i="6"/>
  <c r="E24" i="6"/>
  <c r="G24" i="6" s="1"/>
  <c r="E27" i="6" s="1"/>
  <c r="H27" i="6" s="1"/>
  <c r="E30" i="6" s="1"/>
  <c r="H30" i="6" s="1"/>
  <c r="F29" i="4"/>
  <c r="G48" i="2" l="1"/>
  <c r="H43" i="2"/>
</calcChain>
</file>

<file path=xl/sharedStrings.xml><?xml version="1.0" encoding="utf-8"?>
<sst xmlns="http://schemas.openxmlformats.org/spreadsheetml/2006/main" count="133" uniqueCount="95">
  <si>
    <t>G</t>
  </si>
  <si>
    <t>M</t>
  </si>
  <si>
    <t>C</t>
  </si>
  <si>
    <t>IMPDIR</t>
  </si>
  <si>
    <t xml:space="preserve">I </t>
  </si>
  <si>
    <t>IMPIND</t>
  </si>
  <si>
    <t>TRGOB</t>
  </si>
  <si>
    <t>X</t>
  </si>
  <si>
    <t>DEP</t>
  </si>
  <si>
    <t>SSRR</t>
  </si>
  <si>
    <t>A)</t>
  </si>
  <si>
    <t>B)</t>
  </si>
  <si>
    <t>C)</t>
  </si>
  <si>
    <t>D)</t>
  </si>
  <si>
    <t xml:space="preserve">A) </t>
  </si>
  <si>
    <t>La variación Nominal es Simplemente la Variación como la calculamos anteriormente:</t>
  </si>
  <si>
    <t>El problema de esto es que no se tiene en cuenta la inflación, por lo que realmente no podés saber si estás mejor o no, por eso se calcula la Variación Real que si considera la Infación</t>
  </si>
  <si>
    <t xml:space="preserve"> </t>
  </si>
  <si>
    <t>Descripción</t>
  </si>
  <si>
    <t>Variación mensual</t>
  </si>
  <si>
    <t xml:space="preserve">Ponderación </t>
  </si>
  <si>
    <t>NIVEL GENERAL</t>
  </si>
  <si>
    <t>ALIMENTOS Y BEBIDAS</t>
  </si>
  <si>
    <t>INDUMENTARIA Y CALZADO</t>
  </si>
  <si>
    <t>PROPIEDADES, COMBUSTIBLES, AGUA Y ELECTRICIDAD</t>
  </si>
  <si>
    <t>EQUIPAMIENTO Y MANTENIMIENTO DEL HOGAR</t>
  </si>
  <si>
    <t>SALUD</t>
  </si>
  <si>
    <t>TRANSPORTE Y COMUNICACIONES</t>
  </si>
  <si>
    <t>ESPARCIMIENTO</t>
  </si>
  <si>
    <t>ENSEÑANZA</t>
  </si>
  <si>
    <t>BIENES Y SERVICIOS VARIOS</t>
  </si>
  <si>
    <t>Macro</t>
  </si>
  <si>
    <t xml:space="preserve">B) </t>
  </si>
  <si>
    <t>La Inversión Neta hace referencia a lo que se destina realmente a adquirir nuevos bienes o servicios, contrario a la inversión bruta que es lo que se destina a cosas nuevas + reponer las que ya teníamos</t>
  </si>
  <si>
    <t>En este caso la inversión no alcanza a reponer lo que se rompió, por lo que estamos peor que antes de que se rompieran</t>
  </si>
  <si>
    <t>Con los datos simplificados de una economía nacional como los siguientes, calcular el Producto Neto Nacional a costo de factores.</t>
  </si>
  <si>
    <t>Gastos del Gobierno</t>
  </si>
  <si>
    <t>Impuestos indirectos</t>
  </si>
  <si>
    <t>ImpInd</t>
  </si>
  <si>
    <t>Inv. Burta fija</t>
  </si>
  <si>
    <t>I</t>
  </si>
  <si>
    <t>Subsidios</t>
  </si>
  <si>
    <t>Subs.</t>
  </si>
  <si>
    <t>Importaciones</t>
  </si>
  <si>
    <t>Consumo privado</t>
  </si>
  <si>
    <t>Renta de Residentes Extranjeros</t>
  </si>
  <si>
    <t>RRE</t>
  </si>
  <si>
    <t>Renta de Residentes nacionales</t>
  </si>
  <si>
    <t>RRN</t>
  </si>
  <si>
    <t>Exportaciones</t>
  </si>
  <si>
    <t>Depreciación</t>
  </si>
  <si>
    <t>Dep</t>
  </si>
  <si>
    <t>PBIpm</t>
  </si>
  <si>
    <t>PBIcf</t>
  </si>
  <si>
    <t>PBNpm</t>
  </si>
  <si>
    <t>PBNcf</t>
  </si>
  <si>
    <t>PNNcf</t>
  </si>
  <si>
    <t>PNIcf</t>
  </si>
  <si>
    <t>Producción vs. Producto</t>
  </si>
  <si>
    <r>
      <rPr>
        <b/>
        <sz val="16"/>
        <color rgb="FF000000"/>
        <rFont val="Calibri"/>
      </rPr>
      <t>Producto:</t>
    </r>
    <r>
      <rPr>
        <sz val="16"/>
        <color rgb="FF000000"/>
        <rFont val="Calibri"/>
      </rPr>
      <t xml:space="preserve"> refleja la capacidad productiva de un país, es decir, el verdadero valor de los bienes producidos.</t>
    </r>
  </si>
  <si>
    <r>
      <rPr>
        <b/>
        <sz val="16"/>
        <color rgb="FF000000"/>
        <rFont val="Calibri"/>
      </rPr>
      <t>Producción:</t>
    </r>
    <r>
      <rPr>
        <sz val="16"/>
        <color rgb="FF000000"/>
        <rFont val="Calibri"/>
      </rPr>
      <t xml:space="preserve"> es el proceso mismo de transformación que convierte los factores de producción en un producto o servicio final. En su determinación se adicionan varias veces los mismo bienes.</t>
    </r>
  </si>
  <si>
    <t>Sector Primario</t>
  </si>
  <si>
    <t>Sector Secundario</t>
  </si>
  <si>
    <t>Sector Terciario</t>
  </si>
  <si>
    <t>Insumos</t>
  </si>
  <si>
    <t>Semilla</t>
  </si>
  <si>
    <t>Trigo</t>
  </si>
  <si>
    <t>Harina</t>
  </si>
  <si>
    <t>Fertilizante</t>
  </si>
  <si>
    <t>Energia</t>
  </si>
  <si>
    <t>Transporte</t>
  </si>
  <si>
    <t>Combustible</t>
  </si>
  <si>
    <t>Otros Insumos</t>
  </si>
  <si>
    <t>Valor agregado</t>
  </si>
  <si>
    <t>Sueldos</t>
  </si>
  <si>
    <t>Renta</t>
  </si>
  <si>
    <t>S</t>
  </si>
  <si>
    <t>Beneficios</t>
  </si>
  <si>
    <t>Producto</t>
  </si>
  <si>
    <t>Produccion</t>
  </si>
  <si>
    <t>ENUNCIADO</t>
  </si>
  <si>
    <t>El PBI pm para la nacion X, en millones de pesos, fue de 17500 en el año 2011 y de 16875 en el año 2010. Si los índices de precios fueron 290 en el año 2011 y 285 en el año 2010 (base 1983=100), determine la variación real de la actividad económica.  Por otra parte, en el año 2011 las depreciaciones fueron 375 millones, el saldo de remesas negativo en -560 millones, y el neto de impuestos y subsidios indirectos de 800 millones. Determine el PNIpm y el PBNpm</t>
  </si>
  <si>
    <t>Resolución</t>
  </si>
  <si>
    <t>PBIpm 2011</t>
  </si>
  <si>
    <t>PBIpm 2010</t>
  </si>
  <si>
    <t>x</t>
  </si>
  <si>
    <t>-</t>
  </si>
  <si>
    <t>=</t>
  </si>
  <si>
    <t>PNIpm</t>
  </si>
  <si>
    <t>PBI pm</t>
  </si>
  <si>
    <t>Depr</t>
  </si>
  <si>
    <t>IP 2011</t>
  </si>
  <si>
    <t>+</t>
  </si>
  <si>
    <t>IP 2010</t>
  </si>
  <si>
    <t>Depreciaciones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</si>
</sst>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d"/>
    <numFmt numFmtId="165" formatCode="mmmm\-d"/>
  </numFmts>
  <fonts count="26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8"/>
      <color rgb="FF000000"/>
      <name val="Calibri"/>
    </font>
    <font>
      <sz val="8"/>
      <color theme="1"/>
      <name val="Calibri"/>
    </font>
    <font>
      <sz val="10"/>
      <color rgb="FF000000"/>
      <name val="Calibri"/>
    </font>
    <font>
      <sz val="18"/>
      <color rgb="FF000000"/>
      <name val="+mj-lt"/>
    </font>
    <font>
      <sz val="10"/>
      <color theme="1"/>
      <name val="Arial"/>
      <scheme val="minor"/>
    </font>
    <font>
      <b/>
      <sz val="14"/>
      <color rgb="FF000000"/>
      <name val="Calibri"/>
    </font>
    <font>
      <b/>
      <sz val="8"/>
      <color theme="1"/>
      <name val="Arial"/>
    </font>
    <font>
      <b/>
      <sz val="8"/>
      <color rgb="FF000000"/>
      <name val="Arial"/>
    </font>
    <font>
      <sz val="11"/>
      <color theme="1"/>
      <name val="Calibri"/>
    </font>
    <font>
      <sz val="10"/>
      <name val="Arial"/>
    </font>
    <font>
      <sz val="10"/>
      <color rgb="FF000000"/>
      <name val="Arial"/>
      <scheme val="minor"/>
    </font>
    <font>
      <sz val="11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rgb="FF000000"/>
      <name val="Calibri"/>
    </font>
    <font>
      <sz val="18"/>
      <color theme="1"/>
      <name val="Calibri"/>
    </font>
    <font>
      <sz val="16"/>
      <color rgb="FF000000"/>
      <name val="Calibri"/>
    </font>
    <font>
      <sz val="14"/>
      <color theme="1"/>
      <name val="Calibri"/>
    </font>
    <font>
      <sz val="11"/>
      <name val="Arial"/>
    </font>
    <font>
      <b/>
      <sz val="14"/>
      <color theme="1"/>
      <name val="Calibri"/>
    </font>
    <font>
      <sz val="14"/>
      <color theme="1"/>
      <name val="GreekS"/>
    </font>
    <font>
      <b/>
      <sz val="12"/>
      <color theme="0"/>
      <name val="Arial"/>
      <family val="2"/>
      <scheme val="minor"/>
    </font>
    <font>
      <sz val="16"/>
      <color theme="1"/>
      <name val="Arial"/>
      <family val="2"/>
      <scheme val="minor"/>
    </font>
    <font>
      <u/>
      <sz val="14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BDD7EE"/>
        <bgColor rgb="FFBDD7E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9" fontId="12" fillId="0" borderId="0" applyFont="0" applyFill="0" applyBorder="0" applyAlignment="0" applyProtection="0"/>
    <xf numFmtId="0" fontId="13" fillId="7" borderId="0" applyNumberFormat="0" applyBorder="0" applyAlignment="0" applyProtection="0"/>
    <xf numFmtId="0" fontId="1" fillId="8" borderId="0" applyNumberFormat="0" applyBorder="0" applyAlignment="0" applyProtection="0"/>
  </cellStyleXfs>
  <cellXfs count="101">
    <xf numFmtId="0" fontId="0" fillId="0" borderId="0" xfId="0" applyFont="1" applyAlignme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4" borderId="0" xfId="0" applyFont="1" applyFill="1"/>
    <xf numFmtId="0" fontId="6" fillId="0" borderId="0" xfId="0" applyFont="1" applyAlignment="1"/>
    <xf numFmtId="0" fontId="7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6" fillId="5" borderId="0" xfId="0" applyFont="1" applyFill="1"/>
    <xf numFmtId="0" fontId="8" fillId="5" borderId="0" xfId="0" applyFont="1" applyFill="1" applyAlignment="1">
      <alignment horizontal="left"/>
    </xf>
    <xf numFmtId="0" fontId="8" fillId="5" borderId="0" xfId="0" applyFont="1" applyFill="1" applyAlignment="1">
      <alignment horizontal="center"/>
    </xf>
    <xf numFmtId="164" fontId="9" fillId="5" borderId="0" xfId="0" applyNumberFormat="1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8" fillId="5" borderId="0" xfId="0" applyFont="1" applyFill="1" applyAlignment="1">
      <alignment horizontal="right"/>
    </xf>
    <xf numFmtId="0" fontId="3" fillId="5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right"/>
    </xf>
    <xf numFmtId="10" fontId="9" fillId="5" borderId="0" xfId="0" applyNumberFormat="1" applyFont="1" applyFill="1" applyAlignment="1">
      <alignment horizontal="center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165" fontId="6" fillId="6" borderId="1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10" fontId="3" fillId="2" borderId="5" xfId="0" applyNumberFormat="1" applyFont="1" applyFill="1" applyBorder="1" applyAlignment="1">
      <alignment horizontal="left"/>
    </xf>
    <xf numFmtId="10" fontId="8" fillId="2" borderId="0" xfId="0" applyNumberFormat="1" applyFont="1" applyFill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10" fontId="9" fillId="2" borderId="5" xfId="0" applyNumberFormat="1" applyFont="1" applyFill="1" applyBorder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/>
    </xf>
    <xf numFmtId="10" fontId="9" fillId="2" borderId="8" xfId="0" applyNumberFormat="1" applyFont="1" applyFill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3" borderId="0" xfId="0" applyFont="1" applyFill="1" applyAlignment="1"/>
    <xf numFmtId="0" fontId="0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wrapText="1"/>
    </xf>
    <xf numFmtId="0" fontId="9" fillId="2" borderId="4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0" fontId="11" fillId="0" borderId="8" xfId="0" applyFont="1" applyBorder="1"/>
    <xf numFmtId="0" fontId="10" fillId="3" borderId="0" xfId="0" applyFont="1" applyFill="1" applyAlignment="1">
      <alignment horizontal="left"/>
    </xf>
    <xf numFmtId="0" fontId="8" fillId="6" borderId="2" xfId="0" applyFont="1" applyFill="1" applyBorder="1" applyAlignment="1">
      <alignment horizontal="center"/>
    </xf>
    <xf numFmtId="0" fontId="11" fillId="0" borderId="3" xfId="0" applyFont="1" applyBorder="1"/>
    <xf numFmtId="0" fontId="8" fillId="2" borderId="4" xfId="0" applyFont="1" applyFill="1" applyBorder="1" applyAlignment="1">
      <alignment horizontal="left"/>
    </xf>
    <xf numFmtId="0" fontId="13" fillId="7" borderId="0" xfId="2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4" fillId="9" borderId="11" xfId="0" applyFont="1" applyFill="1" applyBorder="1"/>
    <xf numFmtId="0" fontId="14" fillId="10" borderId="11" xfId="0" applyFont="1" applyFill="1" applyBorder="1"/>
    <xf numFmtId="0" fontId="0" fillId="0" borderId="0" xfId="0" applyAlignment="1">
      <alignment horizontal="center"/>
    </xf>
    <xf numFmtId="0" fontId="15" fillId="8" borderId="0" xfId="3" applyFont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6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9" fillId="5" borderId="0" xfId="0" applyFont="1" applyFill="1" applyAlignment="1">
      <alignment vertical="center"/>
    </xf>
    <xf numFmtId="0" fontId="19" fillId="5" borderId="12" xfId="0" applyFont="1" applyFill="1" applyBorder="1" applyAlignment="1">
      <alignment horizontal="center" vertical="center"/>
    </xf>
    <xf numFmtId="0" fontId="20" fillId="0" borderId="13" xfId="0" applyFont="1" applyBorder="1"/>
    <xf numFmtId="0" fontId="19" fillId="5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5" xfId="0" applyFont="1" applyFill="1" applyBorder="1" applyAlignment="1">
      <alignment vertical="center"/>
    </xf>
    <xf numFmtId="0" fontId="19" fillId="5" borderId="16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20" fillId="0" borderId="17" xfId="0" applyFont="1" applyBorder="1"/>
    <xf numFmtId="0" fontId="19" fillId="5" borderId="18" xfId="0" applyFont="1" applyFill="1" applyBorder="1" applyAlignment="1">
      <alignment vertical="center"/>
    </xf>
    <xf numFmtId="0" fontId="19" fillId="5" borderId="19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20" fillId="0" borderId="20" xfId="0" applyFont="1" applyBorder="1"/>
    <xf numFmtId="0" fontId="19" fillId="5" borderId="21" xfId="0" applyFont="1" applyFill="1" applyBorder="1" applyAlignment="1">
      <alignment vertical="center"/>
    </xf>
    <xf numFmtId="0" fontId="21" fillId="5" borderId="22" xfId="0" applyFont="1" applyFill="1" applyBorder="1" applyAlignment="1">
      <alignment horizontal="center" vertical="center"/>
    </xf>
    <xf numFmtId="0" fontId="21" fillId="5" borderId="20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 wrapText="1"/>
    </xf>
    <xf numFmtId="0" fontId="22" fillId="5" borderId="17" xfId="0" applyFont="1" applyFill="1" applyBorder="1" applyAlignment="1">
      <alignment horizontal="center" vertical="center"/>
    </xf>
    <xf numFmtId="0" fontId="19" fillId="5" borderId="23" xfId="0" applyFont="1" applyFill="1" applyBorder="1" applyAlignment="1">
      <alignment vertical="center"/>
    </xf>
    <xf numFmtId="0" fontId="19" fillId="5" borderId="12" xfId="0" applyFont="1" applyFill="1" applyBorder="1" applyAlignment="1">
      <alignment vertical="center"/>
    </xf>
    <xf numFmtId="0" fontId="19" fillId="5" borderId="24" xfId="0" applyFont="1" applyFill="1" applyBorder="1" applyAlignment="1">
      <alignment horizontal="center" vertical="center"/>
    </xf>
    <xf numFmtId="0" fontId="19" fillId="5" borderId="24" xfId="0" applyFont="1" applyFill="1" applyBorder="1" applyAlignment="1">
      <alignment vertical="center"/>
    </xf>
    <xf numFmtId="0" fontId="21" fillId="5" borderId="23" xfId="0" applyFont="1" applyFill="1" applyBorder="1" applyAlignment="1">
      <alignment horizontal="center" vertical="center"/>
    </xf>
    <xf numFmtId="0" fontId="10" fillId="5" borderId="0" xfId="0" applyFont="1" applyFill="1"/>
    <xf numFmtId="0" fontId="10" fillId="5" borderId="0" xfId="0" applyFont="1" applyFill="1" applyAlignment="1">
      <alignment horizontal="center"/>
    </xf>
    <xf numFmtId="0" fontId="23" fillId="7" borderId="0" xfId="2" applyFont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14" fillId="9" borderId="0" xfId="0" applyFont="1" applyFill="1"/>
    <xf numFmtId="0" fontId="25" fillId="9" borderId="0" xfId="0" applyFont="1" applyFill="1"/>
    <xf numFmtId="10" fontId="14" fillId="9" borderId="0" xfId="1" applyNumberFormat="1" applyFont="1" applyFill="1"/>
    <xf numFmtId="3" fontId="14" fillId="0" borderId="0" xfId="0" applyNumberFormat="1" applyFont="1"/>
    <xf numFmtId="0" fontId="14" fillId="0" borderId="0" xfId="0" applyFont="1" applyAlignment="1">
      <alignment horizontal="left" vertical="center" wrapText="1"/>
    </xf>
  </cellXfs>
  <cellStyles count="4">
    <cellStyle name="20% - Énfasis1" xfId="3" builtinId="30"/>
    <cellStyle name="Énfasis1" xfId="2" builtinId="29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477125" cy="4743450"/>
    <xdr:pic>
      <xdr:nvPicPr>
        <xdr:cNvPr id="2" name="image2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1419225</xdr:colOff>
      <xdr:row>30</xdr:row>
      <xdr:rowOff>104775</xdr:rowOff>
    </xdr:from>
    <xdr:ext cx="7219950" cy="2514600"/>
    <xdr:pic>
      <xdr:nvPicPr>
        <xdr:cNvPr id="3" name="image19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190500</xdr:colOff>
      <xdr:row>44</xdr:row>
      <xdr:rowOff>28575</xdr:rowOff>
    </xdr:from>
    <xdr:ext cx="6762750" cy="914400"/>
    <xdr:pic>
      <xdr:nvPicPr>
        <xdr:cNvPr id="4" name="image10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314325</xdr:colOff>
      <xdr:row>50</xdr:row>
      <xdr:rowOff>152400</xdr:rowOff>
    </xdr:from>
    <xdr:ext cx="5848350" cy="1314450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1419225</xdr:colOff>
      <xdr:row>61</xdr:row>
      <xdr:rowOff>95250</xdr:rowOff>
    </xdr:from>
    <xdr:ext cx="6162675" cy="1238250"/>
    <xdr:pic>
      <xdr:nvPicPr>
        <xdr:cNvPr id="6" name="image17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1419225</xdr:colOff>
      <xdr:row>71</xdr:row>
      <xdr:rowOff>161925</xdr:rowOff>
    </xdr:from>
    <xdr:ext cx="6162675" cy="933450"/>
    <xdr:pic>
      <xdr:nvPicPr>
        <xdr:cNvPr id="7" name="image1.png" title="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1419225</xdr:colOff>
      <xdr:row>79</xdr:row>
      <xdr:rowOff>161925</xdr:rowOff>
    </xdr:from>
    <xdr:ext cx="4524375" cy="2828925"/>
    <xdr:pic>
      <xdr:nvPicPr>
        <xdr:cNvPr id="8" name="image11.png" title="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447675</xdr:colOff>
      <xdr:row>31</xdr:row>
      <xdr:rowOff>19050</xdr:rowOff>
    </xdr:from>
    <xdr:ext cx="8277225" cy="438150"/>
    <xdr:pic>
      <xdr:nvPicPr>
        <xdr:cNvPr id="9" name="image18.png" title="Imag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0</xdr:row>
      <xdr:rowOff>47625</xdr:rowOff>
    </xdr:from>
    <xdr:ext cx="5486400" cy="3629025"/>
    <xdr:pic>
      <xdr:nvPicPr>
        <xdr:cNvPr id="2" name="image14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18</xdr:row>
      <xdr:rowOff>76200</xdr:rowOff>
    </xdr:from>
    <xdr:ext cx="5486400" cy="628650"/>
    <xdr:pic>
      <xdr:nvPicPr>
        <xdr:cNvPr id="3" name="image7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25</xdr:row>
      <xdr:rowOff>95250</xdr:rowOff>
    </xdr:from>
    <xdr:ext cx="6162675" cy="1076325"/>
    <xdr:pic>
      <xdr:nvPicPr>
        <xdr:cNvPr id="4" name="image8.png" title="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19950" cy="4629150"/>
    <xdr:pic>
      <xdr:nvPicPr>
        <xdr:cNvPr id="2" name="image21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1495425</xdr:colOff>
      <xdr:row>11</xdr:row>
      <xdr:rowOff>171450</xdr:rowOff>
    </xdr:from>
    <xdr:ext cx="5114925" cy="2333625"/>
    <xdr:pic>
      <xdr:nvPicPr>
        <xdr:cNvPr id="3" name="image12.png" title="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276225</xdr:colOff>
      <xdr:row>26</xdr:row>
      <xdr:rowOff>180975</xdr:rowOff>
    </xdr:from>
    <xdr:ext cx="4305300" cy="800100"/>
    <xdr:pic>
      <xdr:nvPicPr>
        <xdr:cNvPr id="4" name="image15.png" title="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1533525</xdr:colOff>
      <xdr:row>38</xdr:row>
      <xdr:rowOff>133350</xdr:rowOff>
    </xdr:from>
    <xdr:ext cx="4972050" cy="2924175"/>
    <xdr:pic>
      <xdr:nvPicPr>
        <xdr:cNvPr id="5" name="image6.png" title="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0</xdr:row>
      <xdr:rowOff>152400</xdr:rowOff>
    </xdr:from>
    <xdr:ext cx="8743950" cy="3409950"/>
    <xdr:pic>
      <xdr:nvPicPr>
        <xdr:cNvPr id="2" name="image20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885825</xdr:colOff>
      <xdr:row>24</xdr:row>
      <xdr:rowOff>152400</xdr:rowOff>
    </xdr:from>
    <xdr:ext cx="3314700" cy="1009650"/>
    <xdr:pic>
      <xdr:nvPicPr>
        <xdr:cNvPr id="3" name="image3.png" title="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885825</xdr:colOff>
      <xdr:row>33</xdr:row>
      <xdr:rowOff>95250</xdr:rowOff>
    </xdr:from>
    <xdr:ext cx="3314700" cy="1857375"/>
    <xdr:pic>
      <xdr:nvPicPr>
        <xdr:cNvPr id="4" name="image13.png" title="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838200</xdr:colOff>
      <xdr:row>45</xdr:row>
      <xdr:rowOff>66675</xdr:rowOff>
    </xdr:from>
    <xdr:ext cx="7181850" cy="1171575"/>
    <xdr:pic>
      <xdr:nvPicPr>
        <xdr:cNvPr id="5" name="image9.png" title="Imagen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704850</xdr:colOff>
      <xdr:row>52</xdr:row>
      <xdr:rowOff>47625</xdr:rowOff>
    </xdr:from>
    <xdr:ext cx="3600450" cy="1857375"/>
    <xdr:pic>
      <xdr:nvPicPr>
        <xdr:cNvPr id="6" name="image4.png" title="Imagen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82100" cy="4676775"/>
    <xdr:pic>
      <xdr:nvPicPr>
        <xdr:cNvPr id="2" name="image23.png" title="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400050</xdr:colOff>
      <xdr:row>26</xdr:row>
      <xdr:rowOff>142875</xdr:rowOff>
    </xdr:from>
    <xdr:ext cx="4429125" cy="1295400"/>
    <xdr:pic>
      <xdr:nvPicPr>
        <xdr:cNvPr id="3" name="image16.png" title="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37</xdr:row>
      <xdr:rowOff>0</xdr:rowOff>
    </xdr:from>
    <xdr:ext cx="3952875" cy="1152525"/>
    <xdr:pic>
      <xdr:nvPicPr>
        <xdr:cNvPr id="4" name="image5.png" title="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6FF33"/>
    <outlinePr summaryBelow="0" summaryRight="0"/>
  </sheetPr>
  <dimension ref="A3:Z79"/>
  <sheetViews>
    <sheetView topLeftCell="A37" workbookViewId="0">
      <selection activeCell="J44" sqref="J44"/>
    </sheetView>
  </sheetViews>
  <sheetFormatPr baseColWidth="10" defaultColWidth="12.5703125" defaultRowHeight="15.75" customHeight="1"/>
  <cols>
    <col min="1" max="7" width="19.140625" customWidth="1"/>
    <col min="8" max="8" width="18.42578125" hidden="1" customWidth="1"/>
    <col min="9" max="26" width="19.140625" customWidth="1"/>
  </cols>
  <sheetData>
    <row r="3" spans="8:16" ht="15.75" customHeight="1">
      <c r="H3" s="1"/>
      <c r="I3" s="2"/>
      <c r="J3" s="2"/>
      <c r="K3" s="3"/>
      <c r="L3" s="3"/>
      <c r="M3" s="3"/>
      <c r="N3" s="3"/>
      <c r="O3" s="3"/>
      <c r="P3" s="3"/>
    </row>
    <row r="4" spans="8:16">
      <c r="H4" s="2"/>
      <c r="I4" s="2"/>
      <c r="J4" s="2"/>
      <c r="K4" s="3"/>
      <c r="L4" s="3"/>
      <c r="M4" s="3"/>
      <c r="N4" s="3"/>
      <c r="O4" s="3"/>
      <c r="P4" s="3"/>
    </row>
    <row r="5" spans="8:16" ht="15.75" customHeight="1">
      <c r="H5" s="1"/>
      <c r="I5" s="1"/>
      <c r="J5" s="4"/>
      <c r="K5" s="3"/>
      <c r="L5" s="3"/>
      <c r="M5" s="3"/>
      <c r="N5" s="3"/>
      <c r="O5" s="3"/>
      <c r="P5" s="3"/>
    </row>
    <row r="6" spans="8:16" ht="15.75" customHeight="1">
      <c r="H6" s="1"/>
      <c r="I6" s="5" t="s">
        <v>0</v>
      </c>
      <c r="J6" s="5">
        <v>20</v>
      </c>
      <c r="K6" s="3"/>
      <c r="L6" s="3"/>
      <c r="M6" s="3"/>
      <c r="N6" s="3"/>
      <c r="O6" s="3"/>
      <c r="P6" s="3"/>
    </row>
    <row r="7" spans="8:16" ht="15.75" customHeight="1">
      <c r="H7" s="1"/>
      <c r="I7" s="5" t="s">
        <v>1</v>
      </c>
      <c r="J7" s="5">
        <v>100</v>
      </c>
      <c r="K7" s="3"/>
      <c r="L7" s="3"/>
      <c r="M7" s="3"/>
      <c r="N7" s="3"/>
      <c r="O7" s="3"/>
      <c r="P7" s="3"/>
    </row>
    <row r="8" spans="8:16" ht="15.75" customHeight="1">
      <c r="H8" s="1"/>
      <c r="I8" s="5" t="s">
        <v>2</v>
      </c>
      <c r="J8" s="5">
        <v>800</v>
      </c>
      <c r="K8" s="3"/>
      <c r="L8" s="3"/>
      <c r="M8" s="3"/>
      <c r="N8" s="3"/>
      <c r="O8" s="3"/>
      <c r="P8" s="3"/>
    </row>
    <row r="9" spans="8:16" ht="15.75" customHeight="1">
      <c r="H9" s="1"/>
      <c r="I9" s="5" t="s">
        <v>3</v>
      </c>
      <c r="J9" s="5">
        <v>20</v>
      </c>
      <c r="K9" s="3"/>
      <c r="L9" s="3"/>
      <c r="M9" s="3"/>
      <c r="N9" s="3"/>
      <c r="O9" s="3"/>
      <c r="P9" s="3"/>
    </row>
    <row r="10" spans="8:16" ht="15.75" customHeight="1">
      <c r="H10" s="1"/>
      <c r="I10" s="5" t="s">
        <v>4</v>
      </c>
      <c r="J10" s="5">
        <v>200</v>
      </c>
      <c r="K10" s="3"/>
      <c r="L10" s="3"/>
      <c r="M10" s="3"/>
      <c r="N10" s="3"/>
      <c r="O10" s="3"/>
      <c r="P10" s="3"/>
    </row>
    <row r="11" spans="8:16" ht="15.75" customHeight="1">
      <c r="H11" s="1"/>
      <c r="I11" s="5" t="s">
        <v>5</v>
      </c>
      <c r="J11" s="5">
        <v>10</v>
      </c>
      <c r="K11" s="3"/>
      <c r="L11" s="3"/>
      <c r="M11" s="3"/>
      <c r="N11" s="3"/>
      <c r="O11" s="3"/>
      <c r="P11" s="3"/>
    </row>
    <row r="12" spans="8:16" ht="15.75" customHeight="1">
      <c r="H12" s="1"/>
      <c r="I12" s="5" t="s">
        <v>6</v>
      </c>
      <c r="J12" s="5">
        <v>50</v>
      </c>
      <c r="K12" s="3"/>
      <c r="L12" s="3"/>
      <c r="M12" s="3"/>
      <c r="N12" s="3"/>
      <c r="O12" s="3"/>
      <c r="P12" s="3"/>
    </row>
    <row r="13" spans="8:16" ht="15.75" customHeight="1">
      <c r="H13" s="1"/>
      <c r="I13" s="5" t="s">
        <v>7</v>
      </c>
      <c r="J13" s="5">
        <v>60</v>
      </c>
      <c r="K13" s="3"/>
      <c r="L13" s="3"/>
      <c r="M13" s="3"/>
      <c r="N13" s="3"/>
      <c r="O13" s="3"/>
      <c r="P13" s="3"/>
    </row>
    <row r="14" spans="8:16" ht="15.75" customHeight="1">
      <c r="H14" s="1"/>
      <c r="I14" s="5" t="s">
        <v>8</v>
      </c>
      <c r="J14" s="5">
        <v>70</v>
      </c>
      <c r="K14" s="3"/>
      <c r="L14" s="3"/>
      <c r="M14" s="3"/>
      <c r="N14" s="3"/>
      <c r="O14" s="3"/>
      <c r="P14" s="3"/>
    </row>
    <row r="15" spans="8:16">
      <c r="H15" s="2"/>
      <c r="I15" s="5" t="s">
        <v>9</v>
      </c>
      <c r="J15" s="5">
        <v>30</v>
      </c>
      <c r="K15" s="3"/>
      <c r="L15" s="3"/>
      <c r="M15" s="3"/>
      <c r="N15" s="3"/>
      <c r="O15" s="3"/>
      <c r="P15" s="3"/>
    </row>
    <row r="16" spans="8:16" ht="15.75" customHeight="1">
      <c r="H16" s="6"/>
      <c r="I16" s="7"/>
      <c r="J16" s="7"/>
      <c r="K16" s="3"/>
      <c r="L16" s="3"/>
      <c r="M16" s="3"/>
      <c r="N16" s="3"/>
      <c r="O16" s="3"/>
      <c r="P16" s="3"/>
    </row>
    <row r="17" spans="1:26" ht="15.75" customHeight="1">
      <c r="H17" s="8"/>
      <c r="I17" s="7"/>
      <c r="J17" s="7"/>
      <c r="K17" s="3"/>
      <c r="L17" s="3"/>
      <c r="M17" s="3"/>
      <c r="N17" s="3"/>
      <c r="O17" s="3"/>
      <c r="P17" s="3"/>
    </row>
    <row r="18" spans="1:26" ht="15.75" customHeight="1">
      <c r="H18" s="8"/>
      <c r="I18" s="7"/>
      <c r="J18" s="7"/>
      <c r="K18" s="3"/>
      <c r="L18" s="3"/>
      <c r="M18" s="3"/>
      <c r="N18" s="3"/>
      <c r="O18" s="3"/>
      <c r="P18" s="3"/>
    </row>
    <row r="19" spans="1:26" ht="15.75" customHeight="1">
      <c r="H19" s="8"/>
      <c r="I19" s="7"/>
      <c r="J19" s="7"/>
      <c r="K19" s="3"/>
      <c r="L19" s="3"/>
      <c r="M19" s="3"/>
      <c r="N19" s="3"/>
      <c r="O19" s="3"/>
      <c r="P19" s="3"/>
    </row>
    <row r="20" spans="1:26" ht="15.75" customHeight="1">
      <c r="H20" s="8"/>
      <c r="I20" s="7"/>
      <c r="J20" s="7"/>
      <c r="K20" s="3"/>
      <c r="L20" s="3"/>
      <c r="M20" s="3"/>
      <c r="N20" s="3"/>
      <c r="O20" s="3"/>
      <c r="P20" s="3"/>
    </row>
    <row r="30" spans="1:26">
      <c r="A30" s="39" t="s">
        <v>10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60" spans="1:13" ht="12.75">
      <c r="A60" s="39" t="s">
        <v>11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71" spans="1:13" ht="12.75">
      <c r="A71" s="39" t="s">
        <v>12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9" spans="1:13" ht="12.75">
      <c r="A79" s="39" t="s">
        <v>13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</sheetData>
  <mergeCells count="4">
    <mergeCell ref="A30:K30"/>
    <mergeCell ref="A60:M60"/>
    <mergeCell ref="A71:M71"/>
    <mergeCell ref="A79:M7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8683-1078-4244-81DC-2243C5D9BA57}">
  <sheetPr>
    <tabColor rgb="FF66FF33"/>
  </sheetPr>
  <dimension ref="A3:O33"/>
  <sheetViews>
    <sheetView workbookViewId="0">
      <selection activeCell="Q9" sqref="Q9"/>
    </sheetView>
  </sheetViews>
  <sheetFormatPr baseColWidth="10" defaultRowHeight="12.75"/>
  <cols>
    <col min="1" max="1" width="27.7109375" customWidth="1"/>
    <col min="2" max="2" width="20" customWidth="1"/>
  </cols>
  <sheetData>
    <row r="3" spans="1:15" ht="14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5">
      <c r="A4" s="51"/>
      <c r="B4" s="51"/>
      <c r="C4" s="51"/>
      <c r="D4" s="51"/>
      <c r="E4" s="52"/>
      <c r="F4" s="52"/>
      <c r="G4" s="52"/>
      <c r="H4" s="52"/>
      <c r="I4" s="52"/>
      <c r="J4" s="52"/>
      <c r="K4" s="51"/>
      <c r="L4" s="51"/>
      <c r="M4" s="51"/>
      <c r="N4" s="51"/>
      <c r="O4" s="51"/>
    </row>
    <row r="5" spans="1:15" ht="18">
      <c r="A5" s="53" t="s">
        <v>35</v>
      </c>
      <c r="B5" s="53"/>
      <c r="C5" s="53"/>
      <c r="D5" s="53"/>
      <c r="E5" s="54"/>
      <c r="F5" s="54"/>
      <c r="G5" s="55"/>
      <c r="H5" s="55"/>
      <c r="I5" s="55"/>
      <c r="J5" s="55"/>
      <c r="K5" s="56"/>
      <c r="L5" s="56"/>
      <c r="M5" s="56"/>
      <c r="N5" s="56"/>
      <c r="O5" s="56"/>
    </row>
    <row r="6" spans="1:15" ht="18">
      <c r="A6" s="56"/>
      <c r="B6" s="56"/>
      <c r="C6" s="56"/>
      <c r="D6" s="56"/>
      <c r="E6" s="55"/>
      <c r="F6" s="55"/>
      <c r="G6" s="55"/>
      <c r="H6" s="55"/>
      <c r="I6" s="55"/>
      <c r="J6" s="55"/>
      <c r="K6" s="56"/>
      <c r="L6" s="56"/>
      <c r="M6" s="56"/>
      <c r="N6" s="56"/>
      <c r="O6" s="56"/>
    </row>
    <row r="7" spans="1:15" ht="18">
      <c r="A7" s="57" t="s">
        <v>36</v>
      </c>
      <c r="B7" s="57" t="s">
        <v>0</v>
      </c>
      <c r="C7" s="58">
        <v>1350</v>
      </c>
      <c r="D7" s="56"/>
      <c r="E7" s="55"/>
      <c r="F7" s="55"/>
      <c r="G7" s="55"/>
      <c r="H7" s="55"/>
      <c r="I7" s="55"/>
      <c r="J7" s="55"/>
      <c r="K7" s="56"/>
      <c r="L7" s="56"/>
      <c r="M7" s="56"/>
      <c r="N7" s="56"/>
      <c r="O7" s="56"/>
    </row>
    <row r="8" spans="1:15" ht="18">
      <c r="A8" s="57" t="s">
        <v>37</v>
      </c>
      <c r="B8" s="57" t="s">
        <v>38</v>
      </c>
      <c r="C8" s="57">
        <v>750</v>
      </c>
      <c r="D8" s="56"/>
      <c r="E8" s="55"/>
      <c r="F8" s="55"/>
      <c r="G8" s="55"/>
      <c r="H8" s="55"/>
      <c r="I8" s="55"/>
      <c r="J8" s="55"/>
      <c r="K8" s="56"/>
      <c r="L8" s="56"/>
      <c r="M8" s="56"/>
      <c r="N8" s="56"/>
      <c r="O8" s="56"/>
    </row>
    <row r="9" spans="1:15" ht="18">
      <c r="A9" s="57" t="s">
        <v>39</v>
      </c>
      <c r="B9" s="57" t="s">
        <v>40</v>
      </c>
      <c r="C9" s="58">
        <v>1250</v>
      </c>
      <c r="D9" s="56"/>
      <c r="E9" s="55"/>
      <c r="F9" s="55"/>
      <c r="G9" s="55"/>
      <c r="H9" s="55"/>
      <c r="I9" s="55"/>
      <c r="J9" s="55"/>
      <c r="K9" s="56"/>
      <c r="L9" s="56"/>
      <c r="M9" s="56"/>
      <c r="N9" s="56"/>
      <c r="O9" s="56"/>
    </row>
    <row r="10" spans="1:15" ht="18">
      <c r="A10" s="57" t="s">
        <v>41</v>
      </c>
      <c r="B10" s="57" t="s">
        <v>42</v>
      </c>
      <c r="C10" s="57">
        <v>650</v>
      </c>
      <c r="D10" s="56"/>
      <c r="E10" s="55"/>
      <c r="F10" s="55"/>
      <c r="G10" s="55"/>
      <c r="H10" s="55"/>
      <c r="I10" s="55"/>
      <c r="J10" s="55"/>
      <c r="K10" s="56"/>
      <c r="L10" s="56"/>
      <c r="M10" s="56"/>
      <c r="N10" s="56"/>
      <c r="O10" s="56"/>
    </row>
    <row r="11" spans="1:15" ht="18">
      <c r="A11" s="57" t="s">
        <v>43</v>
      </c>
      <c r="B11" s="57" t="s">
        <v>1</v>
      </c>
      <c r="C11" s="58">
        <v>1500</v>
      </c>
      <c r="D11" s="56"/>
      <c r="E11" s="55"/>
      <c r="F11" s="55"/>
      <c r="G11" s="55"/>
      <c r="H11" s="55"/>
      <c r="I11" s="55"/>
      <c r="J11" s="55"/>
      <c r="K11" s="56"/>
      <c r="L11" s="56"/>
      <c r="M11" s="56"/>
      <c r="N11" s="56"/>
      <c r="O11" s="56"/>
    </row>
    <row r="12" spans="1:15" ht="18">
      <c r="A12" s="57" t="s">
        <v>44</v>
      </c>
      <c r="B12" s="57" t="s">
        <v>2</v>
      </c>
      <c r="C12" s="58">
        <v>2950</v>
      </c>
      <c r="D12" s="56"/>
      <c r="E12" s="55"/>
      <c r="F12" s="55"/>
      <c r="G12" s="55"/>
      <c r="H12" s="55"/>
      <c r="I12" s="55"/>
      <c r="J12" s="55"/>
      <c r="K12" s="56"/>
      <c r="L12" s="56"/>
      <c r="M12" s="56"/>
      <c r="N12" s="56"/>
      <c r="O12" s="56"/>
    </row>
    <row r="13" spans="1:15" ht="18">
      <c r="A13" s="57" t="s">
        <v>45</v>
      </c>
      <c r="B13" s="57" t="s">
        <v>46</v>
      </c>
      <c r="C13" s="57">
        <v>1150</v>
      </c>
      <c r="D13" s="56"/>
      <c r="E13" s="55"/>
      <c r="F13" s="55"/>
      <c r="G13" s="55"/>
      <c r="H13" s="55"/>
      <c r="I13" s="55"/>
      <c r="J13" s="55"/>
      <c r="K13" s="56"/>
      <c r="L13" s="56"/>
      <c r="M13" s="56"/>
      <c r="N13" s="56"/>
      <c r="O13" s="56"/>
    </row>
    <row r="14" spans="1:15" ht="18">
      <c r="A14" s="57" t="s">
        <v>47</v>
      </c>
      <c r="B14" s="57" t="s">
        <v>48</v>
      </c>
      <c r="C14" s="57">
        <v>1200</v>
      </c>
      <c r="D14" s="56"/>
      <c r="E14" s="55"/>
      <c r="F14" s="55"/>
      <c r="G14" s="55"/>
      <c r="H14" s="55"/>
      <c r="I14" s="55"/>
      <c r="J14" s="55"/>
      <c r="K14" s="56"/>
      <c r="L14" s="56"/>
      <c r="M14" s="56"/>
      <c r="N14" s="56"/>
      <c r="O14" s="56"/>
    </row>
    <row r="15" spans="1:15" ht="18">
      <c r="A15" s="57" t="s">
        <v>49</v>
      </c>
      <c r="B15" s="57" t="s">
        <v>7</v>
      </c>
      <c r="C15" s="58">
        <v>150</v>
      </c>
      <c r="D15" s="56"/>
      <c r="E15" s="55"/>
      <c r="F15" s="55"/>
      <c r="G15" s="55"/>
      <c r="H15" s="55"/>
      <c r="I15" s="55"/>
      <c r="J15" s="55"/>
      <c r="K15" s="56"/>
      <c r="L15" s="56"/>
      <c r="M15" s="56"/>
      <c r="N15" s="56"/>
      <c r="O15" s="56"/>
    </row>
    <row r="16" spans="1:15" ht="18">
      <c r="A16" s="57" t="s">
        <v>50</v>
      </c>
      <c r="B16" s="57" t="s">
        <v>51</v>
      </c>
      <c r="C16" s="57">
        <v>600</v>
      </c>
      <c r="D16" s="56"/>
      <c r="E16" s="55"/>
      <c r="F16" s="55"/>
      <c r="G16" s="55"/>
      <c r="H16" s="55"/>
      <c r="I16" s="55"/>
      <c r="J16" s="55"/>
      <c r="K16" s="56"/>
      <c r="L16" s="56"/>
      <c r="M16" s="56"/>
      <c r="N16" s="56"/>
      <c r="O16" s="56"/>
    </row>
    <row r="17" spans="1:15">
      <c r="A17" s="51"/>
      <c r="B17" s="51"/>
      <c r="C17" s="51"/>
      <c r="D17" s="59"/>
      <c r="E17" s="59"/>
      <c r="F17" s="59"/>
      <c r="G17" s="59"/>
      <c r="H17" s="59"/>
      <c r="I17" s="59"/>
      <c r="J17" s="51"/>
      <c r="K17" s="51"/>
      <c r="L17" s="51"/>
      <c r="M17" s="51"/>
      <c r="N17" s="51"/>
      <c r="O17" s="51"/>
    </row>
    <row r="18" spans="1:15" ht="18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</row>
    <row r="19" spans="1: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1:15">
      <c r="A20" s="51"/>
      <c r="B20" s="51"/>
      <c r="C20" s="51"/>
      <c r="D20" s="51"/>
      <c r="E20" s="52" t="s">
        <v>2</v>
      </c>
      <c r="F20" s="52" t="s">
        <v>40</v>
      </c>
      <c r="G20" s="52" t="s">
        <v>0</v>
      </c>
      <c r="H20" s="52" t="s">
        <v>7</v>
      </c>
      <c r="I20" s="52" t="s">
        <v>1</v>
      </c>
      <c r="J20" s="52" t="s">
        <v>52</v>
      </c>
      <c r="K20" s="52" t="s">
        <v>53</v>
      </c>
      <c r="L20" s="52" t="s">
        <v>54</v>
      </c>
      <c r="M20" s="52" t="s">
        <v>55</v>
      </c>
      <c r="N20" s="52" t="s">
        <v>56</v>
      </c>
      <c r="O20" s="51"/>
    </row>
    <row r="21" spans="1:15">
      <c r="A21" s="51"/>
      <c r="B21" s="51"/>
      <c r="C21" s="51"/>
      <c r="D21" s="51"/>
      <c r="E21" s="52">
        <f>+C12</f>
        <v>2950</v>
      </c>
      <c r="F21" s="52">
        <f>+C9</f>
        <v>1250</v>
      </c>
      <c r="G21" s="52">
        <f>+C7</f>
        <v>1350</v>
      </c>
      <c r="H21" s="52">
        <f>+C15</f>
        <v>150</v>
      </c>
      <c r="I21" s="52">
        <f>-C11</f>
        <v>-1500</v>
      </c>
      <c r="J21" s="61">
        <f>+SUM(E21:I21)</f>
        <v>4200</v>
      </c>
      <c r="K21" s="62">
        <f>+J21+C10-C8</f>
        <v>4100</v>
      </c>
      <c r="L21" s="62">
        <f>+J21+C14-C13</f>
        <v>4250</v>
      </c>
      <c r="M21" s="62">
        <f>+J21-C13+C14-(C8-C10)</f>
        <v>4150</v>
      </c>
      <c r="N21" s="62">
        <f>+M21-600</f>
        <v>3550</v>
      </c>
      <c r="O21" s="51"/>
    </row>
    <row r="22" spans="1:15">
      <c r="A22" s="51"/>
      <c r="B22" s="51"/>
      <c r="C22" s="51"/>
      <c r="D22" s="51"/>
      <c r="E22" s="52"/>
      <c r="F22" s="52"/>
      <c r="G22" s="52"/>
      <c r="H22" s="52"/>
      <c r="I22" s="52"/>
      <c r="J22" s="52"/>
      <c r="K22" s="51"/>
      <c r="L22" s="51"/>
      <c r="M22" s="51"/>
      <c r="N22" s="51"/>
      <c r="O22" s="51"/>
    </row>
    <row r="23" spans="1:15">
      <c r="A23" s="51"/>
      <c r="B23" s="51"/>
      <c r="C23" s="51"/>
      <c r="D23" s="51"/>
      <c r="E23" s="52" t="str">
        <f>+J20</f>
        <v>PBIpm</v>
      </c>
      <c r="F23" s="52" t="str">
        <f>+B16</f>
        <v>Dep</v>
      </c>
      <c r="G23" s="52" t="s">
        <v>57</v>
      </c>
      <c r="H23" s="52"/>
      <c r="I23" s="52"/>
      <c r="J23" s="52"/>
      <c r="K23" s="51"/>
      <c r="L23" s="51"/>
      <c r="M23" s="51"/>
      <c r="N23" s="51"/>
      <c r="O23" s="51"/>
    </row>
    <row r="24" spans="1:15">
      <c r="A24" s="51"/>
      <c r="B24" s="51"/>
      <c r="C24" s="51"/>
      <c r="D24" s="51"/>
      <c r="E24" s="61">
        <f>+J21</f>
        <v>4200</v>
      </c>
      <c r="F24" s="52">
        <f>-C16</f>
        <v>-600</v>
      </c>
      <c r="G24" s="61">
        <f>+E24+F24</f>
        <v>3600</v>
      </c>
      <c r="H24" s="52"/>
      <c r="I24" s="52"/>
      <c r="J24" s="52"/>
      <c r="K24" s="51"/>
      <c r="L24" s="51"/>
      <c r="M24" s="51"/>
      <c r="N24" s="51"/>
      <c r="O24" s="51"/>
    </row>
    <row r="25" spans="1:15">
      <c r="A25" s="51"/>
      <c r="B25" s="51"/>
      <c r="C25" s="51"/>
      <c r="D25" s="51"/>
      <c r="E25" s="52"/>
      <c r="F25" s="52"/>
      <c r="G25" s="52"/>
      <c r="H25" s="52"/>
      <c r="I25" s="52"/>
      <c r="J25" s="52"/>
      <c r="K25" s="51"/>
      <c r="L25" s="51"/>
      <c r="M25" s="51"/>
      <c r="N25" s="51"/>
      <c r="O25" s="51"/>
    </row>
    <row r="26" spans="1:15">
      <c r="A26" s="51"/>
      <c r="B26" s="51"/>
      <c r="C26" s="51"/>
      <c r="D26" s="51"/>
      <c r="E26" s="52" t="str">
        <f>+G23</f>
        <v>PNIcf</v>
      </c>
      <c r="F26" s="52" t="str">
        <f>+B14</f>
        <v>RRN</v>
      </c>
      <c r="G26" s="52" t="str">
        <f>+B13</f>
        <v>RRE</v>
      </c>
      <c r="H26" s="52" t="s">
        <v>56</v>
      </c>
      <c r="I26" s="52"/>
      <c r="J26" s="52"/>
      <c r="K26" s="51"/>
      <c r="L26" s="51"/>
      <c r="M26" s="51"/>
      <c r="N26" s="51"/>
      <c r="O26" s="51"/>
    </row>
    <row r="27" spans="1:15">
      <c r="A27" s="51"/>
      <c r="B27" s="51"/>
      <c r="C27" s="51"/>
      <c r="D27" s="51"/>
      <c r="E27" s="52">
        <f>+G24</f>
        <v>3600</v>
      </c>
      <c r="F27" s="52">
        <f>+C14</f>
        <v>1200</v>
      </c>
      <c r="G27" s="52">
        <f>-C13</f>
        <v>-1150</v>
      </c>
      <c r="H27" s="61">
        <f>+E27+F27+G27</f>
        <v>3650</v>
      </c>
      <c r="I27" s="52"/>
      <c r="J27" s="52"/>
      <c r="K27" s="51"/>
      <c r="L27" s="51"/>
      <c r="M27" s="51"/>
      <c r="N27" s="51"/>
      <c r="O27" s="51"/>
    </row>
    <row r="28" spans="1:15">
      <c r="A28" s="51"/>
      <c r="B28" s="51"/>
      <c r="C28" s="51"/>
      <c r="D28" s="51"/>
      <c r="E28" s="52"/>
      <c r="F28" s="52"/>
      <c r="G28" s="52"/>
      <c r="H28" s="52"/>
      <c r="I28" s="52"/>
      <c r="J28" s="52"/>
      <c r="K28" s="51"/>
      <c r="L28" s="51"/>
      <c r="M28" s="51"/>
      <c r="N28" s="51"/>
      <c r="O28" s="51"/>
    </row>
    <row r="29" spans="1:15">
      <c r="A29" s="51"/>
      <c r="B29" s="51"/>
      <c r="C29" s="51"/>
      <c r="D29" s="51"/>
      <c r="E29" s="52" t="str">
        <f>+H26</f>
        <v>PNNcf</v>
      </c>
      <c r="F29" s="52" t="str">
        <f>+B8</f>
        <v>ImpInd</v>
      </c>
      <c r="G29" s="52" t="str">
        <f>+B10</f>
        <v>Subs.</v>
      </c>
      <c r="H29" s="52" t="s">
        <v>53</v>
      </c>
      <c r="I29" s="52"/>
      <c r="J29" s="52"/>
      <c r="K29" s="51"/>
      <c r="L29" s="51"/>
      <c r="M29" s="51"/>
      <c r="N29" s="51"/>
      <c r="O29" s="51"/>
    </row>
    <row r="30" spans="1:15">
      <c r="A30" s="51"/>
      <c r="B30" s="51"/>
      <c r="C30" s="51"/>
      <c r="D30" s="51"/>
      <c r="E30" s="52">
        <f>+H27</f>
        <v>3650</v>
      </c>
      <c r="F30" s="52">
        <f>-C8</f>
        <v>-750</v>
      </c>
      <c r="G30" s="52">
        <f>+C10</f>
        <v>650</v>
      </c>
      <c r="H30" s="61">
        <f>+E30+F30+G30</f>
        <v>3550</v>
      </c>
      <c r="I30" s="52"/>
      <c r="J30" s="52"/>
      <c r="K30" s="51"/>
      <c r="L30" s="51"/>
      <c r="M30" s="51"/>
      <c r="N30" s="51"/>
      <c r="O30" s="51"/>
    </row>
    <row r="31" spans="1:15">
      <c r="A31" s="51"/>
      <c r="B31" s="51"/>
      <c r="C31" s="51"/>
      <c r="D31" s="51"/>
      <c r="E31" s="52"/>
      <c r="F31" s="52"/>
      <c r="G31" s="52"/>
      <c r="H31" s="52"/>
      <c r="I31" s="52"/>
      <c r="J31" s="52"/>
      <c r="K31" s="51"/>
      <c r="L31" s="51"/>
      <c r="M31" s="51"/>
      <c r="N31" s="51"/>
      <c r="O31" s="51"/>
    </row>
    <row r="32" spans="1:15">
      <c r="A32" s="51"/>
      <c r="B32" s="51"/>
      <c r="C32" s="51"/>
      <c r="D32" s="51"/>
      <c r="E32" s="52"/>
      <c r="F32" s="52"/>
      <c r="G32" s="52"/>
      <c r="H32" s="52"/>
      <c r="I32" s="52"/>
      <c r="J32" s="52"/>
      <c r="K32" s="51"/>
      <c r="L32" s="51"/>
      <c r="M32" s="51"/>
      <c r="N32" s="51"/>
      <c r="O32" s="51"/>
    </row>
    <row r="33" spans="1:15">
      <c r="A33" s="51"/>
      <c r="B33" s="51"/>
      <c r="C33" s="51"/>
      <c r="D33" s="51"/>
      <c r="E33" s="52"/>
      <c r="F33" s="52"/>
      <c r="G33" s="52"/>
      <c r="H33" s="52"/>
      <c r="I33" s="52"/>
      <c r="J33" s="52"/>
      <c r="K33" s="51"/>
      <c r="L33" s="51"/>
      <c r="M33" s="51"/>
      <c r="N33" s="51"/>
      <c r="O33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33"/>
    <outlinePr summaryBelow="0" summaryRight="0"/>
  </sheetPr>
  <dimension ref="A25:U50"/>
  <sheetViews>
    <sheetView topLeftCell="A22" workbookViewId="0">
      <selection activeCell="G56" sqref="G55:G56"/>
    </sheetView>
  </sheetViews>
  <sheetFormatPr baseColWidth="10" defaultColWidth="12.5703125" defaultRowHeight="15.75" customHeight="1"/>
  <sheetData>
    <row r="25" spans="1:18">
      <c r="A25" s="39" t="s">
        <v>14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</row>
    <row r="34" spans="1:21" ht="15.75" customHeight="1">
      <c r="A34" s="63" t="s">
        <v>58</v>
      </c>
      <c r="B34" s="64"/>
      <c r="C34" s="64"/>
      <c r="D34" s="65"/>
      <c r="E34" s="65"/>
      <c r="F34" s="65"/>
      <c r="G34" s="65"/>
      <c r="H34" s="65"/>
      <c r="I34" s="65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</row>
    <row r="35" spans="1:21" ht="15.75" customHeight="1">
      <c r="A35" s="66" t="s">
        <v>59</v>
      </c>
      <c r="B35" s="64"/>
      <c r="C35" s="64"/>
      <c r="D35" s="65"/>
      <c r="E35" s="65"/>
      <c r="F35" s="65"/>
      <c r="G35" s="65"/>
      <c r="H35" s="65"/>
      <c r="I35" s="65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</row>
    <row r="36" spans="1:21" ht="15.75" customHeight="1">
      <c r="A36" s="66" t="s">
        <v>60</v>
      </c>
      <c r="B36" s="64"/>
      <c r="C36" s="64"/>
      <c r="D36" s="65"/>
      <c r="E36" s="65"/>
      <c r="F36" s="65"/>
      <c r="G36" s="65"/>
      <c r="H36" s="65"/>
      <c r="I36" s="65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</row>
    <row r="37" spans="1:21" ht="15.75" customHeight="1" thickBot="1">
      <c r="A37" s="67"/>
      <c r="B37" s="64"/>
      <c r="C37" s="64"/>
      <c r="D37" s="65"/>
      <c r="E37" s="65"/>
      <c r="F37" s="65"/>
      <c r="G37" s="65"/>
      <c r="H37" s="65"/>
      <c r="I37" s="65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</row>
    <row r="38" spans="1:21" ht="15.75" customHeight="1" thickBot="1">
      <c r="A38" s="68" t="s">
        <v>17</v>
      </c>
      <c r="B38" s="69" t="s">
        <v>61</v>
      </c>
      <c r="C38" s="70"/>
      <c r="D38" s="69" t="s">
        <v>62</v>
      </c>
      <c r="E38" s="70"/>
      <c r="F38" s="69" t="s">
        <v>63</v>
      </c>
      <c r="G38" s="70"/>
      <c r="H38" s="71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</row>
    <row r="39" spans="1:21" ht="15.75" customHeight="1">
      <c r="A39" s="73" t="s">
        <v>64</v>
      </c>
      <c r="B39" s="74" t="s">
        <v>65</v>
      </c>
      <c r="C39" s="75">
        <v>20</v>
      </c>
      <c r="D39" s="74" t="s">
        <v>66</v>
      </c>
      <c r="E39" s="75">
        <f>+C43+C47</f>
        <v>87</v>
      </c>
      <c r="F39" s="74" t="s">
        <v>67</v>
      </c>
      <c r="G39" s="75">
        <f>+E43+E47</f>
        <v>153</v>
      </c>
      <c r="H39" s="76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</row>
    <row r="40" spans="1:21" ht="15.75" customHeight="1">
      <c r="A40" s="77"/>
      <c r="B40" s="78" t="s">
        <v>68</v>
      </c>
      <c r="C40" s="79">
        <v>13</v>
      </c>
      <c r="D40" s="78" t="s">
        <v>69</v>
      </c>
      <c r="E40" s="79">
        <v>18</v>
      </c>
      <c r="F40" s="78" t="s">
        <v>70</v>
      </c>
      <c r="G40" s="79">
        <v>13</v>
      </c>
      <c r="H40" s="80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</row>
    <row r="41" spans="1:21" ht="15.75" customHeight="1">
      <c r="A41" s="77"/>
      <c r="B41" s="78" t="s">
        <v>71</v>
      </c>
      <c r="C41" s="79">
        <v>5</v>
      </c>
      <c r="D41" s="78" t="s">
        <v>72</v>
      </c>
      <c r="E41" s="79">
        <v>4</v>
      </c>
      <c r="F41" s="78" t="s">
        <v>72</v>
      </c>
      <c r="G41" s="79">
        <v>8</v>
      </c>
      <c r="H41" s="80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</row>
    <row r="42" spans="1:21" ht="15.75" customHeight="1">
      <c r="A42" s="77"/>
      <c r="B42" s="78" t="s">
        <v>72</v>
      </c>
      <c r="C42" s="79">
        <v>2</v>
      </c>
      <c r="D42" s="78"/>
      <c r="E42" s="79"/>
      <c r="F42" s="78"/>
      <c r="G42" s="79"/>
      <c r="H42" s="80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</row>
    <row r="43" spans="1:21" ht="15.75" customHeight="1" thickBot="1">
      <c r="A43" s="81"/>
      <c r="B43" s="82"/>
      <c r="C43" s="83">
        <f>+SUM(C39:C42)</f>
        <v>40</v>
      </c>
      <c r="D43" s="82"/>
      <c r="E43" s="83">
        <f>+SUM(E39:E42)</f>
        <v>109</v>
      </c>
      <c r="F43" s="82"/>
      <c r="G43" s="83">
        <f>+SUM(G39:G42)</f>
        <v>174</v>
      </c>
      <c r="H43" s="84">
        <f>+G43+E43+C43</f>
        <v>323</v>
      </c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</row>
    <row r="44" spans="1:21" ht="15.75" customHeight="1">
      <c r="A44" s="85" t="s">
        <v>73</v>
      </c>
      <c r="B44" s="74" t="s">
        <v>74</v>
      </c>
      <c r="C44" s="75">
        <v>12</v>
      </c>
      <c r="D44" s="74" t="s">
        <v>74</v>
      </c>
      <c r="E44" s="75">
        <v>13</v>
      </c>
      <c r="F44" s="74" t="s">
        <v>74</v>
      </c>
      <c r="G44" s="75">
        <v>18</v>
      </c>
      <c r="H44" s="76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</row>
    <row r="45" spans="1:21" ht="15.75" customHeight="1">
      <c r="A45" s="77"/>
      <c r="B45" s="78" t="s">
        <v>75</v>
      </c>
      <c r="C45" s="79">
        <v>25</v>
      </c>
      <c r="D45" s="78" t="s">
        <v>75</v>
      </c>
      <c r="E45" s="79">
        <v>20</v>
      </c>
      <c r="F45" s="78" t="s">
        <v>75</v>
      </c>
      <c r="G45" s="79">
        <v>12</v>
      </c>
      <c r="H45" s="86" t="s">
        <v>76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</row>
    <row r="46" spans="1:21" ht="15.75" customHeight="1">
      <c r="A46" s="77"/>
      <c r="B46" s="78" t="s">
        <v>77</v>
      </c>
      <c r="C46" s="79">
        <v>10</v>
      </c>
      <c r="D46" s="78" t="s">
        <v>77</v>
      </c>
      <c r="E46" s="79">
        <v>11</v>
      </c>
      <c r="F46" s="78" t="s">
        <v>77</v>
      </c>
      <c r="G46" s="79">
        <v>15</v>
      </c>
      <c r="H46" s="80" t="s">
        <v>78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</row>
    <row r="47" spans="1:21" ht="15.75" customHeight="1" thickBot="1">
      <c r="A47" s="81"/>
      <c r="B47" s="82"/>
      <c r="C47" s="83">
        <f>+SUM(C44:C46)</f>
        <v>47</v>
      </c>
      <c r="D47" s="82"/>
      <c r="E47" s="83">
        <f>+SUM(E44:E46)</f>
        <v>44</v>
      </c>
      <c r="F47" s="82"/>
      <c r="G47" s="83">
        <f>+SUM(G44:G46)</f>
        <v>45</v>
      </c>
      <c r="H47" s="84">
        <f>+G47+E47+C47</f>
        <v>136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</row>
    <row r="48" spans="1:21" ht="15.75" customHeight="1" thickBot="1">
      <c r="A48" s="87" t="s">
        <v>79</v>
      </c>
      <c r="B48" s="88"/>
      <c r="C48" s="89">
        <f>+C47+C43</f>
        <v>87</v>
      </c>
      <c r="D48" s="90"/>
      <c r="E48" s="89">
        <f>+E47+E43</f>
        <v>153</v>
      </c>
      <c r="F48" s="90"/>
      <c r="G48" s="89">
        <f>+G47+G43</f>
        <v>219</v>
      </c>
      <c r="H48" s="91">
        <f>+C43+E43+G43+C47+E47+G47</f>
        <v>459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</row>
    <row r="49" spans="1:21" ht="15.75" customHeight="1">
      <c r="A49" s="92"/>
      <c r="B49" s="92"/>
      <c r="C49" s="93"/>
      <c r="D49" s="92"/>
      <c r="E49" s="93"/>
      <c r="F49" s="92"/>
      <c r="G49" s="93"/>
      <c r="H49" s="93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</row>
    <row r="50" spans="1:21" ht="15.7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</row>
  </sheetData>
  <mergeCells count="6">
    <mergeCell ref="A44:A47"/>
    <mergeCell ref="A25:R25"/>
    <mergeCell ref="B38:C38"/>
    <mergeCell ref="D38:E38"/>
    <mergeCell ref="F38:G38"/>
    <mergeCell ref="A39:A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  <outlinePr summaryBelow="0" summaryRight="0"/>
  </sheetPr>
  <dimension ref="A1:O38"/>
  <sheetViews>
    <sheetView workbookViewId="0"/>
  </sheetViews>
  <sheetFormatPr baseColWidth="10" defaultColWidth="12.5703125" defaultRowHeight="15.75" customHeight="1"/>
  <cols>
    <col min="1" max="26" width="21.28515625" customWidth="1"/>
  </cols>
  <sheetData>
    <row r="1" spans="1:7" ht="15.75" customHeight="1">
      <c r="A1" s="11"/>
      <c r="B1" s="12"/>
      <c r="C1" s="12"/>
      <c r="D1" s="12"/>
      <c r="E1" s="13"/>
    </row>
    <row r="2" spans="1:7">
      <c r="A2" s="12"/>
      <c r="B2" s="12"/>
      <c r="C2" s="12"/>
      <c r="D2" s="12"/>
      <c r="E2" s="13"/>
    </row>
    <row r="3" spans="1:7">
      <c r="A3" s="12"/>
      <c r="B3" s="14"/>
      <c r="C3" s="12"/>
      <c r="D3" s="12"/>
      <c r="E3" s="13"/>
    </row>
    <row r="4" spans="1:7">
      <c r="A4" s="12"/>
      <c r="B4" s="15"/>
      <c r="C4" s="16"/>
      <c r="D4" s="17"/>
      <c r="E4" s="13"/>
    </row>
    <row r="5" spans="1:7">
      <c r="A5" s="12"/>
      <c r="B5" s="14"/>
      <c r="C5" s="18"/>
      <c r="D5" s="19"/>
      <c r="E5" s="13"/>
    </row>
    <row r="6" spans="1:7">
      <c r="A6" s="12"/>
      <c r="B6" s="20"/>
      <c r="C6" s="21"/>
      <c r="D6" s="22"/>
      <c r="E6" s="13"/>
    </row>
    <row r="7" spans="1:7">
      <c r="A7" s="12"/>
      <c r="B7" s="20"/>
      <c r="C7" s="21"/>
      <c r="D7" s="22"/>
      <c r="E7" s="13"/>
      <c r="G7" s="10" t="s">
        <v>17</v>
      </c>
    </row>
    <row r="8" spans="1:7">
      <c r="A8" s="12"/>
      <c r="B8" s="20"/>
      <c r="C8" s="21"/>
      <c r="D8" s="22"/>
      <c r="E8" s="13"/>
    </row>
    <row r="9" spans="1:7">
      <c r="A9" s="12"/>
      <c r="B9" s="20"/>
      <c r="C9" s="21"/>
      <c r="D9" s="22"/>
      <c r="E9" s="13"/>
    </row>
    <row r="10" spans="1:7">
      <c r="A10" s="12"/>
      <c r="B10" s="20"/>
      <c r="C10" s="21"/>
      <c r="D10" s="22"/>
      <c r="E10" s="13"/>
    </row>
    <row r="11" spans="1:7">
      <c r="A11" s="12"/>
      <c r="B11" s="20"/>
      <c r="C11" s="21"/>
      <c r="D11" s="22"/>
      <c r="E11" s="13"/>
    </row>
    <row r="12" spans="1:7">
      <c r="A12" s="12"/>
      <c r="B12" s="20"/>
      <c r="C12" s="21"/>
      <c r="D12" s="22"/>
      <c r="E12" s="13"/>
    </row>
    <row r="13" spans="1:7">
      <c r="A13" s="12"/>
      <c r="B13" s="20"/>
      <c r="C13" s="21"/>
      <c r="D13" s="22"/>
      <c r="E13" s="13"/>
    </row>
    <row r="14" spans="1:7">
      <c r="A14" s="12"/>
      <c r="B14" s="20"/>
      <c r="C14" s="21"/>
      <c r="D14" s="22"/>
      <c r="E14" s="13"/>
    </row>
    <row r="15" spans="1:7">
      <c r="A15" s="12"/>
      <c r="B15" s="12"/>
      <c r="C15" s="12"/>
      <c r="D15" s="12"/>
      <c r="E15" s="13"/>
    </row>
    <row r="16" spans="1:7">
      <c r="A16" s="2"/>
      <c r="B16" s="2"/>
      <c r="C16" s="2"/>
      <c r="D16" s="2"/>
    </row>
    <row r="17" spans="1:15">
      <c r="A17" s="2"/>
      <c r="B17" s="2"/>
      <c r="C17" s="2"/>
      <c r="D17" s="2"/>
    </row>
    <row r="18" spans="1:15">
      <c r="A18" s="2"/>
      <c r="B18" s="2"/>
      <c r="C18" s="2"/>
      <c r="D18" s="2"/>
    </row>
    <row r="19" spans="1:15">
      <c r="A19" s="2"/>
      <c r="B19" s="2"/>
      <c r="C19" s="2"/>
      <c r="D19" s="2"/>
    </row>
    <row r="20" spans="1:15">
      <c r="A20" s="2"/>
      <c r="B20" s="2"/>
      <c r="C20" s="2"/>
      <c r="D20" s="2"/>
    </row>
    <row r="21" spans="1:15">
      <c r="A21" s="2"/>
      <c r="B21" s="2"/>
      <c r="C21" s="2"/>
      <c r="D21" s="2"/>
    </row>
    <row r="22" spans="1:15">
      <c r="A22" s="2"/>
      <c r="B22" s="2"/>
      <c r="C22" s="2"/>
      <c r="D22" s="2"/>
    </row>
    <row r="23" spans="1:15">
      <c r="A23" s="2"/>
      <c r="B23" s="2"/>
      <c r="C23" s="2"/>
      <c r="D23" s="2"/>
    </row>
    <row r="24" spans="1:15">
      <c r="A24" s="2"/>
      <c r="B24" s="2"/>
      <c r="C24" s="2"/>
      <c r="D24" s="2"/>
    </row>
    <row r="25" spans="1:15">
      <c r="A25" s="2"/>
      <c r="B25" s="2"/>
      <c r="C25" s="2"/>
      <c r="D25" s="2"/>
    </row>
    <row r="26" spans="1:15" ht="15.75" customHeight="1">
      <c r="A26" s="46" t="s">
        <v>10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</row>
    <row r="27" spans="1:15">
      <c r="A27" s="2"/>
      <c r="B27" s="2"/>
      <c r="C27" s="2"/>
      <c r="D27" s="2"/>
    </row>
    <row r="28" spans="1:15">
      <c r="A28" s="47" t="s">
        <v>18</v>
      </c>
      <c r="B28" s="48"/>
      <c r="C28" s="23">
        <v>44762</v>
      </c>
      <c r="D28" s="24" t="s">
        <v>19</v>
      </c>
      <c r="E28" s="25" t="s">
        <v>20</v>
      </c>
      <c r="F28" s="26">
        <v>44793</v>
      </c>
    </row>
    <row r="29" spans="1:15">
      <c r="A29" s="49" t="s">
        <v>21</v>
      </c>
      <c r="B29" s="40"/>
      <c r="C29" s="27">
        <v>608.16</v>
      </c>
      <c r="D29" s="28"/>
      <c r="E29" s="29">
        <f>100/100</f>
        <v>1</v>
      </c>
      <c r="F29" s="30">
        <f>SUMPRODUCT(F30:F38,E30:E38)</f>
        <v>621.36721860699993</v>
      </c>
    </row>
    <row r="30" spans="1:15">
      <c r="A30" s="43" t="s">
        <v>22</v>
      </c>
      <c r="B30" s="40"/>
      <c r="C30" s="31">
        <v>572.85</v>
      </c>
      <c r="D30" s="32">
        <f>3.4/100</f>
        <v>3.4000000000000002E-2</v>
      </c>
      <c r="E30" s="33">
        <f>33.8/100</f>
        <v>0.33799999999999997</v>
      </c>
      <c r="F30" s="30">
        <f t="shared" ref="F30:F38" si="0">C30*(1+D30)</f>
        <v>592.32690000000002</v>
      </c>
    </row>
    <row r="31" spans="1:15">
      <c r="A31" s="43" t="s">
        <v>23</v>
      </c>
      <c r="B31" s="40"/>
      <c r="C31" s="31">
        <v>544.9</v>
      </c>
      <c r="D31" s="32">
        <f>2.79/100</f>
        <v>2.7900000000000001E-2</v>
      </c>
      <c r="E31" s="33">
        <f>7/100</f>
        <v>7.0000000000000007E-2</v>
      </c>
      <c r="F31" s="30">
        <f t="shared" si="0"/>
        <v>560.10271</v>
      </c>
    </row>
    <row r="32" spans="1:15">
      <c r="A32" s="43" t="s">
        <v>24</v>
      </c>
      <c r="B32" s="40"/>
      <c r="C32" s="31">
        <v>684.82</v>
      </c>
      <c r="D32" s="32">
        <f>0.53/100</f>
        <v>5.3E-3</v>
      </c>
      <c r="E32" s="33">
        <f>16.9/100</f>
        <v>0.16899999999999998</v>
      </c>
      <c r="F32" s="30">
        <f t="shared" si="0"/>
        <v>688.44954600000005</v>
      </c>
    </row>
    <row r="33" spans="1:6">
      <c r="A33" s="43" t="s">
        <v>25</v>
      </c>
      <c r="B33" s="40"/>
      <c r="C33" s="31">
        <v>584.15</v>
      </c>
      <c r="D33" s="32">
        <f>3.78/100</f>
        <v>3.78E-2</v>
      </c>
      <c r="E33" s="33">
        <f>5.1/100</f>
        <v>5.0999999999999997E-2</v>
      </c>
      <c r="F33" s="30">
        <f t="shared" si="0"/>
        <v>606.23086999999998</v>
      </c>
    </row>
    <row r="34" spans="1:6">
      <c r="A34" s="43" t="s">
        <v>26</v>
      </c>
      <c r="B34" s="40"/>
      <c r="C34" s="31">
        <v>663.09</v>
      </c>
      <c r="D34" s="32">
        <f>2.32/100</f>
        <v>2.3199999999999998E-2</v>
      </c>
      <c r="E34" s="33">
        <f>7.3/100</f>
        <v>7.2999999999999995E-2</v>
      </c>
      <c r="F34" s="30">
        <f t="shared" si="0"/>
        <v>678.47368800000015</v>
      </c>
    </row>
    <row r="35" spans="1:6">
      <c r="A35" s="43" t="s">
        <v>27</v>
      </c>
      <c r="B35" s="40"/>
      <c r="C35" s="31">
        <v>588.85</v>
      </c>
      <c r="D35" s="32">
        <f>1.47/100</f>
        <v>1.47E-2</v>
      </c>
      <c r="E35" s="33">
        <f>15.3/100</f>
        <v>0.153</v>
      </c>
      <c r="F35" s="30">
        <f t="shared" si="0"/>
        <v>597.50609499999996</v>
      </c>
    </row>
    <row r="36" spans="1:6">
      <c r="A36" s="43" t="s">
        <v>28</v>
      </c>
      <c r="B36" s="40"/>
      <c r="C36" s="31">
        <v>539.57000000000005</v>
      </c>
      <c r="D36" s="32">
        <f>2.99/100</f>
        <v>2.9900000000000003E-2</v>
      </c>
      <c r="E36" s="33">
        <f>5.2/100</f>
        <v>5.2000000000000005E-2</v>
      </c>
      <c r="F36" s="30">
        <f t="shared" si="0"/>
        <v>555.70314300000007</v>
      </c>
    </row>
    <row r="37" spans="1:6">
      <c r="A37" s="43" t="s">
        <v>29</v>
      </c>
      <c r="B37" s="40"/>
      <c r="C37" s="31">
        <v>613.07000000000005</v>
      </c>
      <c r="D37" s="32">
        <f>0.38/100</f>
        <v>3.8E-3</v>
      </c>
      <c r="E37" s="33">
        <f>4.8/100</f>
        <v>4.8000000000000001E-2</v>
      </c>
      <c r="F37" s="30">
        <f t="shared" si="0"/>
        <v>615.39966600000002</v>
      </c>
    </row>
    <row r="38" spans="1:6" ht="12.75">
      <c r="A38" s="44" t="s">
        <v>30</v>
      </c>
      <c r="B38" s="45"/>
      <c r="C38" s="34">
        <v>758.25</v>
      </c>
      <c r="D38" s="35">
        <f>1.22/100</f>
        <v>1.2199999999999999E-2</v>
      </c>
      <c r="E38" s="36">
        <f>4.6/100</f>
        <v>4.5999999999999999E-2</v>
      </c>
      <c r="F38" s="37">
        <f t="shared" si="0"/>
        <v>767.50064999999995</v>
      </c>
    </row>
  </sheetData>
  <mergeCells count="12">
    <mergeCell ref="A32:B32"/>
    <mergeCell ref="A33:B33"/>
    <mergeCell ref="A26:O26"/>
    <mergeCell ref="A28:B28"/>
    <mergeCell ref="A29:B29"/>
    <mergeCell ref="A30:B30"/>
    <mergeCell ref="A31:B31"/>
    <mergeCell ref="A34:B34"/>
    <mergeCell ref="A35:B35"/>
    <mergeCell ref="A36:B36"/>
    <mergeCell ref="A37:B37"/>
    <mergeCell ref="A38:B3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33"/>
    <outlinePr summaryBelow="0" summaryRight="0"/>
  </sheetPr>
  <dimension ref="A22:Q45"/>
  <sheetViews>
    <sheetView topLeftCell="A10" workbookViewId="0">
      <selection activeCell="J56" sqref="J56"/>
    </sheetView>
  </sheetViews>
  <sheetFormatPr baseColWidth="10" defaultColWidth="12.5703125" defaultRowHeight="15.75" customHeight="1"/>
  <sheetData>
    <row r="22" spans="1:17">
      <c r="A22" s="39" t="s">
        <v>10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</row>
    <row r="24" spans="1:17">
      <c r="B24" s="41" t="s">
        <v>15</v>
      </c>
      <c r="C24" s="40"/>
      <c r="D24" s="40"/>
      <c r="E24" s="40"/>
      <c r="F24" s="40"/>
      <c r="G24" s="40"/>
      <c r="H24" s="40"/>
      <c r="I24" s="40"/>
      <c r="J24" s="40"/>
      <c r="K24" s="40"/>
    </row>
    <row r="32" spans="1:17">
      <c r="B32" s="42" t="s">
        <v>16</v>
      </c>
      <c r="C32" s="40"/>
      <c r="D32" s="40"/>
      <c r="E32" s="40"/>
      <c r="F32" s="40"/>
      <c r="G32" s="40"/>
      <c r="H32" s="40"/>
    </row>
    <row r="33" spans="1:17" ht="15.75" customHeight="1">
      <c r="B33" s="40"/>
      <c r="C33" s="40"/>
      <c r="D33" s="40"/>
      <c r="E33" s="40"/>
      <c r="F33" s="40"/>
      <c r="G33" s="40"/>
      <c r="H33" s="40"/>
    </row>
    <row r="45" spans="1:17">
      <c r="A45" s="39" t="s">
        <v>11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</sheetData>
  <mergeCells count="4">
    <mergeCell ref="A22:Q22"/>
    <mergeCell ref="B24:K24"/>
    <mergeCell ref="B32:H33"/>
    <mergeCell ref="A45:Q4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7B05-7633-4091-8AFB-828992E207CD}">
  <sheetPr>
    <tabColor rgb="FF66FF33"/>
  </sheetPr>
  <dimension ref="A4:AA24"/>
  <sheetViews>
    <sheetView tabSelected="1" zoomScale="85" zoomScaleNormal="85" workbookViewId="0">
      <selection activeCell="F23" sqref="F23"/>
    </sheetView>
  </sheetViews>
  <sheetFormatPr baseColWidth="10" defaultRowHeight="12.75"/>
  <cols>
    <col min="2" max="2" width="25.85546875" customWidth="1"/>
  </cols>
  <sheetData>
    <row r="4" spans="1:27">
      <c r="A4" s="51"/>
      <c r="B4" s="51"/>
      <c r="C4" s="51"/>
      <c r="D4" s="59"/>
      <c r="E4" s="59"/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 spans="1:27" ht="15.75">
      <c r="A5" s="94" t="s">
        <v>80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</row>
    <row r="7" spans="1:27">
      <c r="A7" s="51"/>
      <c r="B7" s="100" t="s">
        <v>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</row>
    <row r="8" spans="1:27">
      <c r="A8" s="51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</row>
    <row r="9" spans="1:27" ht="48.75" customHeight="1">
      <c r="A9" s="51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</row>
    <row r="10" spans="1:27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</row>
    <row r="11" spans="1:27" ht="18">
      <c r="A11" s="60" t="s">
        <v>82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spans="1:27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</row>
    <row r="13" spans="1:27" ht="18">
      <c r="A13" s="56"/>
      <c r="B13" s="96" t="s">
        <v>83</v>
      </c>
      <c r="C13" s="96">
        <v>17500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56"/>
      <c r="AA13" s="56"/>
    </row>
    <row r="14" spans="1:27" ht="18">
      <c r="A14" s="56"/>
      <c r="B14" s="96" t="s">
        <v>84</v>
      </c>
      <c r="C14" s="96">
        <v>16875</v>
      </c>
      <c r="D14" s="96"/>
      <c r="E14" s="97">
        <f>+C13</f>
        <v>17500</v>
      </c>
      <c r="F14" s="96" t="s">
        <v>85</v>
      </c>
      <c r="G14" s="97">
        <f>+C16</f>
        <v>285</v>
      </c>
      <c r="H14" s="96" t="s">
        <v>86</v>
      </c>
      <c r="I14" s="96">
        <v>1</v>
      </c>
      <c r="J14" s="96" t="s">
        <v>85</v>
      </c>
      <c r="K14" s="96">
        <v>100</v>
      </c>
      <c r="L14" s="96" t="s">
        <v>87</v>
      </c>
      <c r="M14" s="98">
        <f>+(((E14*G14)/(E15*G15))-1)</f>
        <v>1.9157088122605304E-2</v>
      </c>
      <c r="N14" s="96"/>
      <c r="O14" s="96" t="s">
        <v>88</v>
      </c>
      <c r="P14" s="96" t="s">
        <v>87</v>
      </c>
      <c r="Q14" s="96" t="s">
        <v>89</v>
      </c>
      <c r="R14" s="96" t="s">
        <v>86</v>
      </c>
      <c r="S14" s="96" t="s">
        <v>90</v>
      </c>
      <c r="T14" s="96" t="s">
        <v>87</v>
      </c>
      <c r="U14" s="96">
        <f>+C13</f>
        <v>17500</v>
      </c>
      <c r="V14" s="96" t="s">
        <v>86</v>
      </c>
      <c r="W14" s="96">
        <f>+C18</f>
        <v>375</v>
      </c>
      <c r="X14" s="96" t="s">
        <v>87</v>
      </c>
      <c r="Y14" s="96">
        <f>+U14-W14</f>
        <v>17125</v>
      </c>
      <c r="Z14" s="56"/>
      <c r="AA14" s="56"/>
    </row>
    <row r="15" spans="1:27" ht="18">
      <c r="A15" s="56"/>
      <c r="B15" s="96" t="s">
        <v>91</v>
      </c>
      <c r="C15" s="96">
        <v>290</v>
      </c>
      <c r="D15" s="96"/>
      <c r="E15" s="96">
        <f>+C14</f>
        <v>16875</v>
      </c>
      <c r="F15" s="96"/>
      <c r="G15" s="96">
        <f>+C15</f>
        <v>290</v>
      </c>
      <c r="H15" s="96"/>
      <c r="I15" s="96"/>
      <c r="J15" s="96"/>
      <c r="K15" s="96"/>
      <c r="L15" s="96"/>
      <c r="M15" s="96"/>
      <c r="N15" s="96"/>
      <c r="O15" s="96" t="s">
        <v>54</v>
      </c>
      <c r="P15" s="96" t="s">
        <v>87</v>
      </c>
      <c r="Q15" s="96" t="s">
        <v>89</v>
      </c>
      <c r="R15" s="96" t="s">
        <v>92</v>
      </c>
      <c r="S15" s="96" t="s">
        <v>9</v>
      </c>
      <c r="T15" s="96" t="s">
        <v>87</v>
      </c>
      <c r="U15" s="96">
        <f>+C13</f>
        <v>17500</v>
      </c>
      <c r="V15" s="96" t="s">
        <v>92</v>
      </c>
      <c r="W15" s="96">
        <f>+C19</f>
        <v>-560</v>
      </c>
      <c r="X15" s="96" t="s">
        <v>87</v>
      </c>
      <c r="Y15" s="96">
        <f>+U15+W15</f>
        <v>16940</v>
      </c>
      <c r="Z15" s="56"/>
      <c r="AA15" s="56"/>
    </row>
    <row r="16" spans="1:27" ht="18">
      <c r="A16" s="99"/>
      <c r="B16" s="96" t="s">
        <v>93</v>
      </c>
      <c r="C16" s="96">
        <v>285</v>
      </c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56"/>
      <c r="AA16" s="56"/>
    </row>
    <row r="17" spans="1:27" ht="18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 spans="1:27" ht="18">
      <c r="A18" s="56"/>
      <c r="B18" s="56" t="s">
        <v>94</v>
      </c>
      <c r="C18" s="56">
        <v>375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 spans="1:27" ht="18">
      <c r="A19" s="56"/>
      <c r="B19" s="56" t="s">
        <v>9</v>
      </c>
      <c r="C19" s="56">
        <v>-560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 spans="1:27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</row>
    <row r="21" spans="1:27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</row>
    <row r="22" spans="1:27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</row>
    <row r="23" spans="1:27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</row>
    <row r="24" spans="1:27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</row>
  </sheetData>
  <mergeCells count="1">
    <mergeCell ref="B7:AA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33"/>
    <outlinePr summaryBelow="0" summaryRight="0"/>
  </sheetPr>
  <dimension ref="A1:O48"/>
  <sheetViews>
    <sheetView workbookViewId="0">
      <selection activeCell="K45" sqref="K45"/>
    </sheetView>
  </sheetViews>
  <sheetFormatPr baseColWidth="10" defaultColWidth="12.5703125" defaultRowHeight="15.75" customHeight="1"/>
  <sheetData>
    <row r="1" spans="1:1">
      <c r="A1" s="10" t="s">
        <v>31</v>
      </c>
    </row>
    <row r="26" spans="1:15">
      <c r="A26" s="39" t="s">
        <v>10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</row>
    <row r="36" spans="1:15">
      <c r="A36" s="39" t="s">
        <v>32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</row>
    <row r="45" spans="1:15" ht="45.75" customHeight="1">
      <c r="B45" s="42" t="s">
        <v>33</v>
      </c>
      <c r="C45" s="40"/>
      <c r="D45" s="40"/>
      <c r="E45" s="40"/>
      <c r="F45" s="40"/>
      <c r="G45" s="40"/>
      <c r="H45" s="40"/>
    </row>
    <row r="47" spans="1:15" ht="34.5" customHeight="1">
      <c r="B47" s="42" t="s">
        <v>34</v>
      </c>
      <c r="C47" s="40"/>
      <c r="D47" s="40"/>
      <c r="E47" s="40"/>
      <c r="F47" s="40"/>
      <c r="G47" s="40"/>
      <c r="H47" s="40"/>
    </row>
    <row r="48" spans="1:15">
      <c r="B48" s="38"/>
      <c r="C48" s="38"/>
      <c r="D48" s="38"/>
      <c r="E48" s="38"/>
      <c r="F48" s="38"/>
      <c r="G48" s="38"/>
      <c r="H48" s="38"/>
    </row>
  </sheetData>
  <mergeCells count="4">
    <mergeCell ref="A26:O26"/>
    <mergeCell ref="A36:O36"/>
    <mergeCell ref="B45:H45"/>
    <mergeCell ref="B47:H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Metodo del Gasto</vt:lpstr>
      <vt:lpstr>Metodo del Gasto 2</vt:lpstr>
      <vt:lpstr>Metodo del Valor Agregado</vt:lpstr>
      <vt:lpstr>Indice de Precios</vt:lpstr>
      <vt:lpstr>PBI Real 1</vt:lpstr>
      <vt:lpstr>PBI Real 2</vt:lpstr>
      <vt:lpstr>Macro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</cp:lastModifiedBy>
  <dcterms:modified xsi:type="dcterms:W3CDTF">2024-04-04T18:22:54Z</dcterms:modified>
</cp:coreProperties>
</file>