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4\2023\"/>
    </mc:Choice>
  </mc:AlternateContent>
  <xr:revisionPtr revIDLastSave="0" documentId="13_ncr:1_{1C449B6D-3204-436C-8520-752ED876AE46}" xr6:coauthVersionLast="47" xr6:coauthVersionMax="47" xr10:uidLastSave="{00000000-0000-0000-0000-000000000000}"/>
  <bookViews>
    <workbookView xWindow="28680" yWindow="-120" windowWidth="24240" windowHeight="13020" activeTab="7" xr2:uid="{00000000-000D-0000-FFFF-FFFF00000000}"/>
  </bookViews>
  <sheets>
    <sheet name="Met Gasto" sheetId="1" r:id="rId1"/>
    <sheet name="Met. VA" sheetId="2" state="hidden" r:id="rId2"/>
    <sheet name="Met Gasto 2" sheetId="4" r:id="rId3"/>
    <sheet name="Met VA" sheetId="9" r:id="rId4"/>
    <sheet name="IPC" sheetId="6" r:id="rId5"/>
    <sheet name="PBI-IPC" sheetId="7" r:id="rId6"/>
    <sheet name="PBI-IPC 2" sheetId="8" r:id="rId7"/>
    <sheet name="Macro" sheetId="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G37" i="6"/>
  <c r="F37" i="6"/>
  <c r="I35" i="9" l="1"/>
  <c r="N20" i="4"/>
  <c r="O20" i="4"/>
  <c r="M20" i="4"/>
  <c r="H23" i="4"/>
  <c r="K20" i="4"/>
  <c r="G41" i="1" l="1"/>
  <c r="G38" i="1"/>
  <c r="G29" i="1"/>
  <c r="J26" i="1"/>
  <c r="H35" i="9"/>
  <c r="F35" i="9"/>
  <c r="D35" i="9"/>
  <c r="D36" i="9" s="1"/>
  <c r="D31" i="9"/>
  <c r="H8" i="9"/>
  <c r="F8" i="9"/>
  <c r="I36" i="9" l="1"/>
  <c r="F36" i="9"/>
  <c r="F27" i="9"/>
  <c r="F31" i="9" s="1"/>
  <c r="H27" i="9" s="1"/>
  <c r="H31" i="9" s="1"/>
  <c r="I31" i="9" s="1"/>
  <c r="G38" i="6"/>
  <c r="G39" i="6"/>
  <c r="H36" i="9" l="1"/>
  <c r="C19" i="3"/>
  <c r="F21" i="3" s="1"/>
  <c r="H21" i="3" s="1"/>
  <c r="H7" i="2"/>
  <c r="F7" i="2"/>
  <c r="Q64" i="1"/>
  <c r="P58" i="1"/>
  <c r="R56" i="1"/>
  <c r="R55" i="1"/>
  <c r="Q55" i="1"/>
  <c r="P53" i="1"/>
  <c r="O54" i="1"/>
  <c r="O53" i="1"/>
  <c r="Q51" i="1"/>
  <c r="P51" i="1"/>
  <c r="P54" i="1" s="1"/>
  <c r="R51" i="1" l="1"/>
  <c r="Q54" i="1"/>
  <c r="Q56" i="1" s="1"/>
  <c r="S56" i="1" s="1"/>
  <c r="P59" i="1" s="1"/>
  <c r="Q59" i="1" s="1"/>
  <c r="Q62" i="1" s="1"/>
  <c r="Q65" i="1" s="1"/>
  <c r="W12" i="8"/>
  <c r="U12" i="8"/>
  <c r="G12" i="8"/>
  <c r="E12" i="8"/>
  <c r="W11" i="8"/>
  <c r="U11" i="8"/>
  <c r="G11" i="8"/>
  <c r="E11" i="8"/>
  <c r="M11" i="8" l="1"/>
  <c r="Y11" i="8"/>
  <c r="Y12" i="8"/>
  <c r="D37" i="6" l="1"/>
  <c r="G40" i="6"/>
  <c r="G41" i="6"/>
  <c r="G42" i="6"/>
  <c r="G43" i="6"/>
  <c r="G44" i="6"/>
  <c r="G45" i="6"/>
  <c r="G46" i="6"/>
  <c r="D49" i="6" l="1"/>
  <c r="H29" i="4"/>
  <c r="G29" i="4"/>
  <c r="H28" i="4"/>
  <c r="G28" i="4"/>
  <c r="F28" i="4"/>
  <c r="H26" i="4"/>
  <c r="G26" i="4"/>
  <c r="H25" i="4"/>
  <c r="G25" i="4"/>
  <c r="F25" i="4"/>
  <c r="G23" i="4"/>
  <c r="G22" i="4"/>
  <c r="F22" i="4"/>
  <c r="J20" i="4"/>
  <c r="I20" i="4"/>
  <c r="H20" i="4"/>
  <c r="G20" i="4"/>
  <c r="F20" i="4"/>
  <c r="C12" i="3"/>
  <c r="C14" i="3" s="1"/>
  <c r="H34" i="2"/>
  <c r="F34" i="2"/>
  <c r="D34" i="2"/>
  <c r="D30" i="2"/>
  <c r="F44" i="1"/>
  <c r="F43" i="1"/>
  <c r="E43" i="1"/>
  <c r="F41" i="1"/>
  <c r="F40" i="1"/>
  <c r="E40" i="1"/>
  <c r="E37" i="1"/>
  <c r="F35" i="1"/>
  <c r="F34" i="1"/>
  <c r="E34" i="1"/>
  <c r="F32" i="1"/>
  <c r="F31" i="1"/>
  <c r="E31" i="1"/>
  <c r="F29" i="1"/>
  <c r="F28" i="1"/>
  <c r="E28" i="1"/>
  <c r="I26" i="1"/>
  <c r="H26" i="1"/>
  <c r="G26" i="1"/>
  <c r="F26" i="1"/>
  <c r="E29" i="1" s="1"/>
  <c r="E32" i="1" s="1"/>
  <c r="G32" i="1" s="1"/>
  <c r="E35" i="1" s="1"/>
  <c r="G35" i="1" s="1"/>
  <c r="E38" i="1" s="1"/>
  <c r="E41" i="1" s="1"/>
  <c r="E44" i="1" s="1"/>
  <c r="G44" i="1" s="1"/>
  <c r="E26" i="1"/>
  <c r="I34" i="2" l="1"/>
  <c r="D35" i="2"/>
  <c r="F26" i="2"/>
  <c r="F30" i="2" s="1"/>
  <c r="H26" i="2" s="1"/>
  <c r="H30" i="2" s="1"/>
  <c r="I30" i="2" s="1"/>
  <c r="H35" i="2" l="1"/>
  <c r="F23" i="4"/>
  <c r="F26" i="4" s="1"/>
  <c r="I26" i="4" s="1"/>
  <c r="F35" i="2"/>
  <c r="I35" i="2"/>
  <c r="F29" i="4" l="1"/>
  <c r="I29" i="4" s="1"/>
</calcChain>
</file>

<file path=xl/sharedStrings.xml><?xml version="1.0" encoding="utf-8"?>
<sst xmlns="http://schemas.openxmlformats.org/spreadsheetml/2006/main" count="316" uniqueCount="124">
  <si>
    <t>Gastos del Gobierno</t>
  </si>
  <si>
    <t>G</t>
  </si>
  <si>
    <t>C</t>
  </si>
  <si>
    <t>I</t>
  </si>
  <si>
    <t>X</t>
  </si>
  <si>
    <t>M</t>
  </si>
  <si>
    <t>PBIpm</t>
  </si>
  <si>
    <t>Importaciones</t>
  </si>
  <si>
    <t>Consumo privado</t>
  </si>
  <si>
    <t>Impuestos Directo</t>
  </si>
  <si>
    <t>ImpDir</t>
  </si>
  <si>
    <t>PBIcf</t>
  </si>
  <si>
    <t>Inv. Burta fija</t>
  </si>
  <si>
    <t>Impuestos Indirectos</t>
  </si>
  <si>
    <t>ImpInd</t>
  </si>
  <si>
    <t>Transferencias del Gobierno</t>
  </si>
  <si>
    <t>Tr.Gob.</t>
  </si>
  <si>
    <t>PBNcf</t>
  </si>
  <si>
    <t>Exportaciones</t>
  </si>
  <si>
    <t>Depreciación</t>
  </si>
  <si>
    <t>Dep</t>
  </si>
  <si>
    <t>Saldo de Remesas</t>
  </si>
  <si>
    <t>SSRR</t>
  </si>
  <si>
    <t>PNNcf</t>
  </si>
  <si>
    <t>=</t>
  </si>
  <si>
    <t>YNNcf</t>
  </si>
  <si>
    <t>YP</t>
  </si>
  <si>
    <t>YD</t>
  </si>
  <si>
    <t>Determine:</t>
  </si>
  <si>
    <t>Se tiene la siguiente información de una economía en un periodo determinado</t>
  </si>
  <si>
    <r>
      <t>a)</t>
    </r>
    <r>
      <rPr>
        <sz val="18"/>
        <color rgb="FF000000"/>
        <rFont val="Calibri"/>
        <family val="2"/>
        <scheme val="minor"/>
      </rPr>
      <t>El Producto Bruto Interno a precio de mercado (PBIpm)</t>
    </r>
  </si>
  <si>
    <r>
      <t>c)</t>
    </r>
    <r>
      <rPr>
        <sz val="18"/>
        <color rgb="FF000000"/>
        <rFont val="Calibri"/>
        <family val="2"/>
        <scheme val="minor"/>
      </rPr>
      <t>El Ingreso Nacional Neto a costo de factores (YNNcf)</t>
    </r>
  </si>
  <si>
    <r>
      <t>d)</t>
    </r>
    <r>
      <rPr>
        <sz val="18"/>
        <color rgb="FF000000"/>
        <rFont val="Calibri"/>
        <family val="2"/>
        <scheme val="minor"/>
      </rPr>
      <t>El ingreso disponible (YD)</t>
    </r>
  </si>
  <si>
    <t>ENUNCIADO</t>
  </si>
  <si>
    <t>a</t>
  </si>
  <si>
    <t>b</t>
  </si>
  <si>
    <t>c</t>
  </si>
  <si>
    <t>d</t>
  </si>
  <si>
    <t>Resolución</t>
  </si>
  <si>
    <t xml:space="preserve"> </t>
  </si>
  <si>
    <t>Sector Primario</t>
  </si>
  <si>
    <t>Sector Secundario</t>
  </si>
  <si>
    <t>Sector Terciario</t>
  </si>
  <si>
    <t>Insumos</t>
  </si>
  <si>
    <t>Semilla</t>
  </si>
  <si>
    <t>Trigo</t>
  </si>
  <si>
    <t>Harina</t>
  </si>
  <si>
    <t>Fertilizante</t>
  </si>
  <si>
    <t>Energia</t>
  </si>
  <si>
    <t>Transporte</t>
  </si>
  <si>
    <t>Combustible</t>
  </si>
  <si>
    <t>Otros Insumos</t>
  </si>
  <si>
    <t>Valor agregado</t>
  </si>
  <si>
    <t>Sueldos</t>
  </si>
  <si>
    <t>S</t>
  </si>
  <si>
    <t>Renta</t>
  </si>
  <si>
    <t>Beneficios</t>
  </si>
  <si>
    <t>Producto</t>
  </si>
  <si>
    <t>Produccion</t>
  </si>
  <si>
    <t>Distribucion</t>
  </si>
  <si>
    <t xml:space="preserve">Se dispone de  la siguiente información de una actividad economía, en un periodo determinado:
</t>
  </si>
  <si>
    <t>El aporte al Producto Bruto Interno a precios de mercado (PBIpm) que esta actividad económica genera.</t>
  </si>
  <si>
    <t>Producción vs. Producto</t>
  </si>
  <si>
    <r>
      <rPr>
        <b/>
        <sz val="16"/>
        <color rgb="FF000000"/>
        <rFont val="Calibri"/>
        <family val="2"/>
        <scheme val="minor"/>
      </rPr>
      <t>Producto:</t>
    </r>
    <r>
      <rPr>
        <sz val="16"/>
        <color rgb="FF000000"/>
        <rFont val="Calibri"/>
        <family val="2"/>
        <scheme val="minor"/>
      </rPr>
      <t xml:space="preserve"> refleja la capacidad productiva de un país, es decir, el verdadero valor de los bienes producidos.</t>
    </r>
  </si>
  <si>
    <r>
      <rPr>
        <b/>
        <sz val="16"/>
        <color rgb="FF000000"/>
        <rFont val="Calibri"/>
        <family val="2"/>
        <scheme val="minor"/>
      </rPr>
      <t>Producción:</t>
    </r>
    <r>
      <rPr>
        <sz val="16"/>
        <color rgb="FF000000"/>
        <rFont val="Calibri"/>
        <family val="2"/>
        <scheme val="minor"/>
      </rPr>
      <t xml:space="preserve"> es el proceso mismo de transformación que convierte los factores de producción en un producto o servicio final. En su determinación se adicionan varias veces los mismo bienes.</t>
    </r>
  </si>
  <si>
    <t xml:space="preserve">Suponiendo los siguientes datos macroeconómicos para un periodo determinado:
PBIpm=1355; PNIpm=1299; PBNpm=1325; Inversión bruta=42 (magnitudes en millones). Determine la depreciación y la Inversión neta e indique si para el periodo en cuestión hubo inversión o desinversión.
</t>
  </si>
  <si>
    <t>PNIpm</t>
  </si>
  <si>
    <t>Dep=Bruto-Neta</t>
  </si>
  <si>
    <t>IB</t>
  </si>
  <si>
    <t>Inv Neta= IB-Dep</t>
  </si>
  <si>
    <t>Con los datos simplificados de una economía nacional como los siguientes, calcular el Producto Neto Nacional a costo de factores.</t>
  </si>
  <si>
    <t>Impuestos indirectos</t>
  </si>
  <si>
    <t>Subsidios</t>
  </si>
  <si>
    <t>Subs.</t>
  </si>
  <si>
    <t>PNIcf</t>
  </si>
  <si>
    <t>RRE</t>
  </si>
  <si>
    <t>Renta de Residentes nacionales</t>
  </si>
  <si>
    <t>RRN</t>
  </si>
  <si>
    <t>Descripción</t>
  </si>
  <si>
    <t>NIVEL GENERAL</t>
  </si>
  <si>
    <t>ALIMENTOS Y BEBIDAS</t>
  </si>
  <si>
    <t>INDUMENTARIA Y CALZADO</t>
  </si>
  <si>
    <t>PROPIEDADES, COMBUSTIBLES, AGUA Y ELECTRICIDAD</t>
  </si>
  <si>
    <t>EQUIPAMIENTO Y MANTENIMIENTO DEL HOGAR</t>
  </si>
  <si>
    <t>SALUD</t>
  </si>
  <si>
    <t>TRANSPORTE Y COMUNICACIONES</t>
  </si>
  <si>
    <t>ESPARCIMIENTO</t>
  </si>
  <si>
    <t>ENSEÑANZA</t>
  </si>
  <si>
    <t>BIENES Y SERVICIOS VARIOS</t>
  </si>
  <si>
    <t>Índice de Precios al Consumidor Córdoba, principales aperturas. Base 2014=100</t>
  </si>
  <si>
    <t>Variación mensual</t>
  </si>
  <si>
    <t>Ponderación</t>
  </si>
  <si>
    <t>Determinar inflación mes de agosto 2020 en base a los siguientes datos:</t>
  </si>
  <si>
    <t>Inflación mes de Agosto:</t>
  </si>
  <si>
    <t xml:space="preserve">Por otra parte, en el año 2011 las depreciaciones fueron 430 millones, el saldo de remesas negativo en 350 millones, y el neto de impuestos y subsidios indirectos de 900 millones. Determine el PNNpm </t>
  </si>
  <si>
    <t>PBIpm 2011</t>
  </si>
  <si>
    <t>PBIpm 2010</t>
  </si>
  <si>
    <t>x</t>
  </si>
  <si>
    <t>-</t>
  </si>
  <si>
    <t>PBI pm</t>
  </si>
  <si>
    <t>Depr</t>
  </si>
  <si>
    <t>IP 2011</t>
  </si>
  <si>
    <t>IP 2010</t>
  </si>
  <si>
    <t>Depreciaciones</t>
  </si>
  <si>
    <t>El PBI pm para la nacion X, en millones de pesos, fue de 17500 en el año 2011 y de 16875 en el año 2010. Si los índices de precios fueron 290 en el año 2011 y 285 en el año 2010 (base 1983=100), determine la variación real de la actividad económica.  Por otra parte, en el año 2011 las depreciaciones fueron 375 millones, el saldo de remesas negativo en -560 millones, y el neto de impuestos y subsidios indirectos de 800 millones. Determine el PNIpm y el PBNpm</t>
  </si>
  <si>
    <t>PBNpm</t>
  </si>
  <si>
    <t>+</t>
  </si>
  <si>
    <r>
      <t>b)</t>
    </r>
    <r>
      <rPr>
        <sz val="18"/>
        <color rgb="FF000000"/>
        <rFont val="Calibri"/>
        <family val="2"/>
        <scheme val="minor"/>
      </rPr>
      <t>El Producto Bruto Interno a costo de factores (PBIcf)</t>
    </r>
  </si>
  <si>
    <t>D</t>
  </si>
  <si>
    <t>Bruto a Neto --&gt;</t>
  </si>
  <si>
    <t>Interno a Nacional --&gt;</t>
  </si>
  <si>
    <t>YNNcf=YN</t>
  </si>
  <si>
    <t>Trans Gob</t>
  </si>
  <si>
    <t>Imp Dir</t>
  </si>
  <si>
    <t>Precio de Venta</t>
  </si>
  <si>
    <t>Dep=Br-Net</t>
  </si>
  <si>
    <t>Inv Neta=?</t>
  </si>
  <si>
    <t>Inv Neta=Inv Bruta - Depr</t>
  </si>
  <si>
    <t>PBIpm - PNIpm=</t>
  </si>
  <si>
    <t>YNNcf=PNNcf</t>
  </si>
  <si>
    <r>
      <t xml:space="preserve">El PBI pm en miles de millones de pesos fue de </t>
    </r>
    <r>
      <rPr>
        <sz val="16"/>
        <color rgb="FFFF0000"/>
        <rFont val="Calibri"/>
        <family val="2"/>
        <scheme val="minor"/>
      </rPr>
      <t>725.6</t>
    </r>
    <r>
      <rPr>
        <sz val="16"/>
        <color rgb="FF000000"/>
        <rFont val="Calibri"/>
        <family val="2"/>
        <scheme val="minor"/>
      </rPr>
      <t xml:space="preserve"> en el año 2011 y de </t>
    </r>
    <r>
      <rPr>
        <sz val="16"/>
        <color rgb="FFFF0000"/>
        <rFont val="Calibri"/>
        <family val="2"/>
        <scheme val="minor"/>
      </rPr>
      <t>596</t>
    </r>
    <r>
      <rPr>
        <sz val="16"/>
        <color rgb="FF000000"/>
        <rFont val="Calibri"/>
        <family val="2"/>
        <scheme val="minor"/>
      </rPr>
      <t xml:space="preserve"> en el año 2010. Si los índices de precios al consumidor fueron </t>
    </r>
    <r>
      <rPr>
        <sz val="16"/>
        <color rgb="FFFF0000"/>
        <rFont val="Calibri"/>
        <family val="2"/>
        <scheme val="minor"/>
      </rPr>
      <t>168.9</t>
    </r>
    <r>
      <rPr>
        <sz val="16"/>
        <color rgb="FF000000"/>
        <rFont val="Calibri"/>
        <family val="2"/>
        <scheme val="minor"/>
      </rPr>
      <t xml:space="preserve"> en el año 2011 y </t>
    </r>
    <r>
      <rPr>
        <sz val="16"/>
        <color rgb="FFFF0000"/>
        <rFont val="Calibri"/>
        <family val="2"/>
        <scheme val="minor"/>
      </rPr>
      <t>154.3</t>
    </r>
    <r>
      <rPr>
        <sz val="16"/>
        <color rgb="FF000000"/>
        <rFont val="Calibri"/>
        <family val="2"/>
        <scheme val="minor"/>
      </rPr>
      <t xml:space="preserve"> en el año 2010 (base 2005=100), determine la variación real de la actividad económica.  </t>
    </r>
  </si>
  <si>
    <t>Renta de Residentes Extranjeros</t>
  </si>
  <si>
    <r>
      <rPr>
        <b/>
        <sz val="16"/>
        <color rgb="FF000000"/>
        <rFont val="Calibri"/>
      </rPr>
      <t>Producto:</t>
    </r>
    <r>
      <rPr>
        <sz val="16"/>
        <color rgb="FF000000"/>
        <rFont val="Calibri"/>
      </rPr>
      <t xml:space="preserve"> refleja la capacidad productiva de un país, es decir, el verdadero valor de los bienes producidos.</t>
    </r>
  </si>
  <si>
    <r>
      <rPr>
        <b/>
        <sz val="16"/>
        <color rgb="FF000000"/>
        <rFont val="Calibri"/>
      </rPr>
      <t>Producción:</t>
    </r>
    <r>
      <rPr>
        <sz val="16"/>
        <color rgb="FF000000"/>
        <rFont val="Calibri"/>
      </rPr>
      <t xml:space="preserve"> es el proceso mismo de transformación que convierte los factores de producción en un producto o servicio final. En su determinación se adicionan varias veces los mismo bienes.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</si>
</sst>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+mj-lt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theme="1"/>
      <name val="GreekS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color theme="0"/>
      <name val="Calibri"/>
    </font>
    <font>
      <sz val="18"/>
      <color theme="1"/>
      <name val="Calibri"/>
    </font>
    <font>
      <sz val="12"/>
      <color rgb="FF000000"/>
      <name val="Calibri"/>
    </font>
    <font>
      <sz val="18"/>
      <color rgb="FF000000"/>
      <name val="Calibri"/>
    </font>
    <font>
      <sz val="16"/>
      <color theme="1"/>
      <name val="Calibri"/>
    </font>
    <font>
      <sz val="11"/>
      <name val="Arial"/>
    </font>
    <font>
      <b/>
      <sz val="16"/>
      <color theme="1"/>
      <name val="Calibri"/>
    </font>
    <font>
      <sz val="14"/>
      <color theme="1"/>
      <name val="Calibri"/>
    </font>
    <font>
      <sz val="16"/>
      <color rgb="FF000000"/>
      <name val="Calibri"/>
    </font>
    <font>
      <b/>
      <sz val="14"/>
      <color theme="1"/>
      <name val="Calibri"/>
    </font>
    <font>
      <b/>
      <sz val="16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3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7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4" borderId="1" xfId="0" applyFont="1" applyFill="1" applyBorder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4" borderId="1" xfId="0" applyFont="1" applyFill="1" applyBorder="1" applyAlignment="1"/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3" applyFont="1" applyAlignment="1">
      <alignment horizontal="center"/>
    </xf>
    <xf numFmtId="0" fontId="3" fillId="2" borderId="0" xfId="2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vertical="center"/>
    </xf>
    <xf numFmtId="0" fontId="11" fillId="4" borderId="14" xfId="0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17" fontId="16" fillId="5" borderId="2" xfId="0" applyNumberFormat="1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vertical="center"/>
    </xf>
    <xf numFmtId="2" fontId="15" fillId="4" borderId="17" xfId="0" applyNumberFormat="1" applyFont="1" applyFill="1" applyBorder="1" applyAlignment="1">
      <alignment vertical="center"/>
    </xf>
    <xf numFmtId="0" fontId="18" fillId="4" borderId="16" xfId="4" applyFont="1" applyFill="1" applyBorder="1" applyAlignment="1">
      <alignment horizontal="left"/>
    </xf>
    <xf numFmtId="2" fontId="18" fillId="4" borderId="17" xfId="4" applyNumberFormat="1" applyFont="1" applyFill="1" applyBorder="1" applyAlignment="1">
      <alignment horizontal="right" wrapText="1"/>
    </xf>
    <xf numFmtId="0" fontId="18" fillId="4" borderId="18" xfId="4" applyFont="1" applyFill="1" applyBorder="1" applyAlignment="1">
      <alignment horizontal="left"/>
    </xf>
    <xf numFmtId="2" fontId="18" fillId="4" borderId="19" xfId="4" applyNumberFormat="1" applyFont="1" applyFill="1" applyBorder="1" applyAlignment="1">
      <alignment horizontal="right" wrapText="1"/>
    </xf>
    <xf numFmtId="0" fontId="15" fillId="4" borderId="0" xfId="5" applyFont="1" applyFill="1" applyAlignment="1" applyProtection="1">
      <alignment horizontal="left" vertical="center"/>
    </xf>
    <xf numFmtId="164" fontId="18" fillId="4" borderId="17" xfId="1" applyNumberFormat="1" applyFont="1" applyFill="1" applyBorder="1" applyAlignment="1">
      <alignment horizontal="center" wrapText="1"/>
    </xf>
    <xf numFmtId="164" fontId="18" fillId="4" borderId="19" xfId="1" applyNumberFormat="1" applyFont="1" applyFill="1" applyBorder="1" applyAlignment="1">
      <alignment horizontal="center" wrapText="1"/>
    </xf>
    <xf numFmtId="2" fontId="15" fillId="4" borderId="17" xfId="0" applyNumberFormat="1" applyFont="1" applyFill="1" applyBorder="1" applyAlignment="1">
      <alignment horizontal="center" vertical="center"/>
    </xf>
    <xf numFmtId="2" fontId="18" fillId="4" borderId="17" xfId="4" applyNumberFormat="1" applyFont="1" applyFill="1" applyBorder="1" applyAlignment="1">
      <alignment horizontal="center" wrapText="1"/>
    </xf>
    <xf numFmtId="2" fontId="18" fillId="4" borderId="19" xfId="4" applyNumberFormat="1" applyFont="1" applyFill="1" applyBorder="1" applyAlignment="1">
      <alignment horizontal="center" wrapText="1"/>
    </xf>
    <xf numFmtId="0" fontId="18" fillId="4" borderId="0" xfId="4" applyFont="1" applyFill="1" applyBorder="1" applyAlignment="1">
      <alignment horizontal="right"/>
    </xf>
    <xf numFmtId="9" fontId="15" fillId="4" borderId="17" xfId="1" applyNumberFormat="1" applyFont="1" applyFill="1" applyBorder="1" applyAlignment="1">
      <alignment horizontal="center" vertical="center"/>
    </xf>
    <xf numFmtId="10" fontId="18" fillId="4" borderId="17" xfId="1" applyNumberFormat="1" applyFont="1" applyFill="1" applyBorder="1" applyAlignment="1">
      <alignment horizontal="center" wrapText="1"/>
    </xf>
    <xf numFmtId="10" fontId="18" fillId="4" borderId="19" xfId="1" applyNumberFormat="1" applyFont="1" applyFill="1" applyBorder="1" applyAlignment="1">
      <alignment horizontal="center" wrapText="1"/>
    </xf>
    <xf numFmtId="0" fontId="9" fillId="4" borderId="0" xfId="0" applyFont="1" applyFill="1"/>
    <xf numFmtId="0" fontId="20" fillId="4" borderId="0" xfId="0" applyFont="1" applyFill="1"/>
    <xf numFmtId="10" fontId="9" fillId="4" borderId="0" xfId="1" applyNumberFormat="1" applyFont="1" applyFill="1"/>
    <xf numFmtId="3" fontId="9" fillId="0" borderId="0" xfId="0" applyNumberFormat="1" applyFont="1"/>
    <xf numFmtId="0" fontId="21" fillId="0" borderId="6" xfId="0" applyFont="1" applyBorder="1" applyAlignment="1"/>
    <xf numFmtId="0" fontId="9" fillId="0" borderId="20" xfId="0" applyFont="1" applyBorder="1" applyAlignment="1"/>
    <xf numFmtId="0" fontId="21" fillId="0" borderId="12" xfId="0" applyFont="1" applyBorder="1" applyAlignment="1"/>
    <xf numFmtId="0" fontId="9" fillId="0" borderId="21" xfId="0" applyFont="1" applyBorder="1" applyAlignment="1"/>
    <xf numFmtId="0" fontId="9" fillId="0" borderId="13" xfId="0" applyFont="1" applyBorder="1" applyAlignment="1"/>
    <xf numFmtId="0" fontId="9" fillId="6" borderId="7" xfId="0" applyFont="1" applyFill="1" applyBorder="1" applyAlignment="1"/>
    <xf numFmtId="0" fontId="14" fillId="4" borderId="10" xfId="0" applyFont="1" applyFill="1" applyBorder="1" applyAlignment="1">
      <alignment horizontal="center" vertical="center"/>
    </xf>
    <xf numFmtId="164" fontId="0" fillId="0" borderId="0" xfId="1" applyNumberFormat="1" applyFont="1"/>
    <xf numFmtId="9" fontId="9" fillId="0" borderId="0" xfId="1" applyFont="1"/>
    <xf numFmtId="0" fontId="4" fillId="4" borderId="0" xfId="0" applyFont="1" applyFill="1"/>
    <xf numFmtId="0" fontId="7" fillId="4" borderId="0" xfId="0" applyFont="1" applyFill="1" applyAlignment="1"/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 readingOrder="1"/>
    </xf>
    <xf numFmtId="0" fontId="8" fillId="4" borderId="0" xfId="0" applyFont="1" applyFill="1" applyAlignment="1">
      <alignment horizontal="left" vertical="center" indent="5" readingOrder="1"/>
    </xf>
    <xf numFmtId="0" fontId="23" fillId="0" borderId="0" xfId="0" applyFont="1" applyAlignment="1">
      <alignment horizontal="left"/>
    </xf>
    <xf numFmtId="0" fontId="15" fillId="4" borderId="2" xfId="0" applyFont="1" applyFill="1" applyBorder="1" applyAlignment="1">
      <alignment horizontal="center" vertical="center" wrapText="1"/>
    </xf>
    <xf numFmtId="17" fontId="16" fillId="4" borderId="2" xfId="0" applyNumberFormat="1" applyFont="1" applyFill="1" applyBorder="1" applyAlignment="1">
      <alignment horizontal="center" vertical="center"/>
    </xf>
    <xf numFmtId="0" fontId="11" fillId="4" borderId="0" xfId="0" applyFont="1" applyFill="1"/>
    <xf numFmtId="10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9" fillId="6" borderId="1" xfId="0" applyFont="1" applyFill="1" applyBorder="1" applyAlignment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4" fillId="7" borderId="0" xfId="0" applyFont="1" applyFill="1"/>
    <xf numFmtId="0" fontId="24" fillId="7" borderId="0" xfId="0" applyFont="1" applyFill="1" applyAlignment="1">
      <alignment horizontal="center"/>
    </xf>
    <xf numFmtId="0" fontId="25" fillId="8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/>
    <xf numFmtId="0" fontId="30" fillId="7" borderId="0" xfId="0" applyFont="1" applyFill="1"/>
    <xf numFmtId="0" fontId="30" fillId="0" borderId="0" xfId="0" applyFont="1" applyAlignment="1">
      <alignment horizontal="center"/>
    </xf>
    <xf numFmtId="0" fontId="30" fillId="7" borderId="0" xfId="0" applyFont="1" applyFill="1" applyAlignment="1">
      <alignment vertical="center"/>
    </xf>
    <xf numFmtId="0" fontId="30" fillId="7" borderId="25" xfId="0" applyFont="1" applyFill="1" applyBorder="1" applyAlignment="1">
      <alignment vertical="center"/>
    </xf>
    <xf numFmtId="0" fontId="30" fillId="7" borderId="26" xfId="0" applyFont="1" applyFill="1" applyBorder="1" applyAlignment="1">
      <alignment horizontal="center" vertical="center"/>
    </xf>
    <xf numFmtId="0" fontId="30" fillId="7" borderId="28" xfId="0" applyFont="1" applyFill="1" applyBorder="1" applyAlignment="1">
      <alignment vertical="center"/>
    </xf>
    <xf numFmtId="0" fontId="30" fillId="7" borderId="29" xfId="0" applyFont="1" applyFill="1" applyBorder="1" applyAlignment="1">
      <alignment horizontal="center" vertical="center"/>
    </xf>
    <xf numFmtId="0" fontId="32" fillId="7" borderId="29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vertical="center"/>
    </xf>
    <xf numFmtId="0" fontId="32" fillId="7" borderId="32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33" fillId="7" borderId="27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4" fillId="0" borderId="0" xfId="0" applyFont="1" applyAlignment="1">
      <alignment horizontal="left"/>
    </xf>
    <xf numFmtId="0" fontId="35" fillId="9" borderId="0" xfId="0" applyFont="1" applyFill="1" applyAlignment="1">
      <alignment horizontal="center"/>
    </xf>
    <xf numFmtId="0" fontId="36" fillId="0" borderId="0" xfId="0" applyFont="1" applyAlignment="1">
      <alignment horizontal="left"/>
    </xf>
    <xf numFmtId="0" fontId="33" fillId="0" borderId="0" xfId="0" applyFont="1" applyAlignment="1">
      <alignment vertical="center"/>
    </xf>
    <xf numFmtId="0" fontId="33" fillId="7" borderId="0" xfId="0" applyFont="1" applyFill="1" applyAlignment="1">
      <alignment vertical="center"/>
    </xf>
    <xf numFmtId="0" fontId="33" fillId="7" borderId="0" xfId="0" applyFont="1" applyFill="1" applyAlignment="1">
      <alignment horizontal="center" vertical="center"/>
    </xf>
    <xf numFmtId="0" fontId="33" fillId="7" borderId="25" xfId="0" applyFont="1" applyFill="1" applyBorder="1" applyAlignment="1">
      <alignment vertical="center"/>
    </xf>
    <xf numFmtId="0" fontId="33" fillId="7" borderId="26" xfId="0" applyFont="1" applyFill="1" applyBorder="1" applyAlignment="1">
      <alignment horizontal="center" vertical="center"/>
    </xf>
    <xf numFmtId="0" fontId="33" fillId="7" borderId="24" xfId="0" applyFont="1" applyFill="1" applyBorder="1" applyAlignment="1">
      <alignment horizontal="center" vertical="center"/>
    </xf>
    <xf numFmtId="0" fontId="33" fillId="7" borderId="28" xfId="0" applyFont="1" applyFill="1" applyBorder="1" applyAlignment="1">
      <alignment vertical="center"/>
    </xf>
    <xf numFmtId="0" fontId="33" fillId="7" borderId="29" xfId="0" applyFont="1" applyFill="1" applyBorder="1" applyAlignment="1">
      <alignment horizontal="center" vertical="center"/>
    </xf>
    <xf numFmtId="0" fontId="33" fillId="7" borderId="31" xfId="0" applyFont="1" applyFill="1" applyBorder="1" applyAlignment="1">
      <alignment vertical="center"/>
    </xf>
    <xf numFmtId="0" fontId="35" fillId="7" borderId="32" xfId="0" applyFont="1" applyFill="1" applyBorder="1" applyAlignment="1">
      <alignment horizontal="center" vertical="center"/>
    </xf>
    <xf numFmtId="0" fontId="35" fillId="7" borderId="30" xfId="0" applyFont="1" applyFill="1" applyBorder="1" applyAlignment="1">
      <alignment horizontal="center" vertical="center"/>
    </xf>
    <xf numFmtId="0" fontId="33" fillId="7" borderId="33" xfId="0" applyFont="1" applyFill="1" applyBorder="1" applyAlignment="1">
      <alignment vertical="center"/>
    </xf>
    <xf numFmtId="0" fontId="33" fillId="7" borderId="22" xfId="0" applyFont="1" applyFill="1" applyBorder="1" applyAlignment="1">
      <alignment vertical="center"/>
    </xf>
    <xf numFmtId="0" fontId="33" fillId="7" borderId="34" xfId="0" applyFont="1" applyFill="1" applyBorder="1" applyAlignment="1">
      <alignment horizontal="center" vertical="center"/>
    </xf>
    <xf numFmtId="0" fontId="33" fillId="7" borderId="34" xfId="0" applyFont="1" applyFill="1" applyBorder="1" applyAlignment="1">
      <alignment vertical="center"/>
    </xf>
    <xf numFmtId="0" fontId="35" fillId="7" borderId="3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31" fillId="0" borderId="27" xfId="0" applyFont="1" applyBorder="1"/>
    <xf numFmtId="0" fontId="31" fillId="0" borderId="30" xfId="0" applyFont="1" applyBorder="1"/>
    <xf numFmtId="0" fontId="30" fillId="7" borderId="24" xfId="0" applyFont="1" applyFill="1" applyBorder="1" applyAlignment="1">
      <alignment horizontal="center" vertical="center"/>
    </xf>
    <xf numFmtId="0" fontId="30" fillId="7" borderId="24" xfId="0" applyFont="1" applyFill="1" applyBorder="1" applyAlignment="1">
      <alignment horizontal="center" vertical="center" wrapText="1"/>
    </xf>
    <xf numFmtId="0" fontId="33" fillId="7" borderId="22" xfId="0" applyFont="1" applyFill="1" applyBorder="1" applyAlignment="1">
      <alignment horizontal="center" vertical="center"/>
    </xf>
    <xf numFmtId="0" fontId="31" fillId="0" borderId="23" xfId="0" applyFont="1" applyBorder="1"/>
    <xf numFmtId="0" fontId="33" fillId="7" borderId="24" xfId="0" applyFont="1" applyFill="1" applyBorder="1" applyAlignment="1">
      <alignment horizontal="center" vertical="center"/>
    </xf>
    <xf numFmtId="0" fontId="30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</cellXfs>
  <cellStyles count="6">
    <cellStyle name="20% - Énfasis1" xfId="3" builtinId="30"/>
    <cellStyle name="Énfasis1" xfId="2" builtinId="29"/>
    <cellStyle name="Hipervínculo" xfId="5" builtinId="8"/>
    <cellStyle name="Normal" xfId="0" builtinId="0"/>
    <cellStyle name="Normal_Hoja1" xfId="4" xr:uid="{00000000-0005-0000-0000-000004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544628</xdr:colOff>
      <xdr:row>12</xdr:row>
      <xdr:rowOff>23472</xdr:rowOff>
    </xdr:from>
    <xdr:to>
      <xdr:col>17</xdr:col>
      <xdr:colOff>511970</xdr:colOff>
      <xdr:row>14</xdr:row>
      <xdr:rowOff>217339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2878" y="3428660"/>
          <a:ext cx="5872842" cy="789179"/>
        </a:xfrm>
        <a:prstGeom prst="rect">
          <a:avLst/>
        </a:prstGeom>
      </xdr:spPr>
    </xdr:pic>
    <xdr:clientData/>
  </xdr:twoCellAnchor>
  <xdr:twoCellAnchor editAs="oneCell">
    <xdr:from>
      <xdr:col>17</xdr:col>
      <xdr:colOff>247310</xdr:colOff>
      <xdr:row>18</xdr:row>
      <xdr:rowOff>226899</xdr:rowOff>
    </xdr:from>
    <xdr:to>
      <xdr:col>21</xdr:col>
      <xdr:colOff>753052</xdr:colOff>
      <xdr:row>21</xdr:row>
      <xdr:rowOff>198225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1060" y="5418024"/>
          <a:ext cx="3553742" cy="79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55789</xdr:colOff>
      <xdr:row>14</xdr:row>
      <xdr:rowOff>143216</xdr:rowOff>
    </xdr:from>
    <xdr:to>
      <xdr:col>21</xdr:col>
      <xdr:colOff>751342</xdr:colOff>
      <xdr:row>19</xdr:row>
      <xdr:rowOff>130442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5539" y="4143716"/>
          <a:ext cx="9077553" cy="1475507"/>
        </a:xfrm>
        <a:prstGeom prst="rect">
          <a:avLst/>
        </a:prstGeom>
      </xdr:spPr>
    </xdr:pic>
    <xdr:clientData/>
  </xdr:twoCellAnchor>
  <xdr:twoCellAnchor editAs="oneCell">
    <xdr:from>
      <xdr:col>10</xdr:col>
      <xdr:colOff>143699</xdr:colOff>
      <xdr:row>2</xdr:row>
      <xdr:rowOff>95930</xdr:rowOff>
    </xdr:from>
    <xdr:to>
      <xdr:col>21</xdr:col>
      <xdr:colOff>310147</xdr:colOff>
      <xdr:row>12</xdr:row>
      <xdr:rowOff>74671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73449" y="524555"/>
          <a:ext cx="8548448" cy="2955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633832</xdr:colOff>
      <xdr:row>29</xdr:row>
      <xdr:rowOff>18912</xdr:rowOff>
    </xdr:from>
    <xdr:to>
      <xdr:col>27</xdr:col>
      <xdr:colOff>213262</xdr:colOff>
      <xdr:row>32</xdr:row>
      <xdr:rowOff>147676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19979" y="7706147"/>
          <a:ext cx="11771430" cy="801117"/>
        </a:xfrm>
        <a:prstGeom prst="rect">
          <a:avLst/>
        </a:prstGeom>
      </xdr:spPr>
    </xdr:pic>
    <xdr:clientData/>
  </xdr:twoCellAnchor>
  <xdr:twoCellAnchor editAs="oneCell">
    <xdr:from>
      <xdr:col>11</xdr:col>
      <xdr:colOff>567298</xdr:colOff>
      <xdr:row>23</xdr:row>
      <xdr:rowOff>22412</xdr:rowOff>
    </xdr:from>
    <xdr:to>
      <xdr:col>21</xdr:col>
      <xdr:colOff>185394</xdr:colOff>
      <xdr:row>27</xdr:row>
      <xdr:rowOff>153529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3445" y="6364941"/>
          <a:ext cx="7238096" cy="1027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401108</xdr:colOff>
      <xdr:row>7</xdr:row>
      <xdr:rowOff>26117</xdr:rowOff>
    </xdr:from>
    <xdr:to>
      <xdr:col>21</xdr:col>
      <xdr:colOff>466391</xdr:colOff>
      <xdr:row>14</xdr:row>
      <xdr:rowOff>216642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4608" y="1835867"/>
          <a:ext cx="9209283" cy="2084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400050</xdr:colOff>
      <xdr:row>8</xdr:row>
      <xdr:rowOff>19050</xdr:rowOff>
    </xdr:from>
    <xdr:ext cx="8867775" cy="1590675"/>
    <xdr:pic>
      <xdr:nvPicPr>
        <xdr:cNvPr id="2" name="image7.png">
          <a:extLst>
            <a:ext uri="{FF2B5EF4-FFF2-40B4-BE49-F238E27FC236}">
              <a16:creationId xmlns:a16="http://schemas.microsoft.com/office/drawing/2014/main" id="{01D0ACA5-069D-49CE-8820-36C7D1BFE1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67675" y="1800225"/>
          <a:ext cx="8867775" cy="15906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17</xdr:row>
      <xdr:rowOff>133350</xdr:rowOff>
    </xdr:from>
    <xdr:to>
      <xdr:col>4</xdr:col>
      <xdr:colOff>1161383</xdr:colOff>
      <xdr:row>30</xdr:row>
      <xdr:rowOff>152088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456" y="3357739"/>
          <a:ext cx="5503371" cy="2403516"/>
        </a:xfrm>
        <a:prstGeom prst="rect">
          <a:avLst/>
        </a:prstGeom>
      </xdr:spPr>
    </xdr:pic>
    <xdr:clientData/>
  </xdr:twoCellAnchor>
  <xdr:twoCellAnchor editAs="oneCell">
    <xdr:from>
      <xdr:col>7</xdr:col>
      <xdr:colOff>169333</xdr:colOff>
      <xdr:row>19</xdr:row>
      <xdr:rowOff>95250</xdr:rowOff>
    </xdr:from>
    <xdr:to>
      <xdr:col>13</xdr:col>
      <xdr:colOff>648119</xdr:colOff>
      <xdr:row>31</xdr:row>
      <xdr:rowOff>142583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0583" y="3820583"/>
          <a:ext cx="5114286" cy="2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730250</xdr:colOff>
      <xdr:row>46</xdr:row>
      <xdr:rowOff>137584</xdr:rowOff>
    </xdr:from>
    <xdr:to>
      <xdr:col>12</xdr:col>
      <xdr:colOff>399512</xdr:colOff>
      <xdr:row>50</xdr:row>
      <xdr:rowOff>175583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9500" y="9091084"/>
          <a:ext cx="4304762" cy="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474135</xdr:colOff>
      <xdr:row>8</xdr:row>
      <xdr:rowOff>95250</xdr:rowOff>
    </xdr:from>
    <xdr:to>
      <xdr:col>13</xdr:col>
      <xdr:colOff>190501</xdr:colOff>
      <xdr:row>11</xdr:row>
      <xdr:rowOff>179699</xdr:rowOff>
    </xdr:to>
    <xdr:sp macro="" textlink="">
      <xdr:nvSpPr>
        <xdr:cNvPr id="2" name="8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6665385" y="2794000"/>
          <a:ext cx="3526366" cy="655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A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s-AR">
              <a:latin typeface="Calibri" panose="020F0502020204030204" pitchFamily="34" charset="0"/>
            </a:rPr>
            <a:t>Inflación 2011: </a:t>
          </a:r>
        </a:p>
        <a:p>
          <a:pPr eaLnBrk="1" hangingPunct="1"/>
          <a:r>
            <a:rPr lang="es-AR">
              <a:latin typeface="Calibri" panose="020F0502020204030204" pitchFamily="34" charset="0"/>
            </a:rPr>
            <a:t>((168.9-154.3)/154.3)*100= 9.46%</a:t>
          </a:r>
          <a:endParaRPr lang="en-US">
            <a:latin typeface="Calibri" panose="020F050202020403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73025</xdr:rowOff>
    </xdr:from>
    <xdr:to>
      <xdr:col>8</xdr:col>
      <xdr:colOff>138112</xdr:colOff>
      <xdr:row>13</xdr:row>
      <xdr:rowOff>100012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892425"/>
          <a:ext cx="5472112" cy="979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838200</xdr:colOff>
      <xdr:row>15</xdr:row>
      <xdr:rowOff>139700</xdr:rowOff>
    </xdr:from>
    <xdr:to>
      <xdr:col>5</xdr:col>
      <xdr:colOff>280988</xdr:colOff>
      <xdr:row>19</xdr:row>
      <xdr:rowOff>23813</xdr:rowOff>
    </xdr:to>
    <xdr:sp macro="" textlink="">
      <xdr:nvSpPr>
        <xdr:cNvPr id="4" name="11 CuadroText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838200" y="4292600"/>
          <a:ext cx="3348038" cy="646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A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s-AR">
              <a:latin typeface="Calibri" panose="020F0502020204030204" pitchFamily="34" charset="0"/>
            </a:rPr>
            <a:t>Si la inflación en 2011 es del 20%: </a:t>
          </a:r>
        </a:p>
        <a:p>
          <a:pPr eaLnBrk="1" hangingPunct="1"/>
          <a:r>
            <a:rPr lang="es-AR">
              <a:latin typeface="Calibri" panose="020F0502020204030204" pitchFamily="34" charset="0"/>
            </a:rPr>
            <a:t>IPC2011= 185.2</a:t>
          </a:r>
          <a:endParaRPr lang="en-US">
            <a:latin typeface="Calibri" panose="020F0502020204030204" pitchFamily="34" charset="0"/>
          </a:endParaRPr>
        </a:p>
      </xdr:txBody>
    </xdr:sp>
    <xdr:clientData/>
  </xdr:twoCellAnchor>
  <xdr:twoCellAnchor editAs="oneCell">
    <xdr:from>
      <xdr:col>5</xdr:col>
      <xdr:colOff>409576</xdr:colOff>
      <xdr:row>15</xdr:row>
      <xdr:rowOff>19050</xdr:rowOff>
    </xdr:from>
    <xdr:to>
      <xdr:col>12</xdr:col>
      <xdr:colOff>196851</xdr:colOff>
      <xdr:row>20</xdr:row>
      <xdr:rowOff>3175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6" y="4171950"/>
          <a:ext cx="5121275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21</xdr:row>
      <xdr:rowOff>128587</xdr:rowOff>
    </xdr:from>
    <xdr:to>
      <xdr:col>5</xdr:col>
      <xdr:colOff>300038</xdr:colOff>
      <xdr:row>25</xdr:row>
      <xdr:rowOff>12699</xdr:rowOff>
    </xdr:to>
    <xdr:sp macro="" textlink="">
      <xdr:nvSpPr>
        <xdr:cNvPr id="6" name="14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5424487"/>
          <a:ext cx="3348038" cy="646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A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s-AR">
              <a:latin typeface="Calibri" panose="020F0502020204030204" pitchFamily="34" charset="0"/>
            </a:rPr>
            <a:t>Si la inflación en 2011 es del 25%: </a:t>
          </a:r>
        </a:p>
        <a:p>
          <a:pPr eaLnBrk="1" hangingPunct="1"/>
          <a:r>
            <a:rPr lang="es-AR">
              <a:latin typeface="Calibri" panose="020F0502020204030204" pitchFamily="34" charset="0"/>
            </a:rPr>
            <a:t>IPC2011= 192.9</a:t>
          </a:r>
          <a:endParaRPr lang="en-US">
            <a:latin typeface="Calibri" panose="020F0502020204030204" pitchFamily="34" charset="0"/>
          </a:endParaRPr>
        </a:p>
      </xdr:txBody>
    </xdr:sp>
    <xdr:clientData/>
  </xdr:twoCellAnchor>
  <xdr:twoCellAnchor editAs="oneCell">
    <xdr:from>
      <xdr:col>5</xdr:col>
      <xdr:colOff>428625</xdr:colOff>
      <xdr:row>21</xdr:row>
      <xdr:rowOff>55563</xdr:rowOff>
    </xdr:from>
    <xdr:to>
      <xdr:col>12</xdr:col>
      <xdr:colOff>366713</xdr:colOff>
      <xdr:row>26</xdr:row>
      <xdr:rowOff>39688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351463"/>
          <a:ext cx="5272088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34926</xdr:colOff>
      <xdr:row>26</xdr:row>
      <xdr:rowOff>103187</xdr:rowOff>
    </xdr:from>
    <xdr:to>
      <xdr:col>13</xdr:col>
      <xdr:colOff>1</xdr:colOff>
      <xdr:row>28</xdr:row>
      <xdr:rowOff>90487</xdr:rowOff>
    </xdr:to>
    <xdr:sp macro="" textlink="">
      <xdr:nvSpPr>
        <xdr:cNvPr id="8" name="17 CuadroTex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892176" y="6351587"/>
          <a:ext cx="910907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A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r>
            <a:rPr lang="es-AR">
              <a:latin typeface="Calibri" panose="020F0502020204030204" pitchFamily="34" charset="0"/>
            </a:rPr>
            <a:t>PNNpm = PBIpm – D + SSRR = 725600 – 430 – 350 = 724820 millones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268165</xdr:colOff>
      <xdr:row>8</xdr:row>
      <xdr:rowOff>121628</xdr:rowOff>
    </xdr:from>
    <xdr:to>
      <xdr:col>17</xdr:col>
      <xdr:colOff>375871</xdr:colOff>
      <xdr:row>14</xdr:row>
      <xdr:rowOff>103454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1065" y="1979003"/>
          <a:ext cx="6965706" cy="11438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iago/Documentos/UCC-Santi/4to/Economia/Practico/Ejercicios/Unidad%204/1.%20Ejercicios%20-%20Metodo%20del%20gasto%20-%20Valor%20agregado%20-%20Indice%20de%20precios%20-%20PBI-IPC%20-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o del Gasto"/>
      <sheetName val="Metodo del Gasto 2"/>
      <sheetName val="Metodo del Valor Agregado"/>
      <sheetName val="Indice de Precios"/>
      <sheetName val="PBI Real 1"/>
      <sheetName val="PBI Real 2"/>
      <sheetName val="Macr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S67"/>
  <sheetViews>
    <sheetView topLeftCell="B1" zoomScale="85" zoomScaleNormal="85" workbookViewId="0">
      <selection activeCell="F15" sqref="F15"/>
    </sheetView>
  </sheetViews>
  <sheetFormatPr baseColWidth="10" defaultColWidth="11.42578125" defaultRowHeight="18" customHeight="1" outlineLevelRow="1"/>
  <cols>
    <col min="1" max="1" width="27.85546875" style="1" bestFit="1" customWidth="1"/>
    <col min="2" max="2" width="46" style="1" customWidth="1"/>
    <col min="3" max="3" width="11.85546875" style="1" bestFit="1" customWidth="1"/>
    <col min="4" max="4" width="6.5703125" style="1" bestFit="1" customWidth="1"/>
    <col min="5" max="5" width="8.5703125" style="2" bestFit="1" customWidth="1"/>
    <col min="6" max="6" width="9.5703125" style="2" bestFit="1" customWidth="1"/>
    <col min="7" max="7" width="8.140625" style="2" bestFit="1" customWidth="1"/>
    <col min="8" max="8" width="7.7109375" style="2" customWidth="1"/>
    <col min="9" max="9" width="6.42578125" style="2" bestFit="1" customWidth="1"/>
    <col min="10" max="10" width="8.5703125" style="2" bestFit="1" customWidth="1"/>
    <col min="11" max="16384" width="11.42578125" style="1"/>
  </cols>
  <sheetData>
    <row r="2" spans="1:10" s="15" customFormat="1" ht="15.75">
      <c r="A2" s="16" t="s">
        <v>33</v>
      </c>
    </row>
    <row r="3" spans="1:10" s="5" customFormat="1" ht="23.25">
      <c r="B3" s="89" t="s">
        <v>29</v>
      </c>
      <c r="C3" s="90"/>
      <c r="D3" s="90"/>
      <c r="E3" s="91"/>
      <c r="F3" s="91"/>
      <c r="G3" s="91"/>
      <c r="H3" s="91"/>
      <c r="I3" s="91"/>
      <c r="J3" s="91"/>
    </row>
    <row r="4" spans="1:10" s="5" customFormat="1" ht="23.25">
      <c r="B4" s="90"/>
      <c r="C4" s="90"/>
      <c r="D4" s="90"/>
      <c r="E4" s="91"/>
      <c r="F4" s="91"/>
      <c r="G4" s="91"/>
      <c r="H4" s="91"/>
      <c r="I4" s="91"/>
      <c r="J4" s="91"/>
    </row>
    <row r="5" spans="1:10" s="5" customFormat="1" ht="23.25">
      <c r="B5" s="7" t="s">
        <v>0</v>
      </c>
      <c r="C5" s="7" t="s">
        <v>1</v>
      </c>
      <c r="D5" s="7">
        <v>20</v>
      </c>
      <c r="E5" s="91"/>
      <c r="F5" s="91"/>
      <c r="G5" s="91"/>
      <c r="H5" s="91"/>
      <c r="I5" s="91"/>
      <c r="J5" s="91"/>
    </row>
    <row r="6" spans="1:10" s="5" customFormat="1" ht="23.25">
      <c r="B6" s="7" t="s">
        <v>7</v>
      </c>
      <c r="C6" s="7" t="s">
        <v>5</v>
      </c>
      <c r="D6" s="7">
        <v>100</v>
      </c>
      <c r="E6" s="91"/>
      <c r="F6" s="91"/>
      <c r="G6" s="91"/>
      <c r="H6" s="91"/>
      <c r="I6" s="91"/>
      <c r="J6" s="91"/>
    </row>
    <row r="7" spans="1:10" s="5" customFormat="1" ht="23.25">
      <c r="B7" s="7" t="s">
        <v>8</v>
      </c>
      <c r="C7" s="7" t="s">
        <v>2</v>
      </c>
      <c r="D7" s="7">
        <v>800</v>
      </c>
      <c r="E7" s="91"/>
      <c r="F7" s="91"/>
      <c r="G7" s="91"/>
      <c r="H7" s="91"/>
      <c r="I7" s="91"/>
      <c r="J7" s="91"/>
    </row>
    <row r="8" spans="1:10" s="5" customFormat="1" ht="23.25">
      <c r="B8" s="7" t="s">
        <v>9</v>
      </c>
      <c r="C8" s="7" t="s">
        <v>10</v>
      </c>
      <c r="D8" s="7">
        <v>20</v>
      </c>
      <c r="E8" s="91"/>
      <c r="F8" s="91"/>
      <c r="G8" s="91"/>
      <c r="H8" s="91"/>
      <c r="I8" s="91"/>
      <c r="J8" s="91"/>
    </row>
    <row r="9" spans="1:10" s="5" customFormat="1" ht="23.25">
      <c r="B9" s="7" t="s">
        <v>12</v>
      </c>
      <c r="C9" s="7" t="s">
        <v>3</v>
      </c>
      <c r="D9" s="7">
        <v>200</v>
      </c>
      <c r="E9" s="91"/>
      <c r="F9" s="91"/>
      <c r="G9" s="91"/>
      <c r="H9" s="91"/>
      <c r="I9" s="91"/>
      <c r="J9" s="91"/>
    </row>
    <row r="10" spans="1:10" s="5" customFormat="1" ht="23.25">
      <c r="B10" s="7" t="s">
        <v>13</v>
      </c>
      <c r="C10" s="7" t="s">
        <v>14</v>
      </c>
      <c r="D10" s="7">
        <v>10</v>
      </c>
      <c r="E10" s="91"/>
      <c r="F10" s="91"/>
      <c r="G10" s="91"/>
      <c r="H10" s="91"/>
      <c r="I10" s="91"/>
      <c r="J10" s="91"/>
    </row>
    <row r="11" spans="1:10" s="5" customFormat="1" ht="23.25">
      <c r="B11" s="7" t="s">
        <v>15</v>
      </c>
      <c r="C11" s="7" t="s">
        <v>16</v>
      </c>
      <c r="D11" s="7">
        <v>50</v>
      </c>
      <c r="E11" s="91"/>
      <c r="F11" s="91"/>
      <c r="G11" s="91"/>
      <c r="H11" s="91"/>
      <c r="I11" s="91"/>
      <c r="J11" s="91"/>
    </row>
    <row r="12" spans="1:10" s="5" customFormat="1" ht="23.25">
      <c r="B12" s="7" t="s">
        <v>18</v>
      </c>
      <c r="C12" s="7" t="s">
        <v>4</v>
      </c>
      <c r="D12" s="7">
        <v>60</v>
      </c>
      <c r="E12" s="91"/>
      <c r="F12" s="91"/>
      <c r="G12" s="91"/>
      <c r="H12" s="91"/>
      <c r="I12" s="91"/>
      <c r="J12" s="91"/>
    </row>
    <row r="13" spans="1:10" s="5" customFormat="1" ht="23.25">
      <c r="B13" s="7" t="s">
        <v>19</v>
      </c>
      <c r="C13" s="7" t="s">
        <v>20</v>
      </c>
      <c r="D13" s="7">
        <v>70</v>
      </c>
      <c r="E13" s="91"/>
      <c r="F13" s="91"/>
      <c r="G13" s="91"/>
      <c r="H13" s="91"/>
      <c r="I13" s="91"/>
      <c r="J13" s="91"/>
    </row>
    <row r="14" spans="1:10" s="5" customFormat="1" ht="23.25">
      <c r="B14" s="7" t="s">
        <v>21</v>
      </c>
      <c r="C14" s="7" t="s">
        <v>22</v>
      </c>
      <c r="D14" s="7">
        <v>30</v>
      </c>
      <c r="E14" s="91"/>
      <c r="F14" s="91"/>
      <c r="G14" s="91"/>
      <c r="H14" s="91"/>
      <c r="I14" s="91"/>
      <c r="J14" s="91"/>
    </row>
    <row r="15" spans="1:10" s="5" customFormat="1" ht="23.25">
      <c r="B15" s="90"/>
      <c r="C15" s="90"/>
      <c r="D15" s="90"/>
      <c r="E15" s="91"/>
      <c r="F15" s="91"/>
      <c r="G15" s="91"/>
      <c r="H15" s="91"/>
      <c r="I15" s="91"/>
      <c r="J15" s="91"/>
    </row>
    <row r="16" spans="1:10" s="5" customFormat="1" ht="23.25">
      <c r="B16" s="92" t="s">
        <v>28</v>
      </c>
      <c r="C16" s="90"/>
      <c r="D16" s="90"/>
      <c r="E16" s="91"/>
      <c r="F16" s="91"/>
      <c r="G16" s="91"/>
      <c r="H16" s="91"/>
      <c r="I16" s="91"/>
      <c r="J16" s="91"/>
    </row>
    <row r="17" spans="1:12" s="6" customFormat="1" ht="23.25">
      <c r="B17" s="93" t="s">
        <v>30</v>
      </c>
      <c r="C17" s="90"/>
      <c r="D17" s="90"/>
      <c r="E17" s="91"/>
      <c r="F17" s="91"/>
      <c r="G17" s="91"/>
      <c r="H17" s="91"/>
      <c r="I17" s="91"/>
      <c r="J17" s="91"/>
    </row>
    <row r="18" spans="1:12" s="6" customFormat="1" ht="23.25">
      <c r="B18" s="93" t="s">
        <v>107</v>
      </c>
      <c r="C18" s="90"/>
      <c r="D18" s="90"/>
      <c r="E18" s="91"/>
      <c r="F18" s="91"/>
      <c r="G18" s="91"/>
      <c r="H18" s="91"/>
      <c r="I18" s="91"/>
      <c r="J18" s="91"/>
    </row>
    <row r="19" spans="1:12" s="6" customFormat="1" ht="23.25">
      <c r="B19" s="93" t="s">
        <v>31</v>
      </c>
      <c r="C19" s="90"/>
      <c r="D19" s="90"/>
      <c r="E19" s="91"/>
      <c r="F19" s="91"/>
      <c r="G19" s="91"/>
      <c r="H19" s="91"/>
      <c r="I19" s="91"/>
      <c r="J19" s="91"/>
    </row>
    <row r="20" spans="1:12" s="6" customFormat="1" ht="23.25">
      <c r="B20" s="93" t="s">
        <v>32</v>
      </c>
      <c r="C20" s="90"/>
      <c r="D20" s="90"/>
      <c r="E20" s="91"/>
      <c r="F20" s="91"/>
      <c r="G20" s="91"/>
      <c r="H20" s="91"/>
      <c r="I20" s="91"/>
      <c r="J20" s="91"/>
    </row>
    <row r="23" spans="1:12" s="14" customFormat="1" ht="18" customHeight="1">
      <c r="A23" s="14" t="s">
        <v>38</v>
      </c>
    </row>
    <row r="25" spans="1:12" s="8" customFormat="1" ht="18" customHeight="1" outlineLevel="1">
      <c r="E25" s="11" t="s">
        <v>2</v>
      </c>
      <c r="F25" s="11" t="s">
        <v>3</v>
      </c>
      <c r="G25" s="11" t="s">
        <v>1</v>
      </c>
      <c r="H25" s="11" t="s">
        <v>4</v>
      </c>
      <c r="I25" s="11" t="s">
        <v>5</v>
      </c>
      <c r="J25" s="11" t="s">
        <v>6</v>
      </c>
    </row>
    <row r="26" spans="1:12" s="8" customFormat="1" ht="18" customHeight="1" outlineLevel="1">
      <c r="D26" s="13" t="s">
        <v>34</v>
      </c>
      <c r="E26" s="11">
        <f>+D7</f>
        <v>800</v>
      </c>
      <c r="F26" s="11">
        <f>+D9</f>
        <v>200</v>
      </c>
      <c r="G26" s="11">
        <f>+D5</f>
        <v>20</v>
      </c>
      <c r="H26" s="11">
        <f>+D12</f>
        <v>60</v>
      </c>
      <c r="I26" s="11">
        <f>-D6</f>
        <v>-100</v>
      </c>
      <c r="J26" s="12">
        <f>+SUM(E26:I26)</f>
        <v>980</v>
      </c>
    </row>
    <row r="27" spans="1:12" s="8" customFormat="1" ht="18" customHeight="1" outlineLevel="1">
      <c r="E27" s="9"/>
      <c r="F27" s="9"/>
      <c r="G27" s="9"/>
      <c r="H27" s="9"/>
      <c r="I27" s="9"/>
      <c r="J27" s="9"/>
    </row>
    <row r="28" spans="1:12" s="8" customFormat="1" ht="18" customHeight="1" outlineLevel="1">
      <c r="E28" s="11" t="str">
        <f>+J25</f>
        <v>PBIpm</v>
      </c>
      <c r="F28" s="11" t="str">
        <f>+C10</f>
        <v>ImpInd</v>
      </c>
      <c r="G28" s="11" t="s">
        <v>11</v>
      </c>
      <c r="H28" s="9"/>
      <c r="I28" s="9"/>
      <c r="J28" s="9"/>
      <c r="K28" s="8" t="s">
        <v>119</v>
      </c>
    </row>
    <row r="29" spans="1:12" s="8" customFormat="1" ht="18" customHeight="1" outlineLevel="1">
      <c r="D29" s="13" t="s">
        <v>35</v>
      </c>
      <c r="E29" s="11">
        <f>+J26</f>
        <v>980</v>
      </c>
      <c r="F29" s="11">
        <f>+D10</f>
        <v>10</v>
      </c>
      <c r="G29" s="12">
        <f>+E29-F29</f>
        <v>970</v>
      </c>
      <c r="H29" s="9"/>
      <c r="I29" s="9"/>
      <c r="J29" s="9"/>
      <c r="K29" s="8" t="s">
        <v>11</v>
      </c>
      <c r="L29" s="8" t="s">
        <v>23</v>
      </c>
    </row>
    <row r="30" spans="1:12" s="8" customFormat="1" ht="18" customHeight="1" outlineLevel="1">
      <c r="E30" s="9"/>
      <c r="F30" s="9"/>
      <c r="G30" s="9"/>
      <c r="H30" s="9"/>
      <c r="I30" s="9"/>
      <c r="J30" s="9"/>
    </row>
    <row r="31" spans="1:12" s="8" customFormat="1" ht="18" customHeight="1" outlineLevel="1">
      <c r="E31" s="11" t="str">
        <f>+G28</f>
        <v>PBIcf</v>
      </c>
      <c r="F31" s="11" t="str">
        <f>+C14</f>
        <v>SSRR</v>
      </c>
      <c r="G31" s="11" t="s">
        <v>17</v>
      </c>
      <c r="H31" s="9"/>
      <c r="I31" s="9"/>
      <c r="J31" s="9"/>
    </row>
    <row r="32" spans="1:12" s="8" customFormat="1" ht="18" customHeight="1" outlineLevel="1">
      <c r="E32" s="11">
        <f>+G29</f>
        <v>970</v>
      </c>
      <c r="F32" s="11">
        <f>+D14</f>
        <v>30</v>
      </c>
      <c r="G32" s="11">
        <f>+E32+F32</f>
        <v>1000</v>
      </c>
      <c r="H32" s="9"/>
      <c r="I32" s="9"/>
      <c r="J32" s="9"/>
    </row>
    <row r="33" spans="4:10" s="8" customFormat="1" ht="18" customHeight="1" outlineLevel="1">
      <c r="E33" s="9"/>
      <c r="F33" s="9"/>
      <c r="G33" s="9"/>
      <c r="H33" s="9"/>
      <c r="I33" s="9"/>
      <c r="J33" s="9"/>
    </row>
    <row r="34" spans="4:10" s="8" customFormat="1" ht="18" customHeight="1" outlineLevel="1">
      <c r="E34" s="11" t="str">
        <f>+G31</f>
        <v>PBNcf</v>
      </c>
      <c r="F34" s="11" t="str">
        <f>+C13</f>
        <v>Dep</v>
      </c>
      <c r="G34" s="11" t="s">
        <v>23</v>
      </c>
      <c r="H34" s="9"/>
      <c r="I34" s="9"/>
      <c r="J34" s="9"/>
    </row>
    <row r="35" spans="4:10" s="8" customFormat="1" ht="18" customHeight="1" outlineLevel="1">
      <c r="E35" s="11">
        <f>+G32</f>
        <v>1000</v>
      </c>
      <c r="F35" s="11">
        <f>-D13</f>
        <v>-70</v>
      </c>
      <c r="G35" s="11">
        <f>+E35+F35</f>
        <v>930</v>
      </c>
      <c r="H35" s="9"/>
      <c r="I35" s="9"/>
      <c r="J35" s="9"/>
    </row>
    <row r="36" spans="4:10" s="8" customFormat="1" ht="18" customHeight="1" outlineLevel="1">
      <c r="E36" s="9"/>
      <c r="F36" s="9"/>
      <c r="G36" s="9"/>
      <c r="H36" s="9"/>
      <c r="I36" s="9"/>
      <c r="J36" s="9"/>
    </row>
    <row r="37" spans="4:10" s="8" customFormat="1" ht="18" customHeight="1" outlineLevel="1">
      <c r="E37" s="11" t="str">
        <f>+G34</f>
        <v>PNNcf</v>
      </c>
      <c r="F37" s="11" t="s">
        <v>24</v>
      </c>
      <c r="G37" s="11" t="s">
        <v>25</v>
      </c>
      <c r="H37" s="9"/>
      <c r="I37" s="9"/>
      <c r="J37" s="9"/>
    </row>
    <row r="38" spans="4:10" s="8" customFormat="1" ht="18" customHeight="1" outlineLevel="1">
      <c r="D38" s="13" t="s">
        <v>36</v>
      </c>
      <c r="E38" s="11">
        <f>+G35</f>
        <v>930</v>
      </c>
      <c r="F38" s="11" t="s">
        <v>24</v>
      </c>
      <c r="G38" s="11">
        <f>+E38</f>
        <v>930</v>
      </c>
      <c r="H38" s="9"/>
      <c r="I38" s="9"/>
      <c r="J38" s="9"/>
    </row>
    <row r="39" spans="4:10" s="8" customFormat="1" ht="18" customHeight="1" outlineLevel="1">
      <c r="E39" s="9"/>
      <c r="F39" s="9"/>
      <c r="G39" s="9"/>
      <c r="H39" s="9"/>
      <c r="I39" s="9"/>
      <c r="J39" s="9"/>
    </row>
    <row r="40" spans="4:10" s="8" customFormat="1" ht="18" customHeight="1" outlineLevel="1">
      <c r="E40" s="11" t="str">
        <f>+G37</f>
        <v>YNNcf</v>
      </c>
      <c r="F40" s="11" t="str">
        <f>+C11</f>
        <v>Tr.Gob.</v>
      </c>
      <c r="G40" s="11" t="s">
        <v>26</v>
      </c>
      <c r="H40" s="9"/>
      <c r="I40" s="9"/>
      <c r="J40" s="9"/>
    </row>
    <row r="41" spans="4:10" s="8" customFormat="1" ht="18" customHeight="1" outlineLevel="1">
      <c r="E41" s="11">
        <f>+G38</f>
        <v>930</v>
      </c>
      <c r="F41" s="11">
        <f>+D11</f>
        <v>50</v>
      </c>
      <c r="G41" s="11">
        <f>+E41+F41</f>
        <v>980</v>
      </c>
      <c r="H41" s="9"/>
      <c r="I41" s="9"/>
      <c r="J41" s="9"/>
    </row>
    <row r="42" spans="4:10" s="8" customFormat="1" ht="18" customHeight="1" outlineLevel="1">
      <c r="E42" s="9"/>
      <c r="F42" s="9"/>
      <c r="G42" s="9"/>
      <c r="H42" s="9"/>
      <c r="I42" s="9"/>
      <c r="J42" s="9"/>
    </row>
    <row r="43" spans="4:10" s="8" customFormat="1" ht="18" customHeight="1" outlineLevel="1">
      <c r="E43" s="11" t="str">
        <f>+G40</f>
        <v>YP</v>
      </c>
      <c r="F43" s="11" t="str">
        <f>+C8</f>
        <v>ImpDir</v>
      </c>
      <c r="G43" s="11" t="s">
        <v>27</v>
      </c>
      <c r="H43" s="9"/>
      <c r="I43" s="9"/>
      <c r="J43" s="9"/>
    </row>
    <row r="44" spans="4:10" s="8" customFormat="1" ht="18" customHeight="1" outlineLevel="1">
      <c r="D44" s="13" t="s">
        <v>37</v>
      </c>
      <c r="E44" s="11">
        <f>+G41</f>
        <v>980</v>
      </c>
      <c r="F44" s="11">
        <f>-D8</f>
        <v>-20</v>
      </c>
      <c r="G44" s="11">
        <f>+E44+F44</f>
        <v>960</v>
      </c>
      <c r="H44" s="9"/>
      <c r="I44" s="9"/>
      <c r="J44" s="9"/>
    </row>
    <row r="45" spans="4:10" s="8" customFormat="1" ht="18" customHeight="1">
      <c r="E45" s="9"/>
      <c r="F45" s="9"/>
      <c r="G45" s="9"/>
      <c r="H45" s="9"/>
      <c r="I45" s="9"/>
      <c r="J45" s="9"/>
    </row>
    <row r="46" spans="4:10" s="8" customFormat="1" ht="18" customHeight="1">
      <c r="E46" s="9"/>
      <c r="F46" s="9"/>
      <c r="G46" s="9"/>
      <c r="H46" s="9"/>
      <c r="I46" s="9"/>
      <c r="J46" s="9"/>
    </row>
    <row r="47" spans="4:10" s="8" customFormat="1" ht="18" customHeight="1">
      <c r="E47" s="9"/>
      <c r="F47" s="9"/>
      <c r="G47" s="9"/>
      <c r="H47" s="9"/>
      <c r="I47" s="9"/>
      <c r="J47" s="9"/>
    </row>
    <row r="48" spans="4:10" s="8" customFormat="1" ht="18" customHeight="1">
      <c r="E48" s="9"/>
      <c r="F48" s="9"/>
      <c r="G48" s="9"/>
      <c r="H48" s="9"/>
      <c r="I48" s="9"/>
      <c r="J48" s="9"/>
    </row>
    <row r="49" spans="4:19" s="8" customFormat="1" ht="18" customHeight="1" outlineLevel="1" thickBot="1">
      <c r="E49" s="9"/>
      <c r="F49" s="9"/>
      <c r="G49" s="9"/>
      <c r="H49" s="9"/>
      <c r="I49" s="9"/>
      <c r="J49" s="9"/>
    </row>
    <row r="50" spans="4:19" s="8" customFormat="1" ht="18" customHeight="1" outlineLevel="1">
      <c r="E50" s="9" t="s">
        <v>2</v>
      </c>
      <c r="F50" s="9" t="s">
        <v>3</v>
      </c>
      <c r="G50" s="9" t="s">
        <v>1</v>
      </c>
      <c r="H50" s="9" t="s">
        <v>4</v>
      </c>
      <c r="I50" s="9" t="s">
        <v>5</v>
      </c>
      <c r="J50" s="9" t="s">
        <v>6</v>
      </c>
      <c r="M50" s="8" t="s">
        <v>6</v>
      </c>
      <c r="N50" s="8" t="s">
        <v>14</v>
      </c>
      <c r="O50" s="80" t="s">
        <v>11</v>
      </c>
      <c r="P50" s="81" t="s">
        <v>108</v>
      </c>
      <c r="Q50" s="81" t="s">
        <v>22</v>
      </c>
      <c r="R50" s="85" t="s">
        <v>23</v>
      </c>
    </row>
    <row r="51" spans="4:19" s="8" customFormat="1" ht="18" customHeight="1" outlineLevel="1" thickBot="1">
      <c r="D51" s="8" t="s">
        <v>34</v>
      </c>
      <c r="E51" s="9">
        <v>800</v>
      </c>
      <c r="F51" s="9">
        <v>200</v>
      </c>
      <c r="G51" s="9">
        <v>20</v>
      </c>
      <c r="H51" s="9">
        <v>60</v>
      </c>
      <c r="I51" s="9">
        <v>-100</v>
      </c>
      <c r="J51" s="9">
        <v>980</v>
      </c>
      <c r="M51" s="8">
        <v>980</v>
      </c>
      <c r="N51" s="8">
        <v>10</v>
      </c>
      <c r="O51" s="82">
        <v>970</v>
      </c>
      <c r="P51" s="83">
        <f>-D13</f>
        <v>-70</v>
      </c>
      <c r="Q51" s="83">
        <f>+D14</f>
        <v>30</v>
      </c>
      <c r="R51" s="84">
        <f>+O51+P51+Q51</f>
        <v>930</v>
      </c>
    </row>
    <row r="52" spans="4:19" s="8" customFormat="1" ht="18" customHeight="1" outlineLevel="1">
      <c r="E52" s="9"/>
      <c r="F52" s="9"/>
      <c r="G52" s="9"/>
      <c r="H52" s="9"/>
      <c r="I52" s="9"/>
      <c r="J52" s="9"/>
    </row>
    <row r="53" spans="4:19" ht="18" customHeight="1" outlineLevel="1">
      <c r="M53" s="1" t="s">
        <v>109</v>
      </c>
      <c r="O53" s="1" t="str">
        <f>+O50</f>
        <v>PBIcf</v>
      </c>
      <c r="P53" s="1" t="str">
        <f>+P50</f>
        <v>D</v>
      </c>
      <c r="Q53" s="1" t="s">
        <v>74</v>
      </c>
    </row>
    <row r="54" spans="4:19" ht="18" customHeight="1" outlineLevel="1">
      <c r="O54" s="1">
        <f>+O51</f>
        <v>970</v>
      </c>
      <c r="P54" s="1">
        <f>+P51</f>
        <v>-70</v>
      </c>
      <c r="Q54" s="1">
        <f>+O54+P54</f>
        <v>900</v>
      </c>
    </row>
    <row r="55" spans="4:19" ht="18" customHeight="1" outlineLevel="1">
      <c r="O55" s="1" t="s">
        <v>110</v>
      </c>
      <c r="Q55" s="1" t="str">
        <f>+Q53</f>
        <v>PNIcf</v>
      </c>
      <c r="R55" s="1" t="str">
        <f>+Q50</f>
        <v>SSRR</v>
      </c>
      <c r="S55" s="1" t="s">
        <v>23</v>
      </c>
    </row>
    <row r="56" spans="4:19" ht="18" customHeight="1" outlineLevel="1">
      <c r="Q56" s="1">
        <f>+Q54</f>
        <v>900</v>
      </c>
      <c r="R56" s="1">
        <f>+Q51</f>
        <v>30</v>
      </c>
      <c r="S56" s="1">
        <f>+Q56+R56</f>
        <v>930</v>
      </c>
    </row>
    <row r="57" spans="4:19" ht="18" customHeight="1" outlineLevel="1"/>
    <row r="58" spans="4:19" ht="18" customHeight="1" outlineLevel="1">
      <c r="P58" s="1" t="str">
        <f>+S55</f>
        <v>PNNcf</v>
      </c>
      <c r="Q58" s="1" t="s">
        <v>111</v>
      </c>
    </row>
    <row r="59" spans="4:19" ht="18" customHeight="1" outlineLevel="1">
      <c r="P59" s="1">
        <f>+S56</f>
        <v>930</v>
      </c>
      <c r="Q59" s="1">
        <f>+P59</f>
        <v>930</v>
      </c>
    </row>
    <row r="60" spans="4:19" ht="18" customHeight="1" outlineLevel="1"/>
    <row r="61" spans="4:19" ht="18" customHeight="1" outlineLevel="1">
      <c r="P61" s="1" t="s">
        <v>112</v>
      </c>
      <c r="Q61" s="1">
        <v>50</v>
      </c>
    </row>
    <row r="62" spans="4:19" ht="18" customHeight="1" outlineLevel="1">
      <c r="P62" s="1" t="s">
        <v>26</v>
      </c>
      <c r="Q62" s="1">
        <f>+Q59+Q61</f>
        <v>980</v>
      </c>
    </row>
    <row r="63" spans="4:19" ht="18" customHeight="1" outlineLevel="1"/>
    <row r="64" spans="4:19" ht="18" customHeight="1" outlineLevel="1">
      <c r="P64" s="1" t="s">
        <v>113</v>
      </c>
      <c r="Q64" s="1">
        <f>+D8</f>
        <v>20</v>
      </c>
    </row>
    <row r="65" spans="16:17" ht="18" customHeight="1" outlineLevel="1">
      <c r="P65" s="1" t="s">
        <v>27</v>
      </c>
      <c r="Q65" s="1">
        <f>+Q62-Q64</f>
        <v>960</v>
      </c>
    </row>
    <row r="66" spans="16:17" ht="18" customHeight="1" outlineLevel="1"/>
    <row r="67" spans="16:17" ht="18" customHeight="1" outlineLevel="1"/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51"/>
  <sheetViews>
    <sheetView zoomScale="90" zoomScaleNormal="90" workbookViewId="0">
      <selection activeCell="E35" sqref="E35"/>
    </sheetView>
  </sheetViews>
  <sheetFormatPr baseColWidth="10" defaultRowHeight="15" outlineLevelRow="1"/>
  <cols>
    <col min="1" max="1" width="13.7109375" bestFit="1" customWidth="1"/>
    <col min="2" max="2" width="18.7109375" style="17" customWidth="1"/>
    <col min="3" max="3" width="17.85546875" style="17" bestFit="1" customWidth="1"/>
    <col min="4" max="4" width="5.5703125" style="18" bestFit="1" customWidth="1"/>
    <col min="5" max="5" width="17.85546875" style="17" bestFit="1" customWidth="1"/>
    <col min="6" max="6" width="6" style="18" bestFit="1" customWidth="1"/>
    <col min="7" max="7" width="17.85546875" style="17" bestFit="1" customWidth="1"/>
    <col min="8" max="8" width="6" style="18" bestFit="1" customWidth="1"/>
    <col min="9" max="9" width="11.42578125" style="18"/>
    <col min="10" max="14" width="11.42578125" style="17"/>
  </cols>
  <sheetData>
    <row r="2" spans="1:10" s="15" customFormat="1" ht="15.75">
      <c r="A2" s="16" t="s">
        <v>33</v>
      </c>
    </row>
    <row r="3" spans="1:10" s="5" customFormat="1" ht="23.25">
      <c r="B3" s="94" t="s">
        <v>60</v>
      </c>
      <c r="E3" s="6"/>
      <c r="F3" s="6"/>
      <c r="G3" s="6"/>
      <c r="H3" s="6"/>
      <c r="I3" s="6"/>
      <c r="J3" s="6"/>
    </row>
    <row r="4" spans="1:10" s="5" customFormat="1" ht="24" thickBot="1">
      <c r="B4" s="19"/>
      <c r="E4" s="6"/>
      <c r="F4" s="6"/>
      <c r="G4" s="6"/>
      <c r="H4" s="6"/>
      <c r="I4" s="6"/>
      <c r="J4" s="6"/>
    </row>
    <row r="5" spans="1:10" s="3" customFormat="1" ht="21.75" thickBot="1">
      <c r="B5" s="40"/>
      <c r="C5" s="154" t="s">
        <v>40</v>
      </c>
      <c r="D5" s="155"/>
      <c r="E5" s="154" t="s">
        <v>41</v>
      </c>
      <c r="F5" s="155"/>
      <c r="G5" s="154" t="s">
        <v>42</v>
      </c>
      <c r="H5" s="155"/>
      <c r="I5" s="4"/>
      <c r="J5" s="4"/>
    </row>
    <row r="6" spans="1:10" s="3" customFormat="1" ht="21.75" thickBot="1">
      <c r="B6" s="41"/>
      <c r="C6" s="154" t="s">
        <v>45</v>
      </c>
      <c r="D6" s="155"/>
      <c r="E6" s="154" t="s">
        <v>46</v>
      </c>
      <c r="F6" s="155"/>
      <c r="G6" s="154" t="s">
        <v>59</v>
      </c>
      <c r="H6" s="155"/>
      <c r="I6" s="4"/>
      <c r="J6" s="4"/>
    </row>
    <row r="7" spans="1:10" s="3" customFormat="1" ht="21">
      <c r="B7" s="156" t="s">
        <v>43</v>
      </c>
      <c r="C7" s="42" t="s">
        <v>44</v>
      </c>
      <c r="D7" s="43">
        <v>20</v>
      </c>
      <c r="E7" s="42" t="s">
        <v>45</v>
      </c>
      <c r="F7" s="43">
        <f>+D16</f>
        <v>0</v>
      </c>
      <c r="G7" s="42" t="s">
        <v>46</v>
      </c>
      <c r="H7" s="43">
        <f>+F16</f>
        <v>0</v>
      </c>
      <c r="I7" s="4"/>
      <c r="J7" s="4"/>
    </row>
    <row r="8" spans="1:10" s="3" customFormat="1" ht="21">
      <c r="B8" s="157"/>
      <c r="C8" s="44" t="s">
        <v>47</v>
      </c>
      <c r="D8" s="45">
        <v>13</v>
      </c>
      <c r="E8" s="44" t="s">
        <v>48</v>
      </c>
      <c r="F8" s="45">
        <v>18</v>
      </c>
      <c r="G8" s="44" t="s">
        <v>49</v>
      </c>
      <c r="H8" s="45">
        <v>13</v>
      </c>
      <c r="I8" s="4"/>
      <c r="J8" s="4"/>
    </row>
    <row r="9" spans="1:10" s="3" customFormat="1" ht="21">
      <c r="B9" s="157"/>
      <c r="C9" s="44" t="s">
        <v>50</v>
      </c>
      <c r="D9" s="45">
        <v>5</v>
      </c>
      <c r="E9" s="44" t="s">
        <v>51</v>
      </c>
      <c r="F9" s="45">
        <v>4</v>
      </c>
      <c r="G9" s="44" t="s">
        <v>51</v>
      </c>
      <c r="H9" s="45">
        <v>8</v>
      </c>
      <c r="I9" s="4"/>
      <c r="J9" s="4"/>
    </row>
    <row r="10" spans="1:10" s="3" customFormat="1" ht="21">
      <c r="B10" s="157"/>
      <c r="C10" s="44" t="s">
        <v>51</v>
      </c>
      <c r="D10" s="45">
        <v>2</v>
      </c>
      <c r="E10" s="44"/>
      <c r="F10" s="86"/>
      <c r="G10" s="44"/>
      <c r="H10" s="86"/>
      <c r="I10" s="4"/>
      <c r="J10" s="4"/>
    </row>
    <row r="11" spans="1:10" s="3" customFormat="1" ht="21.75" thickBot="1">
      <c r="B11" s="158"/>
      <c r="C11" s="46"/>
      <c r="D11" s="47"/>
      <c r="E11" s="46"/>
      <c r="F11" s="47"/>
      <c r="G11" s="46"/>
      <c r="H11" s="47"/>
      <c r="I11" s="4"/>
      <c r="J11" s="4"/>
    </row>
    <row r="12" spans="1:10" s="3" customFormat="1" ht="21">
      <c r="B12" s="159" t="s">
        <v>52</v>
      </c>
      <c r="C12" s="42" t="s">
        <v>53</v>
      </c>
      <c r="D12" s="43">
        <v>12</v>
      </c>
      <c r="E12" s="42" t="s">
        <v>53</v>
      </c>
      <c r="F12" s="43">
        <v>13</v>
      </c>
      <c r="G12" s="42" t="s">
        <v>53</v>
      </c>
      <c r="H12" s="43">
        <v>18</v>
      </c>
      <c r="I12" s="4"/>
      <c r="J12" s="4"/>
    </row>
    <row r="13" spans="1:10" s="3" customFormat="1" ht="21">
      <c r="B13" s="160"/>
      <c r="C13" s="44" t="s">
        <v>55</v>
      </c>
      <c r="D13" s="45">
        <v>25</v>
      </c>
      <c r="E13" s="44" t="s">
        <v>55</v>
      </c>
      <c r="F13" s="45">
        <v>20</v>
      </c>
      <c r="G13" s="44" t="s">
        <v>55</v>
      </c>
      <c r="H13" s="45">
        <v>12</v>
      </c>
      <c r="I13" s="34" t="s">
        <v>54</v>
      </c>
      <c r="J13" s="4"/>
    </row>
    <row r="14" spans="1:10" s="3" customFormat="1" ht="21">
      <c r="B14" s="160"/>
      <c r="C14" s="44" t="s">
        <v>56</v>
      </c>
      <c r="D14" s="45">
        <v>10</v>
      </c>
      <c r="E14" s="44" t="s">
        <v>56</v>
      </c>
      <c r="F14" s="45">
        <v>11</v>
      </c>
      <c r="G14" s="44" t="s">
        <v>56</v>
      </c>
      <c r="H14" s="45">
        <v>15</v>
      </c>
      <c r="I14" s="30" t="s">
        <v>57</v>
      </c>
      <c r="J14" s="4"/>
    </row>
    <row r="15" spans="1:10" s="3" customFormat="1" ht="21.75" thickBot="1">
      <c r="B15" s="161"/>
      <c r="C15" s="46"/>
      <c r="D15" s="47"/>
      <c r="E15" s="46"/>
      <c r="F15" s="47"/>
      <c r="G15" s="46"/>
      <c r="H15" s="47"/>
      <c r="I15" s="4"/>
      <c r="J15" s="4"/>
    </row>
    <row r="16" spans="1:10" s="3" customFormat="1" ht="42">
      <c r="B16" s="48" t="s">
        <v>114</v>
      </c>
      <c r="C16" s="49"/>
      <c r="D16" s="50"/>
      <c r="E16" s="49"/>
      <c r="F16" s="50"/>
      <c r="G16" s="49"/>
      <c r="H16" s="50"/>
      <c r="I16" s="4"/>
      <c r="J16" s="4"/>
    </row>
    <row r="17" spans="1:10" s="5" customFormat="1" ht="23.25">
      <c r="B17" s="20" t="s">
        <v>28</v>
      </c>
      <c r="C17" s="6"/>
      <c r="D17" s="6"/>
      <c r="E17" s="6"/>
      <c r="F17" s="6"/>
      <c r="G17" s="6"/>
      <c r="H17" s="6"/>
      <c r="I17" s="6"/>
      <c r="J17" s="6"/>
    </row>
    <row r="18" spans="1:10" s="5" customFormat="1" ht="23.25">
      <c r="B18" s="20" t="s">
        <v>61</v>
      </c>
      <c r="C18" s="6"/>
      <c r="D18" s="6"/>
      <c r="E18" s="6"/>
      <c r="F18" s="6"/>
      <c r="G18" s="6"/>
      <c r="H18" s="6"/>
      <c r="I18" s="6"/>
      <c r="J18" s="6"/>
    </row>
    <row r="19" spans="1:10" s="5" customFormat="1" ht="23.25">
      <c r="B19" s="6"/>
      <c r="C19" s="6"/>
      <c r="D19" s="6"/>
      <c r="E19" s="6"/>
      <c r="F19" s="6"/>
      <c r="G19" s="6"/>
      <c r="H19" s="6"/>
      <c r="I19" s="6"/>
      <c r="J19" s="6"/>
    </row>
    <row r="20" spans="1:10" s="14" customFormat="1" ht="18" customHeight="1">
      <c r="A20" s="14" t="s">
        <v>38</v>
      </c>
    </row>
    <row r="21" spans="1:10" s="5" customFormat="1" ht="23.25">
      <c r="B21" s="21" t="s">
        <v>62</v>
      </c>
      <c r="E21" s="6"/>
      <c r="F21" s="6"/>
      <c r="G21" s="6"/>
      <c r="H21" s="6"/>
      <c r="I21" s="6"/>
      <c r="J21" s="6"/>
    </row>
    <row r="22" spans="1:10" s="5" customFormat="1" ht="23.25">
      <c r="B22" s="20" t="s">
        <v>63</v>
      </c>
      <c r="E22" s="6"/>
      <c r="F22" s="6"/>
      <c r="G22" s="6"/>
      <c r="H22" s="6"/>
      <c r="I22" s="6"/>
      <c r="J22" s="6"/>
    </row>
    <row r="23" spans="1:10" s="5" customFormat="1" ht="23.25">
      <c r="B23" s="20" t="s">
        <v>64</v>
      </c>
      <c r="E23" s="6"/>
      <c r="F23" s="6"/>
      <c r="G23" s="6"/>
      <c r="H23" s="6"/>
      <c r="I23" s="6"/>
      <c r="J23" s="6"/>
    </row>
    <row r="24" spans="1:10" s="5" customFormat="1" ht="24" thickBot="1">
      <c r="B24" s="19"/>
      <c r="E24" s="6"/>
      <c r="F24" s="6"/>
      <c r="G24" s="6"/>
      <c r="H24" s="6"/>
      <c r="I24" s="6"/>
      <c r="J24" s="6"/>
    </row>
    <row r="25" spans="1:10" s="22" customFormat="1" ht="20.100000000000001" customHeight="1" outlineLevel="1" thickBot="1">
      <c r="B25" s="23" t="s">
        <v>39</v>
      </c>
      <c r="C25" s="146" t="s">
        <v>40</v>
      </c>
      <c r="D25" s="147"/>
      <c r="E25" s="146" t="s">
        <v>41</v>
      </c>
      <c r="F25" s="147"/>
      <c r="G25" s="146" t="s">
        <v>42</v>
      </c>
      <c r="H25" s="147"/>
      <c r="I25" s="24"/>
    </row>
    <row r="26" spans="1:10" s="22" customFormat="1" ht="20.100000000000001" customHeight="1" outlineLevel="1">
      <c r="B26" s="148" t="s">
        <v>43</v>
      </c>
      <c r="C26" s="25" t="s">
        <v>44</v>
      </c>
      <c r="D26" s="26">
        <v>20</v>
      </c>
      <c r="E26" s="25" t="s">
        <v>45</v>
      </c>
      <c r="F26" s="26">
        <f>+D30+D34</f>
        <v>87</v>
      </c>
      <c r="G26" s="25" t="s">
        <v>46</v>
      </c>
      <c r="H26" s="26">
        <f>+F30+F34</f>
        <v>153</v>
      </c>
      <c r="I26" s="27"/>
    </row>
    <row r="27" spans="1:10" s="22" customFormat="1" ht="20.100000000000001" customHeight="1" outlineLevel="1">
      <c r="B27" s="149"/>
      <c r="C27" s="28" t="s">
        <v>47</v>
      </c>
      <c r="D27" s="29">
        <v>13</v>
      </c>
      <c r="E27" s="28" t="s">
        <v>48</v>
      </c>
      <c r="F27" s="29">
        <v>18</v>
      </c>
      <c r="G27" s="28" t="s">
        <v>49</v>
      </c>
      <c r="H27" s="29">
        <v>13</v>
      </c>
      <c r="I27" s="30"/>
    </row>
    <row r="28" spans="1:10" s="22" customFormat="1" ht="20.100000000000001" customHeight="1" outlineLevel="1">
      <c r="B28" s="149"/>
      <c r="C28" s="28" t="s">
        <v>50</v>
      </c>
      <c r="D28" s="29">
        <v>5</v>
      </c>
      <c r="E28" s="28" t="s">
        <v>51</v>
      </c>
      <c r="F28" s="29">
        <v>4</v>
      </c>
      <c r="G28" s="28" t="s">
        <v>51</v>
      </c>
      <c r="H28" s="29">
        <v>8</v>
      </c>
      <c r="I28" s="30"/>
    </row>
    <row r="29" spans="1:10" s="22" customFormat="1" ht="20.100000000000001" customHeight="1" outlineLevel="1">
      <c r="B29" s="149"/>
      <c r="C29" s="28" t="s">
        <v>51</v>
      </c>
      <c r="D29" s="29">
        <v>2</v>
      </c>
      <c r="E29" s="28"/>
      <c r="F29" s="29"/>
      <c r="G29" s="28"/>
      <c r="H29" s="29"/>
      <c r="I29" s="30"/>
    </row>
    <row r="30" spans="1:10" s="22" customFormat="1" ht="20.100000000000001" customHeight="1" outlineLevel="1" thickBot="1">
      <c r="B30" s="150"/>
      <c r="C30" s="31"/>
      <c r="D30" s="32">
        <f>+SUM(D26:D29)</f>
        <v>40</v>
      </c>
      <c r="E30" s="31"/>
      <c r="F30" s="32">
        <f>+SUM(F26:F29)</f>
        <v>109</v>
      </c>
      <c r="G30" s="31"/>
      <c r="H30" s="32">
        <f>+SUM(H26:H29)</f>
        <v>174</v>
      </c>
      <c r="I30" s="33">
        <f>+H30+F30+D30</f>
        <v>323</v>
      </c>
    </row>
    <row r="31" spans="1:10" s="22" customFormat="1" ht="20.100000000000001" customHeight="1" outlineLevel="1">
      <c r="B31" s="151" t="s">
        <v>52</v>
      </c>
      <c r="C31" s="25" t="s">
        <v>53</v>
      </c>
      <c r="D31" s="26">
        <v>12</v>
      </c>
      <c r="E31" s="25" t="s">
        <v>53</v>
      </c>
      <c r="F31" s="26">
        <v>13</v>
      </c>
      <c r="G31" s="25" t="s">
        <v>53</v>
      </c>
      <c r="H31" s="26">
        <v>18</v>
      </c>
      <c r="I31" s="27"/>
    </row>
    <row r="32" spans="1:10" s="22" customFormat="1" ht="20.100000000000001" customHeight="1" outlineLevel="1">
      <c r="B32" s="152"/>
      <c r="C32" s="28" t="s">
        <v>55</v>
      </c>
      <c r="D32" s="29">
        <v>25</v>
      </c>
      <c r="E32" s="28" t="s">
        <v>55</v>
      </c>
      <c r="F32" s="29">
        <v>20</v>
      </c>
      <c r="G32" s="28" t="s">
        <v>55</v>
      </c>
      <c r="H32" s="29">
        <v>12</v>
      </c>
      <c r="I32" s="34" t="s">
        <v>54</v>
      </c>
    </row>
    <row r="33" spans="2:14" s="22" customFormat="1" ht="20.100000000000001" customHeight="1" outlineLevel="1">
      <c r="B33" s="152"/>
      <c r="C33" s="28" t="s">
        <v>56</v>
      </c>
      <c r="D33" s="29">
        <v>10</v>
      </c>
      <c r="E33" s="28" t="s">
        <v>56</v>
      </c>
      <c r="F33" s="29">
        <v>11</v>
      </c>
      <c r="G33" s="28" t="s">
        <v>56</v>
      </c>
      <c r="H33" s="29">
        <v>15</v>
      </c>
      <c r="I33" s="30" t="s">
        <v>57</v>
      </c>
    </row>
    <row r="34" spans="2:14" s="22" customFormat="1" ht="20.100000000000001" customHeight="1" outlineLevel="1" thickBot="1">
      <c r="B34" s="153"/>
      <c r="C34" s="31"/>
      <c r="D34" s="32">
        <f>+SUM(D31:D33)</f>
        <v>47</v>
      </c>
      <c r="E34" s="31"/>
      <c r="F34" s="32">
        <f>+SUM(F31:F33)</f>
        <v>44</v>
      </c>
      <c r="G34" s="31"/>
      <c r="H34" s="32">
        <f>+SUM(H31:H33)</f>
        <v>45</v>
      </c>
      <c r="I34" s="33">
        <f>+H34+F34+D34</f>
        <v>136</v>
      </c>
    </row>
    <row r="35" spans="2:14" s="22" customFormat="1" ht="20.100000000000001" customHeight="1" outlineLevel="1" thickBot="1">
      <c r="B35" s="35" t="s">
        <v>58</v>
      </c>
      <c r="C35" s="36"/>
      <c r="D35" s="37">
        <f>+D34+D30</f>
        <v>87</v>
      </c>
      <c r="E35" s="38"/>
      <c r="F35" s="37">
        <f>+F34+F30</f>
        <v>153</v>
      </c>
      <c r="G35" s="38"/>
      <c r="H35" s="37">
        <f>+H34+H30</f>
        <v>219</v>
      </c>
      <c r="I35" s="39">
        <f>+D30+F30+H30+D34+F34+H34</f>
        <v>459</v>
      </c>
    </row>
    <row r="36" spans="2:14">
      <c r="J36"/>
      <c r="K36"/>
      <c r="L36"/>
      <c r="M36"/>
      <c r="N36"/>
    </row>
    <row r="37" spans="2:14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2:14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>
      <c r="B48"/>
      <c r="C48"/>
      <c r="D48"/>
      <c r="E48"/>
      <c r="F48"/>
      <c r="G48"/>
      <c r="H48"/>
      <c r="I48"/>
      <c r="J48"/>
      <c r="K48"/>
      <c r="L48"/>
      <c r="M48"/>
      <c r="N48"/>
    </row>
    <row r="49" customFormat="1"/>
    <row r="50" customFormat="1"/>
    <row r="51" customFormat="1"/>
  </sheetData>
  <mergeCells count="13">
    <mergeCell ref="G6:H6"/>
    <mergeCell ref="B7:B11"/>
    <mergeCell ref="B12:B15"/>
    <mergeCell ref="C5:D5"/>
    <mergeCell ref="E5:F5"/>
    <mergeCell ref="G5:H5"/>
    <mergeCell ref="C6:D6"/>
    <mergeCell ref="E6:F6"/>
    <mergeCell ref="C25:D25"/>
    <mergeCell ref="E25:F25"/>
    <mergeCell ref="G25:H25"/>
    <mergeCell ref="B26:B30"/>
    <mergeCell ref="B31:B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29"/>
  <sheetViews>
    <sheetView topLeftCell="B3" workbookViewId="0">
      <selection activeCell="L20" sqref="L20"/>
    </sheetView>
  </sheetViews>
  <sheetFormatPr baseColWidth="10" defaultRowHeight="15" outlineLevelRow="1"/>
  <cols>
    <col min="1" max="1" width="12.85546875" bestFit="1" customWidth="1"/>
    <col min="2" max="2" width="39.85546875" customWidth="1"/>
    <col min="3" max="3" width="9.42578125" bestFit="1" customWidth="1"/>
    <col min="4" max="4" width="7" bestFit="1" customWidth="1"/>
    <col min="6" max="6" width="6.7109375" style="52" bestFit="1" customWidth="1"/>
    <col min="7" max="7" width="7.28515625" style="52" bestFit="1" customWidth="1"/>
    <col min="8" max="8" width="5.7109375" style="52" bestFit="1" customWidth="1"/>
    <col min="9" max="9" width="6.5703125" style="52" bestFit="1" customWidth="1"/>
    <col min="10" max="10" width="5.7109375" style="52" bestFit="1" customWidth="1"/>
    <col min="11" max="11" width="6.7109375" style="52" bestFit="1" customWidth="1"/>
  </cols>
  <sheetData>
    <row r="1" spans="1:11" s="1" customFormat="1" ht="18" customHeight="1">
      <c r="E1" s="2"/>
      <c r="F1" s="2"/>
      <c r="G1" s="2"/>
      <c r="H1" s="2"/>
      <c r="I1" s="2"/>
    </row>
    <row r="2" spans="1:11" s="15" customFormat="1" ht="15.75">
      <c r="A2" s="16" t="s">
        <v>33</v>
      </c>
    </row>
    <row r="4" spans="1:11" s="54" customFormat="1" ht="18.75">
      <c r="B4" s="55" t="s">
        <v>70</v>
      </c>
      <c r="C4" s="55"/>
      <c r="D4" s="55"/>
      <c r="E4" s="55"/>
      <c r="F4" s="56"/>
      <c r="G4" s="56"/>
      <c r="H4" s="57"/>
      <c r="I4" s="57"/>
      <c r="J4" s="57"/>
      <c r="K4" s="57"/>
    </row>
    <row r="5" spans="1:11" s="54" customFormat="1" ht="18.75">
      <c r="F5" s="57"/>
      <c r="G5" s="57"/>
      <c r="H5" s="57"/>
      <c r="I5" s="57"/>
      <c r="J5" s="57"/>
      <c r="K5" s="57"/>
    </row>
    <row r="6" spans="1:11" s="54" customFormat="1" ht="18.75">
      <c r="B6" s="10" t="s">
        <v>0</v>
      </c>
      <c r="C6" s="10" t="s">
        <v>1</v>
      </c>
      <c r="D6" s="100">
        <v>1350</v>
      </c>
      <c r="F6" s="57"/>
      <c r="G6" s="57"/>
      <c r="H6" s="57"/>
      <c r="I6" s="57"/>
      <c r="J6" s="57"/>
      <c r="K6" s="57"/>
    </row>
    <row r="7" spans="1:11" s="54" customFormat="1" ht="18.75">
      <c r="B7" s="10" t="s">
        <v>71</v>
      </c>
      <c r="C7" s="10" t="s">
        <v>14</v>
      </c>
      <c r="D7" s="10">
        <v>750</v>
      </c>
      <c r="F7" s="57"/>
      <c r="G7" s="57"/>
      <c r="H7" s="57"/>
      <c r="I7" s="57"/>
      <c r="J7" s="57"/>
      <c r="K7" s="57"/>
    </row>
    <row r="8" spans="1:11" s="54" customFormat="1" ht="18.75">
      <c r="B8" s="10" t="s">
        <v>12</v>
      </c>
      <c r="C8" s="10" t="s">
        <v>3</v>
      </c>
      <c r="D8" s="100">
        <v>1250</v>
      </c>
      <c r="F8" s="57"/>
      <c r="G8" s="57"/>
      <c r="H8" s="57"/>
      <c r="I8" s="57"/>
      <c r="J8" s="57"/>
      <c r="K8" s="57"/>
    </row>
    <row r="9" spans="1:11" s="54" customFormat="1" ht="18.75">
      <c r="B9" s="10" t="s">
        <v>72</v>
      </c>
      <c r="C9" s="10" t="s">
        <v>73</v>
      </c>
      <c r="D9" s="10">
        <v>650</v>
      </c>
      <c r="F9" s="57"/>
      <c r="G9" s="57"/>
      <c r="H9" s="57"/>
      <c r="I9" s="57"/>
      <c r="J9" s="57"/>
      <c r="K9" s="57"/>
    </row>
    <row r="10" spans="1:11" s="54" customFormat="1" ht="18.75">
      <c r="B10" s="10" t="s">
        <v>7</v>
      </c>
      <c r="C10" s="10" t="s">
        <v>5</v>
      </c>
      <c r="D10" s="100">
        <v>1500</v>
      </c>
      <c r="F10" s="57"/>
      <c r="G10" s="57"/>
      <c r="H10" s="57"/>
      <c r="I10" s="57"/>
      <c r="J10" s="57"/>
      <c r="K10" s="57"/>
    </row>
    <row r="11" spans="1:11" s="54" customFormat="1" ht="18.75">
      <c r="B11" s="10" t="s">
        <v>8</v>
      </c>
      <c r="C11" s="10" t="s">
        <v>2</v>
      </c>
      <c r="D11" s="100">
        <v>2950</v>
      </c>
      <c r="F11" s="57"/>
      <c r="G11" s="57"/>
      <c r="H11" s="57"/>
      <c r="I11" s="57"/>
      <c r="J11" s="57"/>
      <c r="K11" s="57"/>
    </row>
    <row r="12" spans="1:11" s="54" customFormat="1" ht="18.75">
      <c r="B12" s="10" t="s">
        <v>121</v>
      </c>
      <c r="C12" s="10" t="s">
        <v>75</v>
      </c>
      <c r="D12" s="10">
        <v>1150</v>
      </c>
      <c r="F12" s="57"/>
      <c r="G12" s="57"/>
      <c r="H12" s="57"/>
      <c r="I12" s="57"/>
      <c r="J12" s="57"/>
      <c r="K12" s="57"/>
    </row>
    <row r="13" spans="1:11" s="54" customFormat="1" ht="18.75">
      <c r="B13" s="10" t="s">
        <v>76</v>
      </c>
      <c r="C13" s="10" t="s">
        <v>77</v>
      </c>
      <c r="D13" s="10">
        <v>1200</v>
      </c>
      <c r="F13" s="57"/>
      <c r="G13" s="57"/>
      <c r="H13" s="57"/>
      <c r="I13" s="57"/>
      <c r="J13" s="57"/>
      <c r="K13" s="57"/>
    </row>
    <row r="14" spans="1:11" s="54" customFormat="1" ht="18.75">
      <c r="B14" s="10" t="s">
        <v>18</v>
      </c>
      <c r="C14" s="10" t="s">
        <v>4</v>
      </c>
      <c r="D14" s="100">
        <v>150</v>
      </c>
      <c r="F14" s="57"/>
      <c r="G14" s="57"/>
      <c r="H14" s="57"/>
      <c r="I14" s="57"/>
      <c r="J14" s="57"/>
      <c r="K14" s="57"/>
    </row>
    <row r="15" spans="1:11" s="54" customFormat="1" ht="18.75">
      <c r="B15" s="10" t="s">
        <v>19</v>
      </c>
      <c r="C15" s="10" t="s">
        <v>20</v>
      </c>
      <c r="D15" s="10">
        <v>600</v>
      </c>
      <c r="F15" s="57"/>
      <c r="G15" s="57"/>
      <c r="H15" s="57"/>
      <c r="I15" s="57"/>
      <c r="J15" s="57"/>
      <c r="K15" s="57"/>
    </row>
    <row r="16" spans="1:11" s="1" customFormat="1" ht="18" customHeight="1">
      <c r="E16" s="2"/>
      <c r="F16" s="2"/>
      <c r="G16" s="2"/>
      <c r="H16" s="2"/>
      <c r="I16" s="2"/>
      <c r="J16" s="2"/>
    </row>
    <row r="17" spans="1:15" s="14" customFormat="1" ht="18" customHeight="1">
      <c r="A17" s="14" t="s">
        <v>38</v>
      </c>
    </row>
    <row r="18" spans="1:15" ht="18" customHeight="1">
      <c r="F18"/>
      <c r="G18"/>
      <c r="H18"/>
      <c r="I18"/>
      <c r="J18"/>
      <c r="K18"/>
    </row>
    <row r="19" spans="1:15" outlineLevel="1">
      <c r="F19" s="52" t="s">
        <v>2</v>
      </c>
      <c r="G19" s="52" t="s">
        <v>3</v>
      </c>
      <c r="H19" s="52" t="s">
        <v>1</v>
      </c>
      <c r="I19" s="52" t="s">
        <v>4</v>
      </c>
      <c r="J19" s="52" t="s">
        <v>5</v>
      </c>
      <c r="K19" s="52" t="s">
        <v>6</v>
      </c>
      <c r="L19" s="52" t="s">
        <v>11</v>
      </c>
      <c r="M19" s="52" t="s">
        <v>105</v>
      </c>
      <c r="N19" s="52" t="s">
        <v>17</v>
      </c>
      <c r="O19" s="52" t="s">
        <v>23</v>
      </c>
    </row>
    <row r="20" spans="1:15" outlineLevel="1">
      <c r="F20" s="52">
        <f>+D11</f>
        <v>2950</v>
      </c>
      <c r="G20" s="52">
        <f>+D8</f>
        <v>1250</v>
      </c>
      <c r="H20" s="52">
        <f>+D6</f>
        <v>1350</v>
      </c>
      <c r="I20" s="52">
        <f>+D14</f>
        <v>150</v>
      </c>
      <c r="J20" s="52">
        <f>-D10</f>
        <v>-1500</v>
      </c>
      <c r="K20" s="102">
        <f>+SUM(F20:J20)</f>
        <v>4200</v>
      </c>
      <c r="L20" s="101" t="e">
        <f>+K20+'[1]Metodo del Valor Agregado'!$G$36 '[1]Metodo del Gasto 2'!$K$31+'[1]Metodo del Gasto'!D9-D7</f>
        <v>#VALUE!</v>
      </c>
      <c r="M20" s="101">
        <f>+K20+D13-D12</f>
        <v>4250</v>
      </c>
      <c r="N20" s="101">
        <f>+K20-D12+D13-(D7-D9)</f>
        <v>4150</v>
      </c>
      <c r="O20" s="101">
        <f>+N20-600</f>
        <v>3550</v>
      </c>
    </row>
    <row r="21" spans="1:15" outlineLevel="1"/>
    <row r="22" spans="1:15" outlineLevel="1">
      <c r="F22" s="52" t="str">
        <f>+K19</f>
        <v>PBIpm</v>
      </c>
      <c r="G22" s="52" t="str">
        <f>+C15</f>
        <v>Dep</v>
      </c>
      <c r="H22" s="53" t="s">
        <v>74</v>
      </c>
    </row>
    <row r="23" spans="1:15" outlineLevel="1">
      <c r="F23" s="102">
        <f>+K20</f>
        <v>4200</v>
      </c>
      <c r="G23" s="52">
        <f>-D15</f>
        <v>-600</v>
      </c>
      <c r="H23" s="103">
        <f>+F23+G23</f>
        <v>3600</v>
      </c>
    </row>
    <row r="24" spans="1:15" outlineLevel="1"/>
    <row r="25" spans="1:15" outlineLevel="1">
      <c r="F25" s="52" t="str">
        <f>+H22</f>
        <v>PNIcf</v>
      </c>
      <c r="G25" s="52" t="str">
        <f>+C13</f>
        <v>RRN</v>
      </c>
      <c r="H25" s="52" t="str">
        <f>+C12</f>
        <v>RRE</v>
      </c>
      <c r="I25" s="52" t="s">
        <v>23</v>
      </c>
    </row>
    <row r="26" spans="1:15" outlineLevel="1">
      <c r="F26" s="52">
        <f>+H23</f>
        <v>3600</v>
      </c>
      <c r="G26" s="52">
        <f>+D13</f>
        <v>1200</v>
      </c>
      <c r="H26" s="52">
        <f>-D12</f>
        <v>-1150</v>
      </c>
      <c r="I26" s="102">
        <f>+F26+G26+H26</f>
        <v>3650</v>
      </c>
    </row>
    <row r="27" spans="1:15" outlineLevel="1"/>
    <row r="28" spans="1:15" outlineLevel="1">
      <c r="F28" s="52" t="str">
        <f>+I25</f>
        <v>PNNcf</v>
      </c>
      <c r="G28" s="52" t="str">
        <f>+C7</f>
        <v>ImpInd</v>
      </c>
      <c r="H28" s="52" t="str">
        <f>+C9</f>
        <v>Subs.</v>
      </c>
      <c r="I28" s="52" t="s">
        <v>11</v>
      </c>
    </row>
    <row r="29" spans="1:15" outlineLevel="1">
      <c r="F29" s="52">
        <f>+I26</f>
        <v>3650</v>
      </c>
      <c r="G29" s="52">
        <f>-D7</f>
        <v>-750</v>
      </c>
      <c r="H29" s="52">
        <f>+D9</f>
        <v>650</v>
      </c>
      <c r="I29" s="102">
        <f>+F29+G29+H29</f>
        <v>3550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D97F-CC17-4EFE-8505-9CBDD43A0A5B}">
  <sheetPr>
    <tabColor rgb="FF00B050"/>
  </sheetPr>
  <dimension ref="A2:Z56"/>
  <sheetViews>
    <sheetView topLeftCell="C28" workbookViewId="0">
      <selection activeCell="H49" sqref="H49"/>
    </sheetView>
  </sheetViews>
  <sheetFormatPr baseColWidth="10" defaultRowHeight="15"/>
  <sheetData>
    <row r="2" spans="1:26">
      <c r="B2" s="104"/>
      <c r="C2" s="104"/>
      <c r="D2" s="105"/>
      <c r="E2" s="104"/>
      <c r="F2" s="105"/>
      <c r="G2" s="104"/>
      <c r="H2" s="105"/>
      <c r="I2" s="105"/>
      <c r="J2" s="104"/>
      <c r="K2" s="104"/>
      <c r="L2" s="104"/>
      <c r="M2" s="104"/>
      <c r="N2" s="104"/>
    </row>
    <row r="3" spans="1:26" ht="15.75">
      <c r="A3" s="106" t="s">
        <v>33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23.25">
      <c r="A4" s="108"/>
      <c r="B4" s="109" t="s">
        <v>60</v>
      </c>
      <c r="C4" s="108"/>
      <c r="D4" s="108"/>
      <c r="E4" s="110"/>
      <c r="F4" s="110"/>
      <c r="G4" s="110"/>
      <c r="H4" s="110"/>
      <c r="I4" s="110"/>
      <c r="J4" s="110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ht="24" thickBot="1">
      <c r="A5" s="108"/>
      <c r="B5" s="111"/>
      <c r="C5" s="108"/>
      <c r="D5" s="108"/>
      <c r="E5" s="110"/>
      <c r="F5" s="110"/>
      <c r="G5" s="110"/>
      <c r="H5" s="110"/>
      <c r="I5" s="110"/>
      <c r="J5" s="110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 ht="21.75" thickBot="1">
      <c r="A6" s="112"/>
      <c r="B6" s="113"/>
      <c r="C6" s="170" t="s">
        <v>40</v>
      </c>
      <c r="D6" s="168"/>
      <c r="E6" s="170" t="s">
        <v>41</v>
      </c>
      <c r="F6" s="168"/>
      <c r="G6" s="170" t="s">
        <v>42</v>
      </c>
      <c r="H6" s="168"/>
      <c r="I6" s="114"/>
      <c r="J6" s="114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21.75" thickBot="1">
      <c r="A7" s="112"/>
      <c r="B7" s="115"/>
      <c r="C7" s="170" t="s">
        <v>45</v>
      </c>
      <c r="D7" s="168"/>
      <c r="E7" s="170" t="s">
        <v>46</v>
      </c>
      <c r="F7" s="168"/>
      <c r="G7" s="170" t="s">
        <v>59</v>
      </c>
      <c r="H7" s="168"/>
      <c r="I7" s="114"/>
      <c r="J7" s="114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21">
      <c r="A8" s="112"/>
      <c r="B8" s="165" t="s">
        <v>43</v>
      </c>
      <c r="C8" s="116" t="s">
        <v>44</v>
      </c>
      <c r="D8" s="117">
        <v>20</v>
      </c>
      <c r="E8" s="116" t="s">
        <v>45</v>
      </c>
      <c r="F8" s="117">
        <f>+D17</f>
        <v>0</v>
      </c>
      <c r="G8" s="116" t="s">
        <v>46</v>
      </c>
      <c r="H8" s="117">
        <f>+F17</f>
        <v>0</v>
      </c>
      <c r="I8" s="114"/>
      <c r="J8" s="114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21">
      <c r="A9" s="112"/>
      <c r="B9" s="163"/>
      <c r="C9" s="118" t="s">
        <v>47</v>
      </c>
      <c r="D9" s="119">
        <v>13</v>
      </c>
      <c r="E9" s="118" t="s">
        <v>48</v>
      </c>
      <c r="F9" s="119">
        <v>18</v>
      </c>
      <c r="G9" s="118" t="s">
        <v>49</v>
      </c>
      <c r="H9" s="119">
        <v>13</v>
      </c>
      <c r="I9" s="114"/>
      <c r="J9" s="114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21">
      <c r="A10" s="112"/>
      <c r="B10" s="163"/>
      <c r="C10" s="118" t="s">
        <v>50</v>
      </c>
      <c r="D10" s="119">
        <v>5</v>
      </c>
      <c r="E10" s="118" t="s">
        <v>51</v>
      </c>
      <c r="F10" s="119">
        <v>4</v>
      </c>
      <c r="G10" s="118" t="s">
        <v>51</v>
      </c>
      <c r="H10" s="119">
        <v>8</v>
      </c>
      <c r="I10" s="114"/>
      <c r="J10" s="114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21">
      <c r="A11" s="112"/>
      <c r="B11" s="163"/>
      <c r="C11" s="118" t="s">
        <v>51</v>
      </c>
      <c r="D11" s="119">
        <v>2</v>
      </c>
      <c r="E11" s="118"/>
      <c r="F11" s="120"/>
      <c r="G11" s="118"/>
      <c r="H11" s="120"/>
      <c r="I11" s="114"/>
      <c r="J11" s="114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21.75" thickBot="1">
      <c r="A12" s="112"/>
      <c r="B12" s="164"/>
      <c r="C12" s="121"/>
      <c r="D12" s="122"/>
      <c r="E12" s="121"/>
      <c r="F12" s="122"/>
      <c r="G12" s="121"/>
      <c r="H12" s="122"/>
      <c r="I12" s="114"/>
      <c r="J12" s="114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21">
      <c r="A13" s="112"/>
      <c r="B13" s="166" t="s">
        <v>52</v>
      </c>
      <c r="C13" s="116" t="s">
        <v>53</v>
      </c>
      <c r="D13" s="117">
        <v>12</v>
      </c>
      <c r="E13" s="116" t="s">
        <v>53</v>
      </c>
      <c r="F13" s="117">
        <v>13</v>
      </c>
      <c r="G13" s="116" t="s">
        <v>53</v>
      </c>
      <c r="H13" s="117">
        <v>18</v>
      </c>
      <c r="I13" s="114"/>
      <c r="J13" s="114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21">
      <c r="A14" s="112"/>
      <c r="B14" s="163"/>
      <c r="C14" s="118" t="s">
        <v>55</v>
      </c>
      <c r="D14" s="119">
        <v>25</v>
      </c>
      <c r="E14" s="118" t="s">
        <v>55</v>
      </c>
      <c r="F14" s="119">
        <v>20</v>
      </c>
      <c r="G14" s="118" t="s">
        <v>55</v>
      </c>
      <c r="H14" s="119">
        <v>12</v>
      </c>
      <c r="I14" s="123" t="s">
        <v>54</v>
      </c>
      <c r="J14" s="114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21">
      <c r="A15" s="112"/>
      <c r="B15" s="163"/>
      <c r="C15" s="118" t="s">
        <v>56</v>
      </c>
      <c r="D15" s="119">
        <v>10</v>
      </c>
      <c r="E15" s="118" t="s">
        <v>56</v>
      </c>
      <c r="F15" s="119">
        <v>11</v>
      </c>
      <c r="G15" s="118" t="s">
        <v>56</v>
      </c>
      <c r="H15" s="119">
        <v>15</v>
      </c>
      <c r="I15" s="124" t="s">
        <v>57</v>
      </c>
      <c r="J15" s="114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21.75" thickBot="1">
      <c r="A16" s="112"/>
      <c r="B16" s="164"/>
      <c r="C16" s="121"/>
      <c r="D16" s="122"/>
      <c r="E16" s="121"/>
      <c r="F16" s="122"/>
      <c r="G16" s="121"/>
      <c r="H16" s="122"/>
      <c r="I16" s="114"/>
      <c r="J16" s="114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63">
      <c r="A17" s="112"/>
      <c r="B17" s="125" t="s">
        <v>114</v>
      </c>
      <c r="C17" s="115"/>
      <c r="D17" s="126"/>
      <c r="E17" s="115"/>
      <c r="F17" s="126"/>
      <c r="G17" s="115"/>
      <c r="H17" s="126"/>
      <c r="I17" s="114"/>
      <c r="J17" s="114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23.25">
      <c r="A18" s="108"/>
      <c r="B18" s="127" t="s">
        <v>28</v>
      </c>
      <c r="C18" s="110"/>
      <c r="D18" s="110"/>
      <c r="E18" s="110"/>
      <c r="F18" s="110"/>
      <c r="G18" s="110"/>
      <c r="H18" s="110"/>
      <c r="I18" s="110"/>
      <c r="J18" s="110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ht="23.25">
      <c r="A19" s="108"/>
      <c r="B19" s="127" t="s">
        <v>61</v>
      </c>
      <c r="C19" s="110"/>
      <c r="D19" s="110"/>
      <c r="E19" s="110"/>
      <c r="F19" s="110"/>
      <c r="G19" s="110"/>
      <c r="H19" s="110"/>
      <c r="I19" s="110"/>
      <c r="J19" s="110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spans="1:26" ht="23.25">
      <c r="A20" s="108"/>
      <c r="B20" s="110"/>
      <c r="C20" s="110"/>
      <c r="D20" s="110"/>
      <c r="E20" s="110"/>
      <c r="F20" s="110"/>
      <c r="G20" s="110"/>
      <c r="H20" s="110"/>
      <c r="I20" s="110"/>
      <c r="J20" s="110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ht="18.75">
      <c r="A21" s="128" t="s">
        <v>38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23.25">
      <c r="A22" s="108"/>
      <c r="B22" s="129" t="s">
        <v>62</v>
      </c>
      <c r="C22" s="108"/>
      <c r="D22" s="108"/>
      <c r="E22" s="110"/>
      <c r="F22" s="110"/>
      <c r="G22" s="110"/>
      <c r="H22" s="110"/>
      <c r="I22" s="110"/>
      <c r="J22" s="110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ht="23.25">
      <c r="A23" s="108"/>
      <c r="B23" s="127" t="s">
        <v>122</v>
      </c>
      <c r="C23" s="108"/>
      <c r="D23" s="108"/>
      <c r="E23" s="110"/>
      <c r="F23" s="110"/>
      <c r="G23" s="110"/>
      <c r="H23" s="110"/>
      <c r="I23" s="110"/>
      <c r="J23" s="110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 ht="23.25">
      <c r="A24" s="108"/>
      <c r="B24" s="127" t="s">
        <v>123</v>
      </c>
      <c r="C24" s="108"/>
      <c r="D24" s="108"/>
      <c r="E24" s="110"/>
      <c r="F24" s="110"/>
      <c r="G24" s="110"/>
      <c r="H24" s="110"/>
      <c r="I24" s="110"/>
      <c r="J24" s="110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ht="24" thickBot="1">
      <c r="A25" s="108"/>
      <c r="B25" s="111"/>
      <c r="C25" s="108"/>
      <c r="D25" s="108"/>
      <c r="E25" s="110"/>
      <c r="F25" s="110"/>
      <c r="G25" s="110"/>
      <c r="H25" s="110"/>
      <c r="I25" s="110"/>
      <c r="J25" s="110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spans="1:26" ht="19.5" thickBot="1">
      <c r="A26" s="130"/>
      <c r="B26" s="131" t="s">
        <v>39</v>
      </c>
      <c r="C26" s="167" t="s">
        <v>40</v>
      </c>
      <c r="D26" s="168"/>
      <c r="E26" s="167" t="s">
        <v>41</v>
      </c>
      <c r="F26" s="168"/>
      <c r="G26" s="167" t="s">
        <v>42</v>
      </c>
      <c r="H26" s="168"/>
      <c r="I26" s="132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ht="18.75">
      <c r="A27" s="130"/>
      <c r="B27" s="169" t="s">
        <v>43</v>
      </c>
      <c r="C27" s="133" t="s">
        <v>44</v>
      </c>
      <c r="D27" s="134">
        <v>20</v>
      </c>
      <c r="E27" s="133" t="s">
        <v>45</v>
      </c>
      <c r="F27" s="134">
        <f>+D31+D35</f>
        <v>87</v>
      </c>
      <c r="G27" s="133" t="s">
        <v>46</v>
      </c>
      <c r="H27" s="134">
        <f>+F31+F35</f>
        <v>153</v>
      </c>
      <c r="I27" s="135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ht="18.75">
      <c r="A28" s="130"/>
      <c r="B28" s="163"/>
      <c r="C28" s="136" t="s">
        <v>47</v>
      </c>
      <c r="D28" s="137">
        <v>13</v>
      </c>
      <c r="E28" s="136" t="s">
        <v>48</v>
      </c>
      <c r="F28" s="137">
        <v>18</v>
      </c>
      <c r="G28" s="136" t="s">
        <v>49</v>
      </c>
      <c r="H28" s="137">
        <v>13</v>
      </c>
      <c r="I28" s="124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ht="18.75">
      <c r="A29" s="130"/>
      <c r="B29" s="163"/>
      <c r="C29" s="136" t="s">
        <v>50</v>
      </c>
      <c r="D29" s="137">
        <v>5</v>
      </c>
      <c r="E29" s="136" t="s">
        <v>51</v>
      </c>
      <c r="F29" s="137">
        <v>4</v>
      </c>
      <c r="G29" s="136" t="s">
        <v>51</v>
      </c>
      <c r="H29" s="137">
        <v>8</v>
      </c>
      <c r="I29" s="124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ht="18.75">
      <c r="A30" s="130"/>
      <c r="B30" s="163"/>
      <c r="C30" s="136" t="s">
        <v>51</v>
      </c>
      <c r="D30" s="137">
        <v>2</v>
      </c>
      <c r="E30" s="136"/>
      <c r="F30" s="137"/>
      <c r="G30" s="136"/>
      <c r="H30" s="137"/>
      <c r="I30" s="124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ht="19.5" thickBot="1">
      <c r="A31" s="130"/>
      <c r="B31" s="164"/>
      <c r="C31" s="138"/>
      <c r="D31" s="139">
        <f>+SUM(D27:D30)</f>
        <v>40</v>
      </c>
      <c r="E31" s="138"/>
      <c r="F31" s="139">
        <f>+SUM(F27:F30)</f>
        <v>109</v>
      </c>
      <c r="G31" s="138"/>
      <c r="H31" s="139">
        <f>+SUM(H27:H30)</f>
        <v>174</v>
      </c>
      <c r="I31" s="140">
        <f>+H31+F31+D31</f>
        <v>323</v>
      </c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ht="18.75">
      <c r="A32" s="130"/>
      <c r="B32" s="162" t="s">
        <v>52</v>
      </c>
      <c r="C32" s="133" t="s">
        <v>53</v>
      </c>
      <c r="D32" s="134">
        <v>12</v>
      </c>
      <c r="E32" s="133" t="s">
        <v>53</v>
      </c>
      <c r="F32" s="134">
        <v>13</v>
      </c>
      <c r="G32" s="133" t="s">
        <v>53</v>
      </c>
      <c r="H32" s="134">
        <v>18</v>
      </c>
      <c r="I32" s="135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ht="18.75">
      <c r="A33" s="130"/>
      <c r="B33" s="163"/>
      <c r="C33" s="136" t="s">
        <v>55</v>
      </c>
      <c r="D33" s="137">
        <v>25</v>
      </c>
      <c r="E33" s="136" t="s">
        <v>55</v>
      </c>
      <c r="F33" s="137">
        <v>20</v>
      </c>
      <c r="G33" s="136" t="s">
        <v>55</v>
      </c>
      <c r="H33" s="137">
        <v>12</v>
      </c>
      <c r="I33" s="123" t="s">
        <v>54</v>
      </c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ht="18.75">
      <c r="A34" s="130"/>
      <c r="B34" s="163"/>
      <c r="C34" s="136" t="s">
        <v>56</v>
      </c>
      <c r="D34" s="137">
        <v>10</v>
      </c>
      <c r="E34" s="136" t="s">
        <v>56</v>
      </c>
      <c r="F34" s="137">
        <v>11</v>
      </c>
      <c r="G34" s="136" t="s">
        <v>56</v>
      </c>
      <c r="H34" s="137">
        <v>15</v>
      </c>
      <c r="I34" s="124" t="s">
        <v>57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:26" ht="19.5" thickBot="1">
      <c r="A35" s="130"/>
      <c r="B35" s="164"/>
      <c r="C35" s="138"/>
      <c r="D35" s="139">
        <f>+SUM(D32:D34)</f>
        <v>47</v>
      </c>
      <c r="E35" s="138"/>
      <c r="F35" s="139">
        <f>+SUM(F32:F34)</f>
        <v>44</v>
      </c>
      <c r="G35" s="138"/>
      <c r="H35" s="139">
        <f>+SUM(H32:H34)</f>
        <v>45</v>
      </c>
      <c r="I35" s="140">
        <f>+H35+F35+D35</f>
        <v>136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:26" ht="19.5" thickBot="1">
      <c r="A36" s="130"/>
      <c r="B36" s="141" t="s">
        <v>58</v>
      </c>
      <c r="C36" s="142"/>
      <c r="D36" s="143">
        <f>+D35+D31</f>
        <v>87</v>
      </c>
      <c r="E36" s="144"/>
      <c r="F36" s="143">
        <f>+F35+F31</f>
        <v>153</v>
      </c>
      <c r="G36" s="144"/>
      <c r="H36" s="143">
        <f>+H35+H31</f>
        <v>219</v>
      </c>
      <c r="I36" s="145">
        <f>+D31+F31+H31+D35+F35+H35</f>
        <v>459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>
      <c r="B37" s="104"/>
      <c r="C37" s="104"/>
      <c r="D37" s="105"/>
      <c r="E37" s="104"/>
      <c r="F37" s="105"/>
      <c r="G37" s="104"/>
      <c r="H37" s="105"/>
      <c r="I37" s="105"/>
    </row>
    <row r="53" spans="2:14">
      <c r="B53" s="104"/>
      <c r="C53" s="104"/>
      <c r="D53" s="105"/>
      <c r="E53" s="104"/>
      <c r="F53" s="105"/>
      <c r="G53" s="104"/>
      <c r="H53" s="105"/>
      <c r="I53" s="105"/>
      <c r="J53" s="104"/>
      <c r="K53" s="104"/>
      <c r="L53" s="104"/>
      <c r="M53" s="104"/>
      <c r="N53" s="104"/>
    </row>
    <row r="54" spans="2:14">
      <c r="B54" s="104"/>
      <c r="C54" s="104"/>
      <c r="D54" s="105"/>
      <c r="E54" s="104"/>
      <c r="F54" s="105"/>
      <c r="G54" s="104"/>
      <c r="H54" s="105"/>
      <c r="I54" s="105"/>
      <c r="J54" s="104"/>
      <c r="K54" s="104"/>
      <c r="L54" s="104"/>
      <c r="M54" s="104"/>
      <c r="N54" s="104"/>
    </row>
    <row r="55" spans="2:14">
      <c r="B55" s="104"/>
      <c r="C55" s="104"/>
      <c r="D55" s="105"/>
      <c r="E55" s="104"/>
      <c r="F55" s="105"/>
      <c r="G55" s="104"/>
      <c r="H55" s="105"/>
      <c r="I55" s="105"/>
      <c r="J55" s="104"/>
      <c r="K55" s="104"/>
      <c r="L55" s="104"/>
      <c r="M55" s="104"/>
      <c r="N55" s="104"/>
    </row>
    <row r="56" spans="2:14">
      <c r="B56" s="104"/>
      <c r="C56" s="104"/>
      <c r="D56" s="105"/>
      <c r="E56" s="104"/>
      <c r="F56" s="105"/>
      <c r="G56" s="104"/>
      <c r="H56" s="105"/>
      <c r="I56" s="105"/>
      <c r="J56" s="104"/>
      <c r="K56" s="104"/>
      <c r="L56" s="104"/>
      <c r="M56" s="104"/>
      <c r="N56" s="104"/>
    </row>
  </sheetData>
  <mergeCells count="13">
    <mergeCell ref="G26:H26"/>
    <mergeCell ref="B27:B31"/>
    <mergeCell ref="C6:D6"/>
    <mergeCell ref="E6:F6"/>
    <mergeCell ref="G6:H6"/>
    <mergeCell ref="C7:D7"/>
    <mergeCell ref="E7:F7"/>
    <mergeCell ref="G7:H7"/>
    <mergeCell ref="B32:B35"/>
    <mergeCell ref="B8:B12"/>
    <mergeCell ref="B13:B16"/>
    <mergeCell ref="C26:D26"/>
    <mergeCell ref="E26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49"/>
  <sheetViews>
    <sheetView topLeftCell="A25" zoomScale="90" zoomScaleNormal="90" workbookViewId="0">
      <selection activeCell="G28" sqref="G28"/>
    </sheetView>
  </sheetViews>
  <sheetFormatPr baseColWidth="10" defaultRowHeight="15" outlineLevelRow="1"/>
  <cols>
    <col min="1" max="1" width="12.85546875" bestFit="1" customWidth="1"/>
    <col min="3" max="3" width="53.42578125" bestFit="1" customWidth="1"/>
    <col min="5" max="5" width="18.140625" bestFit="1" customWidth="1"/>
    <col min="6" max="6" width="12.140625" bestFit="1" customWidth="1"/>
    <col min="8" max="8" width="11.85546875" bestFit="1" customWidth="1"/>
    <col min="10" max="10" width="11.85546875" bestFit="1" customWidth="1"/>
  </cols>
  <sheetData>
    <row r="1" spans="1:8" s="1" customFormat="1" ht="18" customHeight="1">
      <c r="D1" s="2"/>
      <c r="E1" s="2"/>
      <c r="F1" s="2"/>
      <c r="G1" s="2"/>
      <c r="H1" s="2"/>
    </row>
    <row r="2" spans="1:8" s="15" customFormat="1" ht="15.75">
      <c r="A2" s="16" t="s">
        <v>33</v>
      </c>
    </row>
    <row r="4" spans="1:8" ht="18.75">
      <c r="B4" s="97" t="s">
        <v>92</v>
      </c>
      <c r="C4" s="17"/>
      <c r="D4" s="17"/>
      <c r="E4" s="17"/>
    </row>
    <row r="5" spans="1:8">
      <c r="B5" s="17"/>
      <c r="C5" s="17"/>
      <c r="D5" s="17"/>
      <c r="E5" s="17"/>
    </row>
    <row r="6" spans="1:8">
      <c r="B6" s="17"/>
      <c r="C6" s="66" t="s">
        <v>89</v>
      </c>
      <c r="D6" s="17"/>
      <c r="E6" s="17"/>
    </row>
    <row r="7" spans="1:8">
      <c r="B7" s="17"/>
      <c r="C7" s="95" t="s">
        <v>78</v>
      </c>
      <c r="D7" s="96">
        <v>44013</v>
      </c>
      <c r="E7" s="96" t="s">
        <v>90</v>
      </c>
    </row>
    <row r="8" spans="1:8">
      <c r="B8" s="17"/>
      <c r="C8" s="60" t="s">
        <v>79</v>
      </c>
      <c r="D8" s="61">
        <v>608.16</v>
      </c>
      <c r="E8" s="61"/>
    </row>
    <row r="9" spans="1:8">
      <c r="B9" s="17"/>
      <c r="C9" s="62" t="s">
        <v>80</v>
      </c>
      <c r="D9" s="63">
        <v>572.85412127276163</v>
      </c>
      <c r="E9" s="67">
        <v>3.4011255931825746E-2</v>
      </c>
    </row>
    <row r="10" spans="1:8">
      <c r="B10" s="17"/>
      <c r="C10" s="62" t="s">
        <v>81</v>
      </c>
      <c r="D10" s="63">
        <v>544.90343719368752</v>
      </c>
      <c r="E10" s="67">
        <v>2.7871099817316614E-2</v>
      </c>
    </row>
    <row r="11" spans="1:8">
      <c r="B11" s="17"/>
      <c r="C11" s="62" t="s">
        <v>82</v>
      </c>
      <c r="D11" s="63">
        <v>684.81605744364049</v>
      </c>
      <c r="E11" s="67">
        <v>5.3134821395279808E-3</v>
      </c>
    </row>
    <row r="12" spans="1:8">
      <c r="B12" s="17"/>
      <c r="C12" s="62" t="s">
        <v>83</v>
      </c>
      <c r="D12" s="63">
        <v>584.14695068271521</v>
      </c>
      <c r="E12" s="67">
        <v>3.7796202821559266E-2</v>
      </c>
    </row>
    <row r="13" spans="1:8">
      <c r="B13" s="17"/>
      <c r="C13" s="62" t="s">
        <v>84</v>
      </c>
      <c r="D13" s="63">
        <v>663.09445028444804</v>
      </c>
      <c r="E13" s="67">
        <v>2.3169045853965287E-2</v>
      </c>
    </row>
    <row r="14" spans="1:8">
      <c r="B14" s="17"/>
      <c r="C14" s="62" t="s">
        <v>85</v>
      </c>
      <c r="D14" s="63">
        <v>588.84567757842979</v>
      </c>
      <c r="E14" s="67">
        <v>1.4722094452537027E-2</v>
      </c>
    </row>
    <row r="15" spans="1:8">
      <c r="B15" s="17"/>
      <c r="C15" s="62" t="s">
        <v>86</v>
      </c>
      <c r="D15" s="63">
        <v>539.57303688401714</v>
      </c>
      <c r="E15" s="67">
        <v>2.9915709292799297E-2</v>
      </c>
    </row>
    <row r="16" spans="1:8">
      <c r="B16" s="17"/>
      <c r="C16" s="62" t="s">
        <v>87</v>
      </c>
      <c r="D16" s="63">
        <v>613.07310394243495</v>
      </c>
      <c r="E16" s="67">
        <v>3.7667512372459022E-3</v>
      </c>
    </row>
    <row r="17" spans="2:5">
      <c r="B17" s="17"/>
      <c r="C17" s="64" t="s">
        <v>88</v>
      </c>
      <c r="D17" s="65">
        <v>758.24772915317783</v>
      </c>
      <c r="E17" s="68">
        <v>1.2159147107704271E-2</v>
      </c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  <row r="24" spans="2:5">
      <c r="B24" s="17"/>
      <c r="C24" s="17"/>
      <c r="D24" s="17"/>
      <c r="E24" s="17"/>
    </row>
    <row r="25" spans="2:5">
      <c r="B25" s="17"/>
      <c r="C25" s="17"/>
      <c r="D25" s="17"/>
      <c r="E25" s="17"/>
    </row>
    <row r="26" spans="2:5">
      <c r="B26" s="17"/>
      <c r="C26" s="17"/>
      <c r="D26" s="17"/>
      <c r="E26" s="17"/>
    </row>
    <row r="27" spans="2:5">
      <c r="B27" s="17"/>
      <c r="C27" s="17"/>
      <c r="D27" s="17"/>
      <c r="E27" s="17"/>
    </row>
    <row r="28" spans="2:5">
      <c r="B28" s="17"/>
      <c r="C28" s="17"/>
      <c r="D28" s="17"/>
      <c r="E28" s="17"/>
    </row>
    <row r="29" spans="2:5">
      <c r="B29" s="17"/>
      <c r="C29" s="17"/>
      <c r="D29" s="17"/>
      <c r="E29" s="17"/>
    </row>
    <row r="30" spans="2:5">
      <c r="B30" s="17"/>
      <c r="C30" s="17"/>
      <c r="D30" s="17"/>
      <c r="E30" s="17"/>
    </row>
    <row r="31" spans="2:5">
      <c r="B31" s="17"/>
      <c r="C31" s="17"/>
      <c r="D31" s="17"/>
      <c r="E31" s="17"/>
    </row>
    <row r="33" spans="1:7" s="14" customFormat="1" ht="18" customHeight="1">
      <c r="A33" s="14" t="s">
        <v>38</v>
      </c>
    </row>
    <row r="34" spans="1:7" ht="18" customHeight="1"/>
    <row r="36" spans="1:7" outlineLevel="1">
      <c r="C36" s="58" t="s">
        <v>78</v>
      </c>
      <c r="D36" s="59">
        <v>44013</v>
      </c>
      <c r="E36" s="59" t="s">
        <v>90</v>
      </c>
      <c r="F36" s="59" t="s">
        <v>91</v>
      </c>
      <c r="G36" s="59">
        <v>44044</v>
      </c>
    </row>
    <row r="37" spans="1:7" outlineLevel="1">
      <c r="C37" s="60" t="s">
        <v>79</v>
      </c>
      <c r="D37" s="69">
        <f>+SUMPRODUCT(F38:F46,D38:D46)</f>
        <v>608.15732777506173</v>
      </c>
      <c r="E37" s="61"/>
      <c r="F37" s="73">
        <f>SUM(F38:F46)</f>
        <v>1</v>
      </c>
      <c r="G37" s="69">
        <f>+SUMPRODUCT(F38:F46,G38:G46)</f>
        <v>621.36899678924078</v>
      </c>
    </row>
    <row r="38" spans="1:7" outlineLevel="1">
      <c r="C38" s="62" t="s">
        <v>80</v>
      </c>
      <c r="D38" s="70">
        <v>572.85412127276163</v>
      </c>
      <c r="E38" s="74">
        <v>3.4011255931825746E-2</v>
      </c>
      <c r="F38" s="67">
        <v>0.33800000000000002</v>
      </c>
      <c r="G38" s="70">
        <f>+D38*(1+E38)</f>
        <v>592.33760940297066</v>
      </c>
    </row>
    <row r="39" spans="1:7" outlineLevel="1">
      <c r="C39" s="62" t="s">
        <v>81</v>
      </c>
      <c r="D39" s="70">
        <v>544.90343719368752</v>
      </c>
      <c r="E39" s="74">
        <v>2.7871099817316614E-2</v>
      </c>
      <c r="F39" s="67">
        <v>7.0000000000000007E-2</v>
      </c>
      <c r="G39" s="70">
        <f>+D39*(1+E39)</f>
        <v>560.09049528251171</v>
      </c>
    </row>
    <row r="40" spans="1:7" outlineLevel="1">
      <c r="C40" s="62" t="s">
        <v>82</v>
      </c>
      <c r="D40" s="70">
        <v>684.81605744364049</v>
      </c>
      <c r="E40" s="74">
        <v>5.3134821395279808E-3</v>
      </c>
      <c r="F40" s="67">
        <v>0.16899999999999998</v>
      </c>
      <c r="G40" s="70">
        <f t="shared" ref="G40:G46" si="0">+D40*(1+E40)</f>
        <v>688.45481533372924</v>
      </c>
    </row>
    <row r="41" spans="1:7" outlineLevel="1">
      <c r="C41" s="62" t="s">
        <v>83</v>
      </c>
      <c r="D41" s="70">
        <v>584.14695068271521</v>
      </c>
      <c r="E41" s="74">
        <v>3.7796202821559266E-2</v>
      </c>
      <c r="F41" s="67">
        <v>5.0999999999999997E-2</v>
      </c>
      <c r="G41" s="70">
        <f t="shared" si="0"/>
        <v>606.22548730831454</v>
      </c>
    </row>
    <row r="42" spans="1:7" outlineLevel="1">
      <c r="C42" s="62" t="s">
        <v>84</v>
      </c>
      <c r="D42" s="70">
        <v>663.09445028444804</v>
      </c>
      <c r="E42" s="74">
        <v>2.3169045853965287E-2</v>
      </c>
      <c r="F42" s="67">
        <v>7.2999999999999995E-2</v>
      </c>
      <c r="G42" s="70">
        <f t="shared" si="0"/>
        <v>678.45771600859837</v>
      </c>
    </row>
    <row r="43" spans="1:7" outlineLevel="1">
      <c r="C43" s="62" t="s">
        <v>85</v>
      </c>
      <c r="D43" s="70">
        <v>588.84567757842979</v>
      </c>
      <c r="E43" s="74">
        <v>1.4722094452537027E-2</v>
      </c>
      <c r="F43" s="67">
        <v>0.153</v>
      </c>
      <c r="G43" s="70">
        <f t="shared" si="0"/>
        <v>597.51471926170757</v>
      </c>
    </row>
    <row r="44" spans="1:7" outlineLevel="1">
      <c r="C44" s="62" t="s">
        <v>86</v>
      </c>
      <c r="D44" s="70">
        <v>539.57303688401714</v>
      </c>
      <c r="E44" s="74">
        <v>2.9915709292799297E-2</v>
      </c>
      <c r="F44" s="67">
        <v>5.1999999999999998E-2</v>
      </c>
      <c r="G44" s="70">
        <f t="shared" si="0"/>
        <v>555.71474699767225</v>
      </c>
    </row>
    <row r="45" spans="1:7" outlineLevel="1">
      <c r="C45" s="62" t="s">
        <v>87</v>
      </c>
      <c r="D45" s="70">
        <v>613.07310394243495</v>
      </c>
      <c r="E45" s="74">
        <v>3.7667512372459022E-3</v>
      </c>
      <c r="F45" s="67">
        <v>4.8000000000000001E-2</v>
      </c>
      <c r="G45" s="70">
        <f t="shared" si="0"/>
        <v>615.38239781523225</v>
      </c>
    </row>
    <row r="46" spans="1:7" outlineLevel="1">
      <c r="C46" s="64" t="s">
        <v>88</v>
      </c>
      <c r="D46" s="71">
        <v>758.24772915317783</v>
      </c>
      <c r="E46" s="75">
        <v>1.2159147107704271E-2</v>
      </c>
      <c r="F46" s="68">
        <v>4.5999999999999999E-2</v>
      </c>
      <c r="G46" s="71">
        <f t="shared" si="0"/>
        <v>767.46737483603397</v>
      </c>
    </row>
    <row r="47" spans="1:7" outlineLevel="1"/>
    <row r="48" spans="1:7" outlineLevel="1"/>
    <row r="49" spans="3:4" outlineLevel="1">
      <c r="C49" s="72" t="s">
        <v>93</v>
      </c>
      <c r="D49" s="98">
        <f>+(G37-D37)/D37</f>
        <v>2.172409738531611E-2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O31"/>
  <sheetViews>
    <sheetView topLeftCell="A7" zoomScale="90" zoomScaleNormal="90" workbookViewId="0">
      <selection activeCell="N7" sqref="N7"/>
    </sheetView>
  </sheetViews>
  <sheetFormatPr baseColWidth="10" defaultRowHeight="15" outlineLevelRow="1"/>
  <cols>
    <col min="1" max="1" width="12.85546875" bestFit="1" customWidth="1"/>
  </cols>
  <sheetData>
    <row r="1" spans="1:15" s="1" customFormat="1" ht="18" customHeight="1">
      <c r="D1" s="2"/>
      <c r="E1" s="2"/>
      <c r="F1" s="2"/>
      <c r="G1" s="2"/>
      <c r="H1" s="2"/>
    </row>
    <row r="2" spans="1:15" s="15" customFormat="1" ht="15.75">
      <c r="A2" s="16" t="s">
        <v>33</v>
      </c>
    </row>
    <row r="4" spans="1:15" ht="59.25" customHeight="1">
      <c r="B4" s="171" t="s">
        <v>120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5" ht="48" customHeight="1">
      <c r="A5" s="87"/>
      <c r="B5" s="171" t="s">
        <v>94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5" s="54" customFormat="1" ht="18.75">
      <c r="E6" s="88"/>
    </row>
    <row r="7" spans="1:15" s="14" customFormat="1" ht="18" customHeight="1">
      <c r="A7" s="14" t="s">
        <v>38</v>
      </c>
    </row>
    <row r="8" spans="1:15" ht="18" customHeight="1" outlineLevel="1"/>
    <row r="9" spans="1:15" outlineLevel="1">
      <c r="O9" s="99"/>
    </row>
    <row r="10" spans="1:15" outlineLevel="1"/>
    <row r="11" spans="1:15" outlineLevel="1"/>
    <row r="12" spans="1:15" outlineLevel="1"/>
    <row r="13" spans="1:15" outlineLevel="1"/>
    <row r="14" spans="1:15" outlineLevel="1"/>
    <row r="15" spans="1:15" outlineLevel="1"/>
    <row r="16" spans="1:15" outlineLevel="1"/>
    <row r="17" outlineLevel="1"/>
    <row r="18" outlineLevel="1"/>
    <row r="19" outlineLevel="1"/>
    <row r="20" outlineLevel="1"/>
    <row r="21" outlineLevel="1"/>
    <row r="22" outlineLevel="1"/>
    <row r="23" outlineLevel="1"/>
    <row r="24" outlineLevel="1"/>
    <row r="25" outlineLevel="1"/>
    <row r="26" outlineLevel="1"/>
    <row r="27" outlineLevel="1"/>
    <row r="28" outlineLevel="1"/>
    <row r="29" outlineLevel="1"/>
    <row r="30" outlineLevel="1"/>
    <row r="31" outlineLevel="1"/>
  </sheetData>
  <mergeCells count="2">
    <mergeCell ref="B4:N4"/>
    <mergeCell ref="B5:N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A16"/>
  <sheetViews>
    <sheetView zoomScale="90" zoomScaleNormal="90" workbookViewId="0">
      <selection sqref="A1:AA21"/>
    </sheetView>
  </sheetViews>
  <sheetFormatPr baseColWidth="10" defaultRowHeight="15" outlineLevelRow="1"/>
  <cols>
    <col min="1" max="1" width="12.85546875" bestFit="1" customWidth="1"/>
    <col min="2" max="2" width="18.140625" bestFit="1" customWidth="1"/>
    <col min="3" max="3" width="8.42578125" bestFit="1" customWidth="1"/>
    <col min="5" max="5" width="8.42578125" bestFit="1" customWidth="1"/>
    <col min="6" max="6" width="2.42578125" bestFit="1" customWidth="1"/>
    <col min="7" max="7" width="5.5703125" bestFit="1" customWidth="1"/>
    <col min="8" max="8" width="2.140625" bestFit="1" customWidth="1"/>
    <col min="9" max="9" width="2.7109375" bestFit="1" customWidth="1"/>
    <col min="10" max="10" width="2.42578125" bestFit="1" customWidth="1"/>
    <col min="11" max="11" width="5.5703125" bestFit="1" customWidth="1"/>
    <col min="12" max="12" width="2.5703125" bestFit="1" customWidth="1"/>
    <col min="13" max="13" width="8.28515625" bestFit="1" customWidth="1"/>
    <col min="15" max="15" width="9.42578125" bestFit="1" customWidth="1"/>
    <col min="16" max="16" width="2.5703125" bestFit="1" customWidth="1"/>
    <col min="17" max="17" width="9.140625" bestFit="1" customWidth="1"/>
    <col min="18" max="18" width="2.5703125" bestFit="1" customWidth="1"/>
    <col min="19" max="19" width="6.7109375" bestFit="1" customWidth="1"/>
    <col min="20" max="20" width="2.5703125" bestFit="1" customWidth="1"/>
    <col min="21" max="21" width="8.42578125" bestFit="1" customWidth="1"/>
    <col min="22" max="22" width="2.5703125" bestFit="1" customWidth="1"/>
    <col min="23" max="23" width="6.42578125" bestFit="1" customWidth="1"/>
    <col min="24" max="24" width="2.5703125" bestFit="1" customWidth="1"/>
    <col min="25" max="25" width="8.42578125" bestFit="1" customWidth="1"/>
  </cols>
  <sheetData>
    <row r="1" spans="1:27" s="1" customFormat="1" ht="18" customHeight="1">
      <c r="D1" s="2"/>
      <c r="E1" s="2"/>
      <c r="F1" s="2"/>
      <c r="G1" s="2"/>
      <c r="H1" s="2"/>
    </row>
    <row r="2" spans="1:27" s="15" customFormat="1" ht="15.75">
      <c r="A2" s="16" t="s">
        <v>33</v>
      </c>
    </row>
    <row r="4" spans="1:27" ht="51" customHeight="1">
      <c r="B4" s="172" t="s">
        <v>104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</row>
    <row r="5" spans="1:27"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7"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</row>
    <row r="8" spans="1:27" s="14" customFormat="1" ht="18" customHeight="1">
      <c r="A8" s="14" t="s">
        <v>38</v>
      </c>
    </row>
    <row r="10" spans="1:27" s="54" customFormat="1" ht="18.75" outlineLevel="1">
      <c r="B10" s="76" t="s">
        <v>95</v>
      </c>
      <c r="C10" s="76">
        <v>17500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7" s="54" customFormat="1" ht="18.75" outlineLevel="1">
      <c r="B11" s="76" t="s">
        <v>96</v>
      </c>
      <c r="C11" s="76">
        <v>16875</v>
      </c>
      <c r="D11" s="76"/>
      <c r="E11" s="77">
        <f>+C10</f>
        <v>17500</v>
      </c>
      <c r="F11" s="76" t="s">
        <v>97</v>
      </c>
      <c r="G11" s="77">
        <f>+C13</f>
        <v>285</v>
      </c>
      <c r="H11" s="76" t="s">
        <v>98</v>
      </c>
      <c r="I11" s="76">
        <v>1</v>
      </c>
      <c r="J11" s="76" t="s">
        <v>97</v>
      </c>
      <c r="K11" s="76">
        <v>100</v>
      </c>
      <c r="L11" s="76" t="s">
        <v>24</v>
      </c>
      <c r="M11" s="78">
        <f>+(((E11*G11)/(E12*G12))-1)</f>
        <v>1.9157088122605304E-2</v>
      </c>
      <c r="N11" s="76"/>
      <c r="O11" s="76" t="s">
        <v>66</v>
      </c>
      <c r="P11" s="76" t="s">
        <v>24</v>
      </c>
      <c r="Q11" s="76" t="s">
        <v>99</v>
      </c>
      <c r="R11" s="76" t="s">
        <v>98</v>
      </c>
      <c r="S11" s="76" t="s">
        <v>100</v>
      </c>
      <c r="T11" s="76" t="s">
        <v>24</v>
      </c>
      <c r="U11" s="76">
        <f>+C10</f>
        <v>17500</v>
      </c>
      <c r="V11" s="76" t="s">
        <v>98</v>
      </c>
      <c r="W11" s="76">
        <f>+C15</f>
        <v>375</v>
      </c>
      <c r="X11" s="76" t="s">
        <v>24</v>
      </c>
      <c r="Y11" s="76">
        <f>+U11-W11</f>
        <v>17125</v>
      </c>
    </row>
    <row r="12" spans="1:27" s="54" customFormat="1" ht="18.75" outlineLevel="1">
      <c r="B12" s="76" t="s">
        <v>101</v>
      </c>
      <c r="C12" s="76">
        <v>290</v>
      </c>
      <c r="D12" s="76"/>
      <c r="E12" s="76">
        <f>+C11</f>
        <v>16875</v>
      </c>
      <c r="F12" s="76"/>
      <c r="G12" s="76">
        <f>+C12</f>
        <v>290</v>
      </c>
      <c r="H12" s="76"/>
      <c r="I12" s="76"/>
      <c r="J12" s="76"/>
      <c r="K12" s="76"/>
      <c r="L12" s="76"/>
      <c r="M12" s="76"/>
      <c r="N12" s="76"/>
      <c r="O12" s="76" t="s">
        <v>105</v>
      </c>
      <c r="P12" s="76" t="s">
        <v>24</v>
      </c>
      <c r="Q12" s="76" t="s">
        <v>99</v>
      </c>
      <c r="R12" s="76" t="s">
        <v>106</v>
      </c>
      <c r="S12" s="76" t="s">
        <v>22</v>
      </c>
      <c r="T12" s="76" t="s">
        <v>24</v>
      </c>
      <c r="U12" s="76">
        <f>+C10</f>
        <v>17500</v>
      </c>
      <c r="V12" s="76" t="s">
        <v>106</v>
      </c>
      <c r="W12" s="76">
        <f>+C16</f>
        <v>-560</v>
      </c>
      <c r="X12" s="76" t="s">
        <v>24</v>
      </c>
      <c r="Y12" s="76">
        <f>+U12+W12</f>
        <v>16940</v>
      </c>
    </row>
    <row r="13" spans="1:27" s="54" customFormat="1" ht="18.75" outlineLevel="1">
      <c r="A13" s="79"/>
      <c r="B13" s="76" t="s">
        <v>102</v>
      </c>
      <c r="C13" s="76">
        <v>285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7" s="54" customFormat="1" ht="18.75" outlineLevel="1"/>
    <row r="15" spans="1:27" s="54" customFormat="1" ht="18.75" outlineLevel="1">
      <c r="B15" s="54" t="s">
        <v>103</v>
      </c>
      <c r="C15" s="54">
        <v>375</v>
      </c>
    </row>
    <row r="16" spans="1:27" s="54" customFormat="1" ht="18.75" outlineLevel="1">
      <c r="B16" s="54" t="s">
        <v>22</v>
      </c>
      <c r="C16" s="54">
        <v>-560</v>
      </c>
    </row>
  </sheetData>
  <mergeCells count="1">
    <mergeCell ref="B4:AA6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O22"/>
  <sheetViews>
    <sheetView tabSelected="1" zoomScale="115" zoomScaleNormal="115" workbookViewId="0">
      <selection activeCell="H19" sqref="H19"/>
    </sheetView>
  </sheetViews>
  <sheetFormatPr baseColWidth="10" defaultRowHeight="15" outlineLevelRow="1"/>
  <cols>
    <col min="1" max="1" width="13.7109375" bestFit="1" customWidth="1"/>
    <col min="2" max="2" width="15.42578125" bestFit="1" customWidth="1"/>
    <col min="4" max="4" width="3.28515625" bestFit="1" customWidth="1"/>
    <col min="5" max="5" width="1.7109375" bestFit="1" customWidth="1"/>
    <col min="6" max="6" width="3.28515625" bestFit="1" customWidth="1"/>
    <col min="7" max="7" width="2" bestFit="1" customWidth="1"/>
  </cols>
  <sheetData>
    <row r="1" spans="1:15">
      <c r="B1" s="17"/>
      <c r="C1" s="17"/>
      <c r="D1" s="18"/>
      <c r="E1" s="17"/>
      <c r="F1" s="18"/>
      <c r="G1" s="17"/>
      <c r="H1" s="18"/>
      <c r="I1" s="18"/>
      <c r="J1" s="17"/>
      <c r="K1" s="17"/>
      <c r="L1" s="17"/>
      <c r="M1" s="17"/>
      <c r="N1" s="17"/>
    </row>
    <row r="2" spans="1:15" s="15" customFormat="1" ht="15.75">
      <c r="A2" s="16" t="s">
        <v>33</v>
      </c>
    </row>
    <row r="4" spans="1:15" ht="15" customHeight="1">
      <c r="B4" s="173" t="s">
        <v>65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1:15" ht="15" customHeight="1"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6" spans="1:15" ht="26.25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</row>
    <row r="7" spans="1:15" ht="26.25" customHeight="1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5" s="14" customFormat="1" ht="18" customHeight="1">
      <c r="A8" s="14" t="s">
        <v>38</v>
      </c>
    </row>
    <row r="9" spans="1:15" ht="16.5" customHeight="1"/>
    <row r="10" spans="1:15" outlineLevel="1">
      <c r="B10" t="s">
        <v>6</v>
      </c>
      <c r="C10">
        <v>1355</v>
      </c>
    </row>
    <row r="11" spans="1:15" outlineLevel="1">
      <c r="B11" t="s">
        <v>66</v>
      </c>
      <c r="C11">
        <v>1299</v>
      </c>
    </row>
    <row r="12" spans="1:15" outlineLevel="1">
      <c r="B12" t="s">
        <v>67</v>
      </c>
      <c r="C12">
        <f>+C10-C11</f>
        <v>56</v>
      </c>
    </row>
    <row r="13" spans="1:15" outlineLevel="1">
      <c r="B13" t="s">
        <v>68</v>
      </c>
      <c r="C13">
        <v>42</v>
      </c>
    </row>
    <row r="14" spans="1:15" outlineLevel="1">
      <c r="B14" t="s">
        <v>69</v>
      </c>
      <c r="C14">
        <f>+C13-C12</f>
        <v>-14</v>
      </c>
    </row>
    <row r="18" spans="2:8" outlineLevel="1">
      <c r="B18" t="s">
        <v>115</v>
      </c>
    </row>
    <row r="19" spans="2:8" outlineLevel="1">
      <c r="B19" t="s">
        <v>118</v>
      </c>
      <c r="C19">
        <f>1355-1299</f>
        <v>56</v>
      </c>
    </row>
    <row r="20" spans="2:8" outlineLevel="1">
      <c r="B20" t="s">
        <v>116</v>
      </c>
    </row>
    <row r="21" spans="2:8" outlineLevel="1">
      <c r="B21" t="s">
        <v>117</v>
      </c>
      <c r="D21">
        <v>42</v>
      </c>
      <c r="E21" t="s">
        <v>98</v>
      </c>
      <c r="F21">
        <f>+C19</f>
        <v>56</v>
      </c>
      <c r="G21" t="s">
        <v>24</v>
      </c>
      <c r="H21">
        <f>+D21-F21</f>
        <v>-14</v>
      </c>
    </row>
    <row r="22" spans="2:8" outlineLevel="1"/>
  </sheetData>
  <mergeCells count="1">
    <mergeCell ref="B4:O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Met Gasto</vt:lpstr>
      <vt:lpstr>Met. VA</vt:lpstr>
      <vt:lpstr>Met Gasto 2</vt:lpstr>
      <vt:lpstr>Met VA</vt:lpstr>
      <vt:lpstr>IPC</vt:lpstr>
      <vt:lpstr>PBI-IPC</vt:lpstr>
      <vt:lpstr>PBI-IPC 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2020-10-01T23:39:44Z</dcterms:created>
  <dcterms:modified xsi:type="dcterms:W3CDTF">2024-04-04T18:23:06Z</dcterms:modified>
</cp:coreProperties>
</file>