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iago\Documentos\UCC-Santi\4to\Economia\Practico\Ejercicios\Unidad 6\"/>
    </mc:Choice>
  </mc:AlternateContent>
  <xr:revisionPtr revIDLastSave="0" documentId="13_ncr:1_{3579D816-EC5C-483A-8D88-7FBF321027BF}" xr6:coauthVersionLast="47" xr6:coauthVersionMax="47" xr10:uidLastSave="{00000000-0000-0000-0000-000000000000}"/>
  <bookViews>
    <workbookView xWindow="-120" yWindow="-120" windowWidth="29040" windowHeight="15720" firstSheet="3" activeTab="7" xr2:uid="{00000000-000D-0000-FFFF-FFFF00000000}"/>
  </bookViews>
  <sheets>
    <sheet name="CAE" sheetId="1" r:id="rId1"/>
    <sheet name="Defensor - Desafiante" sheetId="2" r:id="rId2"/>
    <sheet name="Deciciones de internalizacion 1" sheetId="3" r:id="rId3"/>
    <sheet name="Deciciones de internalizacion 2" sheetId="8" r:id="rId4"/>
    <sheet name="Decisiones con Riesgo 1" sheetId="4" r:id="rId5"/>
    <sheet name="Decisiones con Riesgo 2" sheetId="5" r:id="rId6"/>
    <sheet name="Decisiones con Riesgo 3" sheetId="6" r:id="rId7"/>
    <sheet name="Decisiones con Insertidumbre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7" l="1"/>
  <c r="G54" i="7"/>
  <c r="G42" i="7"/>
  <c r="G41" i="7"/>
  <c r="H44" i="7"/>
  <c r="G43" i="7"/>
  <c r="H41" i="7"/>
  <c r="G33" i="7"/>
  <c r="G32" i="7"/>
  <c r="G30" i="7"/>
  <c r="O15" i="6" l="1"/>
  <c r="G98" i="2"/>
  <c r="F98" i="2"/>
  <c r="E98" i="2"/>
  <c r="D98" i="2"/>
  <c r="C98" i="2"/>
  <c r="D95" i="2"/>
  <c r="E95" i="2" s="1"/>
  <c r="F95" i="2" s="1"/>
  <c r="G95" i="2" s="1"/>
  <c r="H95" i="2" s="1"/>
  <c r="H96" i="2" s="1"/>
  <c r="H98" i="2" s="1"/>
  <c r="B93" i="2"/>
  <c r="H88" i="2"/>
  <c r="C90" i="2" s="1"/>
  <c r="G88" i="2"/>
  <c r="F88" i="2"/>
  <c r="E88" i="2"/>
  <c r="D88" i="2"/>
  <c r="M76" i="2"/>
  <c r="L76" i="2"/>
  <c r="K76" i="2"/>
  <c r="J76" i="2"/>
  <c r="I76" i="2"/>
  <c r="H76" i="2"/>
  <c r="G76" i="2"/>
  <c r="F76" i="2"/>
  <c r="E76" i="2"/>
  <c r="D76" i="2"/>
  <c r="C78" i="2" s="1"/>
  <c r="E78" i="2" s="1"/>
  <c r="C76" i="2"/>
  <c r="B71" i="2"/>
  <c r="H66" i="2"/>
  <c r="G66" i="2"/>
  <c r="F66" i="2"/>
  <c r="E66" i="2"/>
  <c r="C68" i="2" s="1"/>
  <c r="E68" i="2" s="1"/>
  <c r="D66" i="2"/>
  <c r="C100" i="2" l="1"/>
  <c r="G55" i="7" l="1"/>
  <c r="G53" i="7"/>
  <c r="G44" i="7"/>
  <c r="H43" i="7"/>
  <c r="H42" i="7"/>
  <c r="G31" i="7"/>
  <c r="F29" i="6"/>
  <c r="F28" i="6"/>
  <c r="F27" i="6"/>
  <c r="F26" i="6"/>
  <c r="F25" i="6"/>
  <c r="O14" i="6"/>
  <c r="O13" i="6"/>
  <c r="O12" i="6"/>
  <c r="O11" i="6"/>
  <c r="F46" i="1"/>
  <c r="E46" i="1"/>
  <c r="H45" i="1"/>
  <c r="H46" i="1" s="1"/>
  <c r="G45" i="1"/>
  <c r="G46" i="1" s="1"/>
  <c r="F45" i="1"/>
  <c r="E45" i="1"/>
  <c r="D45" i="1"/>
  <c r="D46" i="1" s="1"/>
  <c r="C45" i="1"/>
  <c r="C46" i="1" s="1"/>
  <c r="F31" i="1"/>
  <c r="F30" i="1"/>
  <c r="E30" i="1"/>
  <c r="E31" i="1" s="1"/>
  <c r="D30" i="1"/>
  <c r="D31" i="1" s="1"/>
  <c r="C30" i="1"/>
  <c r="C31" i="1" s="1"/>
  <c r="C33" i="1" s="1"/>
  <c r="C35" i="1" s="1"/>
  <c r="C48" i="1" l="1"/>
  <c r="C50" i="1" s="1"/>
</calcChain>
</file>

<file path=xl/sharedStrings.xml><?xml version="1.0" encoding="utf-8"?>
<sst xmlns="http://schemas.openxmlformats.org/spreadsheetml/2006/main" count="106" uniqueCount="50">
  <si>
    <t>A)</t>
  </si>
  <si>
    <t>Máquina 1</t>
  </si>
  <si>
    <t>Año</t>
  </si>
  <si>
    <t>Precio</t>
  </si>
  <si>
    <t>Costos</t>
  </si>
  <si>
    <t>Valor de Descarte</t>
  </si>
  <si>
    <t>Total</t>
  </si>
  <si>
    <t>Valor Presente</t>
  </si>
  <si>
    <t>VAN</t>
  </si>
  <si>
    <t>CAE</t>
  </si>
  <si>
    <t>Máquina 2</t>
  </si>
  <si>
    <t>Si hacemos mas de 45000 nos conviene adquirir la impresora</t>
  </si>
  <si>
    <t>Valor esperado</t>
  </si>
  <si>
    <t>Escenarios</t>
  </si>
  <si>
    <t>Optimista</t>
  </si>
  <si>
    <t>Normal</t>
  </si>
  <si>
    <t>Pesimista</t>
  </si>
  <si>
    <t>Probabilidad</t>
  </si>
  <si>
    <t>Proyecto 1</t>
  </si>
  <si>
    <t>Proyecto 2</t>
  </si>
  <si>
    <t>Proyecto 3</t>
  </si>
  <si>
    <t>Proyecto 4</t>
  </si>
  <si>
    <t>Proyecto 5</t>
  </si>
  <si>
    <t>Resultados</t>
  </si>
  <si>
    <t>Opciones</t>
  </si>
  <si>
    <t>R1</t>
  </si>
  <si>
    <t>R2</t>
  </si>
  <si>
    <t>R3</t>
  </si>
  <si>
    <t>A</t>
  </si>
  <si>
    <t>B</t>
  </si>
  <si>
    <t>C</t>
  </si>
  <si>
    <t>D</t>
  </si>
  <si>
    <t>A) Laplace</t>
  </si>
  <si>
    <t>Promedio</t>
  </si>
  <si>
    <t>B) Maximin - MaxiMax</t>
  </si>
  <si>
    <t>Máximo</t>
  </si>
  <si>
    <t>Mínimo</t>
  </si>
  <si>
    <t>C) Hurwicz</t>
  </si>
  <si>
    <t xml:space="preserve">Alfa </t>
  </si>
  <si>
    <t>Huwicz</t>
  </si>
  <si>
    <t>POR MÉTODO DE COSTO ANUAL EQUIVALENTE</t>
  </si>
  <si>
    <t>Vida Util</t>
  </si>
  <si>
    <t>DEFENSOR</t>
  </si>
  <si>
    <t>Ingresos</t>
  </si>
  <si>
    <t>Flujo</t>
  </si>
  <si>
    <t>VAN=</t>
  </si>
  <si>
    <t>CAE=</t>
  </si>
  <si>
    <t>DESAFIANTE</t>
  </si>
  <si>
    <t>POR MÉTODO VAN IGUALANDO PERÍODO DE ANÁLISIS</t>
  </si>
  <si>
    <t>Valor merc.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</si>
</sst>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164" formatCode="#,##0.00\ [$€-1]"/>
    <numFmt numFmtId="165" formatCode="#,##0\ [$€-1]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Inconsolata"/>
    </font>
    <font>
      <sz val="10"/>
      <name val="Arial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 applyAlignment="1"/>
    <xf numFmtId="0" fontId="3" fillId="3" borderId="0" xfId="0" applyFont="1" applyFill="1" applyAlignment="1"/>
    <xf numFmtId="0" fontId="1" fillId="2" borderId="1" xfId="0" applyFont="1" applyFill="1" applyBorder="1"/>
    <xf numFmtId="9" fontId="1" fillId="0" borderId="0" xfId="0" applyNumberFormat="1" applyFont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10" fontId="1" fillId="0" borderId="1" xfId="0" applyNumberFormat="1" applyFont="1" applyBorder="1" applyAlignment="1"/>
    <xf numFmtId="164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2" borderId="1" xfId="0" applyNumberFormat="1" applyFont="1" applyFill="1" applyBorder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2" borderId="0" xfId="0" applyFont="1" applyFill="1" applyAlignment="1"/>
    <xf numFmtId="0" fontId="0" fillId="0" borderId="0" xfId="0" applyFont="1" applyAlignment="1"/>
    <xf numFmtId="0" fontId="1" fillId="0" borderId="2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1" fillId="2" borderId="0" xfId="0" applyFont="1" applyFill="1"/>
    <xf numFmtId="0" fontId="1" fillId="4" borderId="2" xfId="0" applyFont="1" applyFill="1" applyBorder="1" applyAlignment="1">
      <alignment horizontal="center"/>
    </xf>
    <xf numFmtId="0" fontId="7" fillId="0" borderId="0" xfId="0" applyFont="1"/>
    <xf numFmtId="0" fontId="0" fillId="0" borderId="0" xfId="0"/>
    <xf numFmtId="0" fontId="6" fillId="0" borderId="0" xfId="0" applyFont="1"/>
    <xf numFmtId="8" fontId="0" fillId="0" borderId="0" xfId="0" applyNumberFormat="1"/>
    <xf numFmtId="0" fontId="5" fillId="0" borderId="0" xfId="0" applyFont="1"/>
    <xf numFmtId="0" fontId="8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57150</xdr:rowOff>
    </xdr:from>
    <xdr:ext cx="8648700" cy="3409950"/>
    <xdr:pic>
      <xdr:nvPicPr>
        <xdr:cNvPr id="2" name="image9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1</xdr:row>
      <xdr:rowOff>28575</xdr:rowOff>
    </xdr:from>
    <xdr:ext cx="9753600" cy="4724400"/>
    <xdr:pic>
      <xdr:nvPicPr>
        <xdr:cNvPr id="2" name="image8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180975</xdr:rowOff>
    </xdr:from>
    <xdr:ext cx="9563100" cy="5210175"/>
    <xdr:pic>
      <xdr:nvPicPr>
        <xdr:cNvPr id="3" name="image1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7725" y="5781675"/>
          <a:ext cx="9563100" cy="5210175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742950</xdr:colOff>
      <xdr:row>62</xdr:row>
      <xdr:rowOff>19050</xdr:rowOff>
    </xdr:from>
    <xdr:to>
      <xdr:col>12</xdr:col>
      <xdr:colOff>495460</xdr:colOff>
      <xdr:row>65</xdr:row>
      <xdr:rowOff>63937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F4719885-EA93-481C-9340-F308FEF537C0}"/>
                </a:ext>
              </a:extLst>
            </xdr:cNvPr>
            <xdr:cNvSpPr txBox="1"/>
          </xdr:nvSpPr>
          <xdr:spPr>
            <a:xfrm>
              <a:off x="8801100" y="3695700"/>
              <a:ext cx="2800510" cy="53066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b="0" i="1">
                        <a:latin typeface="Cambria Math" panose="02040503050406030204" pitchFamily="18" charset="0"/>
                      </a:rPr>
                      <m:t>𝐶𝐴𝐸</m:t>
                    </m:r>
                    <m:r>
                      <a:rPr lang="es-AR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b="0" i="1">
                        <a:latin typeface="Cambria Math" panose="02040503050406030204" pitchFamily="18" charset="0"/>
                      </a:rPr>
                      <m:t>𝑉𝐴𝑁</m:t>
                    </m:r>
                    <m:r>
                      <a:rPr lang="es-AR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d>
                      <m:dPr>
                        <m:begChr m:val="["/>
                        <m:endChr m:val="]"/>
                        <m:ctrlPr>
                          <a:rPr lang="es-A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A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s-A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r>
                              <a:rPr lang="es-A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AR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AR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AR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s-A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AR"/>
            </a:p>
          </xdr:txBody>
        </xdr:sp>
      </mc:Choice>
      <mc:Fallback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F4719885-EA93-481C-9340-F308FEF537C0}"/>
                </a:ext>
              </a:extLst>
            </xdr:cNvPr>
            <xdr:cNvSpPr txBox="1"/>
          </xdr:nvSpPr>
          <xdr:spPr>
            <a:xfrm>
              <a:off x="8801100" y="3695700"/>
              <a:ext cx="2800510" cy="53066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b="0" i="0">
                  <a:latin typeface="Cambria Math" panose="02040503050406030204" pitchFamily="18" charset="0"/>
                </a:rPr>
                <a:t>𝐶𝐴𝐸=𝑉𝐴𝑁</a:t>
              </a:r>
              <a:r>
                <a:rPr lang="es-A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×[(〖(1+𝑖)〗^𝑛×𝑖)/(〖(</a:t>
              </a:r>
              <a:r>
                <a:rPr lang="es-AR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s-A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+𝑖)〗^𝑛−1)]</a:t>
              </a:r>
              <a:endParaRPr lang="es-AR"/>
            </a:p>
          </xdr:txBody>
        </xdr:sp>
      </mc:Fallback>
    </mc:AlternateContent>
    <xdr:clientData/>
  </xdr:twoCellAnchor>
  <xdr:twoCellAnchor editAs="oneCell">
    <xdr:from>
      <xdr:col>13</xdr:col>
      <xdr:colOff>0</xdr:colOff>
      <xdr:row>57</xdr:row>
      <xdr:rowOff>38100</xdr:rowOff>
    </xdr:from>
    <xdr:to>
      <xdr:col>16</xdr:col>
      <xdr:colOff>371878</xdr:colOff>
      <xdr:row>65</xdr:row>
      <xdr:rowOff>66893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E5F7138-94E6-4968-9B16-5B8545427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6600" y="11439525"/>
          <a:ext cx="2886478" cy="1628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1</xdr:row>
      <xdr:rowOff>171449</xdr:rowOff>
    </xdr:from>
    <xdr:ext cx="9791700" cy="3076575"/>
    <xdr:pic>
      <xdr:nvPicPr>
        <xdr:cNvPr id="2" name="image5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7225" y="371474"/>
          <a:ext cx="9791700" cy="3076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933450</xdr:colOff>
      <xdr:row>21</xdr:row>
      <xdr:rowOff>180975</xdr:rowOff>
    </xdr:from>
    <xdr:ext cx="2428875" cy="270510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828675</xdr:colOff>
      <xdr:row>38</xdr:row>
      <xdr:rowOff>47625</xdr:rowOff>
    </xdr:from>
    <xdr:to>
      <xdr:col>9</xdr:col>
      <xdr:colOff>791623</xdr:colOff>
      <xdr:row>51</xdr:row>
      <xdr:rowOff>105146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85DD772-4CFE-47E3-BAD3-A170AE4EE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" y="7648575"/>
          <a:ext cx="7506748" cy="26578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28575</xdr:rowOff>
    </xdr:from>
    <xdr:to>
      <xdr:col>10</xdr:col>
      <xdr:colOff>686876</xdr:colOff>
      <xdr:row>16</xdr:row>
      <xdr:rowOff>9839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846124-8554-4386-A331-115F7E95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352425"/>
          <a:ext cx="7706801" cy="2248214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18</xdr:row>
      <xdr:rowOff>38100</xdr:rowOff>
    </xdr:from>
    <xdr:to>
      <xdr:col>11</xdr:col>
      <xdr:colOff>201128</xdr:colOff>
      <xdr:row>37</xdr:row>
      <xdr:rowOff>48056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1D8758-96D3-4BC0-B9D0-8A2CD195D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2952750"/>
          <a:ext cx="7906853" cy="30865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57150</xdr:rowOff>
    </xdr:from>
    <xdr:ext cx="9629775" cy="1485900"/>
    <xdr:pic>
      <xdr:nvPicPr>
        <xdr:cNvPr id="2" name="image7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847725</xdr:colOff>
      <xdr:row>13</xdr:row>
      <xdr:rowOff>123825</xdr:rowOff>
    </xdr:from>
    <xdr:ext cx="11820525" cy="5019675"/>
    <xdr:pic>
      <xdr:nvPicPr>
        <xdr:cNvPr id="3" name="image10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104775</xdr:rowOff>
    </xdr:from>
    <xdr:ext cx="5429250" cy="169545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12</xdr:row>
      <xdr:rowOff>123825</xdr:rowOff>
    </xdr:from>
    <xdr:ext cx="7105650" cy="3943350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12</xdr:row>
      <xdr:rowOff>76200</xdr:rowOff>
    </xdr:from>
    <xdr:ext cx="4857750" cy="4772025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38100</xdr:rowOff>
    </xdr:from>
    <xdr:ext cx="8553450" cy="2752725"/>
    <xdr:pic>
      <xdr:nvPicPr>
        <xdr:cNvPr id="2" name="image6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781050</xdr:colOff>
      <xdr:row>27</xdr:row>
      <xdr:rowOff>190500</xdr:rowOff>
    </xdr:from>
    <xdr:to>
      <xdr:col>9</xdr:col>
      <xdr:colOff>200178</xdr:colOff>
      <xdr:row>29</xdr:row>
      <xdr:rowOff>28608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97F640-E4FE-4292-B38F-32539E3CC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5591175"/>
          <a:ext cx="1095528" cy="238158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37</xdr:row>
      <xdr:rowOff>19050</xdr:rowOff>
    </xdr:from>
    <xdr:to>
      <xdr:col>12</xdr:col>
      <xdr:colOff>95492</xdr:colOff>
      <xdr:row>38</xdr:row>
      <xdr:rowOff>190552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93A259-BC77-4D6D-8F3E-BEC2173C0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7419975"/>
          <a:ext cx="1733792" cy="371527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40</xdr:row>
      <xdr:rowOff>0</xdr:rowOff>
    </xdr:from>
    <xdr:to>
      <xdr:col>12</xdr:col>
      <xdr:colOff>105020</xdr:colOff>
      <xdr:row>41</xdr:row>
      <xdr:rowOff>123870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AC2D53A-677B-49EC-8713-F7453DF84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10575" y="8001000"/>
          <a:ext cx="1752845" cy="32389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13</xdr:col>
      <xdr:colOff>257679</xdr:colOff>
      <xdr:row>52</xdr:row>
      <xdr:rowOff>161976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F8F308-128E-4316-B85C-7E5C5587E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43800" y="10201275"/>
          <a:ext cx="3610479" cy="362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FF33"/>
    <outlinePr summaryBelow="0" summaryRight="0"/>
  </sheetPr>
  <dimension ref="A21:Q50"/>
  <sheetViews>
    <sheetView workbookViewId="0">
      <selection activeCell="D49" sqref="D49"/>
    </sheetView>
  </sheetViews>
  <sheetFormatPr baseColWidth="10" defaultColWidth="12.5703125" defaultRowHeight="15.75" customHeight="1" x14ac:dyDescent="0.2"/>
  <cols>
    <col min="2" max="2" width="19.5703125" customWidth="1"/>
    <col min="3" max="3" width="15.140625" customWidth="1"/>
    <col min="4" max="4" width="16.140625" customWidth="1"/>
    <col min="5" max="5" width="16.42578125" customWidth="1"/>
    <col min="6" max="6" width="15.140625" customWidth="1"/>
    <col min="7" max="7" width="14.28515625" customWidth="1"/>
    <col min="8" max="8" width="15.85546875" customWidth="1"/>
  </cols>
  <sheetData>
    <row r="21" spans="1:17" ht="12.75" x14ac:dyDescent="0.2">
      <c r="A21" s="20" t="s">
        <v>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4" spans="1:17" ht="12.75" x14ac:dyDescent="0.2">
      <c r="B24" s="1" t="s">
        <v>1</v>
      </c>
    </row>
    <row r="26" spans="1:17" ht="12.75" x14ac:dyDescent="0.2">
      <c r="B26" s="2" t="s">
        <v>2</v>
      </c>
      <c r="C26" s="2">
        <v>0</v>
      </c>
      <c r="D26" s="2">
        <v>1</v>
      </c>
      <c r="E26" s="2">
        <v>2</v>
      </c>
      <c r="F26" s="2">
        <v>3</v>
      </c>
    </row>
    <row r="27" spans="1:17" ht="12.75" x14ac:dyDescent="0.2">
      <c r="B27" s="2" t="s">
        <v>3</v>
      </c>
      <c r="C27" s="3">
        <v>-2000</v>
      </c>
      <c r="D27" s="4"/>
      <c r="E27" s="4"/>
      <c r="F27" s="4"/>
    </row>
    <row r="28" spans="1:17" ht="12.75" x14ac:dyDescent="0.2">
      <c r="B28" s="2" t="s">
        <v>4</v>
      </c>
      <c r="C28" s="3"/>
      <c r="D28" s="3">
        <v>-300</v>
      </c>
      <c r="E28" s="3">
        <v>-300</v>
      </c>
      <c r="F28" s="3">
        <v>-300</v>
      </c>
    </row>
    <row r="29" spans="1:17" ht="12.75" x14ac:dyDescent="0.2">
      <c r="B29" s="2" t="s">
        <v>5</v>
      </c>
      <c r="C29" s="5"/>
      <c r="D29" s="5"/>
      <c r="E29" s="5"/>
      <c r="F29" s="2">
        <v>800</v>
      </c>
    </row>
    <row r="30" spans="1:17" ht="12.75" x14ac:dyDescent="0.2">
      <c r="B30" s="2" t="s">
        <v>6</v>
      </c>
      <c r="C30" s="4">
        <f t="shared" ref="C30:F30" si="0">SUM(C27:C29)</f>
        <v>-2000</v>
      </c>
      <c r="D30" s="4">
        <f t="shared" si="0"/>
        <v>-300</v>
      </c>
      <c r="E30" s="4">
        <f t="shared" si="0"/>
        <v>-300</v>
      </c>
      <c r="F30" s="4">
        <f t="shared" si="0"/>
        <v>500</v>
      </c>
    </row>
    <row r="31" spans="1:17" ht="12.75" x14ac:dyDescent="0.2">
      <c r="B31" s="2" t="s">
        <v>7</v>
      </c>
      <c r="C31" s="4">
        <f t="shared" ref="C31:F31" si="1">C30/((1+0.1)^C26)</f>
        <v>-2000</v>
      </c>
      <c r="D31" s="4">
        <f t="shared" si="1"/>
        <v>-272.72727272727269</v>
      </c>
      <c r="E31" s="4">
        <f t="shared" si="1"/>
        <v>-247.93388429752062</v>
      </c>
      <c r="F31" s="4">
        <f t="shared" si="1"/>
        <v>375.65740045078877</v>
      </c>
    </row>
    <row r="33" spans="2:8" ht="12.75" x14ac:dyDescent="0.2">
      <c r="B33" s="6" t="s">
        <v>8</v>
      </c>
      <c r="C33" s="4">
        <f>SUM(C31:F31)</f>
        <v>-2145.0037565740045</v>
      </c>
    </row>
    <row r="35" spans="2:8" ht="15.75" customHeight="1" x14ac:dyDescent="0.4">
      <c r="B35" s="6" t="s">
        <v>9</v>
      </c>
      <c r="C35" s="4">
        <f>C33*(((1+0.1)^3*0.1)/(((1+0.1)^3)-1))</f>
        <v>-862.53776435045245</v>
      </c>
      <c r="F35" s="7"/>
    </row>
    <row r="39" spans="2:8" ht="12.75" x14ac:dyDescent="0.2">
      <c r="B39" s="1" t="s">
        <v>10</v>
      </c>
    </row>
    <row r="41" spans="2:8" ht="12.75" x14ac:dyDescent="0.2">
      <c r="B41" s="2" t="s">
        <v>2</v>
      </c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</row>
    <row r="42" spans="2:8" ht="12.75" x14ac:dyDescent="0.2">
      <c r="B42" s="2" t="s">
        <v>3</v>
      </c>
      <c r="C42" s="2">
        <v>-2500</v>
      </c>
      <c r="D42" s="5"/>
      <c r="E42" s="5"/>
      <c r="F42" s="5"/>
      <c r="G42" s="5"/>
      <c r="H42" s="5"/>
    </row>
    <row r="43" spans="2:8" ht="12.75" x14ac:dyDescent="0.2">
      <c r="B43" s="2" t="s">
        <v>4</v>
      </c>
      <c r="C43" s="5"/>
      <c r="D43" s="2">
        <v>-250</v>
      </c>
      <c r="E43" s="2">
        <v>-250</v>
      </c>
      <c r="F43" s="2">
        <v>-250</v>
      </c>
      <c r="G43" s="2">
        <v>-250</v>
      </c>
      <c r="H43" s="2">
        <v>-250</v>
      </c>
    </row>
    <row r="44" spans="2:8" ht="12.75" x14ac:dyDescent="0.2">
      <c r="B44" s="2" t="s">
        <v>5</v>
      </c>
      <c r="C44" s="5"/>
      <c r="D44" s="5"/>
      <c r="E44" s="5"/>
      <c r="F44" s="5"/>
      <c r="G44" s="5"/>
      <c r="H44" s="2">
        <v>400</v>
      </c>
    </row>
    <row r="45" spans="2:8" ht="12.75" x14ac:dyDescent="0.2">
      <c r="B45" s="2" t="s">
        <v>6</v>
      </c>
      <c r="C45" s="5">
        <f t="shared" ref="C45:H45" si="2">SUM(C42:C44)</f>
        <v>-2500</v>
      </c>
      <c r="D45" s="5">
        <f t="shared" si="2"/>
        <v>-250</v>
      </c>
      <c r="E45" s="5">
        <f t="shared" si="2"/>
        <v>-250</v>
      </c>
      <c r="F45" s="5">
        <f t="shared" si="2"/>
        <v>-250</v>
      </c>
      <c r="G45" s="5">
        <f t="shared" si="2"/>
        <v>-250</v>
      </c>
      <c r="H45" s="5">
        <f t="shared" si="2"/>
        <v>150</v>
      </c>
    </row>
    <row r="46" spans="2:8" ht="12.75" x14ac:dyDescent="0.2">
      <c r="B46" s="2" t="s">
        <v>7</v>
      </c>
      <c r="C46" s="5">
        <f t="shared" ref="C46:H46" si="3">C45/((1+0.1)^C41)</f>
        <v>-2500</v>
      </c>
      <c r="D46" s="5">
        <f t="shared" si="3"/>
        <v>-227.27272727272725</v>
      </c>
      <c r="E46" s="5">
        <f t="shared" si="3"/>
        <v>-206.61157024793386</v>
      </c>
      <c r="F46" s="5">
        <f t="shared" si="3"/>
        <v>-187.82870022539439</v>
      </c>
      <c r="G46" s="5">
        <f t="shared" si="3"/>
        <v>-170.75336384126763</v>
      </c>
      <c r="H46" s="5">
        <f t="shared" si="3"/>
        <v>93.138198458873248</v>
      </c>
    </row>
    <row r="48" spans="2:8" ht="12.75" x14ac:dyDescent="0.2">
      <c r="B48" s="6" t="s">
        <v>8</v>
      </c>
      <c r="C48" s="5">
        <f>SUM(C46:H46)</f>
        <v>-3199.328163128449</v>
      </c>
    </row>
    <row r="50" spans="2:3" ht="12.75" x14ac:dyDescent="0.2">
      <c r="B50" s="6" t="s">
        <v>9</v>
      </c>
      <c r="C50" s="8">
        <f>C48*(((1+0.1)^5*0.1)/(((1+0.1)^5)-1))</f>
        <v>-843.97470966896458</v>
      </c>
    </row>
  </sheetData>
  <mergeCells count="1">
    <mergeCell ref="A21:Q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  <outlinePr summaryBelow="0" summaryRight="0"/>
  </sheetPr>
  <dimension ref="A28:O100"/>
  <sheetViews>
    <sheetView topLeftCell="A31" workbookViewId="0">
      <selection activeCell="N77" sqref="N77"/>
    </sheetView>
  </sheetViews>
  <sheetFormatPr baseColWidth="10" defaultColWidth="12.5703125" defaultRowHeight="15.75" customHeight="1" x14ac:dyDescent="0.2"/>
  <sheetData>
    <row r="28" spans="1:14" x14ac:dyDescent="0.2">
      <c r="A28" s="20" t="s">
        <v>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59" spans="2:15" ht="15.75" customHeight="1" x14ac:dyDescent="0.25">
      <c r="B59" s="27" t="s">
        <v>40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spans="2:15" ht="15.75" customHeight="1" x14ac:dyDescent="0.2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</row>
    <row r="61" spans="2:15" ht="15.75" customHeight="1" x14ac:dyDescent="0.2">
      <c r="B61" s="28" t="s">
        <v>41</v>
      </c>
      <c r="C61" s="28">
        <v>3</v>
      </c>
      <c r="D61" s="28">
        <v>4</v>
      </c>
      <c r="E61" s="28">
        <v>5</v>
      </c>
      <c r="F61" s="28">
        <v>6</v>
      </c>
      <c r="G61" s="28">
        <v>7</v>
      </c>
      <c r="H61" s="28">
        <v>8</v>
      </c>
      <c r="I61" s="28"/>
      <c r="J61" s="28"/>
      <c r="K61" s="28"/>
      <c r="L61" s="28"/>
      <c r="M61" s="28"/>
      <c r="N61" s="28"/>
      <c r="O61" s="28"/>
    </row>
    <row r="62" spans="2:15" ht="15.75" customHeight="1" x14ac:dyDescent="0.25">
      <c r="B62" s="29" t="s">
        <v>42</v>
      </c>
      <c r="C62" s="28">
        <v>0</v>
      </c>
      <c r="D62" s="28">
        <v>1</v>
      </c>
      <c r="E62" s="28">
        <v>2</v>
      </c>
      <c r="F62" s="28">
        <v>3</v>
      </c>
      <c r="G62" s="28">
        <v>4</v>
      </c>
      <c r="H62" s="28">
        <v>5</v>
      </c>
      <c r="I62" s="28"/>
      <c r="J62" s="28"/>
      <c r="K62" s="28"/>
      <c r="L62" s="28"/>
      <c r="M62" s="28"/>
      <c r="N62" s="28"/>
      <c r="O62" s="28"/>
    </row>
    <row r="63" spans="2:15" ht="15.75" customHeight="1" x14ac:dyDescent="0.2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</row>
    <row r="64" spans="2:15" ht="15.75" customHeight="1" x14ac:dyDescent="0.2">
      <c r="B64" s="28" t="s">
        <v>43</v>
      </c>
      <c r="C64" s="28"/>
      <c r="D64" s="28"/>
      <c r="E64" s="28"/>
      <c r="F64" s="28"/>
      <c r="G64" s="28"/>
      <c r="H64" s="28">
        <v>200</v>
      </c>
      <c r="I64" s="28"/>
      <c r="J64" s="28"/>
      <c r="K64" s="28"/>
      <c r="L64" s="28"/>
      <c r="M64" s="28"/>
      <c r="N64" s="28"/>
      <c r="O64" s="28"/>
    </row>
    <row r="65" spans="2:15" ht="15.75" customHeight="1" x14ac:dyDescent="0.2">
      <c r="B65" s="28" t="s">
        <v>4</v>
      </c>
      <c r="C65" s="28"/>
      <c r="D65" s="28">
        <v>-600</v>
      </c>
      <c r="E65" s="28">
        <v>-600</v>
      </c>
      <c r="F65" s="28">
        <v>-600</v>
      </c>
      <c r="G65" s="28">
        <v>-600</v>
      </c>
      <c r="H65" s="28">
        <v>-600</v>
      </c>
      <c r="I65" s="28"/>
      <c r="J65" s="28"/>
      <c r="K65" s="28"/>
      <c r="L65" s="28"/>
      <c r="M65" s="28"/>
      <c r="N65" s="28"/>
      <c r="O65" s="28"/>
    </row>
    <row r="66" spans="2:15" ht="15.75" customHeight="1" x14ac:dyDescent="0.2">
      <c r="B66" s="28" t="s">
        <v>44</v>
      </c>
      <c r="C66" s="28"/>
      <c r="D66" s="28">
        <f>+D64+D65</f>
        <v>-600</v>
      </c>
      <c r="E66" s="28">
        <f t="shared" ref="E66:H66" si="0">+E64+E65</f>
        <v>-600</v>
      </c>
      <c r="F66" s="28">
        <f t="shared" si="0"/>
        <v>-600</v>
      </c>
      <c r="G66" s="28">
        <f t="shared" si="0"/>
        <v>-600</v>
      </c>
      <c r="H66" s="28">
        <f t="shared" si="0"/>
        <v>-400</v>
      </c>
      <c r="I66" s="28"/>
      <c r="J66" s="28"/>
      <c r="K66" s="28"/>
      <c r="L66" s="28"/>
      <c r="M66" s="28"/>
      <c r="N66" s="28"/>
      <c r="O66" s="28"/>
    </row>
    <row r="67" spans="2:15" ht="15.75" customHeight="1" x14ac:dyDescent="0.2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2:15" ht="15.75" customHeight="1" x14ac:dyDescent="0.2">
      <c r="B68" s="28" t="s">
        <v>45</v>
      </c>
      <c r="C68" s="30">
        <f>+NPV(0.15,D66:H66)</f>
        <v>-1911.8577117471837</v>
      </c>
      <c r="D68" s="28" t="s">
        <v>46</v>
      </c>
      <c r="E68" s="30">
        <f>+PMT(0.15,5,-C68)</f>
        <v>-570.33688950769454</v>
      </c>
      <c r="F68" s="28"/>
      <c r="G68" s="28"/>
      <c r="H68" s="31"/>
      <c r="I68" s="28"/>
      <c r="J68" s="28"/>
      <c r="K68" s="28"/>
      <c r="L68" s="28"/>
      <c r="M68" s="28"/>
      <c r="N68" s="28"/>
      <c r="O68" s="28"/>
    </row>
    <row r="69" spans="2:15" ht="15.75" customHeight="1" x14ac:dyDescent="0.2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2:15" ht="15.75" customHeight="1" x14ac:dyDescent="0.2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 spans="2:15" ht="15.75" customHeight="1" x14ac:dyDescent="0.2">
      <c r="B71" s="28" t="str">
        <f>+B61</f>
        <v>Vida Util</v>
      </c>
      <c r="C71" s="28">
        <v>0</v>
      </c>
      <c r="D71" s="28">
        <v>1</v>
      </c>
      <c r="E71" s="28">
        <v>2</v>
      </c>
      <c r="F71" s="28">
        <v>3</v>
      </c>
      <c r="G71" s="28">
        <v>4</v>
      </c>
      <c r="H71" s="28">
        <v>5</v>
      </c>
      <c r="I71" s="28">
        <v>6</v>
      </c>
      <c r="J71" s="28">
        <v>7</v>
      </c>
      <c r="K71" s="28">
        <v>8</v>
      </c>
      <c r="L71" s="28">
        <v>9</v>
      </c>
      <c r="M71" s="28">
        <v>10</v>
      </c>
      <c r="N71" s="28"/>
      <c r="O71" s="28"/>
    </row>
    <row r="72" spans="2:15" ht="15.75" customHeight="1" x14ac:dyDescent="0.25">
      <c r="B72" s="29" t="s">
        <v>47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2:15" ht="15.75" customHeight="1" x14ac:dyDescent="0.2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4" spans="2:15" ht="15.75" customHeight="1" x14ac:dyDescent="0.2">
      <c r="B74" s="28" t="s">
        <v>43</v>
      </c>
      <c r="C74" s="28">
        <v>400</v>
      </c>
      <c r="D74" s="28"/>
      <c r="E74" s="28"/>
      <c r="F74" s="28"/>
      <c r="G74" s="28"/>
      <c r="H74" s="28"/>
      <c r="I74" s="28"/>
      <c r="J74" s="28"/>
      <c r="K74" s="28"/>
      <c r="L74" s="28"/>
      <c r="M74" s="28">
        <v>300</v>
      </c>
      <c r="N74" s="28"/>
      <c r="O74" s="28"/>
    </row>
    <row r="75" spans="2:15" ht="15.75" customHeight="1" x14ac:dyDescent="0.2">
      <c r="B75" s="28" t="s">
        <v>4</v>
      </c>
      <c r="C75" s="28">
        <v>-1500</v>
      </c>
      <c r="D75" s="28">
        <v>-250</v>
      </c>
      <c r="E75" s="28">
        <v>-250</v>
      </c>
      <c r="F75" s="28">
        <v>-250</v>
      </c>
      <c r="G75" s="28">
        <v>-250</v>
      </c>
      <c r="H75" s="28">
        <v>-250</v>
      </c>
      <c r="I75" s="28">
        <v>-250</v>
      </c>
      <c r="J75" s="28">
        <v>-250</v>
      </c>
      <c r="K75" s="28">
        <v>-250</v>
      </c>
      <c r="L75" s="28">
        <v>-250</v>
      </c>
      <c r="M75" s="28">
        <v>-250</v>
      </c>
      <c r="N75" s="28"/>
      <c r="O75" s="28"/>
    </row>
    <row r="76" spans="2:15" ht="15.75" customHeight="1" x14ac:dyDescent="0.2">
      <c r="B76" s="28" t="s">
        <v>44</v>
      </c>
      <c r="C76" s="28">
        <f>+C74+C75</f>
        <v>-1100</v>
      </c>
      <c r="D76" s="28">
        <f t="shared" ref="D76:M76" si="1">+D74+D75</f>
        <v>-250</v>
      </c>
      <c r="E76" s="28">
        <f t="shared" si="1"/>
        <v>-250</v>
      </c>
      <c r="F76" s="28">
        <f t="shared" si="1"/>
        <v>-250</v>
      </c>
      <c r="G76" s="28">
        <f t="shared" si="1"/>
        <v>-250</v>
      </c>
      <c r="H76" s="28">
        <f>+H74+H75</f>
        <v>-250</v>
      </c>
      <c r="I76" s="28">
        <f t="shared" si="1"/>
        <v>-250</v>
      </c>
      <c r="J76" s="28">
        <f t="shared" si="1"/>
        <v>-250</v>
      </c>
      <c r="K76" s="28">
        <f t="shared" si="1"/>
        <v>-250</v>
      </c>
      <c r="L76" s="28">
        <f t="shared" si="1"/>
        <v>-250</v>
      </c>
      <c r="M76" s="28">
        <f t="shared" si="1"/>
        <v>50</v>
      </c>
      <c r="N76" s="28"/>
      <c r="O76" s="28"/>
    </row>
    <row r="77" spans="2:15" ht="15.75" customHeight="1" x14ac:dyDescent="0.2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2:15" ht="15.75" customHeight="1" x14ac:dyDescent="0.2">
      <c r="B78" s="28" t="s">
        <v>45</v>
      </c>
      <c r="C78" s="30">
        <f>+NPV(0.15,D76:M76)+C76</f>
        <v>-2280.5367446269975</v>
      </c>
      <c r="D78" s="28" t="s">
        <v>46</v>
      </c>
      <c r="E78" s="30">
        <f>+PMT(0.15,10,-C78)</f>
        <v>-454.40165001406785</v>
      </c>
      <c r="F78" s="28"/>
      <c r="G78" s="28"/>
      <c r="H78" s="31"/>
      <c r="I78" s="28"/>
      <c r="J78" s="28"/>
      <c r="K78" s="28"/>
      <c r="L78" s="28"/>
      <c r="M78" s="28"/>
      <c r="N78" s="28"/>
      <c r="O78" s="28"/>
    </row>
    <row r="79" spans="2:15" ht="15.75" customHeight="1" x14ac:dyDescent="0.2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</row>
    <row r="80" spans="2:15" ht="15.75" customHeight="1" x14ac:dyDescent="0.2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</row>
    <row r="81" spans="2:15" ht="15.75" customHeight="1" x14ac:dyDescent="0.25">
      <c r="B81" s="32" t="s">
        <v>48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</row>
    <row r="82" spans="2:15" ht="15.75" customHeight="1" x14ac:dyDescent="0.2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2:15" ht="15.75" customHeight="1" x14ac:dyDescent="0.2">
      <c r="B83" s="28" t="s">
        <v>41</v>
      </c>
      <c r="C83" s="28">
        <v>3</v>
      </c>
      <c r="D83" s="28">
        <v>4</v>
      </c>
      <c r="E83" s="28">
        <v>5</v>
      </c>
      <c r="F83" s="28">
        <v>6</v>
      </c>
      <c r="G83" s="28">
        <v>7</v>
      </c>
      <c r="H83" s="28">
        <v>8</v>
      </c>
      <c r="I83" s="28"/>
      <c r="J83" s="28"/>
      <c r="K83" s="28"/>
      <c r="L83" s="28"/>
      <c r="M83" s="28"/>
      <c r="N83" s="28"/>
      <c r="O83" s="28"/>
    </row>
    <row r="84" spans="2:15" ht="15.75" customHeight="1" x14ac:dyDescent="0.25">
      <c r="B84" s="29" t="s">
        <v>42</v>
      </c>
      <c r="C84" s="28">
        <v>0</v>
      </c>
      <c r="D84" s="28">
        <v>1</v>
      </c>
      <c r="E84" s="28">
        <v>2</v>
      </c>
      <c r="F84" s="28">
        <v>3</v>
      </c>
      <c r="G84" s="28">
        <v>4</v>
      </c>
      <c r="H84" s="28">
        <v>5</v>
      </c>
      <c r="I84" s="28"/>
      <c r="J84" s="28"/>
      <c r="K84" s="28"/>
      <c r="L84" s="28"/>
      <c r="M84" s="28"/>
      <c r="N84" s="28"/>
      <c r="O84" s="28"/>
    </row>
    <row r="85" spans="2:15" ht="15.75" customHeight="1" x14ac:dyDescent="0.2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</row>
    <row r="86" spans="2:15" ht="15.75" customHeight="1" x14ac:dyDescent="0.2">
      <c r="B86" s="28" t="s">
        <v>43</v>
      </c>
      <c r="C86" s="28"/>
      <c r="D86" s="28"/>
      <c r="E86" s="28"/>
      <c r="F86" s="28"/>
      <c r="G86" s="28"/>
      <c r="H86" s="28">
        <v>200</v>
      </c>
      <c r="I86" s="28"/>
      <c r="J86" s="28"/>
      <c r="K86" s="28"/>
      <c r="L86" s="28"/>
      <c r="M86" s="28"/>
      <c r="N86" s="28"/>
      <c r="O86" s="28"/>
    </row>
    <row r="87" spans="2:15" ht="15.75" customHeight="1" x14ac:dyDescent="0.2">
      <c r="B87" s="28" t="s">
        <v>4</v>
      </c>
      <c r="C87" s="28"/>
      <c r="D87" s="28">
        <v>-600</v>
      </c>
      <c r="E87" s="28">
        <v>-600</v>
      </c>
      <c r="F87" s="28">
        <v>-600</v>
      </c>
      <c r="G87" s="28">
        <v>-600</v>
      </c>
      <c r="H87" s="28">
        <v>-600</v>
      </c>
      <c r="I87" s="28"/>
      <c r="J87" s="28"/>
      <c r="K87" s="28"/>
      <c r="L87" s="28"/>
      <c r="M87" s="28"/>
      <c r="N87" s="28"/>
      <c r="O87" s="28"/>
    </row>
    <row r="88" spans="2:15" ht="15.75" customHeight="1" x14ac:dyDescent="0.2">
      <c r="B88" s="28" t="s">
        <v>44</v>
      </c>
      <c r="C88" s="28"/>
      <c r="D88" s="28">
        <f>+D86+D87</f>
        <v>-600</v>
      </c>
      <c r="E88" s="28">
        <f t="shared" ref="E88:H88" si="2">+E86+E87</f>
        <v>-600</v>
      </c>
      <c r="F88" s="28">
        <f t="shared" si="2"/>
        <v>-600</v>
      </c>
      <c r="G88" s="28">
        <f t="shared" si="2"/>
        <v>-600</v>
      </c>
      <c r="H88" s="28">
        <f t="shared" si="2"/>
        <v>-400</v>
      </c>
      <c r="I88" s="28"/>
      <c r="J88" s="28"/>
      <c r="K88" s="28"/>
      <c r="L88" s="28"/>
      <c r="M88" s="28"/>
      <c r="N88" s="28"/>
      <c r="O88" s="28"/>
    </row>
    <row r="89" spans="2:15" ht="15.75" customHeight="1" x14ac:dyDescent="0.2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</row>
    <row r="90" spans="2:15" ht="15.75" customHeight="1" x14ac:dyDescent="0.2">
      <c r="B90" s="28" t="s">
        <v>45</v>
      </c>
      <c r="C90" s="30">
        <f>+NPV(0.15,D88:H88)</f>
        <v>-1911.8577117471837</v>
      </c>
      <c r="D90" s="28"/>
      <c r="E90" s="30"/>
      <c r="F90" s="28"/>
      <c r="G90" s="28"/>
      <c r="H90" s="31"/>
      <c r="I90" s="28"/>
      <c r="J90" s="28"/>
      <c r="K90" s="28"/>
      <c r="L90" s="28"/>
      <c r="M90" s="28"/>
      <c r="N90" s="28"/>
      <c r="O90" s="28"/>
    </row>
    <row r="91" spans="2:15" ht="15.75" customHeight="1" x14ac:dyDescent="0.2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</row>
    <row r="92" spans="2:15" ht="15.75" customHeight="1" x14ac:dyDescent="0.2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2:15" ht="15.75" customHeight="1" x14ac:dyDescent="0.2">
      <c r="B93" s="28" t="str">
        <f>+B83</f>
        <v>Vida Util</v>
      </c>
      <c r="C93" s="28">
        <v>0</v>
      </c>
      <c r="D93" s="28">
        <v>1</v>
      </c>
      <c r="E93" s="28">
        <v>2</v>
      </c>
      <c r="F93" s="28">
        <v>3</v>
      </c>
      <c r="G93" s="28">
        <v>4</v>
      </c>
      <c r="H93" s="28">
        <v>5</v>
      </c>
      <c r="I93" s="28"/>
      <c r="J93" s="28"/>
      <c r="K93" s="28"/>
      <c r="L93" s="28"/>
      <c r="M93" s="28"/>
      <c r="N93" s="28"/>
      <c r="O93" s="28"/>
    </row>
    <row r="94" spans="2:15" ht="15.75" customHeight="1" x14ac:dyDescent="0.25">
      <c r="B94" s="29" t="s">
        <v>47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</row>
    <row r="95" spans="2:15" ht="15.75" customHeight="1" x14ac:dyDescent="0.2">
      <c r="B95" s="28" t="s">
        <v>49</v>
      </c>
      <c r="C95" s="28">
        <v>1500</v>
      </c>
      <c r="D95" s="28">
        <f>+C95-120</f>
        <v>1380</v>
      </c>
      <c r="E95" s="28">
        <f t="shared" ref="E95:H95" si="3">+D95-120</f>
        <v>1260</v>
      </c>
      <c r="F95" s="28">
        <f t="shared" si="3"/>
        <v>1140</v>
      </c>
      <c r="G95" s="28">
        <f t="shared" si="3"/>
        <v>1020</v>
      </c>
      <c r="H95" s="28">
        <f t="shared" si="3"/>
        <v>900</v>
      </c>
      <c r="I95" s="28"/>
      <c r="J95" s="28"/>
      <c r="K95" s="28"/>
      <c r="L95" s="28"/>
      <c r="M95" s="28"/>
      <c r="N95" s="28"/>
      <c r="O95" s="28"/>
    </row>
    <row r="96" spans="2:15" ht="15.75" customHeight="1" x14ac:dyDescent="0.2">
      <c r="B96" s="28" t="s">
        <v>43</v>
      </c>
      <c r="C96" s="28">
        <v>400</v>
      </c>
      <c r="D96" s="28"/>
      <c r="E96" s="28"/>
      <c r="F96" s="28"/>
      <c r="G96" s="28"/>
      <c r="H96" s="28">
        <f>+H95</f>
        <v>900</v>
      </c>
      <c r="I96" s="28"/>
      <c r="J96" s="28"/>
      <c r="K96" s="28"/>
      <c r="L96" s="28"/>
      <c r="M96" s="28"/>
      <c r="N96" s="28"/>
      <c r="O96" s="28"/>
    </row>
    <row r="97" spans="2:15" ht="15.75" customHeight="1" x14ac:dyDescent="0.2">
      <c r="B97" s="28" t="s">
        <v>4</v>
      </c>
      <c r="C97" s="28">
        <v>-1500</v>
      </c>
      <c r="D97" s="28">
        <v>-250</v>
      </c>
      <c r="E97" s="28">
        <v>-250</v>
      </c>
      <c r="F97" s="28">
        <v>-250</v>
      </c>
      <c r="G97" s="28">
        <v>-250</v>
      </c>
      <c r="H97" s="28">
        <v>-250</v>
      </c>
      <c r="I97" s="28"/>
      <c r="J97" s="28"/>
      <c r="K97" s="28"/>
      <c r="L97" s="28"/>
      <c r="M97" s="28"/>
      <c r="N97" s="28"/>
      <c r="O97" s="28"/>
    </row>
    <row r="98" spans="2:15" ht="15.75" customHeight="1" x14ac:dyDescent="0.2">
      <c r="B98" s="28" t="s">
        <v>44</v>
      </c>
      <c r="C98" s="28">
        <f>+C96+C97</f>
        <v>-1100</v>
      </c>
      <c r="D98" s="28">
        <f t="shared" ref="D98:G98" si="4">+D96+D97</f>
        <v>-250</v>
      </c>
      <c r="E98" s="28">
        <f t="shared" si="4"/>
        <v>-250</v>
      </c>
      <c r="F98" s="28">
        <f t="shared" si="4"/>
        <v>-250</v>
      </c>
      <c r="G98" s="28">
        <f t="shared" si="4"/>
        <v>-250</v>
      </c>
      <c r="H98" s="28">
        <f>+H96+H97</f>
        <v>650</v>
      </c>
      <c r="I98" s="28"/>
      <c r="J98" s="28"/>
      <c r="K98" s="28"/>
      <c r="L98" s="28"/>
      <c r="M98" s="28"/>
      <c r="N98" s="28"/>
      <c r="O98" s="28"/>
    </row>
    <row r="99" spans="2:15" ht="15.75" customHeight="1" x14ac:dyDescent="0.2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</row>
    <row r="100" spans="2:15" ht="15.75" customHeight="1" x14ac:dyDescent="0.2">
      <c r="B100" s="28" t="s">
        <v>45</v>
      </c>
      <c r="C100" s="30">
        <f>+NPV(0.15,D98:M98)+C98</f>
        <v>-1490.5797127343899</v>
      </c>
      <c r="D100" s="28"/>
      <c r="E100" s="28"/>
      <c r="F100" s="28"/>
      <c r="G100" s="28"/>
      <c r="H100" s="31"/>
      <c r="I100" s="28"/>
      <c r="J100" s="28"/>
      <c r="K100" s="28"/>
      <c r="L100" s="28"/>
      <c r="M100" s="28"/>
      <c r="N100" s="28"/>
      <c r="O100" s="28"/>
    </row>
  </sheetData>
  <mergeCells count="1">
    <mergeCell ref="A28:N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33"/>
    <outlinePr summaryBelow="0" summaryRight="0"/>
  </sheetPr>
  <dimension ref="A21:Q32"/>
  <sheetViews>
    <sheetView topLeftCell="A13" workbookViewId="0">
      <selection activeCell="C20" sqref="C20"/>
    </sheetView>
  </sheetViews>
  <sheetFormatPr baseColWidth="10" defaultColWidth="12.5703125" defaultRowHeight="15.75" customHeight="1" x14ac:dyDescent="0.2"/>
  <sheetData>
    <row r="21" spans="1:17" x14ac:dyDescent="0.2">
      <c r="A21" s="20" t="s">
        <v>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32" spans="1:17" x14ac:dyDescent="0.2">
      <c r="E32" s="22" t="s">
        <v>11</v>
      </c>
      <c r="F32" s="23"/>
      <c r="G32" s="23"/>
      <c r="H32" s="23"/>
      <c r="I32" s="23"/>
      <c r="J32" s="24"/>
    </row>
  </sheetData>
  <mergeCells count="2">
    <mergeCell ref="A21:Q21"/>
    <mergeCell ref="E32:J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F107-E92F-4135-9F97-6C8B9A6D2384}">
  <sheetPr>
    <tabColor rgb="FF66FF33"/>
  </sheetPr>
  <dimension ref="A1"/>
  <sheetViews>
    <sheetView topLeftCell="A7" workbookViewId="0">
      <selection activeCell="F18" sqref="F18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  <outlinePr summaryBelow="0" summaryRight="0"/>
  </sheetPr>
  <dimension ref="A13:P13"/>
  <sheetViews>
    <sheetView workbookViewId="0">
      <selection activeCell="P23" sqref="P23"/>
    </sheetView>
  </sheetViews>
  <sheetFormatPr baseColWidth="10" defaultColWidth="12.5703125" defaultRowHeight="15.75" customHeight="1" x14ac:dyDescent="0.2"/>
  <sheetData>
    <row r="13" spans="1:16" x14ac:dyDescent="0.2">
      <c r="A13" s="20" t="s">
        <v>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</sheetData>
  <mergeCells count="1">
    <mergeCell ref="A13:P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33"/>
    <outlinePr summaryBelow="0" summaryRight="0"/>
  </sheetPr>
  <dimension ref="A12:Q42"/>
  <sheetViews>
    <sheetView workbookViewId="0">
      <selection activeCell="G6" sqref="G6"/>
    </sheetView>
  </sheetViews>
  <sheetFormatPr baseColWidth="10" defaultColWidth="12.5703125" defaultRowHeight="15.75" customHeight="1" x14ac:dyDescent="0.2"/>
  <cols>
    <col min="2" max="2" width="18.85546875" customWidth="1"/>
    <col min="6" max="6" width="20.85546875" customWidth="1"/>
  </cols>
  <sheetData>
    <row r="12" spans="1:17" x14ac:dyDescent="0.2">
      <c r="A12" s="2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9"/>
      <c r="D38" s="1"/>
      <c r="E38" s="9"/>
    </row>
    <row r="39" spans="2:6" x14ac:dyDescent="0.2">
      <c r="B39" s="1"/>
      <c r="C39" s="9"/>
      <c r="D39" s="1"/>
      <c r="E39" s="9"/>
    </row>
    <row r="40" spans="2:6" x14ac:dyDescent="0.2">
      <c r="B40" s="1"/>
      <c r="C40" s="9"/>
      <c r="D40" s="1"/>
      <c r="E40" s="9"/>
    </row>
    <row r="41" spans="2:6" x14ac:dyDescent="0.2">
      <c r="B41" s="1"/>
      <c r="C41" s="9"/>
      <c r="D41" s="1"/>
      <c r="E41" s="9"/>
    </row>
    <row r="42" spans="2:6" x14ac:dyDescent="0.2">
      <c r="E42" s="1"/>
    </row>
  </sheetData>
  <mergeCells count="1">
    <mergeCell ref="A12:Q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33"/>
    <outlinePr summaryBelow="0" summaryRight="0"/>
  </sheetPr>
  <dimension ref="B10:O29"/>
  <sheetViews>
    <sheetView workbookViewId="0">
      <selection activeCell="H34" sqref="H34"/>
    </sheetView>
  </sheetViews>
  <sheetFormatPr baseColWidth="10" defaultColWidth="12.5703125" defaultRowHeight="15.75" customHeight="1" x14ac:dyDescent="0.2"/>
  <cols>
    <col min="2" max="3" width="16.7109375" customWidth="1"/>
    <col min="4" max="4" width="17.28515625" customWidth="1"/>
    <col min="5" max="5" width="17.42578125" customWidth="1"/>
    <col min="6" max="6" width="19.42578125" customWidth="1"/>
  </cols>
  <sheetData>
    <row r="10" spans="3:15" x14ac:dyDescent="0.2">
      <c r="L10" s="2">
        <v>0.33</v>
      </c>
      <c r="M10" s="2">
        <v>0.44</v>
      </c>
      <c r="N10" s="2">
        <v>0.23</v>
      </c>
      <c r="O10" s="2" t="s">
        <v>12</v>
      </c>
    </row>
    <row r="11" spans="3:15" x14ac:dyDescent="0.2">
      <c r="L11" s="2">
        <v>21600</v>
      </c>
      <c r="M11" s="2">
        <v>13200</v>
      </c>
      <c r="N11" s="2">
        <v>0</v>
      </c>
      <c r="O11" s="5">
        <f>L11*$L$10+M11*$M$10+N11*$N$10</f>
        <v>12936</v>
      </c>
    </row>
    <row r="12" spans="3:15" x14ac:dyDescent="0.2">
      <c r="C12" s="21"/>
      <c r="D12" s="21"/>
      <c r="E12" s="21"/>
      <c r="L12" s="2">
        <v>14400</v>
      </c>
      <c r="M12" s="2">
        <v>7200</v>
      </c>
      <c r="N12" s="2">
        <v>-8400</v>
      </c>
      <c r="O12" s="5">
        <f t="shared" ref="O12:O15" si="0">SUMPRODUCT($L$10:$N$10,L12:N12)</f>
        <v>5988</v>
      </c>
    </row>
    <row r="13" spans="3:15" x14ac:dyDescent="0.2">
      <c r="L13" s="2">
        <v>19200</v>
      </c>
      <c r="M13" s="2">
        <v>14400</v>
      </c>
      <c r="N13" s="2">
        <v>-1200</v>
      </c>
      <c r="O13" s="5">
        <f t="shared" si="0"/>
        <v>12396</v>
      </c>
    </row>
    <row r="14" spans="3:15" x14ac:dyDescent="0.2">
      <c r="L14" s="2">
        <v>25200</v>
      </c>
      <c r="M14" s="2">
        <v>14400</v>
      </c>
      <c r="N14" s="2">
        <v>-2400</v>
      </c>
      <c r="O14" s="5">
        <f t="shared" si="0"/>
        <v>14100</v>
      </c>
    </row>
    <row r="15" spans="3:15" x14ac:dyDescent="0.2">
      <c r="L15" s="2">
        <v>14400</v>
      </c>
      <c r="M15" s="2">
        <v>15600</v>
      </c>
      <c r="N15" s="2">
        <v>0</v>
      </c>
      <c r="O15" s="5">
        <f>SUMPRODUCT($L$10:$N$10,L15:N15)</f>
        <v>11616</v>
      </c>
    </row>
    <row r="22" spans="2:6" x14ac:dyDescent="0.2">
      <c r="C22" s="26" t="s">
        <v>13</v>
      </c>
      <c r="D22" s="23"/>
      <c r="E22" s="24"/>
    </row>
    <row r="23" spans="2:6" x14ac:dyDescent="0.2">
      <c r="B23" s="1"/>
      <c r="C23" s="10" t="s">
        <v>14</v>
      </c>
      <c r="D23" s="10" t="s">
        <v>15</v>
      </c>
      <c r="E23" s="10" t="s">
        <v>16</v>
      </c>
    </row>
    <row r="24" spans="2:6" x14ac:dyDescent="0.2">
      <c r="B24" s="11" t="s">
        <v>17</v>
      </c>
      <c r="C24" s="12">
        <v>0.33</v>
      </c>
      <c r="D24" s="12">
        <v>0.44</v>
      </c>
      <c r="E24" s="12">
        <v>0.23</v>
      </c>
      <c r="F24" s="11" t="s">
        <v>12</v>
      </c>
    </row>
    <row r="25" spans="2:6" x14ac:dyDescent="0.2">
      <c r="B25" s="11" t="s">
        <v>18</v>
      </c>
      <c r="C25" s="3">
        <v>21600</v>
      </c>
      <c r="D25" s="3">
        <v>13200</v>
      </c>
      <c r="E25" s="3">
        <v>0</v>
      </c>
      <c r="F25" s="4">
        <f>C25*$L$10+D25*$M$10+E25*$N$10</f>
        <v>12936</v>
      </c>
    </row>
    <row r="26" spans="2:6" x14ac:dyDescent="0.2">
      <c r="B26" s="11" t="s">
        <v>19</v>
      </c>
      <c r="C26" s="3">
        <v>14400</v>
      </c>
      <c r="D26" s="3">
        <v>7200</v>
      </c>
      <c r="E26" s="3">
        <v>-8400</v>
      </c>
      <c r="F26" s="4">
        <f t="shared" ref="F26:F29" si="1">SUMPRODUCT($L$10:$N$10,C26:E26)</f>
        <v>5988</v>
      </c>
    </row>
    <row r="27" spans="2:6" x14ac:dyDescent="0.2">
      <c r="B27" s="11" t="s">
        <v>20</v>
      </c>
      <c r="C27" s="3">
        <v>19200</v>
      </c>
      <c r="D27" s="3">
        <v>14400</v>
      </c>
      <c r="E27" s="3">
        <v>-1200</v>
      </c>
      <c r="F27" s="4">
        <f t="shared" si="1"/>
        <v>12396</v>
      </c>
    </row>
    <row r="28" spans="2:6" x14ac:dyDescent="0.2">
      <c r="B28" s="11" t="s">
        <v>21</v>
      </c>
      <c r="C28" s="3">
        <v>25200</v>
      </c>
      <c r="D28" s="3">
        <v>14400</v>
      </c>
      <c r="E28" s="3">
        <v>-2400</v>
      </c>
      <c r="F28" s="13">
        <f t="shared" si="1"/>
        <v>14100</v>
      </c>
    </row>
    <row r="29" spans="2:6" x14ac:dyDescent="0.2">
      <c r="B29" s="11" t="s">
        <v>22</v>
      </c>
      <c r="C29" s="3">
        <v>14400</v>
      </c>
      <c r="D29" s="3">
        <v>15600</v>
      </c>
      <c r="E29" s="3">
        <v>0</v>
      </c>
      <c r="F29" s="4">
        <f t="shared" si="1"/>
        <v>11616</v>
      </c>
    </row>
  </sheetData>
  <mergeCells count="2">
    <mergeCell ref="C12:E12"/>
    <mergeCell ref="C22:E2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  <outlinePr summaryBelow="0" summaryRight="0"/>
  </sheetPr>
  <dimension ref="A16:O55"/>
  <sheetViews>
    <sheetView tabSelected="1" topLeftCell="A25" workbookViewId="0">
      <selection activeCell="J56" sqref="J56"/>
    </sheetView>
  </sheetViews>
  <sheetFormatPr baseColWidth="10" defaultColWidth="12.5703125" defaultRowHeight="15.75" customHeight="1" x14ac:dyDescent="0.2"/>
  <sheetData>
    <row r="16" spans="4:6" x14ac:dyDescent="0.2">
      <c r="D16" s="26" t="s">
        <v>23</v>
      </c>
      <c r="E16" s="23"/>
      <c r="F16" s="24"/>
    </row>
    <row r="17" spans="1:15" x14ac:dyDescent="0.2">
      <c r="C17" s="10" t="s">
        <v>24</v>
      </c>
      <c r="D17" s="10" t="s">
        <v>25</v>
      </c>
      <c r="E17" s="10" t="s">
        <v>26</v>
      </c>
      <c r="F17" s="10" t="s">
        <v>27</v>
      </c>
    </row>
    <row r="18" spans="1:15" x14ac:dyDescent="0.2">
      <c r="C18" s="14" t="s">
        <v>28</v>
      </c>
      <c r="D18" s="15">
        <v>1200000</v>
      </c>
      <c r="E18" s="15">
        <v>700000</v>
      </c>
      <c r="F18" s="15">
        <v>1000000</v>
      </c>
    </row>
    <row r="19" spans="1:15" x14ac:dyDescent="0.2">
      <c r="C19" s="14" t="s">
        <v>29</v>
      </c>
      <c r="D19" s="15">
        <v>900000</v>
      </c>
      <c r="E19" s="15">
        <v>1500000</v>
      </c>
      <c r="F19" s="15">
        <v>1300000</v>
      </c>
    </row>
    <row r="20" spans="1:15" x14ac:dyDescent="0.2">
      <c r="C20" s="14" t="s">
        <v>30</v>
      </c>
      <c r="D20" s="15">
        <v>600000</v>
      </c>
      <c r="E20" s="15">
        <v>1700000</v>
      </c>
      <c r="F20" s="15">
        <v>2500000</v>
      </c>
    </row>
    <row r="21" spans="1:15" x14ac:dyDescent="0.2">
      <c r="C21" s="14" t="s">
        <v>31</v>
      </c>
      <c r="D21" s="15">
        <v>1100000</v>
      </c>
      <c r="E21" s="15">
        <v>1400000</v>
      </c>
      <c r="F21" s="15">
        <v>2000000</v>
      </c>
    </row>
    <row r="25" spans="1:15" x14ac:dyDescent="0.2">
      <c r="A25" s="20" t="s">
        <v>32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8" spans="1:15" x14ac:dyDescent="0.2">
      <c r="D28" s="26" t="s">
        <v>23</v>
      </c>
      <c r="E28" s="23"/>
      <c r="F28" s="24"/>
    </row>
    <row r="29" spans="1:15" x14ac:dyDescent="0.2">
      <c r="C29" s="10" t="s">
        <v>24</v>
      </c>
      <c r="D29" s="10" t="s">
        <v>25</v>
      </c>
      <c r="E29" s="10" t="s">
        <v>26</v>
      </c>
      <c r="F29" s="10" t="s">
        <v>27</v>
      </c>
      <c r="G29" s="10" t="s">
        <v>33</v>
      </c>
    </row>
    <row r="30" spans="1:15" x14ac:dyDescent="0.2">
      <c r="C30" s="14" t="s">
        <v>28</v>
      </c>
      <c r="D30" s="15">
        <v>1200000</v>
      </c>
      <c r="E30" s="15">
        <v>700000</v>
      </c>
      <c r="F30" s="15">
        <v>1000000</v>
      </c>
      <c r="G30" s="16">
        <f>AVERAGE(D30:F30)</f>
        <v>966666.66666666663</v>
      </c>
    </row>
    <row r="31" spans="1:15" x14ac:dyDescent="0.2">
      <c r="C31" s="14" t="s">
        <v>29</v>
      </c>
      <c r="D31" s="15">
        <v>900000</v>
      </c>
      <c r="E31" s="15">
        <v>1500000</v>
      </c>
      <c r="F31" s="15">
        <v>1300000</v>
      </c>
      <c r="G31" s="16">
        <f>AVERAGE(D31:F31)</f>
        <v>1233333.3333333333</v>
      </c>
    </row>
    <row r="32" spans="1:15" x14ac:dyDescent="0.2">
      <c r="C32" s="14" t="s">
        <v>30</v>
      </c>
      <c r="D32" s="15">
        <v>600000</v>
      </c>
      <c r="E32" s="15">
        <v>1700000</v>
      </c>
      <c r="F32" s="15">
        <v>2500000</v>
      </c>
      <c r="G32" s="17">
        <f>AVERAGE(D32:F32)</f>
        <v>1600000</v>
      </c>
    </row>
    <row r="33" spans="1:15" x14ac:dyDescent="0.2">
      <c r="C33" s="14" t="s">
        <v>31</v>
      </c>
      <c r="D33" s="15">
        <v>1100000</v>
      </c>
      <c r="E33" s="15">
        <v>1400000</v>
      </c>
      <c r="F33" s="15">
        <v>2000000</v>
      </c>
      <c r="G33" s="16">
        <f>AVERAGE(D33:F33)</f>
        <v>1500000</v>
      </c>
    </row>
    <row r="36" spans="1:15" x14ac:dyDescent="0.2">
      <c r="A36" s="20" t="s">
        <v>34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9" spans="1:15" x14ac:dyDescent="0.2">
      <c r="D39" s="26" t="s">
        <v>23</v>
      </c>
      <c r="E39" s="23"/>
      <c r="F39" s="24"/>
    </row>
    <row r="40" spans="1:15" x14ac:dyDescent="0.2">
      <c r="C40" s="10" t="s">
        <v>24</v>
      </c>
      <c r="D40" s="10" t="s">
        <v>25</v>
      </c>
      <c r="E40" s="10" t="s">
        <v>26</v>
      </c>
      <c r="F40" s="10" t="s">
        <v>27</v>
      </c>
      <c r="G40" s="10" t="s">
        <v>35</v>
      </c>
      <c r="H40" s="10" t="s">
        <v>36</v>
      </c>
    </row>
    <row r="41" spans="1:15" x14ac:dyDescent="0.2">
      <c r="C41" s="14" t="s">
        <v>28</v>
      </c>
      <c r="D41" s="15">
        <v>1200000</v>
      </c>
      <c r="E41" s="15">
        <v>700000</v>
      </c>
      <c r="F41" s="15">
        <v>1000000</v>
      </c>
      <c r="G41" s="16">
        <f>MAX(D41:F41)</f>
        <v>1200000</v>
      </c>
      <c r="H41" s="16">
        <f>MIN(D41:F41)</f>
        <v>700000</v>
      </c>
    </row>
    <row r="42" spans="1:15" x14ac:dyDescent="0.2">
      <c r="C42" s="14" t="s">
        <v>29</v>
      </c>
      <c r="D42" s="15">
        <v>900000</v>
      </c>
      <c r="E42" s="15">
        <v>1500000</v>
      </c>
      <c r="F42" s="15">
        <v>1300000</v>
      </c>
      <c r="G42" s="16">
        <f>MAX(D42:F42)</f>
        <v>1500000</v>
      </c>
      <c r="H42" s="16">
        <f t="shared" ref="H41:H44" si="0">MIN(D42:F42)</f>
        <v>900000</v>
      </c>
    </row>
    <row r="43" spans="1:15" x14ac:dyDescent="0.2">
      <c r="C43" s="14" t="s">
        <v>30</v>
      </c>
      <c r="D43" s="15">
        <v>600000</v>
      </c>
      <c r="E43" s="15">
        <v>1700000</v>
      </c>
      <c r="F43" s="15">
        <v>2500000</v>
      </c>
      <c r="G43" s="17">
        <f>MAX(D43:F43)</f>
        <v>2500000</v>
      </c>
      <c r="H43" s="16">
        <f t="shared" si="0"/>
        <v>600000</v>
      </c>
    </row>
    <row r="44" spans="1:15" x14ac:dyDescent="0.2">
      <c r="C44" s="14" t="s">
        <v>31</v>
      </c>
      <c r="D44" s="15">
        <v>1100000</v>
      </c>
      <c r="E44" s="15">
        <v>1400000</v>
      </c>
      <c r="F44" s="15">
        <v>2000000</v>
      </c>
      <c r="G44" s="16">
        <f t="shared" ref="G41:G44" si="1">MAX(D44:F44)</f>
        <v>2000000</v>
      </c>
      <c r="H44" s="17">
        <f>MIN(D44:F44)</f>
        <v>1100000</v>
      </c>
    </row>
    <row r="46" spans="1:15" x14ac:dyDescent="0.2">
      <c r="A46" s="20" t="s">
        <v>37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8" spans="1:15" x14ac:dyDescent="0.2">
      <c r="B48" s="1" t="s">
        <v>38</v>
      </c>
      <c r="C48" s="1">
        <v>0.7</v>
      </c>
    </row>
    <row r="50" spans="3:8" x14ac:dyDescent="0.2">
      <c r="D50" s="26" t="s">
        <v>23</v>
      </c>
      <c r="E50" s="23"/>
      <c r="F50" s="24"/>
    </row>
    <row r="51" spans="3:8" x14ac:dyDescent="0.2">
      <c r="C51" s="10" t="s">
        <v>24</v>
      </c>
      <c r="D51" s="10" t="s">
        <v>25</v>
      </c>
      <c r="E51" s="10" t="s">
        <v>26</v>
      </c>
      <c r="F51" s="10" t="s">
        <v>27</v>
      </c>
      <c r="G51" s="10" t="s">
        <v>39</v>
      </c>
      <c r="H51" s="18"/>
    </row>
    <row r="52" spans="3:8" x14ac:dyDescent="0.2">
      <c r="C52" s="14" t="s">
        <v>28</v>
      </c>
      <c r="D52" s="15">
        <v>1200000</v>
      </c>
      <c r="E52" s="15">
        <v>700000</v>
      </c>
      <c r="F52" s="15">
        <v>1000000</v>
      </c>
      <c r="G52" s="16">
        <f>MAX(D52:F52)</f>
        <v>1200000</v>
      </c>
      <c r="H52" s="19"/>
    </row>
    <row r="53" spans="3:8" x14ac:dyDescent="0.2">
      <c r="C53" s="14" t="s">
        <v>29</v>
      </c>
      <c r="D53" s="15">
        <v>900000</v>
      </c>
      <c r="E53" s="15">
        <v>1500000</v>
      </c>
      <c r="F53" s="15">
        <v>1300000</v>
      </c>
      <c r="G53" s="16">
        <f t="shared" ref="G52:G55" si="2">MAX(D53:F53)</f>
        <v>1500000</v>
      </c>
      <c r="H53" s="19"/>
    </row>
    <row r="54" spans="3:8" x14ac:dyDescent="0.2">
      <c r="C54" s="14" t="s">
        <v>30</v>
      </c>
      <c r="D54" s="15">
        <v>600000</v>
      </c>
      <c r="E54" s="15">
        <v>1700000</v>
      </c>
      <c r="F54" s="15">
        <v>2500000</v>
      </c>
      <c r="G54" s="17">
        <f>MAX(D54:F54)</f>
        <v>2500000</v>
      </c>
      <c r="H54" s="19"/>
    </row>
    <row r="55" spans="3:8" x14ac:dyDescent="0.2">
      <c r="C55" s="14" t="s">
        <v>31</v>
      </c>
      <c r="D55" s="15">
        <v>1100000</v>
      </c>
      <c r="E55" s="15">
        <v>1400000</v>
      </c>
      <c r="F55" s="15">
        <v>2000000</v>
      </c>
      <c r="G55" s="16">
        <f t="shared" si="2"/>
        <v>2000000</v>
      </c>
      <c r="H55" s="19"/>
    </row>
  </sheetData>
  <mergeCells count="7">
    <mergeCell ref="A46:O46"/>
    <mergeCell ref="D50:F50"/>
    <mergeCell ref="D16:F16"/>
    <mergeCell ref="A25:O25"/>
    <mergeCell ref="D28:F28"/>
    <mergeCell ref="A36:O36"/>
    <mergeCell ref="D39:F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CAE</vt:lpstr>
      <vt:lpstr>Defensor - Desafiante</vt:lpstr>
      <vt:lpstr>Deciciones de internalizacion 1</vt:lpstr>
      <vt:lpstr>Deciciones de internalizacion 2</vt:lpstr>
      <vt:lpstr>Decisiones con Riesgo 1</vt:lpstr>
      <vt:lpstr>Decisiones con Riesgo 2</vt:lpstr>
      <vt:lpstr>Decisiones con Riesgo 3</vt:lpstr>
      <vt:lpstr>Decisiones con Insertidumbre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</cp:lastModifiedBy>
  <dcterms:modified xsi:type="dcterms:W3CDTF">2024-04-05T00:03:43Z</dcterms:modified>
</cp:coreProperties>
</file>