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e Indicadores" sheetId="1" r:id="rId4"/>
    <sheet state="visible" name="Equilibrio" sheetId="2" r:id="rId5"/>
    <sheet state="visible" name="Desafiante y Defensor" sheetId="3" r:id="rId6"/>
    <sheet state="visible" name="PBI REAL" sheetId="4" r:id="rId7"/>
    <sheet state="visible" name="Amortización" sheetId="5" r:id="rId8"/>
  </sheets>
  <definedNames/>
  <calcPr/>
</workbook>
</file>

<file path=xl/sharedStrings.xml><?xml version="1.0" encoding="utf-8"?>
<sst xmlns="http://schemas.openxmlformats.org/spreadsheetml/2006/main" count="108" uniqueCount="71">
  <si>
    <t>Activos</t>
  </si>
  <si>
    <t>Pasivos</t>
  </si>
  <si>
    <t>Corrientes</t>
  </si>
  <si>
    <t>No Corrientes</t>
  </si>
  <si>
    <t>Caja y Bancos</t>
  </si>
  <si>
    <t>Edificios</t>
  </si>
  <si>
    <t>Sueldos Adeudados</t>
  </si>
  <si>
    <t>Deudas a Largo Plazo</t>
  </si>
  <si>
    <t>Cuentas a Cobrar</t>
  </si>
  <si>
    <t>Impuesto a Pagar</t>
  </si>
  <si>
    <t>Stock de Materia Prima</t>
  </si>
  <si>
    <t>Deudas proveedores</t>
  </si>
  <si>
    <t>Total</t>
  </si>
  <si>
    <t>Patrimonio Neto</t>
  </si>
  <si>
    <t>Índice de Solvencia</t>
  </si>
  <si>
    <t>Liquidez Corriente</t>
  </si>
  <si>
    <t>AT/PT</t>
  </si>
  <si>
    <t>Ac/Pc</t>
  </si>
  <si>
    <t>También se puede resolver por margen de contribución</t>
  </si>
  <si>
    <t>1200-300-360-60=480</t>
  </si>
  <si>
    <t>Margen de contribución</t>
  </si>
  <si>
    <t>Demanda</t>
  </si>
  <si>
    <t>Punto de Igualdad</t>
  </si>
  <si>
    <t>Venta</t>
  </si>
  <si>
    <t>P*Q = Q*CV+CIF</t>
  </si>
  <si>
    <t>480Q = 240000 -&gt; Q= 240000/480 = 500</t>
  </si>
  <si>
    <t>Costo Dir Mate</t>
  </si>
  <si>
    <t>1200Q= 720Q + 240000</t>
  </si>
  <si>
    <t>Q</t>
  </si>
  <si>
    <t>MOD</t>
  </si>
  <si>
    <t>CIF</t>
  </si>
  <si>
    <t>&lt;- Este es el costo Fijo real</t>
  </si>
  <si>
    <t>CIFV</t>
  </si>
  <si>
    <t>CIFV/un</t>
  </si>
  <si>
    <t>Costo/un</t>
  </si>
  <si>
    <t>Resultado Neto</t>
  </si>
  <si>
    <t>Se usa la demanda para reemplazar Q en cualquiera de las 2 ecuaciones</t>
  </si>
  <si>
    <t>1200Q= 720Q + 240.000</t>
  </si>
  <si>
    <t>1200Q-720Q= 240.000</t>
  </si>
  <si>
    <t>480Q=240.000</t>
  </si>
  <si>
    <t xml:space="preserve">480Q-240000= </t>
  </si>
  <si>
    <t>Con Q = 1000</t>
  </si>
  <si>
    <t>Defensor</t>
  </si>
  <si>
    <t>Nota: considero que Utilidad es Ingreso-Egreso</t>
  </si>
  <si>
    <t>Año</t>
  </si>
  <si>
    <t>Ingreso</t>
  </si>
  <si>
    <t>-</t>
  </si>
  <si>
    <t>Egresos</t>
  </si>
  <si>
    <t>Impuesto</t>
  </si>
  <si>
    <t>Inversión</t>
  </si>
  <si>
    <t>Total Actual</t>
  </si>
  <si>
    <t>VAN</t>
  </si>
  <si>
    <t>Desafiante</t>
  </si>
  <si>
    <t>Conviene hacer la inversión</t>
  </si>
  <si>
    <t>PBI</t>
  </si>
  <si>
    <t>IPC</t>
  </si>
  <si>
    <t>Variación Real</t>
  </si>
  <si>
    <t>PNIpm = PBIpm - Depreciaciones</t>
  </si>
  <si>
    <t>millones</t>
  </si>
  <si>
    <t>Alemán</t>
  </si>
  <si>
    <t>Saldo al Inicio</t>
  </si>
  <si>
    <t>Interés</t>
  </si>
  <si>
    <t>Amortización</t>
  </si>
  <si>
    <t>Cuota</t>
  </si>
  <si>
    <t>Saldo al Final</t>
  </si>
  <si>
    <t>Interes $360.000</t>
  </si>
  <si>
    <t>Francés</t>
  </si>
  <si>
    <t xml:space="preserve">P </t>
  </si>
  <si>
    <t>I</t>
  </si>
  <si>
    <t>N</t>
  </si>
  <si>
    <t>Interes $463.252,71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</si>
</sst>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\ [$€-1]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4" fillId="0" fontId="1" numFmtId="0" xfId="0" applyBorder="1" applyFont="1"/>
    <xf borderId="4" fillId="0" fontId="1" numFmtId="164" xfId="0" applyBorder="1" applyFont="1" applyNumberFormat="1"/>
    <xf borderId="4" fillId="0" fontId="3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4" fillId="4" fontId="1" numFmtId="164" xfId="0" applyAlignment="1" applyBorder="1" applyFont="1" applyNumberFormat="1">
      <alignment horizontal="center"/>
    </xf>
    <xf borderId="4" fillId="4" fontId="1" numFmtId="164" xfId="0" applyBorder="1" applyFont="1" applyNumberFormat="1"/>
    <xf borderId="4" fillId="0" fontId="3" numFmtId="0" xfId="0" applyAlignment="1" applyBorder="1" applyFont="1">
      <alignment readingOrder="0"/>
    </xf>
    <xf borderId="4" fillId="4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4" fillId="4" fontId="1" numFmtId="0" xfId="0" applyBorder="1" applyFont="1"/>
    <xf borderId="5" fillId="0" fontId="3" numFmtId="0" xfId="0" applyAlignment="1" applyBorder="1" applyFont="1">
      <alignment horizontal="center" readingOrder="0" shrinkToFit="0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" fillId="0" fontId="1" numFmtId="0" xfId="0" applyAlignment="1" applyBorder="1" applyFont="1">
      <alignment horizontal="center" readingOrder="0"/>
    </xf>
    <xf borderId="4" fillId="0" fontId="1" numFmtId="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 shrinkToFit="0" wrapText="1"/>
    </xf>
    <xf borderId="1" fillId="4" fontId="1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4" fillId="2" fontId="1" numFmtId="10" xfId="0" applyBorder="1" applyFont="1" applyNumberFormat="1"/>
    <xf borderId="4" fillId="0" fontId="1" numFmtId="165" xfId="0" applyBorder="1" applyFont="1" applyNumberFormat="1"/>
    <xf borderId="4" fillId="3" fontId="1" numFmtId="0" xfId="0" applyAlignment="1" applyBorder="1" applyFont="1">
      <alignment readingOrder="0"/>
    </xf>
    <xf borderId="4" fillId="3" fontId="1" numFmtId="0" xfId="0" applyBorder="1" applyFont="1"/>
    <xf borderId="4" fillId="3" fontId="1" numFmtId="164" xfId="0" applyBorder="1" applyFont="1" applyNumberFormat="1"/>
    <xf borderId="4" fillId="0" fontId="4" numFmtId="0" xfId="0" applyAlignment="1" applyBorder="1" applyFont="1">
      <alignment vertical="bottom"/>
    </xf>
    <xf borderId="3" fillId="0" fontId="4" numFmtId="164" xfId="0" applyAlignment="1" applyBorder="1" applyFont="1" applyNumberFormat="1">
      <alignment horizontal="right" vertical="bottom"/>
    </xf>
    <xf borderId="11" fillId="0" fontId="4" numFmtId="0" xfId="0" applyAlignment="1" applyBorder="1" applyFont="1">
      <alignment vertical="bottom"/>
    </xf>
    <xf borderId="10" fillId="0" fontId="4" numFmtId="9" xfId="0" applyAlignment="1" applyBorder="1" applyFont="1" applyNumberFormat="1">
      <alignment horizontal="right" readingOrder="0" vertical="bottom"/>
    </xf>
    <xf borderId="10" fillId="0" fontId="4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66675</xdr:rowOff>
    </xdr:from>
    <xdr:ext cx="4905375" cy="9810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9525</xdr:rowOff>
    </xdr:from>
    <xdr:ext cx="5276850" cy="6762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314950" cy="1323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448300" cy="7143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514975" cy="5619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4.25"/>
    <col customWidth="1" min="6" max="6" width="16.5"/>
    <col customWidth="1" min="8" max="8" width="17.5"/>
  </cols>
  <sheetData>
    <row r="8">
      <c r="A8" s="1"/>
    </row>
    <row r="10">
      <c r="B10" s="2" t="s">
        <v>0</v>
      </c>
      <c r="C10" s="3"/>
      <c r="D10" s="3"/>
      <c r="E10" s="4"/>
      <c r="F10" s="2" t="s">
        <v>1</v>
      </c>
      <c r="G10" s="3"/>
      <c r="H10" s="3"/>
      <c r="I10" s="4"/>
    </row>
    <row r="11">
      <c r="B11" s="2" t="s">
        <v>2</v>
      </c>
      <c r="C11" s="4"/>
      <c r="D11" s="2" t="s">
        <v>3</v>
      </c>
      <c r="E11" s="4"/>
      <c r="F11" s="2" t="s">
        <v>2</v>
      </c>
      <c r="G11" s="4"/>
      <c r="H11" s="2" t="s">
        <v>3</v>
      </c>
      <c r="I11" s="4"/>
    </row>
    <row r="12">
      <c r="B12" s="5" t="s">
        <v>4</v>
      </c>
      <c r="C12" s="6">
        <v>70000.0</v>
      </c>
      <c r="D12" s="5" t="s">
        <v>5</v>
      </c>
      <c r="E12" s="6">
        <v>145000.0</v>
      </c>
      <c r="F12" s="5" t="s">
        <v>6</v>
      </c>
      <c r="G12" s="6">
        <v>55000.0</v>
      </c>
      <c r="H12" s="7" t="s">
        <v>7</v>
      </c>
      <c r="I12" s="8">
        <v>81000.0</v>
      </c>
    </row>
    <row r="13">
      <c r="B13" s="5" t="s">
        <v>8</v>
      </c>
      <c r="C13" s="6">
        <v>32500.0</v>
      </c>
      <c r="D13" s="9"/>
      <c r="E13" s="10"/>
      <c r="F13" s="5" t="s">
        <v>9</v>
      </c>
      <c r="G13" s="6">
        <v>45000.0</v>
      </c>
      <c r="H13" s="11"/>
      <c r="I13" s="12"/>
    </row>
    <row r="14">
      <c r="B14" s="5" t="s">
        <v>10</v>
      </c>
      <c r="C14" s="6">
        <v>153000.0</v>
      </c>
      <c r="D14" s="9"/>
      <c r="E14" s="10"/>
      <c r="F14" s="5" t="s">
        <v>11</v>
      </c>
      <c r="G14" s="6">
        <v>54000.0</v>
      </c>
      <c r="H14" s="11"/>
      <c r="I14" s="12"/>
    </row>
    <row r="15">
      <c r="B15" s="13" t="s">
        <v>12</v>
      </c>
      <c r="C15" s="10">
        <f>SUM(C12:C14)</f>
        <v>255500</v>
      </c>
      <c r="D15" s="13" t="s">
        <v>12</v>
      </c>
      <c r="E15" s="10">
        <f>SUM(E12:E14)</f>
        <v>145000</v>
      </c>
      <c r="F15" s="13" t="s">
        <v>12</v>
      </c>
      <c r="G15" s="10">
        <f>SUM(G12:G14)</f>
        <v>154000</v>
      </c>
      <c r="H15" s="13" t="s">
        <v>12</v>
      </c>
      <c r="I15" s="10">
        <f>SUM(I12:I14)</f>
        <v>81000</v>
      </c>
    </row>
    <row r="16">
      <c r="B16" s="9"/>
      <c r="C16" s="10"/>
      <c r="D16" s="9"/>
      <c r="E16" s="10"/>
      <c r="F16" s="9"/>
      <c r="G16" s="10"/>
      <c r="H16" s="11"/>
      <c r="I16" s="12"/>
    </row>
    <row r="17">
      <c r="B17" s="14" t="s">
        <v>12</v>
      </c>
      <c r="C17" s="3"/>
      <c r="D17" s="4"/>
      <c r="E17" s="15">
        <f>C15+E15</f>
        <v>400500</v>
      </c>
      <c r="F17" s="14" t="s">
        <v>12</v>
      </c>
      <c r="G17" s="3"/>
      <c r="H17" s="4"/>
      <c r="I17" s="16">
        <f>G15+I15</f>
        <v>235000</v>
      </c>
    </row>
    <row r="18">
      <c r="B18" s="9"/>
      <c r="C18" s="10"/>
      <c r="D18" s="9"/>
      <c r="E18" s="10"/>
      <c r="F18" s="9"/>
      <c r="G18" s="10"/>
      <c r="H18" s="11"/>
      <c r="I18" s="12"/>
    </row>
    <row r="20">
      <c r="B20" s="17" t="s">
        <v>13</v>
      </c>
      <c r="C20" s="18">
        <f>E17-I17</f>
        <v>165500</v>
      </c>
    </row>
    <row r="23">
      <c r="B23" s="19" t="s">
        <v>14</v>
      </c>
      <c r="C23" s="4"/>
      <c r="E23" s="19" t="s">
        <v>15</v>
      </c>
      <c r="F23" s="4"/>
    </row>
    <row r="24">
      <c r="B24" s="7" t="s">
        <v>16</v>
      </c>
      <c r="C24" s="20">
        <f>E17/I17</f>
        <v>1.704255319</v>
      </c>
      <c r="E24" s="7" t="s">
        <v>17</v>
      </c>
      <c r="F24" s="20">
        <f>C15/G14</f>
        <v>4.731481481</v>
      </c>
    </row>
  </sheetData>
  <mergeCells count="11">
    <mergeCell ref="B17:D17"/>
    <mergeCell ref="F17:H17"/>
    <mergeCell ref="B23:C23"/>
    <mergeCell ref="E23:F23"/>
    <mergeCell ref="A8:L8"/>
    <mergeCell ref="B10:E10"/>
    <mergeCell ref="F10:I10"/>
    <mergeCell ref="B11:C11"/>
    <mergeCell ref="D11:E11"/>
    <mergeCell ref="F11:G11"/>
    <mergeCell ref="H11:I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8.38"/>
  </cols>
  <sheetData>
    <row r="2">
      <c r="J2" s="21" t="s">
        <v>18</v>
      </c>
      <c r="K2" s="22"/>
      <c r="L2" s="23"/>
    </row>
    <row r="3">
      <c r="J3" s="24"/>
      <c r="K3" s="25"/>
      <c r="L3" s="26"/>
    </row>
    <row r="5">
      <c r="J5" s="27" t="s">
        <v>19</v>
      </c>
      <c r="K5" s="3"/>
      <c r="L5" s="4"/>
      <c r="M5" s="7" t="s">
        <v>20</v>
      </c>
    </row>
    <row r="6">
      <c r="B6" s="7" t="s">
        <v>21</v>
      </c>
      <c r="C6" s="28">
        <v>1000.0</v>
      </c>
      <c r="E6" s="27" t="s">
        <v>22</v>
      </c>
      <c r="F6" s="4"/>
    </row>
    <row r="7">
      <c r="B7" s="7" t="s">
        <v>23</v>
      </c>
      <c r="C7" s="8">
        <v>1200.0</v>
      </c>
      <c r="E7" s="27" t="s">
        <v>24</v>
      </c>
      <c r="F7" s="4"/>
      <c r="J7" s="29" t="s">
        <v>25</v>
      </c>
    </row>
    <row r="8">
      <c r="B8" s="7" t="s">
        <v>26</v>
      </c>
      <c r="C8" s="8">
        <v>300.0</v>
      </c>
      <c r="E8" s="30" t="s">
        <v>27</v>
      </c>
      <c r="F8" s="4"/>
      <c r="G8" s="11">
        <f>240000/(1200-720)</f>
        <v>500</v>
      </c>
      <c r="H8" s="7" t="s">
        <v>28</v>
      </c>
    </row>
    <row r="9">
      <c r="B9" s="7" t="s">
        <v>29</v>
      </c>
      <c r="C9" s="8">
        <v>360.0</v>
      </c>
    </row>
    <row r="10">
      <c r="B10" s="7" t="s">
        <v>30</v>
      </c>
      <c r="C10" s="8">
        <v>300000.0</v>
      </c>
      <c r="D10" s="16">
        <f>C10-C11</f>
        <v>240000</v>
      </c>
      <c r="E10" s="29" t="s">
        <v>31</v>
      </c>
      <c r="G10" s="29"/>
    </row>
    <row r="11">
      <c r="B11" s="7" t="s">
        <v>32</v>
      </c>
      <c r="C11" s="12">
        <f>0.2*C10</f>
        <v>60000</v>
      </c>
    </row>
    <row r="12">
      <c r="B12" s="7" t="s">
        <v>33</v>
      </c>
      <c r="C12" s="12">
        <f>C11/C6</f>
        <v>60</v>
      </c>
    </row>
    <row r="14">
      <c r="B14" s="7" t="s">
        <v>34</v>
      </c>
      <c r="C14" s="12">
        <f>C12+C8+C9</f>
        <v>720</v>
      </c>
    </row>
    <row r="17">
      <c r="A17" s="1"/>
    </row>
    <row r="19">
      <c r="B19" s="27" t="s">
        <v>35</v>
      </c>
      <c r="C19" s="3"/>
      <c r="D19" s="4"/>
    </row>
    <row r="21">
      <c r="B21" s="31" t="s">
        <v>36</v>
      </c>
      <c r="C21" s="22"/>
      <c r="D21" s="23"/>
    </row>
    <row r="22">
      <c r="B22" s="24"/>
      <c r="C22" s="25"/>
      <c r="D22" s="26"/>
    </row>
    <row r="25">
      <c r="B25" s="27" t="s">
        <v>37</v>
      </c>
      <c r="C25" s="4"/>
    </row>
    <row r="26">
      <c r="B26" s="27" t="s">
        <v>38</v>
      </c>
      <c r="C26" s="4"/>
    </row>
    <row r="27">
      <c r="B27" s="27" t="s">
        <v>39</v>
      </c>
      <c r="C27" s="4"/>
    </row>
    <row r="28">
      <c r="B28" s="27" t="s">
        <v>40</v>
      </c>
      <c r="C28" s="4"/>
      <c r="D28" s="7" t="s">
        <v>41</v>
      </c>
    </row>
    <row r="29">
      <c r="B29" s="32">
        <f>480*1000-240000</f>
        <v>240000</v>
      </c>
      <c r="C29" s="4"/>
    </row>
  </sheetData>
  <mergeCells count="16">
    <mergeCell ref="J2:L3"/>
    <mergeCell ref="J5:L5"/>
    <mergeCell ref="E6:F6"/>
    <mergeCell ref="E7:F7"/>
    <mergeCell ref="J7:L7"/>
    <mergeCell ref="E8:F8"/>
    <mergeCell ref="E9:F9"/>
    <mergeCell ref="B28:C28"/>
    <mergeCell ref="B29:C29"/>
    <mergeCell ref="E10:F10"/>
    <mergeCell ref="A17:L17"/>
    <mergeCell ref="B19:D19"/>
    <mergeCell ref="B21:D22"/>
    <mergeCell ref="B25:C25"/>
    <mergeCell ref="B26:C26"/>
    <mergeCell ref="B27:C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A9" s="1"/>
    </row>
    <row r="11">
      <c r="B11" s="33" t="s">
        <v>42</v>
      </c>
      <c r="C11" s="3"/>
      <c r="D11" s="4"/>
      <c r="H11" s="34" t="s">
        <v>43</v>
      </c>
    </row>
    <row r="13">
      <c r="B13" s="7" t="s">
        <v>44</v>
      </c>
      <c r="C13" s="5">
        <v>0.0</v>
      </c>
      <c r="D13" s="5">
        <v>1.0</v>
      </c>
      <c r="E13" s="5">
        <v>2.0</v>
      </c>
      <c r="F13" s="5">
        <v>3.0</v>
      </c>
      <c r="G13" s="5">
        <v>4.0</v>
      </c>
    </row>
    <row r="14">
      <c r="B14" s="7" t="s">
        <v>45</v>
      </c>
      <c r="C14" s="6" t="s">
        <v>46</v>
      </c>
      <c r="D14" s="8">
        <v>50000.0</v>
      </c>
      <c r="E14" s="8">
        <v>50000.0</v>
      </c>
      <c r="F14" s="8">
        <v>50000.0</v>
      </c>
      <c r="G14" s="8">
        <v>60000.0</v>
      </c>
    </row>
    <row r="15">
      <c r="B15" s="7" t="s">
        <v>47</v>
      </c>
      <c r="C15" s="6" t="s">
        <v>46</v>
      </c>
      <c r="D15" s="8">
        <f t="shared" ref="D15:G15" si="1">40000</f>
        <v>40000</v>
      </c>
      <c r="E15" s="8">
        <f t="shared" si="1"/>
        <v>40000</v>
      </c>
      <c r="F15" s="8">
        <f t="shared" si="1"/>
        <v>40000</v>
      </c>
      <c r="G15" s="8">
        <f t="shared" si="1"/>
        <v>40000</v>
      </c>
    </row>
    <row r="16">
      <c r="B16" s="7" t="s">
        <v>48</v>
      </c>
      <c r="C16" s="6" t="s">
        <v>46</v>
      </c>
      <c r="D16" s="8">
        <f t="shared" ref="D16:G16" si="2">(D14-D15)*0.35</f>
        <v>3500</v>
      </c>
      <c r="E16" s="8">
        <f t="shared" si="2"/>
        <v>3500</v>
      </c>
      <c r="F16" s="8">
        <f t="shared" si="2"/>
        <v>3500</v>
      </c>
      <c r="G16" s="8">
        <f t="shared" si="2"/>
        <v>7000</v>
      </c>
    </row>
    <row r="17">
      <c r="B17" s="7" t="s">
        <v>49</v>
      </c>
      <c r="C17" s="6" t="s">
        <v>46</v>
      </c>
      <c r="D17" s="6" t="s">
        <v>46</v>
      </c>
      <c r="E17" s="6" t="s">
        <v>46</v>
      </c>
      <c r="F17" s="6" t="s">
        <v>46</v>
      </c>
      <c r="G17" s="6" t="s">
        <v>46</v>
      </c>
    </row>
    <row r="18">
      <c r="B18" s="7" t="s">
        <v>12</v>
      </c>
      <c r="C18" s="12">
        <f>SUM(C14:C17)</f>
        <v>0</v>
      </c>
      <c r="D18" s="12">
        <f t="shared" ref="D18:G18" si="3">D14-D15-D16</f>
        <v>6500</v>
      </c>
      <c r="E18" s="12">
        <f t="shared" si="3"/>
        <v>6500</v>
      </c>
      <c r="F18" s="12">
        <f t="shared" si="3"/>
        <v>6500</v>
      </c>
      <c r="G18" s="12">
        <f t="shared" si="3"/>
        <v>13000</v>
      </c>
    </row>
    <row r="19">
      <c r="B19" s="7" t="s">
        <v>50</v>
      </c>
      <c r="C19" s="12">
        <f t="shared" ref="C19:G19" si="4">C18/((1+0.1)^C13)</f>
        <v>0</v>
      </c>
      <c r="D19" s="12">
        <f t="shared" si="4"/>
        <v>5909.090909</v>
      </c>
      <c r="E19" s="12">
        <f t="shared" si="4"/>
        <v>5371.900826</v>
      </c>
      <c r="F19" s="12">
        <f t="shared" si="4"/>
        <v>4883.546206</v>
      </c>
      <c r="G19" s="12">
        <f t="shared" si="4"/>
        <v>8879.17492</v>
      </c>
    </row>
    <row r="21">
      <c r="B21" s="7" t="s">
        <v>51</v>
      </c>
      <c r="C21" s="12">
        <f>SUM(C19:G19)</f>
        <v>25043.71286</v>
      </c>
    </row>
    <row r="24">
      <c r="B24" s="33" t="s">
        <v>52</v>
      </c>
      <c r="C24" s="3"/>
      <c r="D24" s="4"/>
    </row>
    <row r="26">
      <c r="B26" s="7" t="s">
        <v>44</v>
      </c>
      <c r="C26" s="5">
        <v>0.0</v>
      </c>
      <c r="D26" s="5">
        <v>1.0</v>
      </c>
      <c r="E26" s="5">
        <v>2.0</v>
      </c>
      <c r="F26" s="5">
        <v>3.0</v>
      </c>
      <c r="G26" s="5">
        <v>4.0</v>
      </c>
    </row>
    <row r="27">
      <c r="B27" s="7" t="s">
        <v>45</v>
      </c>
      <c r="C27" s="6">
        <v>30000.0</v>
      </c>
      <c r="D27" s="8">
        <v>55000.0</v>
      </c>
      <c r="E27" s="8">
        <v>55000.0</v>
      </c>
      <c r="F27" s="8">
        <v>55000.0</v>
      </c>
      <c r="G27" s="8">
        <v>70000.0</v>
      </c>
    </row>
    <row r="28">
      <c r="B28" s="7" t="s">
        <v>47</v>
      </c>
      <c r="C28" s="6">
        <v>0.0</v>
      </c>
      <c r="D28" s="8">
        <f t="shared" ref="D28:G28" si="5">40000*0.75</f>
        <v>30000</v>
      </c>
      <c r="E28" s="8">
        <f t="shared" si="5"/>
        <v>30000</v>
      </c>
      <c r="F28" s="8">
        <f t="shared" si="5"/>
        <v>30000</v>
      </c>
      <c r="G28" s="8">
        <f t="shared" si="5"/>
        <v>30000</v>
      </c>
    </row>
    <row r="29">
      <c r="B29" s="7" t="s">
        <v>48</v>
      </c>
      <c r="C29" s="8">
        <f t="shared" ref="C29:G29" si="6">(C27-C28)*0.35</f>
        <v>10500</v>
      </c>
      <c r="D29" s="8">
        <f t="shared" si="6"/>
        <v>8750</v>
      </c>
      <c r="E29" s="8">
        <f t="shared" si="6"/>
        <v>8750</v>
      </c>
      <c r="F29" s="8">
        <f t="shared" si="6"/>
        <v>8750</v>
      </c>
      <c r="G29" s="8">
        <f t="shared" si="6"/>
        <v>14000</v>
      </c>
    </row>
    <row r="30">
      <c r="B30" s="7" t="s">
        <v>49</v>
      </c>
      <c r="C30" s="6">
        <v>50000.0</v>
      </c>
      <c r="D30" s="6" t="s">
        <v>46</v>
      </c>
      <c r="E30" s="6" t="s">
        <v>46</v>
      </c>
      <c r="F30" s="6" t="s">
        <v>46</v>
      </c>
      <c r="G30" s="6" t="s">
        <v>46</v>
      </c>
    </row>
    <row r="31">
      <c r="B31" s="7" t="s">
        <v>12</v>
      </c>
      <c r="C31" s="12">
        <f>C27-C29-C30</f>
        <v>-30500</v>
      </c>
      <c r="D31" s="12">
        <f t="shared" ref="D31:G31" si="7">D27-D28-D29</f>
        <v>16250</v>
      </c>
      <c r="E31" s="12">
        <f t="shared" si="7"/>
        <v>16250</v>
      </c>
      <c r="F31" s="12">
        <f t="shared" si="7"/>
        <v>16250</v>
      </c>
      <c r="G31" s="12">
        <f t="shared" si="7"/>
        <v>26000</v>
      </c>
    </row>
    <row r="32">
      <c r="B32" s="7" t="s">
        <v>50</v>
      </c>
      <c r="C32" s="12">
        <f t="shared" ref="C32:G32" si="8">C31/((1+0.1)^C26)</f>
        <v>-30500</v>
      </c>
      <c r="D32" s="12">
        <f t="shared" si="8"/>
        <v>14772.72727</v>
      </c>
      <c r="E32" s="12">
        <f t="shared" si="8"/>
        <v>13429.75207</v>
      </c>
      <c r="F32" s="12">
        <f t="shared" si="8"/>
        <v>12208.86551</v>
      </c>
      <c r="G32" s="12">
        <f t="shared" si="8"/>
        <v>17758.34984</v>
      </c>
    </row>
    <row r="34">
      <c r="B34" s="7" t="s">
        <v>51</v>
      </c>
      <c r="C34" s="12">
        <f>SUM(C32:G32)</f>
        <v>27669.69469</v>
      </c>
    </row>
    <row r="36">
      <c r="A36" s="35" t="s">
        <v>53</v>
      </c>
    </row>
  </sheetData>
  <mergeCells count="5">
    <mergeCell ref="A9:M9"/>
    <mergeCell ref="B11:D11"/>
    <mergeCell ref="H11:K11"/>
    <mergeCell ref="B24:D24"/>
    <mergeCell ref="A36:I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7" t="s">
        <v>44</v>
      </c>
      <c r="C6" s="7">
        <v>2016.0</v>
      </c>
      <c r="D6" s="7">
        <v>2015.0</v>
      </c>
    </row>
    <row r="7">
      <c r="B7" s="7" t="s">
        <v>54</v>
      </c>
      <c r="C7" s="7">
        <v>16500.0</v>
      </c>
      <c r="D7" s="7">
        <v>14800.0</v>
      </c>
    </row>
    <row r="8">
      <c r="B8" s="7" t="s">
        <v>55</v>
      </c>
      <c r="C8" s="7">
        <v>197.0</v>
      </c>
      <c r="D8" s="7">
        <v>180.0</v>
      </c>
    </row>
    <row r="11">
      <c r="B11" s="19" t="s">
        <v>56</v>
      </c>
      <c r="C11" s="4"/>
      <c r="D11" s="36">
        <f>((C7/C8)/(D7/D8))-1</f>
        <v>0.01865825216</v>
      </c>
    </row>
    <row r="13">
      <c r="A13" s="1"/>
    </row>
    <row r="15">
      <c r="B15" s="19" t="s">
        <v>57</v>
      </c>
      <c r="C15" s="3"/>
      <c r="D15" s="4"/>
      <c r="E15" s="37">
        <f>16500-480</f>
        <v>16020</v>
      </c>
      <c r="F15" s="7" t="s">
        <v>58</v>
      </c>
    </row>
  </sheetData>
  <mergeCells count="3">
    <mergeCell ref="B11:C11"/>
    <mergeCell ref="A13:M13"/>
    <mergeCell ref="B15:D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27" t="s">
        <v>59</v>
      </c>
      <c r="C6" s="3"/>
      <c r="D6" s="3"/>
      <c r="E6" s="3"/>
      <c r="F6" s="3"/>
      <c r="G6" s="4"/>
    </row>
    <row r="7">
      <c r="B7" s="5" t="s">
        <v>44</v>
      </c>
      <c r="C7" s="5" t="s">
        <v>60</v>
      </c>
      <c r="D7" s="5" t="s">
        <v>61</v>
      </c>
      <c r="E7" s="5" t="s">
        <v>62</v>
      </c>
      <c r="F7" s="5" t="s">
        <v>63</v>
      </c>
      <c r="G7" s="5" t="s">
        <v>64</v>
      </c>
    </row>
    <row r="8">
      <c r="B8" s="7">
        <v>1.0</v>
      </c>
      <c r="C8" s="8">
        <v>200000.0</v>
      </c>
      <c r="D8" s="12">
        <f t="shared" ref="D8:D12" si="1">C8*0.6</f>
        <v>120000</v>
      </c>
      <c r="E8" s="12">
        <f t="shared" ref="E8:E12" si="2">$C$8/5</f>
        <v>40000</v>
      </c>
      <c r="F8" s="12">
        <f t="shared" ref="F8:F12" si="3">D8+E8</f>
        <v>160000</v>
      </c>
      <c r="G8" s="12">
        <f t="shared" ref="G8:G12" si="4">C8-E8</f>
        <v>160000</v>
      </c>
    </row>
    <row r="9">
      <c r="B9" s="7">
        <v>2.0</v>
      </c>
      <c r="C9" s="8">
        <f t="shared" ref="C9:C12" si="5">G8</f>
        <v>160000</v>
      </c>
      <c r="D9" s="12">
        <f t="shared" si="1"/>
        <v>96000</v>
      </c>
      <c r="E9" s="12">
        <f t="shared" si="2"/>
        <v>40000</v>
      </c>
      <c r="F9" s="12">
        <f t="shared" si="3"/>
        <v>136000</v>
      </c>
      <c r="G9" s="12">
        <f t="shared" si="4"/>
        <v>120000</v>
      </c>
    </row>
    <row r="10">
      <c r="B10" s="7">
        <v>3.0</v>
      </c>
      <c r="C10" s="8">
        <f t="shared" si="5"/>
        <v>120000</v>
      </c>
      <c r="D10" s="12">
        <f t="shared" si="1"/>
        <v>72000</v>
      </c>
      <c r="E10" s="12">
        <f t="shared" si="2"/>
        <v>40000</v>
      </c>
      <c r="F10" s="12">
        <f t="shared" si="3"/>
        <v>112000</v>
      </c>
      <c r="G10" s="12">
        <f t="shared" si="4"/>
        <v>80000</v>
      </c>
    </row>
    <row r="11">
      <c r="B11" s="7">
        <v>4.0</v>
      </c>
      <c r="C11" s="8">
        <f t="shared" si="5"/>
        <v>80000</v>
      </c>
      <c r="D11" s="12">
        <f t="shared" si="1"/>
        <v>48000</v>
      </c>
      <c r="E11" s="12">
        <f t="shared" si="2"/>
        <v>40000</v>
      </c>
      <c r="F11" s="12">
        <f t="shared" si="3"/>
        <v>88000</v>
      </c>
      <c r="G11" s="12">
        <f t="shared" si="4"/>
        <v>40000</v>
      </c>
    </row>
    <row r="12">
      <c r="B12" s="7">
        <v>5.0</v>
      </c>
      <c r="C12" s="8">
        <f t="shared" si="5"/>
        <v>40000</v>
      </c>
      <c r="D12" s="12">
        <f t="shared" si="1"/>
        <v>24000</v>
      </c>
      <c r="E12" s="12">
        <f t="shared" si="2"/>
        <v>40000</v>
      </c>
      <c r="F12" s="12">
        <f t="shared" si="3"/>
        <v>64000</v>
      </c>
      <c r="G12" s="16">
        <f t="shared" si="4"/>
        <v>0</v>
      </c>
    </row>
    <row r="13">
      <c r="B13" s="38" t="s">
        <v>12</v>
      </c>
      <c r="C13" s="39"/>
      <c r="D13" s="40">
        <f t="shared" ref="D13:F13" si="6">SUM(D8:D12)</f>
        <v>360000</v>
      </c>
      <c r="E13" s="40">
        <f t="shared" si="6"/>
        <v>200000</v>
      </c>
      <c r="F13" s="40">
        <f t="shared" si="6"/>
        <v>560000</v>
      </c>
    </row>
    <row r="15">
      <c r="B15" s="27" t="s">
        <v>65</v>
      </c>
      <c r="C15" s="3"/>
      <c r="D15" s="3"/>
      <c r="E15" s="3"/>
      <c r="F15" s="4"/>
    </row>
    <row r="17">
      <c r="B17" s="27" t="s">
        <v>66</v>
      </c>
      <c r="C17" s="3"/>
      <c r="D17" s="3"/>
      <c r="E17" s="3"/>
      <c r="F17" s="3"/>
      <c r="G17" s="4"/>
    </row>
    <row r="18">
      <c r="B18" s="5" t="s">
        <v>44</v>
      </c>
      <c r="C18" s="5" t="s">
        <v>60</v>
      </c>
      <c r="D18" s="5" t="s">
        <v>61</v>
      </c>
      <c r="E18" s="5" t="s">
        <v>62</v>
      </c>
      <c r="F18" s="5" t="s">
        <v>63</v>
      </c>
      <c r="G18" s="5" t="s">
        <v>64</v>
      </c>
      <c r="I18" s="41" t="s">
        <v>67</v>
      </c>
      <c r="J18" s="42">
        <v>200000.0</v>
      </c>
    </row>
    <row r="19">
      <c r="B19" s="7">
        <v>1.0</v>
      </c>
      <c r="C19" s="8">
        <v>200000.0</v>
      </c>
      <c r="D19" s="12">
        <f t="shared" ref="D19:D23" si="7">C19*0.6</f>
        <v>120000</v>
      </c>
      <c r="E19" s="12">
        <f t="shared" ref="E19:E23" si="8">F19-D19</f>
        <v>12650.54144</v>
      </c>
      <c r="F19" s="12">
        <f t="shared" ref="F19:F23" si="9">($J$18)/((((1+$J$19)^$J$20)-1)/(((1+$J$19)^$J$20)*$J$19))</f>
        <v>132650.5414</v>
      </c>
      <c r="G19" s="12">
        <f t="shared" ref="G19:G23" si="10">C19-E19</f>
        <v>187349.4586</v>
      </c>
      <c r="I19" s="43" t="s">
        <v>68</v>
      </c>
      <c r="J19" s="44">
        <v>0.6</v>
      </c>
    </row>
    <row r="20">
      <c r="B20" s="7">
        <v>2.0</v>
      </c>
      <c r="C20" s="8">
        <f t="shared" ref="C20:C23" si="11">G19</f>
        <v>187349.4586</v>
      </c>
      <c r="D20" s="12">
        <f t="shared" si="7"/>
        <v>112409.6751</v>
      </c>
      <c r="E20" s="12">
        <f t="shared" si="8"/>
        <v>20240.86631</v>
      </c>
      <c r="F20" s="12">
        <f t="shared" si="9"/>
        <v>132650.5414</v>
      </c>
      <c r="G20" s="12">
        <f t="shared" si="10"/>
        <v>167108.5922</v>
      </c>
      <c r="I20" s="43" t="s">
        <v>69</v>
      </c>
      <c r="J20" s="45">
        <v>5.0</v>
      </c>
    </row>
    <row r="21">
      <c r="B21" s="7">
        <v>3.0</v>
      </c>
      <c r="C21" s="8">
        <f t="shared" si="11"/>
        <v>167108.5922</v>
      </c>
      <c r="D21" s="12">
        <f t="shared" si="7"/>
        <v>100265.1553</v>
      </c>
      <c r="E21" s="12">
        <f t="shared" si="8"/>
        <v>32385.38609</v>
      </c>
      <c r="F21" s="12">
        <f t="shared" si="9"/>
        <v>132650.5414</v>
      </c>
      <c r="G21" s="12">
        <f t="shared" si="10"/>
        <v>134723.2062</v>
      </c>
    </row>
    <row r="22">
      <c r="B22" s="7">
        <v>4.0</v>
      </c>
      <c r="C22" s="8">
        <f t="shared" si="11"/>
        <v>134723.2062</v>
      </c>
      <c r="D22" s="12">
        <f t="shared" si="7"/>
        <v>80833.92369</v>
      </c>
      <c r="E22" s="12">
        <f t="shared" si="8"/>
        <v>51816.61775</v>
      </c>
      <c r="F22" s="12">
        <f t="shared" si="9"/>
        <v>132650.5414</v>
      </c>
      <c r="G22" s="12">
        <f t="shared" si="10"/>
        <v>82906.5884</v>
      </c>
    </row>
    <row r="23">
      <c r="B23" s="7">
        <v>5.0</v>
      </c>
      <c r="C23" s="8">
        <f t="shared" si="11"/>
        <v>82906.5884</v>
      </c>
      <c r="D23" s="12">
        <f t="shared" si="7"/>
        <v>49743.95304</v>
      </c>
      <c r="E23" s="12">
        <f t="shared" si="8"/>
        <v>82906.5884</v>
      </c>
      <c r="F23" s="12">
        <f t="shared" si="9"/>
        <v>132650.5414</v>
      </c>
      <c r="G23" s="16">
        <f t="shared" si="10"/>
        <v>0.0000000004802132025</v>
      </c>
    </row>
    <row r="24">
      <c r="B24" s="38" t="s">
        <v>12</v>
      </c>
      <c r="C24" s="39"/>
      <c r="D24" s="40">
        <f t="shared" ref="D24:F24" si="12">SUM(D19:D23)</f>
        <v>463252.7072</v>
      </c>
      <c r="E24" s="40">
        <f t="shared" si="12"/>
        <v>200000</v>
      </c>
      <c r="F24" s="40">
        <f t="shared" si="12"/>
        <v>663252.7072</v>
      </c>
    </row>
    <row r="26">
      <c r="B26" s="27" t="s">
        <v>70</v>
      </c>
      <c r="C26" s="3"/>
      <c r="D26" s="3"/>
      <c r="E26" s="3"/>
      <c r="F26" s="4"/>
    </row>
  </sheetData>
  <mergeCells count="4">
    <mergeCell ref="B6:G6"/>
    <mergeCell ref="B15:F15"/>
    <mergeCell ref="B17:G17"/>
    <mergeCell ref="B26:F26"/>
  </mergeCells>
  <drawing r:id="rId1"/>
</worksheet>
</file>