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<sst xmlns="http://schemas.openxmlformats.org/spreadsheetml/2006/main" count="148" uniqueCount="124">
  <si>
    <t>El PBIpm de un país, en millones de pesos, fue de 15614 en el año 2016 y de 14210 en el año 2015. Si los índices de precios fueron 186 en el año 2016 y 175 en el año 2015 (base 1993=100), determine la variación real de la actividad económica.</t>
  </si>
  <si>
    <t>Respuesta en % (no escribir el símbolo %) y redondeado a 2 decimales</t>
  </si>
  <si>
    <t>ipc</t>
  </si>
  <si>
    <t>base 1993=100</t>
  </si>
  <si>
    <t>pbi</t>
  </si>
  <si>
    <t>año</t>
  </si>
  <si>
    <t>Usted desea hacer una maestría cuyo costo es de $200.000. Como no cuenta con el dinero solicita un crédito personal en el banco y se le es otorgado, una tasa de 85% anual, a pagar en un plazo de 4 años.</t>
  </si>
  <si>
    <t>Determine, aplicando el método francés y el método alemán, el monto de las cuotas que deberá pagar en cada año y el total de intereses pagado según cada método de amortización de deuda.</t>
  </si>
  <si>
    <t>P</t>
  </si>
  <si>
    <t xml:space="preserve">i(%) </t>
  </si>
  <si>
    <t>Sistema Aleman de amortizacion de deuda</t>
  </si>
  <si>
    <t>Sistema Frances de amortizacion de deuda</t>
  </si>
  <si>
    <t>n</t>
  </si>
  <si>
    <t>Amortizacion de la deuda</t>
  </si>
  <si>
    <t>Saldo</t>
  </si>
  <si>
    <t>Interes sobre Saldo</t>
  </si>
  <si>
    <t>Cuota</t>
  </si>
  <si>
    <t>AD=P/n</t>
  </si>
  <si>
    <t>P-suma AD</t>
  </si>
  <si>
    <t>i x saldo</t>
  </si>
  <si>
    <t>Cuota-Interes</t>
  </si>
  <si>
    <t>Una empresa produce paragolpes para una automotriz.</t>
  </si>
  <si>
    <t>El precio de venta es de $1423, el costo directo de materiales es $425, y el costo de mano de obra directa $318.</t>
  </si>
  <si>
    <t>Los costos fijos mensuales ascienden a la suma de $451403</t>
  </si>
  <si>
    <t>Determine cuál es el punto de equilibrio para un mes de producción. Es decir, el número de paragolpes a producir y vender en un mes para tener un Beneficio=0. Redondee el resultado al entero</t>
  </si>
  <si>
    <t>PV</t>
  </si>
  <si>
    <t>B(Q)=IngresosTot(Q)-CostosTot(Q)</t>
  </si>
  <si>
    <t>Cd</t>
  </si>
  <si>
    <t>0=1423*Q-(Cf+Cv)*Q</t>
  </si>
  <si>
    <t>Mo</t>
  </si>
  <si>
    <t>0= 1423*Q - 743*Q - 451403</t>
  </si>
  <si>
    <t>CF mensuales</t>
  </si>
  <si>
    <t>451403=680 Q</t>
  </si>
  <si>
    <t>CV=</t>
  </si>
  <si>
    <t>Q= 664</t>
  </si>
  <si>
    <t>Q</t>
  </si>
  <si>
    <t>Usted busca disminuir costos de operación de su empresa y para ello piensa en renovar su equipo por uno más moderno.</t>
  </si>
  <si>
    <t>Usted ha hecho el flujo de fondos del equipo actual (defensor) para la vida útil remanente de 4 años y ha observado que el VAN=0</t>
  </si>
  <si>
    <t>Si compra el equipo nuevo, compran el suyo en $10000. El equipo nuevo tiene un costo de compra de $50159, un costo de operación anual de $45827 y le generaría un ingreso anual de $74375,</t>
  </si>
  <si>
    <t>siendo el valor residual un 50% de la inversión inicial, al cabo del período en estudio (considere que vende el equipo).</t>
  </si>
  <si>
    <t>Aplicando una tasa de descuento del 20%, sin considerar la depreciación del equipo y considerando un impuesto sobre utilidades del 35%, calcule la VAN del equipo nuevo.</t>
  </si>
  <si>
    <t>Redondee el resultado al entero</t>
  </si>
  <si>
    <t xml:space="preserve">Las ciudades A y B se comunican a través de dos sistemas de transporte: ómnibus y avión. Se realizan 4314 [viajes/día] en ómnibus y 1965 [viajes/día] en avión. </t>
  </si>
  <si>
    <t>La elasticidad de la demanda de viajes en ómnibus respecto al precio del ómnibus es -0,62 y respecto al precio del avión es 0,34. ¿Cuántos viajes diarios se realizarán en ómnibus si la tarifa del mismo aumenta 7%?</t>
  </si>
  <si>
    <t>omnibus</t>
  </si>
  <si>
    <t>Elasticidad Ingreso=</t>
  </si>
  <si>
    <t>avion</t>
  </si>
  <si>
    <t>% cambio ingreso=</t>
  </si>
  <si>
    <t>Cant Inicial (Qi)=</t>
  </si>
  <si>
    <t>Delta Q = Qf  - Qi =</t>
  </si>
  <si>
    <t>Qf= DeltaQ+Qi=</t>
  </si>
  <si>
    <t>Determine el Indice de Solvencia a partir de los siguientes datos:</t>
  </si>
  <si>
    <t>Balance de la Empresa
al 31 de diciembre</t>
  </si>
  <si>
    <t>Activo total/Patrimonio neto</t>
  </si>
  <si>
    <t>Caja y Bancos</t>
  </si>
  <si>
    <t>Sueldos Adeudados</t>
  </si>
  <si>
    <t>AC</t>
  </si>
  <si>
    <t>Impuestos a Pagar</t>
  </si>
  <si>
    <t>PN</t>
  </si>
  <si>
    <t>Cuentas a Cobrar</t>
  </si>
  <si>
    <t>ind sol</t>
  </si>
  <si>
    <t>Deudas a proveedores</t>
  </si>
  <si>
    <t>Deudas a Largo Plazo</t>
  </si>
  <si>
    <t>Stock de Materias Primas</t>
  </si>
  <si>
    <t>Edificios</t>
  </si>
  <si>
    <t>La dirección de vialidad de una provincia ofrece concesionar el pesaje de camiones en una de sus rutas de ingreso a un puerto, por el plazo de 5 años.</t>
  </si>
  <si>
    <t>Usted ha realizado un flujo de fondos para estudiar el proyecto, obteniendo en el escenario base el resultado que se presenta en la Tabla 1.</t>
  </si>
  <si>
    <t>A su vez usted piensa que sería correcto realizar un análisis de sensibilidad y analizar también un escenario de mala producción agropecuaria.</t>
  </si>
  <si>
    <t xml:space="preserve">Luego de analizar las estadísticas del número de camiones que han ingresado al puerto en los últimos 30 años, </t>
  </si>
  <si>
    <t>usted define este escenario pesimista como un escenario donde el volumen de camiones se reduce a un 80% del estimado en el escenario base. A su juicio, la probabilidad de que ocurra este escenario de malas cosechas es del 30%.</t>
  </si>
  <si>
    <t>Recomiende una decisión para entrar en la concesión basándose en el cálculo del VE (Valor Esperado) del proyecto. Tasa de descuento 15%</t>
  </si>
  <si>
    <t>Tabla 1</t>
  </si>
  <si>
    <t>Cobro a Vialidad por cada camión pesado:</t>
  </si>
  <si>
    <t>$ 100</t>
  </si>
  <si>
    <t>Transito anual de camiones</t>
  </si>
  <si>
    <t>Año 0</t>
  </si>
  <si>
    <t>Año 1</t>
  </si>
  <si>
    <t>Año 2</t>
  </si>
  <si>
    <t>Año 3</t>
  </si>
  <si>
    <t>Año 4</t>
  </si>
  <si>
    <t>Año 5</t>
  </si>
  <si>
    <t>Egresos del concesionario</t>
  </si>
  <si>
    <t>I0</t>
  </si>
  <si>
    <t>$ 60.000.000</t>
  </si>
  <si>
    <t>Gastos Admin + Pago de Imp. ganancias</t>
  </si>
  <si>
    <t>$ 400.000</t>
  </si>
  <si>
    <t>Costos de mantenimiento</t>
  </si>
  <si>
    <t>$ 600.000</t>
  </si>
  <si>
    <t>Sumatoria Egresos</t>
  </si>
  <si>
    <t>$ 1.000.000</t>
  </si>
  <si>
    <t>Ingresos del concesionario</t>
  </si>
  <si>
    <t>Cobro por pesajes</t>
  </si>
  <si>
    <t>$ 18.540.000</t>
  </si>
  <si>
    <t>$ 19.100.000</t>
  </si>
  <si>
    <t>$ 19.700.000</t>
  </si>
  <si>
    <t>$ 20.300.000</t>
  </si>
  <si>
    <t>$ 21.000.000</t>
  </si>
  <si>
    <t>Valor residual (reembolso 10% Io)</t>
  </si>
  <si>
    <t>$ 6.000.000</t>
  </si>
  <si>
    <t>Sumatoria Ingresos</t>
  </si>
  <si>
    <t>$ 27.000.000</t>
  </si>
  <si>
    <t>Flujo</t>
  </si>
  <si>
    <t>-$ 60.000.000</t>
  </si>
  <si>
    <t>$ 17.540.000</t>
  </si>
  <si>
    <t>$ 18.100.000</t>
  </si>
  <si>
    <t>$ 18.700.000</t>
  </si>
  <si>
    <t>$ 19.300.000</t>
  </si>
  <si>
    <t>$ 26.000.000</t>
  </si>
  <si>
    <t>VAN=</t>
  </si>
  <si>
    <t>$ 5.195.361</t>
  </si>
  <si>
    <t>Una empresa monopólica produce con la siguiente estructura de costos totales: CT=0,7*Q²+23,7*Q+548</t>
  </si>
  <si>
    <t>Sabiendo que la curva de demanda de la empresa es: Qd=1009-10*P, se pide determinar la cantidad a producir para maximizar beneficios.</t>
  </si>
  <si>
    <t>Redondear al entero</t>
  </si>
  <si>
    <t>Asuma que para una distancia determinada se tienen las siguientes funciones de costos para transporte de cargas en distintos medios: ferroviario y por camión convencional:</t>
  </si>
  <si>
    <t>Costo Total Promedio por ferrocarril [$/X]:</t>
  </si>
  <si>
    <t>CTPFFCC=6500X+20CTPFFCC=6500X+20</t>
  </si>
  <si>
    <t>Costo Total del camión convencional [$]:</t>
  </si>
  <si>
    <t>CTCamion=1300+35⋅X+0,01⋅X2CTCamion=1300+35⋅X+0,01⋅X2</t>
  </si>
  <si>
    <t>Siendo XX la cantidad de unidades de carga.</t>
  </si>
  <si>
    <t>Se ha incorporado en el corredor la alternativa de camiones tipo Bitrenes con costos variables promedio (CVP) de $30 y costos fijos (CF) de $1900.</t>
  </si>
  <si>
    <t>Se pide lo siguiente:</t>
  </si>
  <si>
    <t>a) Determine a partir de cuantas unidades de carga conviene el camión tipo Bitren respecto al camión convencional.</t>
  </si>
  <si>
    <t>b) Determine hasta cuantas unidades conviene el Bitren respecto de ferrocarril.</t>
  </si>
  <si>
    <t>c) Compare los costos variables promedios (CVP) de las 3 alternativas.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</si>
</sst>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-&quot;$&quot;\ * #,##0.00_-;\-&quot;$&quot;\ * #,##0.00_-;_-&quot;$&quot;\ * &quot;-&quot;??_-;_-@"/>
    <numFmt numFmtId="165" formatCode="_ &quot;$&quot;\ * #,##0.00_ ;_ &quot;$&quot;\ * \-#,##0.00_ ;_ &quot;$&quot;\ * &quot;-&quot;??_ ;_ @_ "/>
    <numFmt numFmtId="166" formatCode="#,##0\ [$€-1]"/>
  </numFmts>
  <fonts count="19">
    <font>
      <sz val="10.0"/>
      <color rgb="FF000000"/>
      <name val="Arial"/>
      <scheme val="minor"/>
    </font>
    <font>
      <sz val="11.0"/>
      <color rgb="FF001A1E"/>
      <name val="-apple-system"/>
    </font>
    <font>
      <color theme="1"/>
      <name val="Arial"/>
      <scheme val="minor"/>
    </font>
    <font>
      <sz val="11.0"/>
      <color rgb="FF001A1E"/>
      <name val="Arial"/>
    </font>
    <font>
      <color rgb="FF000000"/>
      <name val="Roboto"/>
    </font>
    <font>
      <sz val="11.0"/>
      <color theme="1"/>
      <name val="Calibri"/>
    </font>
    <font/>
    <font>
      <color rgb="FF001A1E"/>
      <name val="-apple-system"/>
    </font>
    <font>
      <color rgb="FF001A1E"/>
      <name val="Arial"/>
    </font>
    <font>
      <sz val="11.0"/>
      <color rgb="FF000000"/>
      <name val="Inconsolata"/>
    </font>
    <font>
      <b/>
      <sz val="11.0"/>
      <color rgb="FF001A1E"/>
      <name val="-apple-system"/>
    </font>
    <font>
      <sz val="12.0"/>
      <color rgb="FF001A1E"/>
      <name val="-apple-system"/>
    </font>
    <font>
      <sz val="12.0"/>
      <color rgb="FF001A1E"/>
      <name val="Arial"/>
    </font>
    <font>
      <b/>
      <sz val="14.0"/>
      <color theme="1"/>
      <name val="Arial"/>
      <scheme val="minor"/>
    </font>
    <font>
      <b/>
      <color theme="1"/>
      <name val="Arial"/>
      <scheme val="minor"/>
    </font>
    <font>
      <b/>
      <i/>
      <sz val="12.0"/>
      <color theme="1"/>
      <name val="Arial"/>
      <scheme val="minor"/>
    </font>
    <font>
      <b/>
      <sz val="12.0"/>
      <color rgb="FF001A1E"/>
      <name val="-apple-system"/>
    </font>
    <font>
      <sz val="9.0"/>
      <color theme="1"/>
      <name val="MathJax_Main"/>
    </font>
    <font>
      <sz val="13.0"/>
      <color theme="1"/>
      <name val="MathJax_Math-italic"/>
    </font>
  </fonts>
  <fills count="5">
    <fill>
      <patternFill patternType="none"/>
    </fill>
    <fill>
      <patternFill patternType="lightGray"/>
    </fill>
    <fill>
      <patternFill patternType="solid">
        <fgColor rgb="FFE7F3F5"/>
        <bgColor rgb="FFE7F3F5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3" fontId="2" numFmtId="0" xfId="0" applyFill="1" applyFont="1"/>
    <xf borderId="0" fillId="2" fontId="3" numFmtId="0" xfId="0" applyAlignment="1" applyFont="1">
      <alignment horizontal="left" readingOrder="0"/>
    </xf>
    <xf borderId="0" fillId="4" fontId="4" numFmtId="0" xfId="0" applyAlignment="1" applyFill="1" applyFont="1">
      <alignment readingOrder="0"/>
    </xf>
    <xf borderId="0" fillId="4" fontId="4" numFmtId="9" xfId="0" applyAlignment="1" applyFont="1" applyNumberFormat="1">
      <alignment readingOrder="0"/>
    </xf>
    <xf borderId="1" fillId="4" fontId="5" numFmtId="0" xfId="0" applyAlignment="1" applyBorder="1" applyFont="1">
      <alignment vertical="bottom"/>
    </xf>
    <xf borderId="2" fillId="4" fontId="5" numFmtId="0" xfId="0" applyAlignment="1" applyBorder="1" applyFont="1">
      <alignment horizontal="center" vertical="bottom"/>
    </xf>
    <xf borderId="3" fillId="0" fontId="6" numFmtId="0" xfId="0" applyBorder="1" applyFont="1"/>
    <xf borderId="4" fillId="0" fontId="6" numFmtId="0" xfId="0" applyBorder="1" applyFont="1"/>
    <xf borderId="1" fillId="0" fontId="5" numFmtId="0" xfId="0" applyAlignment="1" applyBorder="1" applyFont="1">
      <alignment vertical="bottom"/>
    </xf>
    <xf borderId="5" fillId="4" fontId="5" numFmtId="0" xfId="0" applyAlignment="1" applyBorder="1" applyFont="1">
      <alignment horizontal="center" shrinkToFit="0" wrapText="1"/>
    </xf>
    <xf borderId="5" fillId="4" fontId="5" numFmtId="0" xfId="0" applyAlignment="1" applyBorder="1" applyFont="1">
      <alignment horizontal="center"/>
    </xf>
    <xf borderId="6" fillId="0" fontId="6" numFmtId="0" xfId="0" applyBorder="1" applyFont="1"/>
    <xf borderId="1" fillId="4" fontId="5" numFmtId="0" xfId="0" applyAlignment="1" applyBorder="1" applyFont="1">
      <alignment horizontal="center" shrinkToFit="0" wrapText="1"/>
    </xf>
    <xf borderId="1" fillId="4" fontId="5" numFmtId="0" xfId="0" applyAlignment="1" applyBorder="1" applyFont="1">
      <alignment horizontal="center"/>
    </xf>
    <xf borderId="1" fillId="4" fontId="5" numFmtId="164" xfId="0" applyAlignment="1" applyBorder="1" applyFont="1" applyNumberFormat="1">
      <alignment horizontal="right" vertical="bottom"/>
    </xf>
    <xf borderId="1" fillId="4" fontId="5" numFmtId="165" xfId="0" applyAlignment="1" applyBorder="1" applyFont="1" applyNumberFormat="1">
      <alignment horizontal="right" vertical="bottom"/>
    </xf>
    <xf borderId="0" fillId="0" fontId="2" numFmtId="164" xfId="0" applyFont="1" applyNumberFormat="1"/>
    <xf borderId="0" fillId="0" fontId="2" numFmtId="165" xfId="0" applyFont="1" applyNumberFormat="1"/>
    <xf borderId="0" fillId="2" fontId="1" numFmtId="0" xfId="0" applyAlignment="1" applyFont="1">
      <alignment horizontal="left"/>
    </xf>
    <xf borderId="0" fillId="2" fontId="7" numFmtId="0" xfId="0" applyAlignment="1" applyFont="1">
      <alignment horizontal="left" readingOrder="0"/>
    </xf>
    <xf borderId="0" fillId="2" fontId="8" numFmtId="0" xfId="0" applyAlignment="1" applyFont="1">
      <alignment horizontal="left" readingOrder="0"/>
    </xf>
    <xf borderId="0" fillId="4" fontId="9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2" fontId="10" numFmtId="0" xfId="0" applyAlignment="1" applyFont="1">
      <alignment horizontal="left" readingOrder="0"/>
    </xf>
    <xf borderId="0" fillId="2" fontId="11" numFmtId="0" xfId="0" applyAlignment="1" applyFont="1">
      <alignment horizontal="left" readingOrder="0"/>
    </xf>
    <xf borderId="0" fillId="2" fontId="12" numFmtId="166" xfId="0" applyAlignment="1" applyFont="1" applyNumberFormat="1">
      <alignment horizontal="left" readingOrder="0"/>
    </xf>
    <xf borderId="0" fillId="0" fontId="2" numFmtId="166" xfId="0" applyFont="1" applyNumberFormat="1"/>
    <xf borderId="0" fillId="0" fontId="13" numFmtId="0" xfId="0" applyAlignment="1" applyFont="1">
      <alignment readingOrder="0"/>
    </xf>
    <xf borderId="0" fillId="0" fontId="2" numFmtId="3" xfId="0" applyAlignment="1" applyFont="1" applyNumberFormat="1">
      <alignment horizontal="center" readingOrder="0"/>
    </xf>
    <xf borderId="0" fillId="0" fontId="14" numFmtId="0" xfId="0" applyAlignment="1" applyFont="1">
      <alignment horizontal="center" readingOrder="0"/>
    </xf>
    <xf borderId="0" fillId="0" fontId="15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2" fontId="7" numFmtId="0" xfId="0" applyAlignment="1" applyFont="1">
      <alignment horizontal="center" readingOrder="0"/>
    </xf>
    <xf borderId="0" fillId="2" fontId="16" numFmtId="0" xfId="0" applyAlignment="1" applyFont="1">
      <alignment horizontal="center" readingOrder="0"/>
    </xf>
    <xf borderId="0" fillId="2" fontId="17" numFmtId="0" xfId="0" applyAlignment="1" applyFont="1">
      <alignment horizontal="left" readingOrder="0" shrinkToFit="0" vertical="bottom" wrapText="0"/>
    </xf>
    <xf borderId="0" fillId="2" fontId="1" numFmtId="0" xfId="0" applyAlignment="1" applyFont="1">
      <alignment horizontal="left" readingOrder="0" vertical="bottom"/>
    </xf>
    <xf borderId="0" fillId="2" fontId="1" numFmtId="0" xfId="0" applyAlignment="1" applyFont="1">
      <alignment horizontal="left" vertical="bottom"/>
    </xf>
    <xf borderId="0" fillId="2" fontId="18" numFmtId="0" xfId="0" applyAlignment="1" applyFont="1">
      <alignment horizontal="lef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25"/>
    <col customWidth="1" min="15" max="15" width="16.13"/>
  </cols>
  <sheetData>
    <row r="1">
      <c r="A1" s="1" t="s">
        <v>0</v>
      </c>
    </row>
    <row r="2">
      <c r="A2" s="1" t="s">
        <v>1</v>
      </c>
    </row>
    <row r="5">
      <c r="A5" s="2" t="s">
        <v>2</v>
      </c>
      <c r="B5" s="2">
        <v>186.0</v>
      </c>
      <c r="C5" s="2">
        <v>175.0</v>
      </c>
      <c r="F5" s="2" t="s">
        <v>3</v>
      </c>
    </row>
    <row r="6">
      <c r="A6" s="2" t="s">
        <v>4</v>
      </c>
      <c r="B6" s="2">
        <v>15614.0</v>
      </c>
      <c r="C6" s="2">
        <v>14210.0</v>
      </c>
    </row>
    <row r="7">
      <c r="A7" s="2" t="s">
        <v>5</v>
      </c>
      <c r="B7" s="2">
        <v>2016.0</v>
      </c>
      <c r="C7" s="2">
        <v>2015.0</v>
      </c>
    </row>
    <row r="9">
      <c r="B9" s="3">
        <f>(((B6/C6) / (B5/C5))-1)*100</f>
        <v>3.382064728</v>
      </c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>
      <c r="A11" s="5" t="s">
        <v>6</v>
      </c>
    </row>
    <row r="12">
      <c r="A12" s="6" t="s">
        <v>7</v>
      </c>
    </row>
    <row r="14">
      <c r="A14" s="2" t="s">
        <v>8</v>
      </c>
      <c r="B14" s="2">
        <v>200000.0</v>
      </c>
    </row>
    <row r="15">
      <c r="A15" s="2" t="s">
        <v>9</v>
      </c>
      <c r="B15" s="7">
        <v>0.85</v>
      </c>
      <c r="F15" s="8"/>
      <c r="G15" s="9" t="s">
        <v>10</v>
      </c>
      <c r="H15" s="10"/>
      <c r="I15" s="10"/>
      <c r="J15" s="11"/>
      <c r="K15" s="12"/>
      <c r="L15" s="8"/>
      <c r="M15" s="9" t="s">
        <v>11</v>
      </c>
      <c r="N15" s="10"/>
      <c r="O15" s="10"/>
      <c r="P15" s="11"/>
    </row>
    <row r="16">
      <c r="A16" s="2" t="s">
        <v>12</v>
      </c>
      <c r="B16" s="2">
        <v>4.0</v>
      </c>
      <c r="F16" s="8"/>
      <c r="G16" s="13" t="s">
        <v>13</v>
      </c>
      <c r="H16" s="14" t="s">
        <v>14</v>
      </c>
      <c r="I16" s="13" t="s">
        <v>15</v>
      </c>
      <c r="J16" s="14" t="s">
        <v>16</v>
      </c>
      <c r="K16" s="12"/>
      <c r="L16" s="8"/>
      <c r="M16" s="14" t="s">
        <v>16</v>
      </c>
      <c r="N16" s="14" t="s">
        <v>14</v>
      </c>
      <c r="O16" s="13" t="s">
        <v>15</v>
      </c>
      <c r="P16" s="13" t="s">
        <v>13</v>
      </c>
    </row>
    <row r="17">
      <c r="F17" s="8"/>
      <c r="G17" s="15"/>
      <c r="H17" s="15"/>
      <c r="I17" s="15"/>
      <c r="J17" s="15"/>
      <c r="K17" s="12"/>
      <c r="L17" s="8"/>
      <c r="M17" s="15"/>
      <c r="N17" s="15"/>
      <c r="O17" s="15"/>
      <c r="P17" s="15"/>
    </row>
    <row r="18">
      <c r="F18" s="8"/>
      <c r="G18" s="16" t="s">
        <v>17</v>
      </c>
      <c r="H18" s="17" t="s">
        <v>18</v>
      </c>
      <c r="I18" s="16" t="s">
        <v>19</v>
      </c>
      <c r="J18" s="8"/>
      <c r="K18" s="12"/>
      <c r="L18" s="8"/>
      <c r="M18" s="8"/>
      <c r="N18" s="17" t="s">
        <v>18</v>
      </c>
      <c r="O18" s="16" t="s">
        <v>19</v>
      </c>
      <c r="P18" s="17" t="s">
        <v>20</v>
      </c>
    </row>
    <row r="19">
      <c r="F19" s="8">
        <v>1.0</v>
      </c>
      <c r="G19" s="18">
        <f>+$B$14/$B$16</f>
        <v>50000</v>
      </c>
      <c r="H19" s="19">
        <f>+B14</f>
        <v>200000</v>
      </c>
      <c r="I19" s="18">
        <f t="shared" ref="I19:I22" si="1">+H19*$B$15</f>
        <v>170000</v>
      </c>
      <c r="J19" s="18">
        <f t="shared" ref="J19:J22" si="2">+G19+I19</f>
        <v>220000</v>
      </c>
      <c r="K19" s="12"/>
      <c r="L19" s="8">
        <f t="shared" ref="L19:L22" si="3">+F19</f>
        <v>1</v>
      </c>
      <c r="M19" s="19">
        <f>+$C$20</f>
        <v>185867.8211</v>
      </c>
      <c r="N19" s="19">
        <f>+$C20</f>
        <v>185867.8211</v>
      </c>
      <c r="O19" s="18">
        <f t="shared" ref="O19:O22" si="4">+N19*$B$14</f>
        <v>37173564210</v>
      </c>
      <c r="P19" s="18">
        <f t="shared" ref="P19:P22" si="5">+M19-O19</f>
        <v>-37173378342</v>
      </c>
    </row>
    <row r="20">
      <c r="C20" s="3">
        <f>B14*((pow((1+B15),B16)*B15)/((pow((1+B15),B16)-1)))</f>
        <v>185867.8211</v>
      </c>
      <c r="F20" s="8">
        <v>2.0</v>
      </c>
      <c r="G20" s="18">
        <f t="shared" ref="G20:G22" si="6">+G19</f>
        <v>50000</v>
      </c>
      <c r="H20" s="19">
        <f t="shared" ref="H20:H22" si="7">+H19-G19</f>
        <v>150000</v>
      </c>
      <c r="I20" s="18">
        <f t="shared" si="1"/>
        <v>127500</v>
      </c>
      <c r="J20" s="18">
        <f t="shared" si="2"/>
        <v>177500</v>
      </c>
      <c r="K20" s="12"/>
      <c r="L20" s="8">
        <f t="shared" si="3"/>
        <v>2</v>
      </c>
      <c r="M20" s="19">
        <f t="shared" ref="M20:M22" si="8">+M19</f>
        <v>185867.8211</v>
      </c>
      <c r="N20" s="18">
        <f t="shared" ref="N20:N22" si="9">+N19-P19</f>
        <v>37173564210</v>
      </c>
      <c r="O20" s="18">
        <f t="shared" si="4"/>
        <v>7.43471E+15</v>
      </c>
      <c r="P20" s="18">
        <f t="shared" si="5"/>
        <v>-7.43471E+15</v>
      </c>
    </row>
    <row r="21">
      <c r="F21" s="8">
        <v>3.0</v>
      </c>
      <c r="G21" s="18">
        <f t="shared" si="6"/>
        <v>50000</v>
      </c>
      <c r="H21" s="19">
        <f t="shared" si="7"/>
        <v>100000</v>
      </c>
      <c r="I21" s="18">
        <f t="shared" si="1"/>
        <v>85000</v>
      </c>
      <c r="J21" s="18">
        <f t="shared" si="2"/>
        <v>135000</v>
      </c>
      <c r="K21" s="12"/>
      <c r="L21" s="8">
        <f t="shared" si="3"/>
        <v>3</v>
      </c>
      <c r="M21" s="19">
        <f t="shared" si="8"/>
        <v>185867.8211</v>
      </c>
      <c r="N21" s="18">
        <f t="shared" si="9"/>
        <v>7.43475E+15</v>
      </c>
      <c r="O21" s="18">
        <f t="shared" si="4"/>
        <v>1.48695E+21</v>
      </c>
      <c r="P21" s="18">
        <f t="shared" si="5"/>
        <v>-1.48695E+21</v>
      </c>
    </row>
    <row r="22">
      <c r="F22" s="8">
        <v>4.0</v>
      </c>
      <c r="G22" s="18">
        <f t="shared" si="6"/>
        <v>50000</v>
      </c>
      <c r="H22" s="19">
        <f t="shared" si="7"/>
        <v>50000</v>
      </c>
      <c r="I22" s="18">
        <f t="shared" si="1"/>
        <v>42500</v>
      </c>
      <c r="J22" s="18">
        <f t="shared" si="2"/>
        <v>92500</v>
      </c>
      <c r="K22" s="12"/>
      <c r="L22" s="8">
        <f t="shared" si="3"/>
        <v>4</v>
      </c>
      <c r="M22" s="19">
        <f t="shared" si="8"/>
        <v>185867.8211</v>
      </c>
      <c r="N22" s="18">
        <f t="shared" si="9"/>
        <v>1.48696E+21</v>
      </c>
      <c r="O22" s="18">
        <f t="shared" si="4"/>
        <v>2.97391E+26</v>
      </c>
      <c r="P22" s="18">
        <f t="shared" si="5"/>
        <v>-2.97391E+26</v>
      </c>
    </row>
    <row r="23">
      <c r="G23" s="20">
        <f>sum(G19:G22)</f>
        <v>200000</v>
      </c>
      <c r="I23" s="20">
        <f>SUM(I19:I22)</f>
        <v>425000</v>
      </c>
      <c r="J23" s="20">
        <f>sum(J19:J22)</f>
        <v>625000</v>
      </c>
      <c r="M23" s="21">
        <f>sum(M19:M22)</f>
        <v>743471.2842</v>
      </c>
      <c r="O23" s="20">
        <f t="shared" ref="O23:P23" si="10">sum(O19:O22)</f>
        <v>2.97393E+26</v>
      </c>
      <c r="P23" s="20">
        <f t="shared" si="10"/>
        <v>-2.97393E+26</v>
      </c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</row>
    <row r="26">
      <c r="A26" s="1" t="s">
        <v>21</v>
      </c>
    </row>
    <row r="27">
      <c r="A27" s="22"/>
    </row>
    <row r="28">
      <c r="A28" s="23" t="s">
        <v>22</v>
      </c>
    </row>
    <row r="29">
      <c r="A29" s="22"/>
    </row>
    <row r="30">
      <c r="A30" s="23" t="s">
        <v>23</v>
      </c>
    </row>
    <row r="31">
      <c r="A31" s="22"/>
    </row>
    <row r="32">
      <c r="A32" s="23" t="s">
        <v>24</v>
      </c>
    </row>
    <row r="35">
      <c r="A35" s="2" t="s">
        <v>25</v>
      </c>
      <c r="B35" s="2">
        <v>1423.0</v>
      </c>
      <c r="D35" s="2" t="s">
        <v>26</v>
      </c>
    </row>
    <row r="36">
      <c r="A36" s="2" t="s">
        <v>27</v>
      </c>
      <c r="B36" s="2">
        <v>425.0</v>
      </c>
      <c r="D36" s="2" t="s">
        <v>28</v>
      </c>
    </row>
    <row r="37">
      <c r="A37" s="2" t="s">
        <v>29</v>
      </c>
      <c r="B37" s="2">
        <v>318.0</v>
      </c>
      <c r="D37" s="2" t="s">
        <v>30</v>
      </c>
    </row>
    <row r="38">
      <c r="A38" s="2" t="s">
        <v>31</v>
      </c>
      <c r="B38" s="2">
        <v>451403.0</v>
      </c>
      <c r="D38" s="2" t="s">
        <v>32</v>
      </c>
    </row>
    <row r="39">
      <c r="A39" s="2" t="s">
        <v>33</v>
      </c>
      <c r="B39" s="3">
        <f>B36+B37</f>
        <v>743</v>
      </c>
      <c r="D39" s="2" t="s">
        <v>34</v>
      </c>
    </row>
    <row r="40">
      <c r="A40" s="2" t="s">
        <v>35</v>
      </c>
      <c r="B40" s="3">
        <f>B35-B39</f>
        <v>680</v>
      </c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>
      <c r="A43" s="1" t="s">
        <v>36</v>
      </c>
    </row>
    <row r="44">
      <c r="A44" s="22"/>
    </row>
    <row r="45">
      <c r="A45" s="1" t="s">
        <v>37</v>
      </c>
    </row>
    <row r="46">
      <c r="A46" s="22"/>
    </row>
    <row r="47">
      <c r="A47" s="24" t="s">
        <v>38</v>
      </c>
    </row>
    <row r="48">
      <c r="A48" s="25" t="s">
        <v>39</v>
      </c>
    </row>
    <row r="49">
      <c r="A49" s="1" t="s">
        <v>40</v>
      </c>
    </row>
    <row r="50">
      <c r="A50" s="1" t="s">
        <v>41</v>
      </c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</row>
    <row r="55">
      <c r="A55" s="26" t="s">
        <v>42</v>
      </c>
    </row>
    <row r="56">
      <c r="A56" s="25" t="s">
        <v>43</v>
      </c>
    </row>
    <row r="59">
      <c r="B59" s="2" t="s">
        <v>44</v>
      </c>
      <c r="C59" s="2">
        <v>4314.0</v>
      </c>
      <c r="D59" s="2">
        <v>-0.62</v>
      </c>
      <c r="F59" s="27" t="s">
        <v>45</v>
      </c>
      <c r="G59" s="2">
        <v>0.62</v>
      </c>
    </row>
    <row r="60">
      <c r="B60" s="2" t="s">
        <v>46</v>
      </c>
      <c r="C60" s="2">
        <v>1965.0</v>
      </c>
      <c r="D60" s="2">
        <v>0.32</v>
      </c>
      <c r="F60" s="27" t="s">
        <v>47</v>
      </c>
      <c r="G60" s="2">
        <v>0.38</v>
      </c>
    </row>
    <row r="61">
      <c r="F61" s="28" t="s">
        <v>48</v>
      </c>
      <c r="G61" s="2">
        <v>4314.0</v>
      </c>
    </row>
    <row r="62">
      <c r="F62" s="28" t="s">
        <v>49</v>
      </c>
      <c r="G62" s="3">
        <f>G59*G60*G61</f>
        <v>1016.3784</v>
      </c>
    </row>
    <row r="63">
      <c r="F63" s="28" t="s">
        <v>50</v>
      </c>
      <c r="G63" s="3">
        <f>G61+G62</f>
        <v>5330.3784</v>
      </c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</row>
    <row r="66">
      <c r="A66" s="1" t="s">
        <v>51</v>
      </c>
    </row>
    <row r="67">
      <c r="A67" s="22"/>
    </row>
    <row r="68">
      <c r="A68" s="29" t="s">
        <v>52</v>
      </c>
      <c r="B68" s="22"/>
      <c r="E68" s="2" t="s">
        <v>53</v>
      </c>
    </row>
    <row r="69">
      <c r="A69" s="30" t="s">
        <v>54</v>
      </c>
      <c r="B69" s="31">
        <v>63992.0</v>
      </c>
    </row>
    <row r="70">
      <c r="A70" s="30" t="s">
        <v>55</v>
      </c>
      <c r="B70" s="31">
        <v>324356.0</v>
      </c>
      <c r="E70" s="2" t="s">
        <v>56</v>
      </c>
      <c r="F70" s="32">
        <f>B76+B75+B72+B69</f>
        <v>9662107</v>
      </c>
    </row>
    <row r="71">
      <c r="A71" s="30" t="s">
        <v>57</v>
      </c>
      <c r="B71" s="31">
        <v>27313.0</v>
      </c>
      <c r="E71" s="2" t="s">
        <v>58</v>
      </c>
      <c r="F71" s="32">
        <f>B70+B71+B73+B74</f>
        <v>7158936</v>
      </c>
    </row>
    <row r="72">
      <c r="A72" s="30" t="s">
        <v>59</v>
      </c>
      <c r="B72" s="31">
        <v>28780.0</v>
      </c>
      <c r="E72" s="2" t="s">
        <v>60</v>
      </c>
      <c r="F72" s="3">
        <f>F70/F71</f>
        <v>1.349656848</v>
      </c>
    </row>
    <row r="73">
      <c r="A73" s="30" t="s">
        <v>61</v>
      </c>
      <c r="B73" s="31">
        <v>49785.0</v>
      </c>
    </row>
    <row r="74">
      <c r="A74" s="30" t="s">
        <v>62</v>
      </c>
      <c r="B74" s="31">
        <v>6757482.0</v>
      </c>
    </row>
    <row r="75">
      <c r="A75" s="30" t="s">
        <v>63</v>
      </c>
      <c r="B75" s="31">
        <v>87090.0</v>
      </c>
    </row>
    <row r="76">
      <c r="A76" s="30" t="s">
        <v>64</v>
      </c>
      <c r="B76" s="31">
        <v>9482245.0</v>
      </c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</row>
    <row r="79">
      <c r="A79" s="2" t="s">
        <v>65</v>
      </c>
    </row>
    <row r="81">
      <c r="A81" s="2" t="s">
        <v>66</v>
      </c>
    </row>
    <row r="83">
      <c r="A83" s="2" t="s">
        <v>67</v>
      </c>
    </row>
    <row r="85">
      <c r="A85" s="2" t="s">
        <v>68</v>
      </c>
    </row>
    <row r="86">
      <c r="A86" s="25" t="s">
        <v>69</v>
      </c>
    </row>
    <row r="87">
      <c r="A87" s="2" t="s">
        <v>70</v>
      </c>
    </row>
    <row r="91">
      <c r="A91" s="33" t="s">
        <v>71</v>
      </c>
    </row>
    <row r="92">
      <c r="A92" s="2" t="s">
        <v>72</v>
      </c>
      <c r="B92" s="2" t="s">
        <v>73</v>
      </c>
    </row>
    <row r="93">
      <c r="A93" s="2" t="s">
        <v>74</v>
      </c>
      <c r="B93" s="34">
        <v>180000.0</v>
      </c>
      <c r="C93" s="34">
        <v>185400.0</v>
      </c>
      <c r="D93" s="34">
        <v>191000.0</v>
      </c>
      <c r="E93" s="34">
        <v>197000.0</v>
      </c>
      <c r="F93" s="34">
        <v>203000.0</v>
      </c>
      <c r="G93" s="34">
        <v>210000.0</v>
      </c>
    </row>
    <row r="94">
      <c r="B94" s="35" t="s">
        <v>75</v>
      </c>
      <c r="C94" s="35" t="s">
        <v>76</v>
      </c>
      <c r="D94" s="35" t="s">
        <v>77</v>
      </c>
      <c r="E94" s="35" t="s">
        <v>78</v>
      </c>
      <c r="F94" s="35" t="s">
        <v>79</v>
      </c>
      <c r="G94" s="35" t="s">
        <v>80</v>
      </c>
    </row>
    <row r="95">
      <c r="A95" s="36" t="s">
        <v>81</v>
      </c>
    </row>
    <row r="96">
      <c r="A96" s="2" t="s">
        <v>82</v>
      </c>
      <c r="B96" s="37" t="s">
        <v>83</v>
      </c>
    </row>
    <row r="97">
      <c r="A97" s="2" t="s">
        <v>84</v>
      </c>
      <c r="C97" s="37" t="s">
        <v>85</v>
      </c>
      <c r="D97" s="37" t="s">
        <v>85</v>
      </c>
      <c r="E97" s="37" t="s">
        <v>85</v>
      </c>
      <c r="F97" s="37" t="s">
        <v>85</v>
      </c>
      <c r="G97" s="37" t="s">
        <v>85</v>
      </c>
    </row>
    <row r="98">
      <c r="A98" s="2" t="s">
        <v>86</v>
      </c>
      <c r="C98" s="37" t="s">
        <v>87</v>
      </c>
      <c r="D98" s="37" t="s">
        <v>87</v>
      </c>
      <c r="E98" s="37" t="s">
        <v>87</v>
      </c>
      <c r="F98" s="37" t="s">
        <v>87</v>
      </c>
      <c r="G98" s="37" t="s">
        <v>87</v>
      </c>
    </row>
    <row r="99">
      <c r="A99" s="2" t="s">
        <v>88</v>
      </c>
      <c r="B99" s="37" t="s">
        <v>83</v>
      </c>
      <c r="C99" s="37" t="s">
        <v>89</v>
      </c>
      <c r="D99" s="37" t="s">
        <v>89</v>
      </c>
      <c r="E99" s="37" t="s">
        <v>89</v>
      </c>
      <c r="F99" s="37" t="s">
        <v>89</v>
      </c>
      <c r="G99" s="37" t="s">
        <v>89</v>
      </c>
    </row>
    <row r="100">
      <c r="A100" s="36" t="s">
        <v>90</v>
      </c>
    </row>
    <row r="101">
      <c r="A101" s="2" t="s">
        <v>91</v>
      </c>
      <c r="C101" s="37" t="s">
        <v>92</v>
      </c>
      <c r="D101" s="37" t="s">
        <v>93</v>
      </c>
      <c r="E101" s="37" t="s">
        <v>94</v>
      </c>
      <c r="F101" s="37" t="s">
        <v>95</v>
      </c>
      <c r="G101" s="37" t="s">
        <v>96</v>
      </c>
    </row>
    <row r="102">
      <c r="A102" s="2" t="s">
        <v>97</v>
      </c>
      <c r="G102" s="37" t="s">
        <v>98</v>
      </c>
    </row>
    <row r="103">
      <c r="A103" s="2" t="s">
        <v>99</v>
      </c>
      <c r="C103" s="37" t="s">
        <v>92</v>
      </c>
      <c r="D103" s="37" t="s">
        <v>93</v>
      </c>
      <c r="E103" s="37" t="s">
        <v>94</v>
      </c>
      <c r="F103" s="37" t="s">
        <v>95</v>
      </c>
      <c r="G103" s="37" t="s">
        <v>100</v>
      </c>
    </row>
    <row r="105">
      <c r="A105" s="36" t="s">
        <v>101</v>
      </c>
    </row>
    <row r="106">
      <c r="B106" s="37" t="s">
        <v>102</v>
      </c>
      <c r="C106" s="37" t="s">
        <v>103</v>
      </c>
      <c r="D106" s="37" t="s">
        <v>104</v>
      </c>
      <c r="E106" s="37" t="s">
        <v>105</v>
      </c>
      <c r="F106" s="37" t="s">
        <v>106</v>
      </c>
      <c r="G106" s="37" t="s">
        <v>107</v>
      </c>
    </row>
    <row r="108">
      <c r="A108" s="38" t="s">
        <v>108</v>
      </c>
      <c r="B108" s="39" t="s">
        <v>109</v>
      </c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</row>
    <row r="112">
      <c r="A112" s="1" t="s">
        <v>110</v>
      </c>
    </row>
    <row r="113">
      <c r="A113" s="22"/>
    </row>
    <row r="114">
      <c r="A114" s="23" t="s">
        <v>111</v>
      </c>
    </row>
    <row r="115">
      <c r="A115" s="22"/>
    </row>
    <row r="116">
      <c r="A116" s="23" t="s">
        <v>112</v>
      </c>
    </row>
    <row r="118">
      <c r="A118" s="2" t="s">
        <v>35</v>
      </c>
      <c r="B118" s="2">
        <v>18.0</v>
      </c>
    </row>
    <row r="119">
      <c r="B119" s="3">
        <f>(0.7*B118*B118)+(23.7*B118)+548</f>
        <v>1201.4</v>
      </c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</row>
    <row r="123">
      <c r="A123" s="1" t="s">
        <v>113</v>
      </c>
    </row>
    <row r="124">
      <c r="A124" s="1" t="s">
        <v>114</v>
      </c>
    </row>
    <row r="125">
      <c r="A125" s="22"/>
    </row>
    <row r="126">
      <c r="A126" s="40" t="s">
        <v>115</v>
      </c>
    </row>
    <row r="127">
      <c r="A127" s="41" t="s">
        <v>116</v>
      </c>
    </row>
    <row r="128">
      <c r="A128" s="42"/>
    </row>
    <row r="129">
      <c r="A129" s="40" t="s">
        <v>117</v>
      </c>
    </row>
    <row r="130">
      <c r="A130" s="43" t="s">
        <v>118</v>
      </c>
    </row>
    <row r="131">
      <c r="A131" s="41" t="s">
        <v>119</v>
      </c>
    </row>
    <row r="132">
      <c r="A132" s="42"/>
    </row>
    <row r="133">
      <c r="A133" s="41" t="s">
        <v>120</v>
      </c>
    </row>
    <row r="134">
      <c r="A134" s="42"/>
    </row>
    <row r="135">
      <c r="A135" s="41" t="s">
        <v>121</v>
      </c>
    </row>
    <row r="136">
      <c r="A136" s="42"/>
    </row>
    <row r="137">
      <c r="A137" s="41" t="s">
        <v>122</v>
      </c>
    </row>
    <row r="138">
      <c r="A138" s="41" t="s">
        <v>123</v>
      </c>
    </row>
  </sheetData>
  <mergeCells count="10">
    <mergeCell ref="N16:N17"/>
    <mergeCell ref="O16:O17"/>
    <mergeCell ref="G15:J15"/>
    <mergeCell ref="M15:P15"/>
    <mergeCell ref="G16:G17"/>
    <mergeCell ref="H16:H17"/>
    <mergeCell ref="I16:I17"/>
    <mergeCell ref="J16:J17"/>
    <mergeCell ref="M16:M17"/>
    <mergeCell ref="P16:P17"/>
  </mergeCells>
  <drawing r:id="rId1"/>
</worksheet>
</file>