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Gamer\Downloads\"/>
    </mc:Choice>
  </mc:AlternateContent>
  <xr:revisionPtr revIDLastSave="0" documentId="13_ncr:1_{DA112E24-43E0-483D-A8AE-AAA3C48A73DE}" xr6:coauthVersionLast="47" xr6:coauthVersionMax="47" xr10:uidLastSave="{00000000-0000-0000-0000-000000000000}"/>
  <bookViews>
    <workbookView xWindow="-120" yWindow="-120" windowWidth="38640" windowHeight="21120" xr2:uid="{432DAF36-5C99-4709-A115-E0E4F6DE290B}"/>
  </bookViews>
  <sheets>
    <sheet name="Datos" sheetId="1" r:id="rId1"/>
    <sheet name="ANOVA" sheetId="2" r:id="rId2"/>
    <sheet name="Espes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F13" i="2"/>
  <c r="E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E2" i="2"/>
  <c r="E3" i="2"/>
  <c r="E4" i="2"/>
  <c r="E5" i="2"/>
  <c r="E7" i="2"/>
  <c r="E8" i="2"/>
  <c r="E9" i="2"/>
  <c r="E10" i="2"/>
  <c r="E11" i="2"/>
  <c r="E12" i="2"/>
  <c r="E13" i="2"/>
  <c r="E14" i="2"/>
  <c r="E15" i="2"/>
  <c r="E16" i="2"/>
  <c r="F2" i="2"/>
  <c r="F3" i="2"/>
  <c r="F4" i="2"/>
  <c r="F5" i="2"/>
  <c r="F6" i="2"/>
  <c r="F7" i="2"/>
  <c r="F8" i="2"/>
  <c r="F9" i="2"/>
  <c r="F10" i="2"/>
  <c r="F11" i="2"/>
  <c r="F12" i="2"/>
  <c r="F14" i="2"/>
  <c r="F15" i="2"/>
  <c r="F16" i="2"/>
  <c r="I2" i="2"/>
  <c r="A17" i="2"/>
  <c r="I3" i="2" l="1"/>
  <c r="I9" i="2"/>
  <c r="I13" i="2"/>
  <c r="I8" i="2"/>
  <c r="I7" i="2"/>
  <c r="I6" i="2"/>
  <c r="B20" i="2"/>
  <c r="B19" i="2"/>
  <c r="B17" i="2"/>
  <c r="C17" i="2"/>
  <c r="I12" i="2" l="1"/>
  <c r="A20" i="3" l="1"/>
  <c r="A21" i="3"/>
  <c r="A22" i="3"/>
  <c r="A23" i="3"/>
  <c r="A24" i="3"/>
  <c r="A25" i="3" s="1"/>
  <c r="A26" i="3" s="1"/>
  <c r="A27" i="3" s="1"/>
  <c r="A19" i="3"/>
  <c r="C20" i="3"/>
  <c r="G27" i="3"/>
  <c r="F2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17" i="3"/>
  <c r="E17" i="3"/>
  <c r="C18" i="3"/>
  <c r="C19" i="3"/>
  <c r="C21" i="3"/>
  <c r="C22" i="3"/>
  <c r="C23" i="3"/>
  <c r="C24" i="3"/>
  <c r="C25" i="3"/>
  <c r="C26" i="3"/>
  <c r="C27" i="3"/>
  <c r="C17" i="3"/>
  <c r="B27" i="3"/>
  <c r="B18" i="3"/>
  <c r="B19" i="3"/>
  <c r="B20" i="3"/>
  <c r="B21" i="3"/>
  <c r="B22" i="3"/>
  <c r="B23" i="3"/>
  <c r="B24" i="3"/>
  <c r="B25" i="3"/>
  <c r="B26" i="3"/>
  <c r="B17" i="3"/>
  <c r="B10" i="1"/>
  <c r="C8" i="1"/>
  <c r="D8" i="1"/>
  <c r="E8" i="1"/>
  <c r="F8" i="1"/>
  <c r="G8" i="1"/>
  <c r="H8" i="1"/>
  <c r="I8" i="1"/>
  <c r="J8" i="1"/>
  <c r="B8" i="1"/>
  <c r="B9" i="1" s="1"/>
  <c r="I5" i="2" l="1"/>
  <c r="E9" i="1"/>
  <c r="H9" i="1"/>
  <c r="I10" i="2" l="1"/>
  <c r="I11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<sst xmlns="http://schemas.openxmlformats.org/spreadsheetml/2006/main" count="67" uniqueCount="38">
  <si>
    <t>Cubierta Naranja</t>
  </si>
  <si>
    <t>Cubierta Rosada</t>
  </si>
  <si>
    <t>Cubierta Roja</t>
  </si>
  <si>
    <t>Lote N1</t>
  </si>
  <si>
    <t>Lote N2</t>
  </si>
  <si>
    <t>Lote N3</t>
  </si>
  <si>
    <t>Lote P1</t>
  </si>
  <si>
    <t>Lote P2</t>
  </si>
  <si>
    <t>Lote P3</t>
  </si>
  <si>
    <t>Lote R1</t>
  </si>
  <si>
    <t>Lote R2</t>
  </si>
  <si>
    <t>Lote R3</t>
  </si>
  <si>
    <t>Pomedio</t>
  </si>
  <si>
    <t>Pomedio t</t>
  </si>
  <si>
    <t>Promedio T</t>
  </si>
  <si>
    <t>Ganancia</t>
  </si>
  <si>
    <t>Ganancia P</t>
  </si>
  <si>
    <t>Microscopio</t>
  </si>
  <si>
    <t>Naranja</t>
  </si>
  <si>
    <t>Rosada</t>
  </si>
  <si>
    <t>Roja</t>
  </si>
  <si>
    <t>XT</t>
  </si>
  <si>
    <t>SST</t>
  </si>
  <si>
    <t>SSB</t>
  </si>
  <si>
    <t>SSW</t>
  </si>
  <si>
    <t>dfb</t>
  </si>
  <si>
    <t>dfw</t>
  </si>
  <si>
    <t>dfT</t>
  </si>
  <si>
    <t>MSB</t>
  </si>
  <si>
    <t>MSW</t>
  </si>
  <si>
    <t>F</t>
  </si>
  <si>
    <t>Fc (0,05)</t>
  </si>
  <si>
    <t>Fc (0,01)</t>
  </si>
  <si>
    <t>n</t>
  </si>
  <si>
    <t>N</t>
  </si>
  <si>
    <t>k</t>
  </si>
  <si>
    <t>Espesor   [mm]</t>
  </si>
  <si>
    <t>Tiempo            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</si>
</sst>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3" xfId="0" applyFont="1" applyBorder="1"/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1" fillId="0" borderId="24" xfId="0" applyFont="1" applyBorder="1" applyAlignment="1">
      <alignment horizontal="center" vertical="center"/>
    </xf>
    <xf numFmtId="164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6" borderId="2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Naranja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Espesor!$B$17:$B$27</c:f>
              <c:numCache>
                <c:formatCode>0.0000</c:formatCode>
                <c:ptCount val="11"/>
                <c:pt idx="0">
                  <c:v>0</c:v>
                </c:pt>
                <c:pt idx="1">
                  <c:v>7.476741525043777E-3</c:v>
                </c:pt>
                <c:pt idx="2">
                  <c:v>1.4070964273457089E-2</c:v>
                </c:pt>
                <c:pt idx="3">
                  <c:v>2.7503140297357783E-2</c:v>
                </c:pt>
                <c:pt idx="4">
                  <c:v>3.8754750586589955E-2</c:v>
                </c:pt>
                <c:pt idx="5">
                  <c:v>6.5147360818708658E-2</c:v>
                </c:pt>
                <c:pt idx="6">
                  <c:v>8.3101377291986647E-2</c:v>
                </c:pt>
                <c:pt idx="7">
                  <c:v>9.6819963462742464E-2</c:v>
                </c:pt>
                <c:pt idx="8">
                  <c:v>0.1149382444723499</c:v>
                </c:pt>
                <c:pt idx="9">
                  <c:v>0.12770242047757832</c:v>
                </c:pt>
                <c:pt idx="10">
                  <c:v>0.13111775007013646</c:v>
                </c:pt>
              </c:numCache>
            </c:numRef>
          </c:xVal>
          <c:yVal>
            <c:numRef>
              <c:f>Espesor!$C$17:$C$27</c:f>
              <c:numCache>
                <c:formatCode>0.0000</c:formatCode>
                <c:ptCount val="11"/>
                <c:pt idx="0">
                  <c:v>0</c:v>
                </c:pt>
                <c:pt idx="1">
                  <c:v>1.1433333333333332E-2</c:v>
                </c:pt>
                <c:pt idx="2">
                  <c:v>1.43E-2</c:v>
                </c:pt>
                <c:pt idx="3">
                  <c:v>1.9366666666666667E-2</c:v>
                </c:pt>
                <c:pt idx="4">
                  <c:v>2.8933333333333328E-2</c:v>
                </c:pt>
                <c:pt idx="5">
                  <c:v>3.4866666666666664E-2</c:v>
                </c:pt>
                <c:pt idx="6">
                  <c:v>3.7366666666666666E-2</c:v>
                </c:pt>
                <c:pt idx="7">
                  <c:v>4.1166666666666664E-2</c:v>
                </c:pt>
                <c:pt idx="8">
                  <c:v>4.3933333333333331E-2</c:v>
                </c:pt>
                <c:pt idx="9">
                  <c:v>4.8166666666666663E-2</c:v>
                </c:pt>
                <c:pt idx="10">
                  <c:v>5.3400000000000003E-2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3-4592-98A3-D414E4537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008048"/>
        <c:axId val="1286009488"/>
      </c:scatterChart>
      <c:valAx>
        <c:axId val="1286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009488"/>
        <c:crosses val="autoZero"/>
        <c:crossBetween val="midCat"/>
      </c:valAx>
      <c:valAx>
        <c:axId val="12860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Rosada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Espesor!$D$17:$D$27</c:f>
              <c:numCache>
                <c:formatCode>0.0000</c:formatCode>
                <c:ptCount val="11"/>
                <c:pt idx="0">
                  <c:v>0</c:v>
                </c:pt>
                <c:pt idx="1">
                  <c:v>1.6464430678921442E-2</c:v>
                </c:pt>
                <c:pt idx="2">
                  <c:v>3.6152303590693893E-2</c:v>
                </c:pt>
                <c:pt idx="3">
                  <c:v>5.0503632387278487E-2</c:v>
                </c:pt>
                <c:pt idx="4">
                  <c:v>6.395113139992456E-2</c:v>
                </c:pt>
                <c:pt idx="5">
                  <c:v>7.6786517759315054E-2</c:v>
                </c:pt>
                <c:pt idx="6">
                  <c:v>8.9358538186632641E-2</c:v>
                </c:pt>
                <c:pt idx="7">
                  <c:v>0.1219398642487538</c:v>
                </c:pt>
                <c:pt idx="8">
                  <c:v>0.14955369921598591</c:v>
                </c:pt>
                <c:pt idx="9">
                  <c:v>0.17517851101254989</c:v>
                </c:pt>
                <c:pt idx="10">
                  <c:v>0.1929465098451503</c:v>
                </c:pt>
              </c:numCache>
            </c:numRef>
          </c:xVal>
          <c:yVal>
            <c:numRef>
              <c:f>Espesor!$E$17:$E$27</c:f>
              <c:numCache>
                <c:formatCode>0.0000</c:formatCode>
                <c:ptCount val="11"/>
                <c:pt idx="0">
                  <c:v>0</c:v>
                </c:pt>
                <c:pt idx="1">
                  <c:v>6.4333333333333334E-3</c:v>
                </c:pt>
                <c:pt idx="2">
                  <c:v>1.1533333333333333E-2</c:v>
                </c:pt>
                <c:pt idx="3">
                  <c:v>1.7466666666666669E-2</c:v>
                </c:pt>
                <c:pt idx="4">
                  <c:v>2.6599999999999999E-2</c:v>
                </c:pt>
                <c:pt idx="5">
                  <c:v>3.0599999999999999E-2</c:v>
                </c:pt>
                <c:pt idx="6">
                  <c:v>3.7233333333333334E-2</c:v>
                </c:pt>
                <c:pt idx="7">
                  <c:v>4.4366666666666665E-2</c:v>
                </c:pt>
                <c:pt idx="8">
                  <c:v>5.0033333333333339E-2</c:v>
                </c:pt>
                <c:pt idx="9">
                  <c:v>5.4299999999999994E-2</c:v>
                </c:pt>
                <c:pt idx="10">
                  <c:v>5.6299999999999996E-2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B-4D15-861C-DCD12BB4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008048"/>
        <c:axId val="1286009488"/>
      </c:scatterChart>
      <c:valAx>
        <c:axId val="1286008048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009488"/>
        <c:crosses val="autoZero"/>
        <c:crossBetween val="midCat"/>
      </c:valAx>
      <c:valAx>
        <c:axId val="12860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28</xdr:row>
      <xdr:rowOff>176212</xdr:rowOff>
    </xdr:from>
    <xdr:to>
      <xdr:col>7</xdr:col>
      <xdr:colOff>361950</xdr:colOff>
      <xdr:row>43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53F16C-A5CB-E456-74E2-FDE303657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14</xdr:row>
      <xdr:rowOff>114300</xdr:rowOff>
    </xdr:from>
    <xdr:to>
      <xdr:col>14</xdr:col>
      <xdr:colOff>57150</xdr:colOff>
      <xdr:row>27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7C5236-9168-4049-9514-EA99D88DB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EA3F-2250-4B08-BDA0-00311D0DBBCC}">
  <dimension ref="A1:J35"/>
  <sheetViews>
    <sheetView tabSelected="1" workbookViewId="0">
      <selection activeCell="D38" sqref="D38"/>
    </sheetView>
  </sheetViews>
  <sheetFormatPr baseColWidth="10" defaultColWidth="11.42578125" defaultRowHeight="15" x14ac:dyDescent="0.25"/>
  <sheetData>
    <row r="1" spans="1:10" x14ac:dyDescent="0.25">
      <c r="B1" s="61" t="s">
        <v>0</v>
      </c>
      <c r="C1" s="62"/>
      <c r="D1" s="62"/>
      <c r="E1" s="63" t="s">
        <v>1</v>
      </c>
      <c r="F1" s="64"/>
      <c r="G1" s="65"/>
      <c r="H1" s="66" t="s">
        <v>2</v>
      </c>
      <c r="I1" s="67"/>
      <c r="J1" s="68"/>
    </row>
    <row r="2" spans="1:10" x14ac:dyDescent="0.25">
      <c r="B2" s="4" t="s">
        <v>3</v>
      </c>
      <c r="C2" s="2" t="s">
        <v>4</v>
      </c>
      <c r="D2" s="2" t="s">
        <v>5</v>
      </c>
      <c r="E2" s="4" t="s">
        <v>6</v>
      </c>
      <c r="F2" s="2" t="s">
        <v>7</v>
      </c>
      <c r="G2" s="5" t="s">
        <v>8</v>
      </c>
      <c r="H2" s="4" t="s">
        <v>9</v>
      </c>
      <c r="I2" s="2" t="s">
        <v>10</v>
      </c>
      <c r="J2" s="5" t="s">
        <v>11</v>
      </c>
    </row>
    <row r="3" spans="1:10" x14ac:dyDescent="0.25">
      <c r="B3" s="6">
        <v>1345</v>
      </c>
      <c r="C3" s="3">
        <v>1353</v>
      </c>
      <c r="D3" s="3">
        <v>1322</v>
      </c>
      <c r="E3" s="6">
        <v>1283</v>
      </c>
      <c r="F3" s="3">
        <v>1292</v>
      </c>
      <c r="G3" s="7">
        <v>1276</v>
      </c>
      <c r="H3" s="6">
        <v>1308</v>
      </c>
      <c r="I3" s="3">
        <v>1306</v>
      </c>
      <c r="J3" s="7">
        <v>1304</v>
      </c>
    </row>
    <row r="4" spans="1:10" x14ac:dyDescent="0.25">
      <c r="B4" s="8">
        <v>1341</v>
      </c>
      <c r="C4" s="1">
        <v>1350</v>
      </c>
      <c r="D4" s="1">
        <v>1325</v>
      </c>
      <c r="E4" s="8">
        <v>1302</v>
      </c>
      <c r="F4" s="1">
        <v>1298</v>
      </c>
      <c r="G4" s="9">
        <v>1293</v>
      </c>
      <c r="H4" s="8">
        <v>1312</v>
      </c>
      <c r="I4" s="1">
        <v>1301</v>
      </c>
      <c r="J4" s="9">
        <v>1307</v>
      </c>
    </row>
    <row r="5" spans="1:10" x14ac:dyDescent="0.25">
      <c r="B5" s="8">
        <v>1344</v>
      </c>
      <c r="C5" s="1">
        <v>1342</v>
      </c>
      <c r="D5" s="1">
        <v>1344</v>
      </c>
      <c r="E5" s="8">
        <v>1287</v>
      </c>
      <c r="F5" s="1">
        <v>1284</v>
      </c>
      <c r="G5" s="9">
        <v>1294</v>
      </c>
      <c r="H5" s="8">
        <v>1303</v>
      </c>
      <c r="I5" s="1">
        <v>1306</v>
      </c>
      <c r="J5" s="9">
        <v>1325</v>
      </c>
    </row>
    <row r="6" spans="1:10" x14ac:dyDescent="0.25">
      <c r="B6" s="8">
        <v>1356</v>
      </c>
      <c r="C6" s="1">
        <v>1359</v>
      </c>
      <c r="D6" s="1">
        <v>1329</v>
      </c>
      <c r="E6" s="8">
        <v>1294</v>
      </c>
      <c r="F6" s="1">
        <v>1275</v>
      </c>
      <c r="G6" s="9">
        <v>1296</v>
      </c>
      <c r="H6" s="8">
        <v>1296</v>
      </c>
      <c r="I6" s="1">
        <v>1293</v>
      </c>
      <c r="J6" s="9">
        <v>1309</v>
      </c>
    </row>
    <row r="7" spans="1:10" x14ac:dyDescent="0.25">
      <c r="B7" s="8">
        <v>1340</v>
      </c>
      <c r="C7" s="1">
        <v>1336</v>
      </c>
      <c r="D7" s="1">
        <v>1331</v>
      </c>
      <c r="E7" s="8">
        <v>1285</v>
      </c>
      <c r="F7" s="1">
        <v>1285</v>
      </c>
      <c r="G7" s="9">
        <v>1291</v>
      </c>
      <c r="H7" s="8">
        <v>1297</v>
      </c>
      <c r="I7" s="1">
        <v>1318</v>
      </c>
      <c r="J7" s="9">
        <v>1307</v>
      </c>
    </row>
    <row r="8" spans="1:10" x14ac:dyDescent="0.25">
      <c r="A8" s="14" t="s">
        <v>12</v>
      </c>
      <c r="B8" s="17">
        <f>AVERAGE(B3:B7)</f>
        <v>1345.2</v>
      </c>
      <c r="C8" s="17">
        <f t="shared" ref="C8:J8" si="0">AVERAGE(C3:C7)</f>
        <v>1348</v>
      </c>
      <c r="D8" s="17">
        <f t="shared" si="0"/>
        <v>1330.2</v>
      </c>
      <c r="E8" s="17">
        <f t="shared" si="0"/>
        <v>1290.2</v>
      </c>
      <c r="F8" s="17">
        <f t="shared" si="0"/>
        <v>1286.8</v>
      </c>
      <c r="G8" s="17">
        <f t="shared" si="0"/>
        <v>1290</v>
      </c>
      <c r="H8" s="17">
        <f t="shared" si="0"/>
        <v>1303.2</v>
      </c>
      <c r="I8" s="17">
        <f t="shared" si="0"/>
        <v>1304.8</v>
      </c>
      <c r="J8" s="18">
        <f t="shared" si="0"/>
        <v>1310.4000000000001</v>
      </c>
    </row>
    <row r="9" spans="1:10" x14ac:dyDescent="0.25">
      <c r="A9" s="15" t="s">
        <v>13</v>
      </c>
      <c r="B9" s="72">
        <f>AVERAGE(B8:D8)</f>
        <v>1341.1333333333332</v>
      </c>
      <c r="C9" s="72"/>
      <c r="D9" s="72"/>
      <c r="E9" s="73">
        <f>AVERAGE(E8:G8)</f>
        <v>1289</v>
      </c>
      <c r="F9" s="73"/>
      <c r="G9" s="73"/>
      <c r="H9" s="73">
        <f>AVERAGE(H8:J8)</f>
        <v>1306.1333333333334</v>
      </c>
      <c r="I9" s="73"/>
      <c r="J9" s="74"/>
    </row>
    <row r="10" spans="1:10" x14ac:dyDescent="0.25">
      <c r="A10" s="16" t="s">
        <v>14</v>
      </c>
      <c r="B10" s="75">
        <f>AVERAGE(B3:J7)</f>
        <v>1312.088888888889</v>
      </c>
      <c r="C10" s="75"/>
      <c r="D10" s="75"/>
      <c r="E10" s="75"/>
      <c r="F10" s="75"/>
      <c r="G10" s="75"/>
      <c r="H10" s="75"/>
      <c r="I10" s="75"/>
      <c r="J10" s="76"/>
    </row>
    <row r="11" spans="1:10" x14ac:dyDescent="0.25">
      <c r="A11" s="14" t="s">
        <v>15</v>
      </c>
      <c r="B11" s="19">
        <v>0.61819999999999997</v>
      </c>
      <c r="C11" s="19">
        <v>0.60670000000000002</v>
      </c>
      <c r="D11" s="19">
        <v>0.68169999999999997</v>
      </c>
      <c r="E11" s="19">
        <v>0.95920000000000005</v>
      </c>
      <c r="F11" s="19">
        <v>0.97499000000000002</v>
      </c>
      <c r="G11" s="19">
        <v>0.96013000000000004</v>
      </c>
      <c r="H11" s="19">
        <v>0.89971000000000001</v>
      </c>
      <c r="I11" s="19">
        <v>0.89256999999999997</v>
      </c>
      <c r="J11" s="20">
        <v>0.86734999999999995</v>
      </c>
    </row>
    <row r="12" spans="1:10" x14ac:dyDescent="0.25">
      <c r="A12" s="16" t="s">
        <v>16</v>
      </c>
      <c r="B12" s="69">
        <v>0.6462</v>
      </c>
      <c r="C12" s="69"/>
      <c r="D12" s="69"/>
      <c r="E12" s="70">
        <v>0.96477000000000002</v>
      </c>
      <c r="F12" s="70"/>
      <c r="G12" s="70"/>
      <c r="H12" s="70">
        <v>0.88654999999999995</v>
      </c>
      <c r="I12" s="70"/>
      <c r="J12" s="71"/>
    </row>
    <row r="13" spans="1:10" x14ac:dyDescent="0.25">
      <c r="A13" s="12" t="s">
        <v>17</v>
      </c>
      <c r="B13" s="13" t="e" vm="1">
        <v>#VALUE!</v>
      </c>
      <c r="C13" s="10" t="e" vm="2">
        <v>#VALUE!</v>
      </c>
      <c r="D13" s="10" t="e" vm="3">
        <v>#VALUE!</v>
      </c>
      <c r="E13" s="11" t="e" vm="4">
        <v>#VALUE!</v>
      </c>
      <c r="F13" s="11" t="e" vm="5">
        <v>#VALUE!</v>
      </c>
      <c r="G13" s="11" t="e" vm="6">
        <v>#VALUE!</v>
      </c>
      <c r="H13" s="10" t="e" vm="7">
        <v>#VALUE!</v>
      </c>
      <c r="I13" s="10" t="e" vm="8">
        <v>#VALUE!</v>
      </c>
      <c r="J13" s="10" t="e" vm="9">
        <v>#VALUE!</v>
      </c>
    </row>
    <row r="14" spans="1:10" x14ac:dyDescent="0.25">
      <c r="B14" s="1"/>
      <c r="C14" s="1"/>
      <c r="D14" s="1"/>
    </row>
    <row r="15" spans="1:10" x14ac:dyDescent="0.25">
      <c r="B15" s="1"/>
      <c r="C15" s="1"/>
      <c r="D15" s="1"/>
    </row>
    <row r="16" spans="1:10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</sheetData>
  <mergeCells count="10">
    <mergeCell ref="B1:D1"/>
    <mergeCell ref="E1:G1"/>
    <mergeCell ref="H1:J1"/>
    <mergeCell ref="B12:D12"/>
    <mergeCell ref="E12:G12"/>
    <mergeCell ref="H12:J12"/>
    <mergeCell ref="B9:D9"/>
    <mergeCell ref="E9:G9"/>
    <mergeCell ref="H9:J9"/>
    <mergeCell ref="B10:J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914B-690F-4656-A2C0-BEF1324137F2}">
  <dimension ref="A1:I25"/>
  <sheetViews>
    <sheetView workbookViewId="0">
      <selection activeCell="J30" sqref="J30"/>
    </sheetView>
  </sheetViews>
  <sheetFormatPr baseColWidth="10" defaultColWidth="11.42578125" defaultRowHeight="15" x14ac:dyDescent="0.25"/>
  <cols>
    <col min="4" max="5" width="12.5703125" bestFit="1" customWidth="1"/>
    <col min="6" max="6" width="11.5703125" bestFit="1" customWidth="1"/>
  </cols>
  <sheetData>
    <row r="1" spans="1:9" x14ac:dyDescent="0.25">
      <c r="A1" s="21" t="s">
        <v>18</v>
      </c>
      <c r="B1" s="21" t="s">
        <v>19</v>
      </c>
      <c r="C1" s="21" t="s">
        <v>20</v>
      </c>
    </row>
    <row r="2" spans="1:9" x14ac:dyDescent="0.25">
      <c r="A2" s="22">
        <v>1345</v>
      </c>
      <c r="B2" s="22">
        <v>1283</v>
      </c>
      <c r="C2" s="22">
        <v>1308</v>
      </c>
      <c r="D2" s="56">
        <f>(A2-$I$2)^2</f>
        <v>1083.1412345679116</v>
      </c>
      <c r="E2" s="56">
        <f t="shared" ref="E2:F2" si="0">(B2-$I$2)^2</f>
        <v>846.16345679011431</v>
      </c>
      <c r="F2" s="56">
        <f t="shared" si="0"/>
        <v>16.719012345677733</v>
      </c>
      <c r="H2" s="45" t="s">
        <v>21</v>
      </c>
      <c r="I2" s="57">
        <f>AVERAGE(A17:C17)</f>
        <v>1312.0888888888887</v>
      </c>
    </row>
    <row r="3" spans="1:9" x14ac:dyDescent="0.25">
      <c r="A3" s="23">
        <v>1341</v>
      </c>
      <c r="B3" s="23">
        <v>1302</v>
      </c>
      <c r="C3" s="23">
        <v>1312</v>
      </c>
      <c r="D3" s="56">
        <f t="shared" ref="D3:D4" si="1">(A3-$I$2)^2</f>
        <v>835.85234567902137</v>
      </c>
      <c r="E3" s="56">
        <f>(B3-$I$2)^2</f>
        <v>101.78567901234251</v>
      </c>
      <c r="F3" s="56">
        <f t="shared" ref="F3:F4" si="2">(C3-$I$2)^2</f>
        <v>7.901234567873389E-3</v>
      </c>
      <c r="H3" s="46" t="s">
        <v>22</v>
      </c>
      <c r="I3" s="55">
        <f>SUM(D2:F16)</f>
        <v>24661.644444444431</v>
      </c>
    </row>
    <row r="4" spans="1:9" x14ac:dyDescent="0.25">
      <c r="A4" s="23">
        <v>1344</v>
      </c>
      <c r="B4" s="23">
        <v>1287</v>
      </c>
      <c r="C4" s="23">
        <v>1303</v>
      </c>
      <c r="D4" s="56">
        <f t="shared" si="1"/>
        <v>1018.319012345689</v>
      </c>
      <c r="E4" s="56">
        <f>(B4-$I$2)^2</f>
        <v>629.45234567900445</v>
      </c>
      <c r="F4" s="56">
        <f t="shared" si="2"/>
        <v>82.607901234565048</v>
      </c>
      <c r="H4" s="47" t="s">
        <v>23</v>
      </c>
      <c r="I4" s="55">
        <f>B19*((A17-I2)^2+(B17-I2)^2+(C17-I2)^2)</f>
        <v>21182.177777777852</v>
      </c>
    </row>
    <row r="5" spans="1:9" x14ac:dyDescent="0.25">
      <c r="A5" s="23">
        <v>1356</v>
      </c>
      <c r="B5" s="23">
        <v>1294</v>
      </c>
      <c r="C5" s="23">
        <v>1296</v>
      </c>
      <c r="D5" s="56">
        <f t="shared" ref="D5:D16" si="3">(A5-$I$2)^2</f>
        <v>1928.1856790123595</v>
      </c>
      <c r="E5" s="56">
        <f t="shared" ref="E5:E16" si="4">(B5-$I$2)^2</f>
        <v>327.20790123456226</v>
      </c>
      <c r="F5" s="56">
        <f t="shared" ref="F5:F16" si="5">(C5-$I$2)^2</f>
        <v>258.85234567900733</v>
      </c>
      <c r="H5" s="48" t="s">
        <v>24</v>
      </c>
      <c r="I5" s="55">
        <f>I3-I4</f>
        <v>3479.4666666665798</v>
      </c>
    </row>
    <row r="6" spans="1:9" x14ac:dyDescent="0.25">
      <c r="A6" s="23">
        <v>1340</v>
      </c>
      <c r="B6" s="23">
        <v>1285</v>
      </c>
      <c r="C6" s="23">
        <v>1297</v>
      </c>
      <c r="D6" s="56">
        <f t="shared" si="3"/>
        <v>779.03012345679883</v>
      </c>
      <c r="E6" s="56">
        <f>(B6-$I$2)^2</f>
        <v>733.80790123455938</v>
      </c>
      <c r="F6" s="56">
        <f t="shared" si="5"/>
        <v>227.67456790122984</v>
      </c>
      <c r="H6" s="46" t="s">
        <v>25</v>
      </c>
      <c r="I6" s="3">
        <f>B21-1</f>
        <v>2</v>
      </c>
    </row>
    <row r="7" spans="1:9" x14ac:dyDescent="0.25">
      <c r="A7" s="23">
        <v>1353</v>
      </c>
      <c r="B7" s="23">
        <v>1292</v>
      </c>
      <c r="C7" s="23">
        <v>1306</v>
      </c>
      <c r="D7" s="56">
        <f t="shared" si="3"/>
        <v>1673.7190123456919</v>
      </c>
      <c r="E7" s="56">
        <f t="shared" si="4"/>
        <v>403.56345679011719</v>
      </c>
      <c r="F7" s="56">
        <f t="shared" si="5"/>
        <v>37.074567901232662</v>
      </c>
      <c r="H7" s="47" t="s">
        <v>26</v>
      </c>
      <c r="I7" s="1">
        <f>B20-B21</f>
        <v>42</v>
      </c>
    </row>
    <row r="8" spans="1:9" x14ac:dyDescent="0.25">
      <c r="A8" s="23">
        <v>1350</v>
      </c>
      <c r="B8" s="23">
        <v>1298</v>
      </c>
      <c r="C8" s="23">
        <v>1301</v>
      </c>
      <c r="D8" s="56">
        <f t="shared" si="3"/>
        <v>1437.2523456790243</v>
      </c>
      <c r="E8" s="56">
        <f t="shared" si="4"/>
        <v>198.49679012345237</v>
      </c>
      <c r="F8" s="56">
        <f t="shared" si="5"/>
        <v>122.96345679011998</v>
      </c>
      <c r="H8" s="48" t="s">
        <v>27</v>
      </c>
      <c r="I8" s="49">
        <f>B20-1</f>
        <v>44</v>
      </c>
    </row>
    <row r="9" spans="1:9" x14ac:dyDescent="0.25">
      <c r="A9" s="23">
        <v>1342</v>
      </c>
      <c r="B9" s="23">
        <v>1284</v>
      </c>
      <c r="C9" s="23">
        <v>1306</v>
      </c>
      <c r="D9" s="56">
        <f t="shared" si="3"/>
        <v>894.6745679012439</v>
      </c>
      <c r="E9" s="56">
        <f t="shared" si="4"/>
        <v>788.98567901233685</v>
      </c>
      <c r="F9" s="56">
        <f t="shared" si="5"/>
        <v>37.074567901232662</v>
      </c>
      <c r="H9" s="46" t="s">
        <v>28</v>
      </c>
      <c r="I9" s="55">
        <f>I4/I6</f>
        <v>10591.088888888926</v>
      </c>
    </row>
    <row r="10" spans="1:9" x14ac:dyDescent="0.25">
      <c r="A10" s="23">
        <v>1359</v>
      </c>
      <c r="B10" s="23">
        <v>1275</v>
      </c>
      <c r="C10" s="23">
        <v>1293</v>
      </c>
      <c r="D10" s="56">
        <f t="shared" si="3"/>
        <v>2200.6523456790269</v>
      </c>
      <c r="E10" s="56">
        <f t="shared" si="4"/>
        <v>1375.5856790123341</v>
      </c>
      <c r="F10" s="56">
        <f t="shared" si="5"/>
        <v>364.38567901233972</v>
      </c>
      <c r="H10" s="47" t="s">
        <v>29</v>
      </c>
      <c r="I10" s="55">
        <f>I5/I7</f>
        <v>82.844444444442374</v>
      </c>
    </row>
    <row r="11" spans="1:9" x14ac:dyDescent="0.25">
      <c r="A11" s="23">
        <v>1336</v>
      </c>
      <c r="B11" s="23">
        <v>1285</v>
      </c>
      <c r="C11" s="23">
        <v>1318</v>
      </c>
      <c r="D11" s="56">
        <f t="shared" si="3"/>
        <v>571.74123456790869</v>
      </c>
      <c r="E11" s="56">
        <f t="shared" si="4"/>
        <v>733.80790123455938</v>
      </c>
      <c r="F11" s="56">
        <f t="shared" si="5"/>
        <v>34.941234567903088</v>
      </c>
      <c r="H11" s="50" t="s">
        <v>30</v>
      </c>
      <c r="I11" s="58">
        <f>I9/I10</f>
        <v>127.84307939914527</v>
      </c>
    </row>
    <row r="12" spans="1:9" x14ac:dyDescent="0.25">
      <c r="A12" s="23">
        <v>1322</v>
      </c>
      <c r="B12" s="23">
        <v>1276</v>
      </c>
      <c r="C12" s="23">
        <v>1304</v>
      </c>
      <c r="D12" s="56">
        <f t="shared" si="3"/>
        <v>98.230123456793223</v>
      </c>
      <c r="E12" s="56">
        <f t="shared" si="4"/>
        <v>1302.4079012345567</v>
      </c>
      <c r="F12" s="56">
        <f t="shared" si="5"/>
        <v>65.430123456787584</v>
      </c>
      <c r="H12" s="51" t="s">
        <v>31</v>
      </c>
      <c r="I12" s="59">
        <f>FINV(0.05, I6, I7)</f>
        <v>3.2199422931761248</v>
      </c>
    </row>
    <row r="13" spans="1:9" x14ac:dyDescent="0.25">
      <c r="A13" s="23">
        <v>1325</v>
      </c>
      <c r="B13" s="23">
        <v>1293</v>
      </c>
      <c r="C13" s="23">
        <v>1307</v>
      </c>
      <c r="D13" s="56">
        <f t="shared" si="3"/>
        <v>166.69679012346083</v>
      </c>
      <c r="E13" s="56">
        <f t="shared" si="4"/>
        <v>364.38567901233972</v>
      </c>
      <c r="F13" s="56">
        <f>(C13-$I$2)^2</f>
        <v>25.896790123455197</v>
      </c>
      <c r="H13" s="52" t="s">
        <v>32</v>
      </c>
      <c r="I13" s="60">
        <f>FINV(0.01, I6, I7)</f>
        <v>5.1491387794356873</v>
      </c>
    </row>
    <row r="14" spans="1:9" x14ac:dyDescent="0.25">
      <c r="A14" s="23">
        <v>1344</v>
      </c>
      <c r="B14" s="23">
        <v>1294</v>
      </c>
      <c r="C14" s="23">
        <v>1325</v>
      </c>
      <c r="D14" s="56">
        <f t="shared" si="3"/>
        <v>1018.319012345689</v>
      </c>
      <c r="E14" s="56">
        <f t="shared" si="4"/>
        <v>327.20790123456226</v>
      </c>
      <c r="F14" s="56">
        <f t="shared" si="5"/>
        <v>166.69679012346083</v>
      </c>
    </row>
    <row r="15" spans="1:9" x14ac:dyDescent="0.25">
      <c r="A15" s="23">
        <v>1329</v>
      </c>
      <c r="B15" s="23">
        <v>1296</v>
      </c>
      <c r="C15" s="23">
        <v>1309</v>
      </c>
      <c r="D15" s="56">
        <f t="shared" si="3"/>
        <v>285.985679012351</v>
      </c>
      <c r="E15" s="56">
        <f t="shared" si="4"/>
        <v>258.85234567900733</v>
      </c>
      <c r="F15" s="56">
        <f t="shared" si="5"/>
        <v>9.5412345679002666</v>
      </c>
    </row>
    <row r="16" spans="1:9" x14ac:dyDescent="0.25">
      <c r="A16" s="24">
        <v>1331</v>
      </c>
      <c r="B16" s="24">
        <v>1291</v>
      </c>
      <c r="C16" s="24">
        <v>1307</v>
      </c>
      <c r="D16" s="56">
        <f t="shared" si="3"/>
        <v>357.63012345679607</v>
      </c>
      <c r="E16" s="56">
        <f t="shared" si="4"/>
        <v>444.74123456789465</v>
      </c>
      <c r="F16" s="56">
        <f t="shared" si="5"/>
        <v>25.896790123455197</v>
      </c>
    </row>
    <row r="17" spans="1:8" x14ac:dyDescent="0.25">
      <c r="A17" s="56">
        <f>AVERAGE(A2:A16)</f>
        <v>1341.1333333333334</v>
      </c>
      <c r="B17" s="56">
        <f t="shared" ref="B17:C17" si="6">AVERAGE(B2:B16)</f>
        <v>1289</v>
      </c>
      <c r="C17" s="56">
        <f t="shared" si="6"/>
        <v>1306.1333333333334</v>
      </c>
    </row>
    <row r="18" spans="1:8" ht="15" customHeight="1" x14ac:dyDescent="0.25">
      <c r="H18" s="53"/>
    </row>
    <row r="19" spans="1:8" x14ac:dyDescent="0.25">
      <c r="A19" s="42" t="s">
        <v>33</v>
      </c>
      <c r="B19" s="22">
        <f>COUNT(B2:B16)</f>
        <v>15</v>
      </c>
    </row>
    <row r="20" spans="1:8" x14ac:dyDescent="0.25">
      <c r="A20" s="43" t="s">
        <v>34</v>
      </c>
      <c r="B20" s="23">
        <f>COUNT(A2:C16)</f>
        <v>45</v>
      </c>
    </row>
    <row r="21" spans="1:8" x14ac:dyDescent="0.25">
      <c r="A21" s="44" t="s">
        <v>35</v>
      </c>
      <c r="B21" s="24">
        <v>3</v>
      </c>
    </row>
    <row r="22" spans="1:8" x14ac:dyDescent="0.25">
      <c r="H22" s="53"/>
    </row>
    <row r="23" spans="1:8" x14ac:dyDescent="0.25">
      <c r="H23" s="53"/>
    </row>
    <row r="24" spans="1:8" x14ac:dyDescent="0.25">
      <c r="H24" s="53"/>
    </row>
    <row r="25" spans="1:8" x14ac:dyDescent="0.25">
      <c r="H25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78CA-033C-40B8-8B2B-B604FC96C7B3}">
  <dimension ref="A1:S27"/>
  <sheetViews>
    <sheetView workbookViewId="0">
      <selection activeCell="J39" sqref="J39"/>
    </sheetView>
  </sheetViews>
  <sheetFormatPr baseColWidth="10" defaultColWidth="11.42578125" defaultRowHeight="15" x14ac:dyDescent="0.25"/>
  <sheetData>
    <row r="1" spans="1:19" x14ac:dyDescent="0.25">
      <c r="B1" s="78" t="s">
        <v>18</v>
      </c>
      <c r="C1" s="79"/>
      <c r="D1" s="79"/>
      <c r="E1" s="79"/>
      <c r="F1" s="79"/>
      <c r="G1" s="80"/>
      <c r="H1" s="78" t="s">
        <v>19</v>
      </c>
      <c r="I1" s="79"/>
      <c r="J1" s="79"/>
      <c r="K1" s="79"/>
      <c r="L1" s="79"/>
      <c r="M1" s="80"/>
      <c r="N1" s="78" t="s">
        <v>20</v>
      </c>
      <c r="O1" s="79"/>
      <c r="P1" s="79"/>
      <c r="Q1" s="79"/>
      <c r="R1" s="79"/>
      <c r="S1" s="80"/>
    </row>
    <row r="2" spans="1:19" ht="30" x14ac:dyDescent="0.25">
      <c r="B2" s="26" t="s">
        <v>15</v>
      </c>
      <c r="C2" s="25" t="s">
        <v>36</v>
      </c>
      <c r="D2" s="2" t="s">
        <v>15</v>
      </c>
      <c r="E2" s="25" t="s">
        <v>36</v>
      </c>
      <c r="F2" s="2" t="s">
        <v>15</v>
      </c>
      <c r="G2" s="27" t="s">
        <v>36</v>
      </c>
      <c r="H2" s="26" t="s">
        <v>15</v>
      </c>
      <c r="I2" s="25" t="s">
        <v>36</v>
      </c>
      <c r="J2" s="2" t="s">
        <v>15</v>
      </c>
      <c r="K2" s="25" t="s">
        <v>36</v>
      </c>
      <c r="L2" s="2" t="s">
        <v>15</v>
      </c>
      <c r="M2" s="27" t="s">
        <v>36</v>
      </c>
      <c r="N2" s="26" t="s">
        <v>15</v>
      </c>
      <c r="O2" s="25" t="s">
        <v>36</v>
      </c>
      <c r="P2" s="2" t="s">
        <v>15</v>
      </c>
      <c r="Q2" s="25" t="s">
        <v>36</v>
      </c>
      <c r="R2" s="2" t="s">
        <v>15</v>
      </c>
      <c r="S2" s="27" t="s">
        <v>36</v>
      </c>
    </row>
    <row r="3" spans="1:19" x14ac:dyDescent="0.25">
      <c r="B3" s="28">
        <v>0</v>
      </c>
      <c r="C3" s="22">
        <v>0</v>
      </c>
      <c r="D3" s="22">
        <v>0</v>
      </c>
      <c r="E3" s="22">
        <v>0</v>
      </c>
      <c r="F3" s="22">
        <v>0</v>
      </c>
      <c r="G3" s="29">
        <v>0</v>
      </c>
      <c r="H3" s="30">
        <v>0</v>
      </c>
      <c r="I3" s="23">
        <v>0</v>
      </c>
      <c r="J3" s="23">
        <v>0</v>
      </c>
      <c r="K3" s="23">
        <v>0</v>
      </c>
      <c r="L3" s="23">
        <v>0</v>
      </c>
      <c r="M3" s="31">
        <v>0</v>
      </c>
      <c r="N3" s="30">
        <v>0</v>
      </c>
      <c r="O3" s="23">
        <v>0</v>
      </c>
      <c r="P3" s="23">
        <v>0</v>
      </c>
      <c r="Q3" s="23">
        <v>0</v>
      </c>
      <c r="R3" s="23">
        <v>0</v>
      </c>
      <c r="S3" s="31">
        <v>0</v>
      </c>
    </row>
    <row r="4" spans="1:19" x14ac:dyDescent="0.25">
      <c r="B4" s="30">
        <v>7.1251874058305964E-3</v>
      </c>
      <c r="C4" s="23">
        <v>8.0000000000000002E-3</v>
      </c>
      <c r="D4" s="23">
        <v>5.7391875522073976E-3</v>
      </c>
      <c r="E4" s="23">
        <v>1.2E-2</v>
      </c>
      <c r="F4" s="23">
        <v>9.5658496170933378E-3</v>
      </c>
      <c r="G4" s="31">
        <v>1.43E-2</v>
      </c>
      <c r="H4" s="30">
        <v>2.9893292036764323E-2</v>
      </c>
      <c r="I4" s="23">
        <v>6.7000000000000002E-3</v>
      </c>
      <c r="J4" s="23">
        <v>1.29E-2</v>
      </c>
      <c r="K4" s="23">
        <v>6.3E-3</v>
      </c>
      <c r="L4" s="23">
        <v>6.6E-3</v>
      </c>
      <c r="M4" s="31">
        <v>6.3E-3</v>
      </c>
      <c r="N4" s="35"/>
      <c r="S4" s="36"/>
    </row>
    <row r="5" spans="1:19" x14ac:dyDescent="0.25">
      <c r="B5" s="30">
        <v>6.858627833415341E-3</v>
      </c>
      <c r="C5" s="23">
        <v>1.2999999999999999E-2</v>
      </c>
      <c r="D5" s="23">
        <v>2.0364028619254813E-2</v>
      </c>
      <c r="E5" s="23">
        <v>1.4E-2</v>
      </c>
      <c r="F5" s="23">
        <v>1.499023636770111E-2</v>
      </c>
      <c r="G5" s="31">
        <v>1.5900000000000001E-2</v>
      </c>
      <c r="H5" s="30">
        <v>5.2056910772081667E-2</v>
      </c>
      <c r="I5" s="23">
        <v>1.11E-2</v>
      </c>
      <c r="J5" s="23">
        <v>2.9600000000000001E-2</v>
      </c>
      <c r="K5" s="23">
        <v>1.24E-2</v>
      </c>
      <c r="L5" s="23">
        <v>2.6800000000000001E-2</v>
      </c>
      <c r="M5" s="31">
        <v>1.11E-2</v>
      </c>
      <c r="N5" s="35"/>
      <c r="S5" s="36"/>
    </row>
    <row r="6" spans="1:19" x14ac:dyDescent="0.25">
      <c r="B6" s="30">
        <v>1.2016237194735503E-2</v>
      </c>
      <c r="C6" s="23">
        <v>1.7999999999999999E-2</v>
      </c>
      <c r="D6" s="23">
        <v>3.6743298414499456E-2</v>
      </c>
      <c r="E6" s="23">
        <v>2.1100000000000001E-2</v>
      </c>
      <c r="F6" s="23">
        <v>3.3749885282838385E-2</v>
      </c>
      <c r="G6" s="31">
        <v>1.9E-2</v>
      </c>
      <c r="H6" s="30">
        <v>7.3910897161835451E-2</v>
      </c>
      <c r="I6" s="23">
        <v>1.43E-2</v>
      </c>
      <c r="J6" s="23">
        <v>3.7400000000000003E-2</v>
      </c>
      <c r="K6" s="23">
        <v>2.2200000000000001E-2</v>
      </c>
      <c r="L6" s="23">
        <v>4.02E-2</v>
      </c>
      <c r="M6" s="31">
        <v>1.5900000000000001E-2</v>
      </c>
      <c r="N6" s="35"/>
      <c r="S6" s="36"/>
    </row>
    <row r="7" spans="1:19" x14ac:dyDescent="0.25">
      <c r="B7" s="30">
        <v>2.8857826713132056E-2</v>
      </c>
      <c r="C7" s="23">
        <v>3.2000000000000001E-2</v>
      </c>
      <c r="D7" s="23">
        <v>4.6057261537772468E-2</v>
      </c>
      <c r="E7" s="23">
        <v>3.2599999999999997E-2</v>
      </c>
      <c r="F7" s="23">
        <v>4.1349163508865333E-2</v>
      </c>
      <c r="G7" s="31">
        <v>2.2200000000000001E-2</v>
      </c>
      <c r="H7" s="30">
        <v>9.045339419977369E-2</v>
      </c>
      <c r="I7" s="23">
        <v>2.06E-2</v>
      </c>
      <c r="J7" s="23">
        <v>4.2099999999999999E-2</v>
      </c>
      <c r="K7" s="23">
        <v>3.6499999999999998E-2</v>
      </c>
      <c r="L7" s="23">
        <v>5.9299999999999999E-2</v>
      </c>
      <c r="M7" s="31">
        <v>2.2700000000000001E-2</v>
      </c>
      <c r="N7" s="35"/>
      <c r="S7" s="36"/>
    </row>
    <row r="8" spans="1:19" x14ac:dyDescent="0.25">
      <c r="B8" s="30">
        <v>5.0755578857861652E-2</v>
      </c>
      <c r="C8" s="23">
        <v>3.6999999999999998E-2</v>
      </c>
      <c r="D8" s="23">
        <v>8.1094397836225976E-2</v>
      </c>
      <c r="E8" s="23">
        <v>3.7400000000000003E-2</v>
      </c>
      <c r="F8" s="23">
        <v>6.3592105762038331E-2</v>
      </c>
      <c r="G8" s="31">
        <v>3.0200000000000001E-2</v>
      </c>
      <c r="H8" s="30">
        <v>9.3659553277945146E-2</v>
      </c>
      <c r="I8" s="23">
        <v>2.12E-2</v>
      </c>
      <c r="J8" s="23">
        <v>6.1100000000000002E-2</v>
      </c>
      <c r="K8" s="23">
        <v>4.1300000000000003E-2</v>
      </c>
      <c r="L8" s="23">
        <v>7.5600000000000001E-2</v>
      </c>
      <c r="M8" s="31">
        <v>2.93E-2</v>
      </c>
      <c r="N8" s="35"/>
      <c r="S8" s="36"/>
    </row>
    <row r="9" spans="1:19" x14ac:dyDescent="0.25">
      <c r="B9" s="30">
        <v>7.327264581551958E-2</v>
      </c>
      <c r="C9" s="23">
        <v>3.7999999999999999E-2</v>
      </c>
      <c r="D9" s="23">
        <v>9.2510049328270533E-2</v>
      </c>
      <c r="E9" s="23">
        <v>3.9199999999999999E-2</v>
      </c>
      <c r="F9" s="23">
        <v>8.3521436732169843E-2</v>
      </c>
      <c r="G9" s="31">
        <v>3.49E-2</v>
      </c>
      <c r="H9" s="30">
        <v>0.11367561455989791</v>
      </c>
      <c r="I9" s="23">
        <v>2.86E-2</v>
      </c>
      <c r="J9" s="23">
        <v>6.83E-2</v>
      </c>
      <c r="K9" s="23">
        <v>4.8300000000000003E-2</v>
      </c>
      <c r="L9" s="23">
        <v>8.6099999999999996E-2</v>
      </c>
      <c r="M9" s="31">
        <v>3.4799999999999998E-2</v>
      </c>
      <c r="N9" s="35"/>
      <c r="S9" s="36"/>
    </row>
    <row r="10" spans="1:19" x14ac:dyDescent="0.25">
      <c r="B10" s="30">
        <v>9.0567554797649011E-2</v>
      </c>
      <c r="C10" s="23">
        <v>4.2999999999999997E-2</v>
      </c>
      <c r="D10" s="23">
        <v>0.10659640393396852</v>
      </c>
      <c r="E10" s="23">
        <v>4.3999999999999997E-2</v>
      </c>
      <c r="F10" s="23">
        <v>9.3295931656609848E-2</v>
      </c>
      <c r="G10" s="31">
        <v>3.6499999999999998E-2</v>
      </c>
      <c r="H10" s="30">
        <v>0.14091959274626142</v>
      </c>
      <c r="I10" s="23">
        <v>4.0099999999999997E-2</v>
      </c>
      <c r="J10" s="23">
        <v>0.1084</v>
      </c>
      <c r="K10" s="23">
        <v>5.28E-2</v>
      </c>
      <c r="L10" s="23">
        <v>0.11650000000000001</v>
      </c>
      <c r="M10" s="31">
        <v>4.02E-2</v>
      </c>
      <c r="N10" s="35"/>
      <c r="S10" s="36"/>
    </row>
    <row r="11" spans="1:19" x14ac:dyDescent="0.25">
      <c r="B11" s="30">
        <v>0.1080144450718975</v>
      </c>
      <c r="C11" s="23">
        <v>4.4400000000000002E-2</v>
      </c>
      <c r="D11" s="23">
        <v>0.12216454064111751</v>
      </c>
      <c r="E11" s="23">
        <v>4.6100000000000002E-2</v>
      </c>
      <c r="F11" s="23">
        <v>0.11463574770403469</v>
      </c>
      <c r="G11" s="31">
        <v>4.1300000000000003E-2</v>
      </c>
      <c r="H11" s="30">
        <v>0.16206109764795767</v>
      </c>
      <c r="I11" s="23">
        <v>4.5400000000000003E-2</v>
      </c>
      <c r="J11" s="23">
        <v>0.1386</v>
      </c>
      <c r="K11" s="23">
        <v>5.8700000000000002E-2</v>
      </c>
      <c r="L11" s="23">
        <v>0.14799999999999999</v>
      </c>
      <c r="M11" s="31">
        <v>4.5999999999999999E-2</v>
      </c>
      <c r="N11" s="35"/>
      <c r="S11" s="36"/>
    </row>
    <row r="12" spans="1:19" x14ac:dyDescent="0.25">
      <c r="B12" s="30">
        <v>0.118504136657525</v>
      </c>
      <c r="C12" s="23">
        <v>4.9099999999999998E-2</v>
      </c>
      <c r="D12" s="23">
        <v>0.13168974</v>
      </c>
      <c r="E12" s="23">
        <v>5.0599999999999999E-2</v>
      </c>
      <c r="F12" s="23">
        <v>0.13291338477520992</v>
      </c>
      <c r="G12" s="31">
        <v>4.48E-2</v>
      </c>
      <c r="H12" s="30">
        <v>0.18183553303764963</v>
      </c>
      <c r="I12" s="23">
        <v>5.0799999999999998E-2</v>
      </c>
      <c r="J12" s="23">
        <v>0.1653</v>
      </c>
      <c r="K12" s="23">
        <v>5.9299999999999999E-2</v>
      </c>
      <c r="L12" s="23">
        <v>0.1784</v>
      </c>
      <c r="M12" s="31">
        <v>5.28E-2</v>
      </c>
      <c r="N12" s="35"/>
      <c r="S12" s="36"/>
    </row>
    <row r="13" spans="1:19" ht="15.75" thickBot="1" x14ac:dyDescent="0.3">
      <c r="B13" s="32">
        <v>0.12133157467118924</v>
      </c>
      <c r="C13" s="33">
        <v>5.5599999999999997E-2</v>
      </c>
      <c r="D13" s="33">
        <v>0.13633194560050796</v>
      </c>
      <c r="E13" s="33">
        <v>5.3800000000000001E-2</v>
      </c>
      <c r="F13" s="33">
        <v>0.13568972993871214</v>
      </c>
      <c r="G13" s="34">
        <v>5.0799999999999998E-2</v>
      </c>
      <c r="H13" s="32">
        <v>0.19183952953545083</v>
      </c>
      <c r="I13" s="33">
        <v>5.33E-2</v>
      </c>
      <c r="J13" s="33">
        <v>0.19500000000000001</v>
      </c>
      <c r="K13" s="33">
        <v>6.0299999999999999E-2</v>
      </c>
      <c r="L13" s="33">
        <v>0.192</v>
      </c>
      <c r="M13" s="34">
        <v>5.5300000000000002E-2</v>
      </c>
      <c r="N13" s="32">
        <v>0.1799</v>
      </c>
      <c r="O13" s="33">
        <v>5.0099999999999999E-2</v>
      </c>
      <c r="P13" s="33">
        <v>0.17849999999999999</v>
      </c>
      <c r="Q13" s="33">
        <v>5.0799999999999998E-2</v>
      </c>
      <c r="R13" s="33">
        <v>0.17349999999999999</v>
      </c>
      <c r="S13" s="34">
        <v>5.0500000000000003E-2</v>
      </c>
    </row>
    <row r="14" spans="1:19" ht="15.75" thickBot="1" x14ac:dyDescent="0.3"/>
    <row r="15" spans="1:19" x14ac:dyDescent="0.25">
      <c r="A15" s="77" t="s">
        <v>37</v>
      </c>
      <c r="B15" s="78" t="s">
        <v>18</v>
      </c>
      <c r="C15" s="80"/>
      <c r="D15" s="78" t="s">
        <v>19</v>
      </c>
      <c r="E15" s="80"/>
      <c r="F15" s="78" t="s">
        <v>20</v>
      </c>
      <c r="G15" s="80"/>
    </row>
    <row r="16" spans="1:19" ht="30" x14ac:dyDescent="0.25">
      <c r="A16" s="77"/>
      <c r="B16" s="37" t="s">
        <v>15</v>
      </c>
      <c r="C16" s="54" t="s">
        <v>36</v>
      </c>
      <c r="D16" s="37" t="s">
        <v>15</v>
      </c>
      <c r="E16" s="54" t="s">
        <v>36</v>
      </c>
      <c r="F16" s="37" t="s">
        <v>15</v>
      </c>
      <c r="G16" s="54" t="s">
        <v>36</v>
      </c>
    </row>
    <row r="17" spans="1:7" x14ac:dyDescent="0.25">
      <c r="A17" s="23">
        <v>0</v>
      </c>
      <c r="B17" s="38">
        <f>AVERAGE(B3,D3,F3)</f>
        <v>0</v>
      </c>
      <c r="C17" s="39">
        <f>AVERAGE(C3,E3,G3)</f>
        <v>0</v>
      </c>
      <c r="D17" s="38">
        <f>AVERAGE(H3,J3,L3)</f>
        <v>0</v>
      </c>
      <c r="E17" s="39">
        <f>AVERAGE(I3,K3,M3)</f>
        <v>0</v>
      </c>
      <c r="F17" s="30">
        <v>0</v>
      </c>
      <c r="G17" s="31">
        <v>0</v>
      </c>
    </row>
    <row r="18" spans="1:7" x14ac:dyDescent="0.25">
      <c r="A18" s="23">
        <v>22</v>
      </c>
      <c r="B18" s="38">
        <f t="shared" ref="B18:B27" si="0">AVERAGE(B4,D4,F4)</f>
        <v>7.476741525043777E-3</v>
      </c>
      <c r="C18" s="39">
        <f t="shared" ref="C18:C27" si="1">AVERAGE(C4,E4,G4)</f>
        <v>1.1433333333333332E-2</v>
      </c>
      <c r="D18" s="38">
        <f t="shared" ref="D18:E18" si="2">AVERAGE(H4,J4,L4)</f>
        <v>1.6464430678921442E-2</v>
      </c>
      <c r="E18" s="39">
        <f t="shared" si="2"/>
        <v>6.4333333333333334E-3</v>
      </c>
      <c r="F18" s="35"/>
      <c r="G18" s="36"/>
    </row>
    <row r="19" spans="1:7" x14ac:dyDescent="0.25">
      <c r="A19" s="23">
        <f>A18+22</f>
        <v>44</v>
      </c>
      <c r="B19" s="38">
        <f t="shared" si="0"/>
        <v>1.4070964273457089E-2</v>
      </c>
      <c r="C19" s="39">
        <f t="shared" si="1"/>
        <v>1.43E-2</v>
      </c>
      <c r="D19" s="38">
        <f t="shared" ref="D19:E19" si="3">AVERAGE(H5,J5,L5)</f>
        <v>3.6152303590693893E-2</v>
      </c>
      <c r="E19" s="39">
        <f t="shared" si="3"/>
        <v>1.1533333333333333E-2</v>
      </c>
      <c r="F19" s="35"/>
      <c r="G19" s="36"/>
    </row>
    <row r="20" spans="1:7" x14ac:dyDescent="0.25">
      <c r="A20" s="23">
        <f t="shared" ref="A20:A27" si="4">A19+22</f>
        <v>66</v>
      </c>
      <c r="B20" s="38">
        <f t="shared" si="0"/>
        <v>2.7503140297357783E-2</v>
      </c>
      <c r="C20" s="39">
        <f>AVERAGE(C6,E6,G6)</f>
        <v>1.9366666666666667E-2</v>
      </c>
      <c r="D20" s="38">
        <f t="shared" ref="D20:E20" si="5">AVERAGE(H6,J6,L6)</f>
        <v>5.0503632387278487E-2</v>
      </c>
      <c r="E20" s="39">
        <f t="shared" si="5"/>
        <v>1.7466666666666669E-2</v>
      </c>
      <c r="F20" s="35"/>
      <c r="G20" s="36"/>
    </row>
    <row r="21" spans="1:7" x14ac:dyDescent="0.25">
      <c r="A21" s="23">
        <f t="shared" si="4"/>
        <v>88</v>
      </c>
      <c r="B21" s="38">
        <f t="shared" si="0"/>
        <v>3.8754750586589955E-2</v>
      </c>
      <c r="C21" s="39">
        <f t="shared" si="1"/>
        <v>2.8933333333333328E-2</v>
      </c>
      <c r="D21" s="38">
        <f t="shared" ref="D21:E21" si="6">AVERAGE(H7,J7,L7)</f>
        <v>6.395113139992456E-2</v>
      </c>
      <c r="E21" s="39">
        <f t="shared" si="6"/>
        <v>2.6599999999999999E-2</v>
      </c>
      <c r="F21" s="35"/>
      <c r="G21" s="36"/>
    </row>
    <row r="22" spans="1:7" x14ac:dyDescent="0.25">
      <c r="A22" s="23">
        <f t="shared" si="4"/>
        <v>110</v>
      </c>
      <c r="B22" s="38">
        <f t="shared" si="0"/>
        <v>6.5147360818708658E-2</v>
      </c>
      <c r="C22" s="39">
        <f t="shared" si="1"/>
        <v>3.4866666666666664E-2</v>
      </c>
      <c r="D22" s="38">
        <f t="shared" ref="D22:E22" si="7">AVERAGE(H8,J8,L8)</f>
        <v>7.6786517759315054E-2</v>
      </c>
      <c r="E22" s="39">
        <f t="shared" si="7"/>
        <v>3.0599999999999999E-2</v>
      </c>
      <c r="F22" s="35"/>
      <c r="G22" s="36"/>
    </row>
    <row r="23" spans="1:7" x14ac:dyDescent="0.25">
      <c r="A23" s="23">
        <f t="shared" si="4"/>
        <v>132</v>
      </c>
      <c r="B23" s="38">
        <f t="shared" si="0"/>
        <v>8.3101377291986647E-2</v>
      </c>
      <c r="C23" s="39">
        <f t="shared" si="1"/>
        <v>3.7366666666666666E-2</v>
      </c>
      <c r="D23" s="38">
        <f t="shared" ref="D23:E23" si="8">AVERAGE(H9,J9,L9)</f>
        <v>8.9358538186632641E-2</v>
      </c>
      <c r="E23" s="39">
        <f t="shared" si="8"/>
        <v>3.7233333333333334E-2</v>
      </c>
      <c r="F23" s="35"/>
      <c r="G23" s="36"/>
    </row>
    <row r="24" spans="1:7" x14ac:dyDescent="0.25">
      <c r="A24" s="23">
        <f t="shared" si="4"/>
        <v>154</v>
      </c>
      <c r="B24" s="38">
        <f t="shared" si="0"/>
        <v>9.6819963462742464E-2</v>
      </c>
      <c r="C24" s="39">
        <f t="shared" si="1"/>
        <v>4.1166666666666664E-2</v>
      </c>
      <c r="D24" s="38">
        <f t="shared" ref="D24:E24" si="9">AVERAGE(H10,J10,L10)</f>
        <v>0.1219398642487538</v>
      </c>
      <c r="E24" s="39">
        <f t="shared" si="9"/>
        <v>4.4366666666666665E-2</v>
      </c>
      <c r="F24" s="35"/>
      <c r="G24" s="36"/>
    </row>
    <row r="25" spans="1:7" x14ac:dyDescent="0.25">
      <c r="A25" s="23">
        <f t="shared" si="4"/>
        <v>176</v>
      </c>
      <c r="B25" s="38">
        <f t="shared" si="0"/>
        <v>0.1149382444723499</v>
      </c>
      <c r="C25" s="39">
        <f t="shared" si="1"/>
        <v>4.3933333333333331E-2</v>
      </c>
      <c r="D25" s="38">
        <f t="shared" ref="D25:E25" si="10">AVERAGE(H11,J11,L11)</f>
        <v>0.14955369921598591</v>
      </c>
      <c r="E25" s="39">
        <f t="shared" si="10"/>
        <v>5.0033333333333339E-2</v>
      </c>
      <c r="F25" s="35"/>
      <c r="G25" s="36"/>
    </row>
    <row r="26" spans="1:7" x14ac:dyDescent="0.25">
      <c r="A26" s="23">
        <f t="shared" si="4"/>
        <v>198</v>
      </c>
      <c r="B26" s="38">
        <f t="shared" si="0"/>
        <v>0.12770242047757832</v>
      </c>
      <c r="C26" s="39">
        <f t="shared" si="1"/>
        <v>4.8166666666666663E-2</v>
      </c>
      <c r="D26" s="38">
        <f t="shared" ref="D26:E26" si="11">AVERAGE(H12,J12,L12)</f>
        <v>0.17517851101254989</v>
      </c>
      <c r="E26" s="39">
        <f t="shared" si="11"/>
        <v>5.4299999999999994E-2</v>
      </c>
      <c r="F26" s="35"/>
      <c r="G26" s="36"/>
    </row>
    <row r="27" spans="1:7" ht="15.75" thickBot="1" x14ac:dyDescent="0.3">
      <c r="A27" s="23">
        <f t="shared" si="4"/>
        <v>220</v>
      </c>
      <c r="B27" s="40">
        <f t="shared" si="0"/>
        <v>0.13111775007013646</v>
      </c>
      <c r="C27" s="41">
        <f t="shared" si="1"/>
        <v>5.3400000000000003E-2</v>
      </c>
      <c r="D27" s="40">
        <f t="shared" ref="D27:E27" si="12">AVERAGE(H13,J13,L13)</f>
        <v>0.1929465098451503</v>
      </c>
      <c r="E27" s="41">
        <f t="shared" si="12"/>
        <v>5.6299999999999996E-2</v>
      </c>
      <c r="F27" s="32">
        <f>AVERAGE(N13,P13,R13)</f>
        <v>0.17730000000000001</v>
      </c>
      <c r="G27" s="34">
        <f>AVERAGE(O13,Q13,S13)</f>
        <v>5.046666666666666E-2</v>
      </c>
    </row>
  </sheetData>
  <mergeCells count="7">
    <mergeCell ref="A15:A16"/>
    <mergeCell ref="B1:G1"/>
    <mergeCell ref="H1:M1"/>
    <mergeCell ref="N1:S1"/>
    <mergeCell ref="B15:C15"/>
    <mergeCell ref="D15:E15"/>
    <mergeCell ref="F15: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ANOVA</vt:lpstr>
      <vt:lpstr>Espesor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Wilder Santiago Rodríguez Osorio</dc:creator>
  <cp:keywords/>
  <dc:description/>
  <cp:lastModifiedBy>Wilder Santiago Rodriguez Osorio</cp:lastModifiedBy>
  <cp:revision/>
  <dcterms:created xsi:type="dcterms:W3CDTF">2026-03-03T22:23:21Z</dcterms:created>
  <dcterms:modified xsi:type="dcterms:W3CDTF">2026-10-27T22:20:46Z</dcterms:modified>
  <cp:category/>
  <cp:contentStatus/>
</cp:coreProperties>
</file>