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oja\"/>
    </mc:Choice>
  </mc:AlternateContent>
  <xr:revisionPtr revIDLastSave="0" documentId="13_ncr:1_{FDD95E0D-B4C4-45E2-A9DA-A35EED142344}" xr6:coauthVersionLast="47" xr6:coauthVersionMax="47" xr10:uidLastSave="{00000000-0000-0000-0000-000000000000}"/>
  <bookViews>
    <workbookView xWindow="-105" yWindow="0" windowWidth="19410" windowHeight="20985" activeTab="5" xr2:uid="{96888120-CD16-4946-BD96-B1D58B0E5283}"/>
  </bookViews>
  <sheets>
    <sheet name="Lote 1" sheetId="2" r:id="rId1"/>
    <sheet name="Lote 2" sheetId="12" r:id="rId2"/>
    <sheet name="Lote 3" sheetId="13" r:id="rId3"/>
    <sheet name="%Ganancia" sheetId="1" r:id="rId4"/>
    <sheet name="Resumen" sheetId="7" r:id="rId5"/>
    <sheet name="Analisis Cp" sheetId="8" r:id="rId6"/>
    <sheet name="Balance de masa" sheetId="9" r:id="rId7"/>
    <sheet name="Espesor" sheetId="10" r:id="rId8"/>
    <sheet name="Parámetros proc.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9" l="1"/>
  <c r="F28" i="9"/>
  <c r="F27" i="9"/>
  <c r="AH3" i="7"/>
  <c r="AF3" i="7"/>
  <c r="AC3" i="7"/>
  <c r="AA3" i="7"/>
  <c r="X3" i="7"/>
  <c r="V3" i="7"/>
  <c r="Z14" i="2"/>
  <c r="H12" i="9" l="1"/>
  <c r="H11" i="9"/>
  <c r="H10" i="9"/>
  <c r="C5" i="8"/>
  <c r="D5" i="8"/>
  <c r="E5" i="8"/>
  <c r="F5" i="8"/>
  <c r="B5" i="8"/>
  <c r="C4" i="8"/>
  <c r="D4" i="8"/>
  <c r="E4" i="8"/>
  <c r="F4" i="8"/>
  <c r="B4" i="8"/>
  <c r="H10" i="13"/>
  <c r="M9" i="7" s="1"/>
  <c r="I10" i="13"/>
  <c r="H11" i="13"/>
  <c r="M10" i="7" s="1"/>
  <c r="I11" i="13"/>
  <c r="H12" i="13"/>
  <c r="I12" i="13"/>
  <c r="H13" i="13"/>
  <c r="M12" i="7" s="1"/>
  <c r="I13" i="13"/>
  <c r="H14" i="13"/>
  <c r="M13" i="7" s="1"/>
  <c r="I14" i="13"/>
  <c r="N3" i="7"/>
  <c r="P3" i="7"/>
  <c r="M11" i="7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D34" i="1"/>
  <c r="E34" i="1"/>
  <c r="F34" i="1"/>
  <c r="G34" i="1"/>
  <c r="C34" i="1"/>
  <c r="C29" i="1"/>
  <c r="D29" i="1"/>
  <c r="E29" i="1"/>
  <c r="F29" i="1"/>
  <c r="G2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D19" i="1"/>
  <c r="E19" i="1"/>
  <c r="F19" i="1"/>
  <c r="G19" i="1"/>
  <c r="C19" i="1"/>
  <c r="AA14" i="13"/>
  <c r="Z14" i="13"/>
  <c r="Q13" i="7" s="1"/>
  <c r="S14" i="13"/>
  <c r="R14" i="13"/>
  <c r="P13" i="7" s="1"/>
  <c r="N14" i="13"/>
  <c r="M14" i="13"/>
  <c r="O13" i="7" s="1"/>
  <c r="AA13" i="13"/>
  <c r="Z13" i="13"/>
  <c r="Q12" i="7" s="1"/>
  <c r="S13" i="13"/>
  <c r="R13" i="13"/>
  <c r="P12" i="7" s="1"/>
  <c r="N13" i="13"/>
  <c r="M13" i="13"/>
  <c r="O12" i="7" s="1"/>
  <c r="AA12" i="13"/>
  <c r="Z12" i="13"/>
  <c r="Q11" i="7" s="1"/>
  <c r="S12" i="13"/>
  <c r="R12" i="13"/>
  <c r="P11" i="7" s="1"/>
  <c r="N12" i="13"/>
  <c r="M12" i="13"/>
  <c r="O11" i="7" s="1"/>
  <c r="AA11" i="13"/>
  <c r="Z11" i="13"/>
  <c r="Q10" i="7" s="1"/>
  <c r="S11" i="13"/>
  <c r="R11" i="13"/>
  <c r="P10" i="7" s="1"/>
  <c r="N11" i="13"/>
  <c r="M11" i="13"/>
  <c r="O10" i="7" s="1"/>
  <c r="AA10" i="13"/>
  <c r="Z10" i="13"/>
  <c r="Q9" i="7" s="1"/>
  <c r="S10" i="13"/>
  <c r="R10" i="13"/>
  <c r="P9" i="7" s="1"/>
  <c r="N10" i="13"/>
  <c r="M10" i="13"/>
  <c r="O9" i="7" s="1"/>
  <c r="AA9" i="13"/>
  <c r="Z9" i="13"/>
  <c r="Q8" i="7" s="1"/>
  <c r="S9" i="13"/>
  <c r="R9" i="13"/>
  <c r="P8" i="7" s="1"/>
  <c r="N9" i="13"/>
  <c r="M9" i="13"/>
  <c r="O8" i="7" s="1"/>
  <c r="I9" i="13"/>
  <c r="H9" i="13"/>
  <c r="M8" i="7" s="1"/>
  <c r="AA8" i="13"/>
  <c r="Z8" i="13"/>
  <c r="Q7" i="7" s="1"/>
  <c r="S8" i="13"/>
  <c r="R8" i="13"/>
  <c r="P7" i="7" s="1"/>
  <c r="N8" i="13"/>
  <c r="M8" i="13"/>
  <c r="O7" i="7" s="1"/>
  <c r="I8" i="13"/>
  <c r="H8" i="13"/>
  <c r="M7" i="7" s="1"/>
  <c r="AA7" i="13"/>
  <c r="Z7" i="13"/>
  <c r="Q6" i="7" s="1"/>
  <c r="S7" i="13"/>
  <c r="R7" i="13"/>
  <c r="P6" i="7" s="1"/>
  <c r="N7" i="13"/>
  <c r="M7" i="13"/>
  <c r="O6" i="7" s="1"/>
  <c r="I7" i="13"/>
  <c r="H7" i="13"/>
  <c r="M6" i="7" s="1"/>
  <c r="AA6" i="13"/>
  <c r="Z6" i="13"/>
  <c r="Q5" i="7" s="1"/>
  <c r="S6" i="13"/>
  <c r="R6" i="13"/>
  <c r="P5" i="7" s="1"/>
  <c r="N6" i="13"/>
  <c r="M6" i="13"/>
  <c r="O5" i="7" s="1"/>
  <c r="I6" i="13"/>
  <c r="H6" i="13"/>
  <c r="M5" i="7" s="1"/>
  <c r="AA5" i="13"/>
  <c r="Z5" i="13"/>
  <c r="Q4" i="7" s="1"/>
  <c r="S5" i="13"/>
  <c r="R5" i="13"/>
  <c r="P4" i="7" s="1"/>
  <c r="N5" i="13"/>
  <c r="M5" i="13"/>
  <c r="O4" i="7" s="1"/>
  <c r="I5" i="13"/>
  <c r="H5" i="13"/>
  <c r="M4" i="7" s="1"/>
  <c r="AA4" i="13"/>
  <c r="Z4" i="13"/>
  <c r="Q3" i="7" s="1"/>
  <c r="S4" i="13"/>
  <c r="R4" i="13"/>
  <c r="N4" i="13"/>
  <c r="M4" i="13"/>
  <c r="O3" i="7" s="1"/>
  <c r="I4" i="13"/>
  <c r="H4" i="13"/>
  <c r="M3" i="7" s="1"/>
  <c r="H9" i="9"/>
  <c r="H8" i="9"/>
  <c r="H7" i="9"/>
  <c r="G5" i="8" l="1"/>
  <c r="I5" i="8"/>
  <c r="H5" i="8"/>
  <c r="I3" i="7"/>
  <c r="J5" i="8" l="1"/>
  <c r="AA14" i="12" l="1"/>
  <c r="Z14" i="12"/>
  <c r="L13" i="7" s="1"/>
  <c r="S14" i="12"/>
  <c r="R14" i="12"/>
  <c r="K13" i="7" s="1"/>
  <c r="N14" i="12"/>
  <c r="M14" i="12"/>
  <c r="J13" i="7" s="1"/>
  <c r="I14" i="12"/>
  <c r="H14" i="12"/>
  <c r="H13" i="7" s="1"/>
  <c r="AA13" i="12"/>
  <c r="Z13" i="12"/>
  <c r="L12" i="7" s="1"/>
  <c r="S13" i="12"/>
  <c r="R13" i="12"/>
  <c r="K12" i="7" s="1"/>
  <c r="N13" i="12"/>
  <c r="M13" i="12"/>
  <c r="J12" i="7" s="1"/>
  <c r="I13" i="12"/>
  <c r="H13" i="12"/>
  <c r="H12" i="7" s="1"/>
  <c r="AA12" i="12"/>
  <c r="Z12" i="12"/>
  <c r="L11" i="7" s="1"/>
  <c r="S12" i="12"/>
  <c r="R12" i="12"/>
  <c r="K11" i="7" s="1"/>
  <c r="N12" i="12"/>
  <c r="M12" i="12"/>
  <c r="J11" i="7" s="1"/>
  <c r="I12" i="12"/>
  <c r="H12" i="12"/>
  <c r="H11" i="7" s="1"/>
  <c r="AA11" i="12"/>
  <c r="Z11" i="12"/>
  <c r="L10" i="7" s="1"/>
  <c r="S11" i="12"/>
  <c r="R11" i="12"/>
  <c r="K10" i="7" s="1"/>
  <c r="N11" i="12"/>
  <c r="M11" i="12"/>
  <c r="J10" i="7" s="1"/>
  <c r="I11" i="12"/>
  <c r="H11" i="12"/>
  <c r="H10" i="7" s="1"/>
  <c r="AA10" i="12"/>
  <c r="Z10" i="12"/>
  <c r="L9" i="7" s="1"/>
  <c r="S10" i="12"/>
  <c r="R10" i="12"/>
  <c r="K9" i="7" s="1"/>
  <c r="N10" i="12"/>
  <c r="M10" i="12"/>
  <c r="J9" i="7" s="1"/>
  <c r="I10" i="12"/>
  <c r="H10" i="12"/>
  <c r="H9" i="7" s="1"/>
  <c r="AA9" i="12"/>
  <c r="Z9" i="12"/>
  <c r="L8" i="7" s="1"/>
  <c r="S9" i="12"/>
  <c r="R9" i="12"/>
  <c r="K8" i="7" s="1"/>
  <c r="N9" i="12"/>
  <c r="M9" i="12"/>
  <c r="J8" i="7" s="1"/>
  <c r="I9" i="12"/>
  <c r="H9" i="12"/>
  <c r="H8" i="7" s="1"/>
  <c r="AA8" i="12"/>
  <c r="Z8" i="12"/>
  <c r="L7" i="7" s="1"/>
  <c r="S8" i="12"/>
  <c r="R8" i="12"/>
  <c r="K7" i="7" s="1"/>
  <c r="N8" i="12"/>
  <c r="M8" i="12"/>
  <c r="J7" i="7" s="1"/>
  <c r="I8" i="12"/>
  <c r="H8" i="12"/>
  <c r="H7" i="7" s="1"/>
  <c r="AA7" i="12"/>
  <c r="Z7" i="12"/>
  <c r="L6" i="7" s="1"/>
  <c r="S7" i="12"/>
  <c r="R7" i="12"/>
  <c r="K6" i="7" s="1"/>
  <c r="N7" i="12"/>
  <c r="M7" i="12"/>
  <c r="J6" i="7" s="1"/>
  <c r="I7" i="12"/>
  <c r="H7" i="12"/>
  <c r="H6" i="7" s="1"/>
  <c r="AA6" i="12"/>
  <c r="Z6" i="12"/>
  <c r="L5" i="7" s="1"/>
  <c r="S6" i="12"/>
  <c r="R6" i="12"/>
  <c r="K5" i="7" s="1"/>
  <c r="N6" i="12"/>
  <c r="M6" i="12"/>
  <c r="J5" i="7" s="1"/>
  <c r="I6" i="12"/>
  <c r="H6" i="12"/>
  <c r="H5" i="7" s="1"/>
  <c r="AA5" i="12"/>
  <c r="Z5" i="12"/>
  <c r="L4" i="7" s="1"/>
  <c r="S5" i="12"/>
  <c r="R5" i="12"/>
  <c r="K4" i="7" s="1"/>
  <c r="N5" i="12"/>
  <c r="M5" i="12"/>
  <c r="J4" i="7" s="1"/>
  <c r="I5" i="12"/>
  <c r="H5" i="12"/>
  <c r="H4" i="7" s="1"/>
  <c r="AA4" i="12"/>
  <c r="Z4" i="12"/>
  <c r="L3" i="7" s="1"/>
  <c r="S4" i="12"/>
  <c r="R4" i="12"/>
  <c r="K3" i="7" s="1"/>
  <c r="N4" i="12"/>
  <c r="M4" i="12"/>
  <c r="J3" i="7" s="1"/>
  <c r="I4" i="12"/>
  <c r="H4" i="12"/>
  <c r="H3" i="7" s="1"/>
  <c r="R26" i="7"/>
  <c r="Z6" i="2" l="1"/>
  <c r="AA6" i="2"/>
  <c r="Z7" i="2"/>
  <c r="AA7" i="2"/>
  <c r="Z8" i="2"/>
  <c r="AA8" i="2"/>
  <c r="Z9" i="2"/>
  <c r="AA9" i="2"/>
  <c r="Z10" i="2"/>
  <c r="AA10" i="2"/>
  <c r="Z11" i="2"/>
  <c r="AA11" i="2"/>
  <c r="Z12" i="2"/>
  <c r="AA12" i="2"/>
  <c r="Z13" i="2"/>
  <c r="AA13" i="2"/>
  <c r="AA14" i="2"/>
  <c r="AA5" i="2"/>
  <c r="Z5" i="2"/>
  <c r="AA4" i="2"/>
  <c r="Z4" i="2"/>
  <c r="M21" i="7"/>
  <c r="D3" i="7" l="1"/>
  <c r="H6" i="9" l="1"/>
  <c r="H5" i="2"/>
  <c r="I5" i="2"/>
  <c r="H6" i="2"/>
  <c r="I6" i="2"/>
  <c r="H7" i="2"/>
  <c r="I7" i="2"/>
  <c r="H8" i="2"/>
  <c r="I8" i="2"/>
  <c r="H9" i="2"/>
  <c r="I9" i="2"/>
  <c r="H10" i="2"/>
  <c r="I10" i="2"/>
  <c r="H5" i="9" l="1"/>
  <c r="H4" i="9"/>
  <c r="I20" i="1"/>
  <c r="I21" i="1"/>
  <c r="I22" i="1"/>
  <c r="I23" i="1"/>
  <c r="I24" i="1"/>
  <c r="I25" i="1"/>
  <c r="I26" i="1"/>
  <c r="I28" i="1"/>
  <c r="I29" i="1"/>
  <c r="I19" i="1"/>
  <c r="D14" i="1"/>
  <c r="E14" i="1"/>
  <c r="F14" i="1"/>
  <c r="G14" i="1"/>
  <c r="P14" i="1" s="1"/>
  <c r="C14" i="1"/>
  <c r="C13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D13" i="1"/>
  <c r="E13" i="1"/>
  <c r="F13" i="1"/>
  <c r="G13" i="1"/>
  <c r="D4" i="1"/>
  <c r="E4" i="1"/>
  <c r="F4" i="1"/>
  <c r="G4" i="1"/>
  <c r="C4" i="1"/>
  <c r="L4" i="1" s="1"/>
  <c r="G12" i="7"/>
  <c r="G13" i="7"/>
  <c r="R15" i="7" s="1"/>
  <c r="M14" i="2"/>
  <c r="E13" i="7" s="1"/>
  <c r="M13" i="2"/>
  <c r="E12" i="7" s="1"/>
  <c r="M12" i="2"/>
  <c r="E11" i="7" s="1"/>
  <c r="M11" i="2"/>
  <c r="E10" i="7" s="1"/>
  <c r="M10" i="2"/>
  <c r="E9" i="7" s="1"/>
  <c r="M9" i="2"/>
  <c r="E8" i="7" s="1"/>
  <c r="M8" i="2"/>
  <c r="E7" i="7" s="1"/>
  <c r="M7" i="2"/>
  <c r="E6" i="7" s="1"/>
  <c r="M6" i="2"/>
  <c r="E5" i="7" s="1"/>
  <c r="M5" i="2"/>
  <c r="E4" i="7" s="1"/>
  <c r="M4" i="2"/>
  <c r="E3" i="7" s="1"/>
  <c r="R14" i="2"/>
  <c r="R13" i="2"/>
  <c r="R12" i="2"/>
  <c r="R11" i="2"/>
  <c r="R10" i="2"/>
  <c r="R9" i="2"/>
  <c r="R8" i="2"/>
  <c r="R7" i="2"/>
  <c r="R6" i="2"/>
  <c r="R5" i="2"/>
  <c r="R4" i="2"/>
  <c r="G4" i="7"/>
  <c r="G5" i="7"/>
  <c r="G6" i="7"/>
  <c r="G7" i="7"/>
  <c r="G8" i="7"/>
  <c r="G9" i="7"/>
  <c r="G10" i="7"/>
  <c r="G11" i="7"/>
  <c r="I27" i="1" l="1"/>
  <c r="R25" i="7"/>
  <c r="R21" i="7"/>
  <c r="G3" i="7"/>
  <c r="C3" i="8"/>
  <c r="D3" i="8"/>
  <c r="E3" i="8"/>
  <c r="F3" i="8"/>
  <c r="B3" i="8"/>
  <c r="F4" i="7"/>
  <c r="F5" i="7"/>
  <c r="F6" i="7"/>
  <c r="F7" i="7"/>
  <c r="F8" i="7"/>
  <c r="F9" i="7"/>
  <c r="F10" i="7"/>
  <c r="F11" i="7"/>
  <c r="F12" i="7"/>
  <c r="F13" i="7"/>
  <c r="B15" i="8" l="1"/>
  <c r="I3" i="8"/>
  <c r="G3" i="8"/>
  <c r="H3" i="8"/>
  <c r="J3" i="8" l="1"/>
  <c r="B11" i="8"/>
  <c r="B9" i="8"/>
  <c r="B18" i="8" l="1"/>
  <c r="S14" i="2"/>
  <c r="S13" i="2"/>
  <c r="S12" i="2"/>
  <c r="S11" i="2"/>
  <c r="S10" i="2"/>
  <c r="S9" i="2"/>
  <c r="S8" i="2"/>
  <c r="S7" i="2"/>
  <c r="S6" i="2"/>
  <c r="S5" i="2"/>
  <c r="S4" i="2"/>
  <c r="F3" i="7"/>
  <c r="N14" i="2"/>
  <c r="N13" i="2"/>
  <c r="N12" i="2"/>
  <c r="N11" i="2"/>
  <c r="N10" i="2"/>
  <c r="N9" i="2"/>
  <c r="N8" i="2"/>
  <c r="N7" i="2"/>
  <c r="N6" i="2"/>
  <c r="N5" i="2"/>
  <c r="N4" i="2"/>
  <c r="C4" i="7"/>
  <c r="C5" i="7"/>
  <c r="C6" i="7"/>
  <c r="C7" i="7"/>
  <c r="C8" i="7"/>
  <c r="C9" i="7"/>
  <c r="H11" i="2"/>
  <c r="C10" i="7" s="1"/>
  <c r="H12" i="2"/>
  <c r="C11" i="7" s="1"/>
  <c r="H13" i="2"/>
  <c r="C12" i="7" s="1"/>
  <c r="H14" i="2"/>
  <c r="C13" i="7" s="1"/>
  <c r="H4" i="2"/>
  <c r="C3" i="7" s="1"/>
  <c r="I11" i="2"/>
  <c r="I12" i="2"/>
  <c r="I13" i="2"/>
  <c r="I14" i="2"/>
  <c r="I4" i="2"/>
  <c r="P44" i="1" l="1"/>
  <c r="O44" i="1"/>
  <c r="N44" i="1"/>
  <c r="M44" i="1"/>
  <c r="L44" i="1"/>
  <c r="P43" i="1"/>
  <c r="O43" i="1"/>
  <c r="N43" i="1"/>
  <c r="M43" i="1"/>
  <c r="L43" i="1"/>
  <c r="P42" i="1"/>
  <c r="O42" i="1"/>
  <c r="N42" i="1"/>
  <c r="M42" i="1"/>
  <c r="L42" i="1"/>
  <c r="P41" i="1"/>
  <c r="O41" i="1"/>
  <c r="N41" i="1"/>
  <c r="M41" i="1"/>
  <c r="L41" i="1"/>
  <c r="P40" i="1"/>
  <c r="O40" i="1"/>
  <c r="N40" i="1"/>
  <c r="M40" i="1"/>
  <c r="L40" i="1"/>
  <c r="P39" i="1"/>
  <c r="O39" i="1"/>
  <c r="N39" i="1"/>
  <c r="M39" i="1"/>
  <c r="L39" i="1"/>
  <c r="P38" i="1"/>
  <c r="O38" i="1"/>
  <c r="N38" i="1"/>
  <c r="M38" i="1"/>
  <c r="L38" i="1"/>
  <c r="P37" i="1"/>
  <c r="O37" i="1"/>
  <c r="N37" i="1"/>
  <c r="M37" i="1"/>
  <c r="L37" i="1"/>
  <c r="P36" i="1"/>
  <c r="O36" i="1"/>
  <c r="N36" i="1"/>
  <c r="M36" i="1"/>
  <c r="L36" i="1"/>
  <c r="P35" i="1"/>
  <c r="O35" i="1"/>
  <c r="N35" i="1"/>
  <c r="M35" i="1"/>
  <c r="L35" i="1"/>
  <c r="P34" i="1"/>
  <c r="O34" i="1"/>
  <c r="N34" i="1"/>
  <c r="M34" i="1"/>
  <c r="L34" i="1"/>
  <c r="N23" i="1"/>
  <c r="P29" i="1"/>
  <c r="O29" i="1"/>
  <c r="N29" i="1"/>
  <c r="M29" i="1"/>
  <c r="L29" i="1"/>
  <c r="P28" i="1"/>
  <c r="O28" i="1"/>
  <c r="N28" i="1"/>
  <c r="M28" i="1"/>
  <c r="L28" i="1"/>
  <c r="P27" i="1"/>
  <c r="O27" i="1"/>
  <c r="N27" i="1"/>
  <c r="M27" i="1"/>
  <c r="L27" i="1"/>
  <c r="P26" i="1"/>
  <c r="O26" i="1"/>
  <c r="N26" i="1"/>
  <c r="M26" i="1"/>
  <c r="L26" i="1"/>
  <c r="P25" i="1"/>
  <c r="O25" i="1"/>
  <c r="N25" i="1"/>
  <c r="M25" i="1"/>
  <c r="L25" i="1"/>
  <c r="P24" i="1"/>
  <c r="O24" i="1"/>
  <c r="N24" i="1"/>
  <c r="M24" i="1"/>
  <c r="L24" i="1"/>
  <c r="P23" i="1"/>
  <c r="O23" i="1"/>
  <c r="M23" i="1"/>
  <c r="L23" i="1"/>
  <c r="P22" i="1"/>
  <c r="O22" i="1"/>
  <c r="N22" i="1"/>
  <c r="M22" i="1"/>
  <c r="L22" i="1"/>
  <c r="P21" i="1"/>
  <c r="O21" i="1"/>
  <c r="N21" i="1"/>
  <c r="M21" i="1"/>
  <c r="L21" i="1"/>
  <c r="P20" i="1"/>
  <c r="O20" i="1"/>
  <c r="N20" i="1"/>
  <c r="M20" i="1"/>
  <c r="L20" i="1"/>
  <c r="P19" i="1"/>
  <c r="O19" i="1"/>
  <c r="N19" i="1"/>
  <c r="M19" i="1"/>
  <c r="L19" i="1"/>
  <c r="O6" i="1"/>
  <c r="L14" i="1"/>
  <c r="M14" i="1"/>
  <c r="N14" i="1"/>
  <c r="O14" i="1"/>
  <c r="L5" i="1"/>
  <c r="M5" i="1"/>
  <c r="N5" i="1"/>
  <c r="O5" i="1"/>
  <c r="P5" i="1"/>
  <c r="L6" i="1"/>
  <c r="M6" i="1"/>
  <c r="N6" i="1"/>
  <c r="P6" i="1"/>
  <c r="L7" i="1"/>
  <c r="M7" i="1"/>
  <c r="N7" i="1"/>
  <c r="O7" i="1"/>
  <c r="P7" i="1"/>
  <c r="L8" i="1"/>
  <c r="M8" i="1"/>
  <c r="N8" i="1"/>
  <c r="O8" i="1"/>
  <c r="P8" i="1"/>
  <c r="L9" i="1"/>
  <c r="M9" i="1"/>
  <c r="N9" i="1"/>
  <c r="O9" i="1"/>
  <c r="P9" i="1"/>
  <c r="L10" i="1"/>
  <c r="M10" i="1"/>
  <c r="N10" i="1"/>
  <c r="O10" i="1"/>
  <c r="P10" i="1"/>
  <c r="L11" i="1"/>
  <c r="M11" i="1"/>
  <c r="N11" i="1"/>
  <c r="O11" i="1"/>
  <c r="P11" i="1"/>
  <c r="L12" i="1"/>
  <c r="M12" i="1"/>
  <c r="N12" i="1"/>
  <c r="O12" i="1"/>
  <c r="P12" i="1"/>
  <c r="L13" i="1"/>
  <c r="M13" i="1"/>
  <c r="N13" i="1"/>
  <c r="O13" i="1"/>
  <c r="P13" i="1"/>
  <c r="M4" i="1"/>
  <c r="N4" i="1"/>
  <c r="O4" i="1"/>
  <c r="P4" i="1"/>
  <c r="H35" i="1"/>
  <c r="H36" i="1"/>
  <c r="H37" i="1"/>
  <c r="H38" i="1"/>
  <c r="H39" i="1"/>
  <c r="H40" i="1"/>
  <c r="H41" i="1"/>
  <c r="H42" i="1"/>
  <c r="H43" i="1"/>
  <c r="H44" i="1"/>
  <c r="H34" i="1"/>
  <c r="H20" i="1"/>
  <c r="H21" i="1"/>
  <c r="H22" i="1"/>
  <c r="H23" i="1"/>
  <c r="H24" i="1"/>
  <c r="H25" i="1"/>
  <c r="H26" i="1"/>
  <c r="H27" i="1"/>
  <c r="H28" i="1"/>
  <c r="H29" i="1"/>
  <c r="H19" i="1"/>
  <c r="X14" i="1" s="1"/>
  <c r="H14" i="1"/>
  <c r="H5" i="1"/>
  <c r="H6" i="1"/>
  <c r="H7" i="1"/>
  <c r="H8" i="1"/>
  <c r="H9" i="1"/>
  <c r="H10" i="1"/>
  <c r="H11" i="1"/>
  <c r="H12" i="1"/>
  <c r="H13" i="1"/>
  <c r="H4" i="1"/>
  <c r="I44" i="1"/>
  <c r="I43" i="1"/>
  <c r="I42" i="1"/>
  <c r="I41" i="1"/>
  <c r="I40" i="1"/>
  <c r="I39" i="1"/>
  <c r="I38" i="1"/>
  <c r="I37" i="1"/>
  <c r="I36" i="1"/>
  <c r="I35" i="1"/>
  <c r="I34" i="1"/>
  <c r="I12" i="1"/>
  <c r="I5" i="1"/>
  <c r="I6" i="1"/>
  <c r="I7" i="1"/>
  <c r="I8" i="1"/>
  <c r="I9" i="1"/>
  <c r="I10" i="1"/>
  <c r="I11" i="1"/>
  <c r="I13" i="1"/>
  <c r="I14" i="1"/>
  <c r="I4" i="1"/>
  <c r="X27" i="1" l="1"/>
  <c r="U37" i="1"/>
  <c r="X42" i="1"/>
  <c r="V10" i="1"/>
  <c r="U7" i="1"/>
  <c r="T13" i="1"/>
  <c r="X9" i="1"/>
  <c r="U8" i="1"/>
  <c r="V24" i="1"/>
  <c r="U25" i="1"/>
  <c r="V23" i="1"/>
  <c r="W38" i="1"/>
  <c r="W42" i="1"/>
  <c r="W12" i="1"/>
  <c r="T7" i="1"/>
  <c r="V21" i="1"/>
  <c r="U22" i="1"/>
  <c r="W36" i="1"/>
  <c r="V37" i="1"/>
  <c r="U42" i="1"/>
  <c r="X10" i="1"/>
  <c r="X6" i="1"/>
  <c r="X20" i="1"/>
  <c r="W26" i="1"/>
  <c r="X29" i="1"/>
  <c r="U35" i="1"/>
  <c r="V42" i="1"/>
  <c r="T44" i="1"/>
  <c r="Q34" i="1"/>
  <c r="Q19" i="1"/>
  <c r="H4" i="8"/>
  <c r="I4" i="8"/>
  <c r="G4" i="8"/>
  <c r="G7" i="8" s="1"/>
  <c r="Q38" i="1"/>
  <c r="T38" i="1"/>
  <c r="Q42" i="1"/>
  <c r="Q35" i="1"/>
  <c r="Q39" i="1"/>
  <c r="Q43" i="1"/>
  <c r="Q27" i="1"/>
  <c r="Q28" i="1"/>
  <c r="T28" i="1"/>
  <c r="Q22" i="1"/>
  <c r="Q14" i="1"/>
  <c r="M22" i="7" s="1"/>
  <c r="M23" i="7" s="1"/>
  <c r="Q6" i="1"/>
  <c r="Q5" i="1"/>
  <c r="Q36" i="1"/>
  <c r="Q23" i="1"/>
  <c r="Q4" i="1"/>
  <c r="Q9" i="1"/>
  <c r="Q26" i="1"/>
  <c r="Q21" i="1"/>
  <c r="Q37" i="1"/>
  <c r="Q8" i="1"/>
  <c r="Q12" i="1"/>
  <c r="Q7" i="1"/>
  <c r="Q44" i="1"/>
  <c r="Q24" i="1"/>
  <c r="Q11" i="1"/>
  <c r="Q40" i="1"/>
  <c r="Q20" i="1"/>
  <c r="Q29" i="1"/>
  <c r="Q10" i="1"/>
  <c r="Q25" i="1"/>
  <c r="Q41" i="1"/>
  <c r="Q13" i="1"/>
  <c r="T35" i="1" l="1"/>
  <c r="Y35" i="1" s="1"/>
  <c r="N4" i="7" s="1"/>
  <c r="U39" i="1"/>
  <c r="W21" i="1"/>
  <c r="V12" i="1"/>
  <c r="U27" i="1"/>
  <c r="T11" i="1"/>
  <c r="Y11" i="1" s="1"/>
  <c r="D10" i="7" s="1"/>
  <c r="X37" i="1"/>
  <c r="T21" i="1"/>
  <c r="Y21" i="1" s="1"/>
  <c r="I5" i="7" s="1"/>
  <c r="U6" i="1"/>
  <c r="U41" i="1"/>
  <c r="V25" i="1"/>
  <c r="T5" i="1"/>
  <c r="Y5" i="1" s="1"/>
  <c r="D4" i="7" s="1"/>
  <c r="T43" i="1"/>
  <c r="Y43" i="1" s="1"/>
  <c r="N12" i="7" s="1"/>
  <c r="V38" i="1"/>
  <c r="T25" i="1"/>
  <c r="Y25" i="1" s="1"/>
  <c r="I9" i="7" s="1"/>
  <c r="W7" i="1"/>
  <c r="V41" i="1"/>
  <c r="W25" i="1"/>
  <c r="X7" i="1"/>
  <c r="X41" i="1"/>
  <c r="V28" i="1"/>
  <c r="U20" i="1"/>
  <c r="X13" i="1"/>
  <c r="T12" i="1"/>
  <c r="Y12" i="1" s="1"/>
  <c r="D11" i="7" s="1"/>
  <c r="V36" i="1"/>
  <c r="U21" i="1"/>
  <c r="T22" i="1"/>
  <c r="Y22" i="1" s="1"/>
  <c r="I6" i="7" s="1"/>
  <c r="T27" i="1"/>
  <c r="Y27" i="1" s="1"/>
  <c r="I11" i="7" s="1"/>
  <c r="T39" i="1"/>
  <c r="Y39" i="1" s="1"/>
  <c r="N8" i="7" s="1"/>
  <c r="T42" i="1"/>
  <c r="W41" i="1"/>
  <c r="W37" i="1"/>
  <c r="U28" i="1"/>
  <c r="U24" i="1"/>
  <c r="T20" i="1"/>
  <c r="Y20" i="1" s="1"/>
  <c r="I4" i="7" s="1"/>
  <c r="U9" i="1"/>
  <c r="U13" i="1"/>
  <c r="W40" i="1"/>
  <c r="W29" i="1"/>
  <c r="X24" i="1"/>
  <c r="W20" i="1"/>
  <c r="V9" i="1"/>
  <c r="V13" i="1"/>
  <c r="T41" i="1"/>
  <c r="Y41" i="1" s="1"/>
  <c r="N10" i="7" s="1"/>
  <c r="U36" i="1"/>
  <c r="W27" i="1"/>
  <c r="W23" i="1"/>
  <c r="V6" i="1"/>
  <c r="W10" i="1"/>
  <c r="W13" i="1"/>
  <c r="X8" i="1"/>
  <c r="X12" i="1"/>
  <c r="V40" i="1"/>
  <c r="V29" i="1"/>
  <c r="W24" i="1"/>
  <c r="T6" i="1"/>
  <c r="Y6" i="1" s="1"/>
  <c r="D5" i="7" s="1"/>
  <c r="X44" i="1"/>
  <c r="X40" i="1"/>
  <c r="T36" i="1"/>
  <c r="Y36" i="1" s="1"/>
  <c r="N5" i="7" s="1"/>
  <c r="V27" i="1"/>
  <c r="U23" i="1"/>
  <c r="X5" i="1"/>
  <c r="T10" i="1"/>
  <c r="Y10" i="1" s="1"/>
  <c r="D9" i="7" s="1"/>
  <c r="W44" i="1"/>
  <c r="Y44" i="1" s="1"/>
  <c r="U38" i="1"/>
  <c r="X28" i="1"/>
  <c r="T24" i="1"/>
  <c r="Y24" i="1" s="1"/>
  <c r="I8" i="7" s="1"/>
  <c r="U5" i="1"/>
  <c r="U10" i="1"/>
  <c r="U44" i="1"/>
  <c r="V39" i="1"/>
  <c r="V35" i="1"/>
  <c r="X26" i="1"/>
  <c r="X21" i="1"/>
  <c r="V7" i="1"/>
  <c r="V11" i="1"/>
  <c r="V5" i="1"/>
  <c r="W9" i="1"/>
  <c r="V44" i="1"/>
  <c r="X38" i="1"/>
  <c r="W28" i="1"/>
  <c r="X23" i="1"/>
  <c r="V20" i="1"/>
  <c r="T14" i="1"/>
  <c r="U43" i="1"/>
  <c r="T40" i="1"/>
  <c r="Y40" i="1" s="1"/>
  <c r="N9" i="7" s="1"/>
  <c r="X36" i="1"/>
  <c r="T29" i="1"/>
  <c r="X25" i="1"/>
  <c r="V22" i="1"/>
  <c r="U14" i="1"/>
  <c r="V8" i="1"/>
  <c r="W11" i="1"/>
  <c r="X43" i="1"/>
  <c r="X39" i="1"/>
  <c r="X35" i="1"/>
  <c r="V26" i="1"/>
  <c r="T23" i="1"/>
  <c r="Y23" i="1" s="1"/>
  <c r="I7" i="7" s="1"/>
  <c r="V14" i="1"/>
  <c r="W8" i="1"/>
  <c r="X11" i="1"/>
  <c r="V43" i="1"/>
  <c r="U40" i="1"/>
  <c r="T37" i="1"/>
  <c r="Y37" i="1" s="1"/>
  <c r="N6" i="7" s="1"/>
  <c r="U29" i="1"/>
  <c r="T26" i="1"/>
  <c r="Y26" i="1" s="1"/>
  <c r="I10" i="7" s="1"/>
  <c r="W22" i="1"/>
  <c r="W5" i="1"/>
  <c r="T9" i="1"/>
  <c r="Y9" i="1" s="1"/>
  <c r="D8" i="7" s="1"/>
  <c r="U12" i="1"/>
  <c r="W6" i="1"/>
  <c r="T8" i="1"/>
  <c r="U11" i="1"/>
  <c r="W43" i="1"/>
  <c r="W39" i="1"/>
  <c r="W35" i="1"/>
  <c r="U26" i="1"/>
  <c r="X22" i="1"/>
  <c r="W14" i="1"/>
  <c r="F13" i="8"/>
  <c r="F14" i="8"/>
  <c r="J4" i="8"/>
  <c r="J7" i="8" s="1"/>
  <c r="B14" i="8" s="1"/>
  <c r="B17" i="8" s="1"/>
  <c r="R22" i="7"/>
  <c r="R23" i="7" s="1"/>
  <c r="Y8" i="1"/>
  <c r="D7" i="7" s="1"/>
  <c r="Y7" i="1"/>
  <c r="D6" i="7" s="1"/>
  <c r="Y42" i="1"/>
  <c r="N11" i="7" s="1"/>
  <c r="Y38" i="1"/>
  <c r="N7" i="7" s="1"/>
  <c r="Y13" i="1"/>
  <c r="D12" i="7" s="1"/>
  <c r="Y28" i="1"/>
  <c r="I12" i="7" s="1"/>
  <c r="Y29" i="1" l="1"/>
  <c r="L50" i="1" s="1"/>
  <c r="M50" i="1" s="1"/>
  <c r="Y14" i="1"/>
  <c r="F15" i="8"/>
  <c r="F9" i="8"/>
  <c r="F10" i="8"/>
  <c r="L51" i="1"/>
  <c r="M51" i="1" s="1"/>
  <c r="N13" i="7"/>
  <c r="L49" i="1"/>
  <c r="D13" i="7"/>
  <c r="I13" i="7" l="1"/>
  <c r="F11" i="8"/>
  <c r="M52" i="1"/>
  <c r="M54" i="1" s="1"/>
  <c r="M49" i="1"/>
  <c r="M5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<sst xmlns="http://schemas.openxmlformats.org/spreadsheetml/2006/main" count="225" uniqueCount="79">
  <si>
    <t>Tiempo</t>
  </si>
  <si>
    <t>Final</t>
  </si>
  <si>
    <t>Muestra</t>
  </si>
  <si>
    <t>m</t>
  </si>
  <si>
    <t>s</t>
  </si>
  <si>
    <t>Desnudo</t>
  </si>
  <si>
    <t>Max</t>
  </si>
  <si>
    <t>Min</t>
  </si>
  <si>
    <t>Rango</t>
  </si>
  <si>
    <t>Media de medias</t>
  </si>
  <si>
    <t>Rango promedio</t>
  </si>
  <si>
    <t>ES</t>
  </si>
  <si>
    <t>Nomilanl</t>
  </si>
  <si>
    <t>EI</t>
  </si>
  <si>
    <t>Desv. Corto</t>
  </si>
  <si>
    <t>Desv. Largo</t>
  </si>
  <si>
    <t>Cp</t>
  </si>
  <si>
    <t>Pp</t>
  </si>
  <si>
    <t>Cpi</t>
  </si>
  <si>
    <t>Cps</t>
  </si>
  <si>
    <t>Cpk</t>
  </si>
  <si>
    <t>Ppi</t>
  </si>
  <si>
    <t>Pps</t>
  </si>
  <si>
    <t>Ppk</t>
  </si>
  <si>
    <t>Conteo de pellet/g</t>
  </si>
  <si>
    <t>% de Ganancia</t>
  </si>
  <si>
    <t>Ganancia en peso [g]</t>
  </si>
  <si>
    <t>d2</t>
  </si>
  <si>
    <t>Tiempo [min]</t>
  </si>
  <si>
    <t>Pellets/g</t>
  </si>
  <si>
    <t>Diametro [mm]</t>
  </si>
  <si>
    <t>Diametro [mm] Microscopio</t>
  </si>
  <si>
    <t>Espesor [mm] Microscopio</t>
  </si>
  <si>
    <t>Medición</t>
  </si>
  <si>
    <r>
      <rPr>
        <b/>
        <sz val="10"/>
        <color theme="1"/>
        <rFont val="Symbol"/>
        <family val="1"/>
        <charset val="2"/>
      </rPr>
      <t>e</t>
    </r>
    <r>
      <rPr>
        <b/>
        <sz val="10"/>
        <color theme="1"/>
        <rFont val="Aptos Narrow"/>
        <family val="2"/>
        <scheme val="minor"/>
      </rPr>
      <t xml:space="preserve">                [mm]</t>
    </r>
  </si>
  <si>
    <r>
      <rPr>
        <b/>
        <sz val="10"/>
        <color theme="1"/>
        <rFont val="Symbol"/>
        <family val="1"/>
        <charset val="2"/>
      </rPr>
      <t>r</t>
    </r>
    <r>
      <rPr>
        <b/>
        <sz val="10"/>
        <color theme="1"/>
        <rFont val="Aptos Narrow"/>
        <family val="2"/>
        <scheme val="minor"/>
      </rPr>
      <t xml:space="preserve">                [g/ml]</t>
    </r>
  </si>
  <si>
    <t>Ganancia final</t>
  </si>
  <si>
    <t>Promedio</t>
  </si>
  <si>
    <t>Desviación E</t>
  </si>
  <si>
    <t>Humedad</t>
  </si>
  <si>
    <t>Pellets recubiertos</t>
  </si>
  <si>
    <t>Núcleos de azúcar</t>
  </si>
  <si>
    <t>N [g]</t>
  </si>
  <si>
    <t>S [g]</t>
  </si>
  <si>
    <t>A [g]</t>
  </si>
  <si>
    <t>P_Conformes [g]</t>
  </si>
  <si>
    <t>P_No Conformes [g]</t>
  </si>
  <si>
    <t>Cr [g]</t>
  </si>
  <si>
    <t>M [g]</t>
  </si>
  <si>
    <t>Merma [g]</t>
  </si>
  <si>
    <t>%No conformes</t>
  </si>
  <si>
    <t>%Merma</t>
  </si>
  <si>
    <t>Balance de masa</t>
  </si>
  <si>
    <t>P atomiz                    [bar ]</t>
  </si>
  <si>
    <t>T. producto [°C ]</t>
  </si>
  <si>
    <t>Velocidad Aire [m/s ]</t>
  </si>
  <si>
    <t>P. aire comp         [bar]</t>
  </si>
  <si>
    <t>%Ganancia</t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</si>
  <si>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Aptos Narrow"/>
        <family val="2"/>
        <scheme val="minor"/>
      </rPr>
      <t>_s [g/mm3]</t>
    </r>
  </si>
  <si>
    <t>Do [mm]</t>
  </si>
  <si>
    <r>
      <rPr>
        <b/>
        <sz val="11"/>
        <color theme="1"/>
        <rFont val="Symbol"/>
        <family val="1"/>
        <charset val="2"/>
      </rPr>
      <t>e</t>
    </r>
    <r>
      <rPr>
        <b/>
        <sz val="11"/>
        <color theme="1"/>
        <rFont val="Aptos Narrow"/>
        <family val="2"/>
        <scheme val="minor"/>
      </rPr>
      <t xml:space="preserve"> [mm]</t>
    </r>
  </si>
  <si>
    <t>mc_teo [g]</t>
  </si>
  <si>
    <t>mc_exp [g]</t>
  </si>
  <si>
    <t>%ERROR</t>
  </si>
  <si>
    <t>Densidad 00 [g/ml]</t>
  </si>
  <si>
    <t>Densidad 0 [g/ml]</t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</si>
  <si>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Aptos Narrow"/>
        <family val="2"/>
        <scheme val="minor"/>
      </rPr>
      <t>_p [g/mm3]</t>
    </r>
  </si>
  <si>
    <r>
      <rPr>
        <b/>
        <sz val="11"/>
        <color theme="1"/>
        <rFont val="Symbol"/>
        <family val="1"/>
        <charset val="2"/>
      </rPr>
      <t>r</t>
    </r>
    <r>
      <rPr>
        <b/>
        <sz val="11"/>
        <color theme="1"/>
        <rFont val="Aptos Narrow"/>
        <family val="2"/>
        <scheme val="minor"/>
      </rPr>
      <t>_d [g/mm3]</t>
    </r>
  </si>
  <si>
    <t>V</t>
  </si>
  <si>
    <t>r</t>
  </si>
  <si>
    <t>Lote 1</t>
  </si>
  <si>
    <t>Lote 2</t>
  </si>
  <si>
    <t>Lote 3</t>
  </si>
  <si>
    <t>1 día después</t>
  </si>
  <si>
    <t>Lote</t>
  </si>
  <si>
    <t>h</t>
  </si>
  <si>
    <r>
      <rPr>
        <b/>
        <sz val="11"/>
        <color theme="1"/>
        <rFont val="Symbol"/>
        <family val="1"/>
        <charset val="2"/>
      </rPr>
      <t>h</t>
    </r>
    <r>
      <rPr>
        <b/>
        <sz val="11"/>
        <color theme="1"/>
        <rFont val="Aptos Narrow"/>
        <family val="2"/>
        <scheme val="minor"/>
      </rPr>
      <t xml:space="preserve"> promedio</t>
    </r>
  </si>
  <si>
    <t>Peso núcleo de azúcar [g]</t>
  </si>
  <si>
    <t>ACPM consumido [gal]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</si>
</sst>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%"/>
    <numFmt numFmtId="166" formatCode="0.000"/>
    <numFmt numFmtId="167" formatCode="0.0000E+00"/>
    <numFmt numFmtId="168" formatCode="0.0E+00"/>
    <numFmt numFmtId="169" formatCode="0.00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Symbol"/>
      <family val="1"/>
      <charset val="2"/>
    </font>
    <font>
      <b/>
      <sz val="10"/>
      <color theme="1"/>
      <name val="Aptos Narrow"/>
      <family val="1"/>
      <charset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Aptos Narrow"/>
      <family val="1"/>
      <charset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165" fontId="0" fillId="0" borderId="9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4" xfId="1" applyNumberFormat="1" applyFont="1" applyBorder="1" applyAlignment="1">
      <alignment horizontal="center" vertical="center"/>
    </xf>
    <xf numFmtId="0" fontId="0" fillId="0" borderId="5" xfId="1" applyNumberFormat="1" applyFont="1" applyBorder="1" applyAlignment="1">
      <alignment horizontal="center"/>
    </xf>
    <xf numFmtId="0" fontId="0" fillId="0" borderId="6" xfId="1" applyNumberFormat="1" applyFont="1" applyBorder="1" applyAlignment="1">
      <alignment horizontal="center"/>
    </xf>
    <xf numFmtId="0" fontId="0" fillId="0" borderId="12" xfId="1" applyNumberFormat="1" applyFont="1" applyBorder="1" applyAlignment="1">
      <alignment horizontal="center"/>
    </xf>
    <xf numFmtId="0" fontId="2" fillId="3" borderId="8" xfId="0" applyFont="1" applyFill="1" applyBorder="1"/>
    <xf numFmtId="0" fontId="2" fillId="3" borderId="11" xfId="0" applyFont="1" applyFill="1" applyBorder="1"/>
    <xf numFmtId="1" fontId="0" fillId="0" borderId="4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3" borderId="12" xfId="0" applyNumberForma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0" fontId="0" fillId="0" borderId="0" xfId="0" applyNumberFormat="1"/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0" fillId="0" borderId="0" xfId="0" applyFont="1"/>
    <xf numFmtId="0" fontId="2" fillId="0" borderId="6" xfId="0" applyFont="1" applyBorder="1"/>
    <xf numFmtId="10" fontId="5" fillId="0" borderId="0" xfId="1" applyNumberFormat="1" applyFont="1" applyBorder="1" applyAlignment="1">
      <alignment horizontal="center"/>
    </xf>
    <xf numFmtId="10" fontId="5" fillId="0" borderId="2" xfId="1" applyNumberFormat="1" applyFont="1" applyBorder="1" applyAlignment="1">
      <alignment horizontal="center"/>
    </xf>
    <xf numFmtId="10" fontId="5" fillId="0" borderId="3" xfId="1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1" fontId="0" fillId="0" borderId="0" xfId="0" applyNumberFormat="1"/>
    <xf numFmtId="9" fontId="0" fillId="0" borderId="0" xfId="1" applyFont="1"/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69" fontId="0" fillId="0" borderId="2" xfId="1" applyNumberFormat="1" applyFont="1" applyBorder="1" applyAlignment="1">
      <alignment horizontal="center"/>
    </xf>
    <xf numFmtId="169" fontId="0" fillId="0" borderId="0" xfId="1" applyNumberFormat="1" applyFont="1" applyBorder="1" applyAlignment="1">
      <alignment horizontal="center"/>
    </xf>
    <xf numFmtId="169" fontId="0" fillId="0" borderId="3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0" xfId="0" applyFont="1" applyAlignment="1">
      <alignment horizontal="right" vertical="center"/>
    </xf>
    <xf numFmtId="169" fontId="12" fillId="0" borderId="0" xfId="1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169" fontId="12" fillId="0" borderId="2" xfId="1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right" vertical="center"/>
    </xf>
    <xf numFmtId="166" fontId="12" fillId="0" borderId="3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9" fontId="0" fillId="0" borderId="0" xfId="1" applyFont="1" applyBorder="1" applyAlignment="1">
      <alignment horizontal="center"/>
    </xf>
    <xf numFmtId="169" fontId="0" fillId="0" borderId="0" xfId="0" applyNumberFormat="1"/>
    <xf numFmtId="167" fontId="0" fillId="0" borderId="0" xfId="0" applyNumberFormat="1"/>
    <xf numFmtId="10" fontId="5" fillId="0" borderId="0" xfId="1" applyNumberFormat="1" applyFont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9" xfId="0" applyBorder="1"/>
    <xf numFmtId="10" fontId="0" fillId="0" borderId="0" xfId="1" applyNumberFormat="1" applyFont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6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7C5F3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1'!$C$2:$G$2</c:f>
              <c:strCache>
                <c:ptCount val="1"/>
                <c:pt idx="0">
                  <c:v>Pellets/g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4063021127883876E-2"/>
                  <c:y val="-0.36517619213541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7.334019711624444E-2"/>
                  <c:y val="-0.58025973643566287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'Lote 1'!$B$4:$B$14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1'!$H$4:$H$14</c:f>
              <c:numCache>
                <c:formatCode>General</c:formatCode>
                <c:ptCount val="11"/>
                <c:pt idx="0">
                  <c:v>1601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CD-4AF0-847B-CAE4C451B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  <c:min val="1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Pellets</a:t>
                </a:r>
                <a:r>
                  <a:rPr lang="es-CO" sz="1050" b="1" baseline="0"/>
                  <a:t> / g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1'!$O$2:$Q$2</c:f>
              <c:strCache>
                <c:ptCount val="1"/>
                <c:pt idx="0">
                  <c:v>Espesor [mm] Microscopio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3.316538262905816E-2"/>
                  <c:y val="-1.38888888888888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'Lote 1'!$B$4:$B$14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1'!$R$4:$R$14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5.0099999999999999E-2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81-4657-AFCA-995135CD3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 baseline="0"/>
                  <a:t>Espesor [mm]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2'!$C$2:$G$2</c:f>
              <c:strCache>
                <c:ptCount val="1"/>
                <c:pt idx="0">
                  <c:v>Pellets/g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4063021127883876E-2"/>
                  <c:y val="-0.36517619213541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7.334019711624444E-2"/>
                  <c:y val="-0.58025973643566287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'Lote 2'!$B$4:$B$14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2'!$H$4:$H$14</c:f>
              <c:numCache>
                <c:formatCode>General</c:formatCode>
                <c:ptCount val="11"/>
                <c:pt idx="0">
                  <c:v>1558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3F-418C-90E4-82E51EAC5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  <c:min val="1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Pellets</a:t>
                </a:r>
                <a:r>
                  <a:rPr lang="es-CO" sz="1050" b="1" baseline="0"/>
                  <a:t> / g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2'!$O$2:$Q$2</c:f>
              <c:strCache>
                <c:ptCount val="1"/>
                <c:pt idx="0">
                  <c:v>Espesor [mm] Microscopio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0122828985999392"/>
                  <c:y val="-4.9663896179644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'Lote 2'!$B$4:$B$14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2'!$R$4:$R$14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5.0799999999999998E-2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DF-4C8C-A923-30581F2E6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 baseline="0"/>
                  <a:t>Espesor [mm]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3'!$C$2:$G$2</c:f>
              <c:strCache>
                <c:ptCount val="1"/>
                <c:pt idx="0">
                  <c:v>Pellets/g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4063021127883876E-2"/>
                  <c:y val="-0.36517619213541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6.9509626213850345E-2"/>
                  <c:y val="-0.46586787850829625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'Lote 3'!$B$4:$B$14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3'!$H$4:$H$14</c:f>
              <c:numCache>
                <c:formatCode>General</c:formatCode>
                <c:ptCount val="11"/>
                <c:pt idx="0">
                  <c:v>1569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D4-429F-8303-A919BBEEA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  <c:min val="1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Pellets</a:t>
                </a:r>
                <a:r>
                  <a:rPr lang="es-CO" sz="1050" b="1" baseline="0"/>
                  <a:t> / g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'Lote 3'!$O$2:$Q$2</c:f>
              <c:strCache>
                <c:ptCount val="1"/>
                <c:pt idx="0">
                  <c:v>Espesor [mm] Microscopio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0122828985999392"/>
                  <c:y val="-4.9663896179644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'Lote 3'!$B$4:$B$14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'Lote 3'!$R$4:$R$14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5.0500000000000003E-2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65-4F45-BBB7-79D3CA250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583"/>
        <c:axId val="1440825503"/>
      </c:scatterChart>
      <c:valAx>
        <c:axId val="144083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/>
                  <a:t>Tiempo</a:t>
                </a:r>
                <a:r>
                  <a:rPr lang="es-CO" sz="1050" b="1" baseline="0"/>
                  <a:t> de recubrimiento [min]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0.3463182414698162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25503"/>
        <c:crosses val="autoZero"/>
        <c:crossBetween val="midCat"/>
        <c:majorUnit val="20"/>
      </c:valAx>
      <c:valAx>
        <c:axId val="1440825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 baseline="0"/>
                  <a:t>Espesor [mm]</a:t>
                </a:r>
                <a:endParaRPr lang="es-CO" sz="1050" b="1"/>
              </a:p>
            </c:rich>
          </c:tx>
          <c:layout>
            <c:manualLayout>
              <c:xMode val="edge"/>
              <c:yMode val="edge"/>
              <c:x val="1.6666666666666666E-2"/>
              <c:y val="0.30904308836395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41369852785108"/>
          <c:y val="0.11709547207540359"/>
          <c:w val="0.78196967298101228"/>
          <c:h val="0.68029299684819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'%Ganancia'!$A$1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'%Ganancia'!$S$4:$S$14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'%Ganancia'!$Y$4:$Y$14</c:f>
              <c:numCache>
                <c:formatCode>0.0%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.00%">
                  <c:v>0.1799425972655386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51-482B-9419-F2070A6C10B1}"/>
            </c:ext>
          </c:extLst>
        </c:ser>
        <c:ser>
          <c:idx val="1"/>
          <c:order val="1"/>
          <c:tx>
            <c:strRef>
              <c:f>'%Ganancia'!$A$16</c:f>
              <c:strCache>
                <c:ptCount val="1"/>
                <c:pt idx="0">
                  <c:v>Lote 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'%Ganancia'!$S$19:$S$29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  <c:extLst xmlns:c15="http://schemas.microsoft.com/office/drawing/2012/chart"/>
            </c:numRef>
          </c:xVal>
          <c:yVal>
            <c:numRef>
              <c:f>'%Ganancia'!$Y$19:$Y$29</c:f>
              <c:numCache>
                <c:formatCode>0.0%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0.17851497740169903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D51-482B-9419-F2070A6C10B1}"/>
            </c:ext>
          </c:extLst>
        </c:ser>
        <c:ser>
          <c:idx val="2"/>
          <c:order val="2"/>
          <c:tx>
            <c:strRef>
              <c:f>'%Ganancia'!$A$31</c:f>
              <c:strCache>
                <c:ptCount val="1"/>
                <c:pt idx="0">
                  <c:v>Lote 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'%Ganancia'!$S$34:$S$44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  <c:extLst xmlns:c15="http://schemas.microsoft.com/office/drawing/2012/chart"/>
            </c:numRef>
          </c:xVal>
          <c:yVal>
            <c:numRef>
              <c:f>'%Ganancia'!$Y$34:$Y$44</c:f>
              <c:numCache>
                <c:formatCode>0.0%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0.17347092231103212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D51-482B-9419-F2070A6C1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644159"/>
        <c:axId val="577648479"/>
        <c:extLst/>
      </c:scatterChart>
      <c:valAx>
        <c:axId val="577644159"/>
        <c:scaling>
          <c:orientation val="minMax"/>
          <c:max val="2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Tiempo de recubrimiento [min]</a:t>
                </a:r>
              </a:p>
            </c:rich>
          </c:tx>
          <c:layout>
            <c:manualLayout>
              <c:xMode val="edge"/>
              <c:yMode val="edge"/>
              <c:x val="0.3416303175240778"/>
              <c:y val="0.90401651676385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648479"/>
        <c:crosses val="autoZero"/>
        <c:crossBetween val="midCat"/>
        <c:majorUnit val="20"/>
      </c:valAx>
      <c:valAx>
        <c:axId val="5776484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%Ganancia en peso</a:t>
                </a:r>
              </a:p>
            </c:rich>
          </c:tx>
          <c:layout>
            <c:manualLayout>
              <c:xMode val="edge"/>
              <c:yMode val="edge"/>
              <c:x val="1.9055039826768594E-2"/>
              <c:y val="0.21015868832295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644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799483403150888"/>
          <c:y val="0.12447577943970393"/>
          <c:w val="0.4563954325795711"/>
          <c:h val="0.1094859376887512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77062780945484"/>
          <c:y val="5.3724053724053727E-2"/>
          <c:w val="0.7820339698916946"/>
          <c:h val="0.8009587343248760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Resumen!$C$1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Resumen!$C$3:$C$13</c:f>
              <c:numCache>
                <c:formatCode>General</c:formatCode>
                <c:ptCount val="11"/>
                <c:pt idx="0">
                  <c:v>1601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FA-4CA4-B4C3-C829B9238CA5}"/>
            </c:ext>
          </c:extLst>
        </c:ser>
        <c:ser>
          <c:idx val="1"/>
          <c:order val="1"/>
          <c:tx>
            <c:strRef>
              <c:f>Resumen!$H$1</c:f>
              <c:strCache>
                <c:ptCount val="1"/>
                <c:pt idx="0">
                  <c:v>Lote 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  <c:extLst xmlns:c15="http://schemas.microsoft.com/office/drawing/2012/chart"/>
            </c:numRef>
          </c:xVal>
          <c:yVal>
            <c:numRef>
              <c:f>Resumen!$H$3:$H$13</c:f>
              <c:numCache>
                <c:formatCode>General</c:formatCode>
                <c:ptCount val="11"/>
                <c:pt idx="0">
                  <c:v>1558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1304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A7FA-4CA4-B4C3-C829B9238CA5}"/>
            </c:ext>
          </c:extLst>
        </c:ser>
        <c:ser>
          <c:idx val="2"/>
          <c:order val="2"/>
          <c:tx>
            <c:strRef>
              <c:f>Resumen!$M$1</c:f>
              <c:strCache>
                <c:ptCount val="1"/>
                <c:pt idx="0">
                  <c:v>Lote 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  <c:extLst xmlns:c15="http://schemas.microsoft.com/office/drawing/2012/chart"/>
            </c:numRef>
          </c:xVal>
          <c:yVal>
            <c:numRef>
              <c:f>Resumen!$M$3:$M$13</c:f>
              <c:numCache>
                <c:formatCode>General</c:formatCode>
                <c:ptCount val="11"/>
                <c:pt idx="0">
                  <c:v>1569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1310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A7FA-4CA4-B4C3-C829B9238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103"/>
        <c:axId val="1440832703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Resumen!$R$1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Resumen!$B$3:$B$13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20</c:v>
                      </c:pt>
                      <c:pt idx="2">
                        <c:v>40</c:v>
                      </c:pt>
                      <c:pt idx="3">
                        <c:v>60</c:v>
                      </c:pt>
                      <c:pt idx="4">
                        <c:v>80</c:v>
                      </c:pt>
                      <c:pt idx="5">
                        <c:v>100</c:v>
                      </c:pt>
                      <c:pt idx="6">
                        <c:v>120</c:v>
                      </c:pt>
                      <c:pt idx="7">
                        <c:v>140</c:v>
                      </c:pt>
                      <c:pt idx="8">
                        <c:v>160</c:v>
                      </c:pt>
                      <c:pt idx="9">
                        <c:v>180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Resumen!$R$3:$R$13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0F6-4BE2-9670-5B3D7699E241}"/>
                  </c:ext>
                </c:extLst>
              </c15:ser>
            </c15:filteredScatterSeries>
          </c:ext>
        </c:extLst>
      </c:scatterChart>
      <c:valAx>
        <c:axId val="14408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2703"/>
        <c:crosses val="autoZero"/>
        <c:crossBetween val="midCat"/>
        <c:majorUnit val="20"/>
      </c:valAx>
      <c:valAx>
        <c:axId val="14408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Pellets/g</a:t>
                </a:r>
              </a:p>
            </c:rich>
          </c:tx>
          <c:layout>
            <c:manualLayout>
              <c:xMode val="edge"/>
              <c:yMode val="edge"/>
              <c:x val="2.3003941850442123E-2"/>
              <c:y val="0.35482830271216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13410669345354"/>
          <c:y val="4.9478346456692912E-2"/>
          <c:w val="0.14248317725716383"/>
          <c:h val="0.2343766404199475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Resumen!$M$1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8046011088342415"/>
                  <c:y val="-1.6179279673374163E-2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Resumen!$P$3:$P$13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5.0500000000000003E-2</c:v>
                </c:pt>
              </c:numCache>
            </c:numRef>
          </c:xVal>
          <c:yVal>
            <c:numRef>
              <c:f>Resumen!$N$3:$N$13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0.17347092231103212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E6-4B30-B23A-CDE8B6CFB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369248"/>
        <c:axId val="11733630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Resumen!$C$1</c15:sqref>
                        </c15:formulaRef>
                      </c:ext>
                    </c:extLst>
                    <c:strCache>
                      <c:ptCount val="1"/>
                      <c:pt idx="0">
                        <c:v>Lote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-0.43399560500797774"/>
                        <c:y val="-1.3888888888888888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s-CO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Resumen!$F$3:$F$13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5.0099999999999999E-2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Resumen!$D$3:$D$13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0.1799425972655386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010-443C-85E1-3894443E196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Resumen!$H$1</c15:sqref>
                        </c15:formulaRef>
                      </c:ext>
                    </c:extLst>
                    <c:strCache>
                      <c:ptCount val="1"/>
                      <c:pt idx="0">
                        <c:v>Lote 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Resumen!$K$3:$K$13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5.0799999999999998E-2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Resumen!$I$3:$I$13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0.17851497740169903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7E6-4B30-B23A-CDE8B6CFB362}"/>
                  </c:ext>
                </c:extLst>
              </c15:ser>
            </c15:filteredScatterSeries>
          </c:ext>
        </c:extLst>
      </c:scatterChart>
      <c:valAx>
        <c:axId val="117336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Espesor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3363008"/>
        <c:crosses val="autoZero"/>
        <c:crossBetween val="midCat"/>
      </c:valAx>
      <c:valAx>
        <c:axId val="117336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%Ganancia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336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77062780945484"/>
          <c:y val="5.3724053724053727E-2"/>
          <c:w val="0.7820339698916946"/>
          <c:h val="0.8009587343248760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Resumen!$C$1</c:f>
              <c:strCache>
                <c:ptCount val="1"/>
                <c:pt idx="0">
                  <c:v>Lote 1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Resumen!$G$3:$G$13</c:f>
              <c:numCache>
                <c:formatCode>0.0000</c:formatCode>
                <c:ptCount val="11"/>
                <c:pt idx="0">
                  <c:v>0.89453054298642531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0.97820889894419294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DA-4E09-84D9-6B8D5D757D2D}"/>
            </c:ext>
          </c:extLst>
        </c:ser>
        <c:ser>
          <c:idx val="3"/>
          <c:order val="1"/>
          <c:tx>
            <c:strRef>
              <c:f>Resumen!$H$1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Resumen!$L$3:$L$13</c:f>
              <c:numCache>
                <c:formatCode>0.0000</c:formatCode>
                <c:ptCount val="11"/>
                <c:pt idx="0">
                  <c:v>0.90014328808446453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0.96698906485671188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CDA-4E09-84D9-6B8D5D757D2D}"/>
            </c:ext>
          </c:extLst>
        </c:ser>
        <c:ser>
          <c:idx val="0"/>
          <c:order val="2"/>
          <c:tx>
            <c:strRef>
              <c:f>Resumen!$M$1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Resumen!$Q$3:$Q$13</c:f>
              <c:numCache>
                <c:formatCode>0.0000</c:formatCode>
                <c:ptCount val="11"/>
                <c:pt idx="0">
                  <c:v>0.89467517776341288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0.9795588235294117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DA-4E09-84D9-6B8D5D75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103"/>
        <c:axId val="1440832703"/>
        <c:extLst/>
      </c:scatterChart>
      <c:valAx>
        <c:axId val="14408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2703"/>
        <c:crosses val="autoZero"/>
        <c:crossBetween val="midCat"/>
        <c:majorUnit val="20"/>
      </c:valAx>
      <c:valAx>
        <c:axId val="14408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Densidad</a:t>
                </a:r>
                <a:r>
                  <a:rPr lang="es-ES" b="1" baseline="0"/>
                  <a:t>  [g/mL]</a:t>
                </a:r>
                <a:endParaRPr lang="es-ES" b="1"/>
              </a:p>
            </c:rich>
          </c:tx>
          <c:layout>
            <c:manualLayout>
              <c:xMode val="edge"/>
              <c:yMode val="edge"/>
              <c:x val="2.3003941850442123E-2"/>
              <c:y val="0.35482830271216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10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2688873767322296"/>
          <c:y val="0.76813466025080201"/>
          <c:w val="0.57739736236674122"/>
          <c:h val="8.4101049868766389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77062780945484"/>
          <c:y val="5.3724053724053727E-2"/>
          <c:w val="0.7820339698916946"/>
          <c:h val="0.8009587343248760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Resumen!$C$1</c:f>
              <c:strCache>
                <c:ptCount val="1"/>
                <c:pt idx="0">
                  <c:v>Lote 1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Resumen!$F$3:$F$13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5.0099999999999999E-2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A4-498B-A544-C42B04509587}"/>
            </c:ext>
          </c:extLst>
        </c:ser>
        <c:ser>
          <c:idx val="3"/>
          <c:order val="1"/>
          <c:tx>
            <c:strRef>
              <c:f>Resumen!$H$1</c:f>
              <c:strCache>
                <c:ptCount val="1"/>
                <c:pt idx="0">
                  <c:v>Lote 2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Resumen!$K$3:$K$13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5.0799999999999998E-2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A4-498B-A544-C42B04509587}"/>
            </c:ext>
          </c:extLst>
        </c:ser>
        <c:ser>
          <c:idx val="0"/>
          <c:order val="2"/>
          <c:tx>
            <c:strRef>
              <c:f>Resumen!$M$1</c:f>
              <c:strCache>
                <c:ptCount val="1"/>
                <c:pt idx="0">
                  <c:v>Lote 3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Resumen!$B$3:$B$13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Resumen!$P$3:$P$13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5.0500000000000003E-2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A4-498B-A544-C42B04509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835103"/>
        <c:axId val="1440832703"/>
        <c:extLst/>
      </c:scatterChart>
      <c:valAx>
        <c:axId val="144083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2703"/>
        <c:crosses val="autoZero"/>
        <c:crossBetween val="midCat"/>
        <c:majorUnit val="20"/>
      </c:valAx>
      <c:valAx>
        <c:axId val="14408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Espesor  [mm</a:t>
                </a:r>
                <a:r>
                  <a:rPr lang="es-ES" b="1" baseline="0"/>
                  <a:t>]</a:t>
                </a:r>
                <a:endParaRPr lang="es-ES" b="1"/>
              </a:p>
            </c:rich>
          </c:tx>
          <c:layout>
            <c:manualLayout>
              <c:xMode val="edge"/>
              <c:yMode val="edge"/>
              <c:x val="1.477355454025037E-2"/>
              <c:y val="0.215939413823272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83510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2688873767322296"/>
          <c:y val="0.76813466025080201"/>
          <c:w val="0.57739736236674122"/>
          <c:h val="8.4101049868766389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0603674540684"/>
          <c:y val="6.0601851851851872E-2"/>
          <c:w val="0.79714085739282603"/>
          <c:h val="0.734197652376786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Resumen!$U$1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Resumen!$U$3:$U$4</c:f>
              <c:numCache>
                <c:formatCode>General</c:formatCode>
                <c:ptCount val="2"/>
                <c:pt idx="0">
                  <c:v>1601</c:v>
                </c:pt>
                <c:pt idx="1">
                  <c:v>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B-49B3-9CEE-19529A34F331}"/>
            </c:ext>
          </c:extLst>
        </c:ser>
        <c:ser>
          <c:idx val="1"/>
          <c:order val="1"/>
          <c:tx>
            <c:strRef>
              <c:f>Resumen!$Z$1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Resumen!$Z$3:$Z$4</c:f>
              <c:numCache>
                <c:formatCode>General</c:formatCode>
                <c:ptCount val="2"/>
                <c:pt idx="0">
                  <c:v>1558</c:v>
                </c:pt>
                <c:pt idx="1">
                  <c:v>1304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3B-49B3-9CEE-19529A34F331}"/>
            </c:ext>
          </c:extLst>
        </c:ser>
        <c:ser>
          <c:idx val="2"/>
          <c:order val="2"/>
          <c:tx>
            <c:strRef>
              <c:f>Resumen!$AE$1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Resumen!$AE$3:$AE$4</c:f>
              <c:numCache>
                <c:formatCode>General</c:formatCode>
                <c:ptCount val="2"/>
                <c:pt idx="0">
                  <c:v>1569</c:v>
                </c:pt>
                <c:pt idx="1">
                  <c:v>1310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3B-49B3-9CEE-19529A34F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669600"/>
        <c:axId val="2088670560"/>
      </c:scatterChart>
      <c:valAx>
        <c:axId val="20886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670560"/>
        <c:crosses val="autoZero"/>
        <c:crossBetween val="midCat"/>
        <c:majorUnit val="20"/>
      </c:valAx>
      <c:valAx>
        <c:axId val="2088670560"/>
        <c:scaling>
          <c:orientation val="minMax"/>
          <c:min val="1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Conteo pellets en 1 gramo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66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62467191601045"/>
          <c:y val="6.3575386410032075E-2"/>
          <c:w val="0.19981977252843394"/>
          <c:h val="0.2343766404199475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0603674540684"/>
          <c:y val="6.0601851851851872E-2"/>
          <c:w val="0.79714085739282603"/>
          <c:h val="0.734197652376786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Resumen!$U$1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Resumen!$V$3:$V$4</c:f>
              <c:numCache>
                <c:formatCode>0.00%</c:formatCode>
                <c:ptCount val="2"/>
                <c:pt idx="0">
                  <c:v>0</c:v>
                </c:pt>
                <c:pt idx="1">
                  <c:v>0.1799425972655386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0E-459F-BA3E-2E3EE9CD0340}"/>
            </c:ext>
          </c:extLst>
        </c:ser>
        <c:ser>
          <c:idx val="1"/>
          <c:order val="1"/>
          <c:tx>
            <c:strRef>
              <c:f>Resumen!$Z$1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Resumen!$AA$3:$AA$4</c:f>
              <c:numCache>
                <c:formatCode>0.00%</c:formatCode>
                <c:ptCount val="2"/>
                <c:pt idx="0" formatCode="General">
                  <c:v>0</c:v>
                </c:pt>
                <c:pt idx="1">
                  <c:v>0.17851497740169903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0E-459F-BA3E-2E3EE9CD0340}"/>
            </c:ext>
          </c:extLst>
        </c:ser>
        <c:ser>
          <c:idx val="2"/>
          <c:order val="2"/>
          <c:tx>
            <c:strRef>
              <c:f>Resumen!$AE$1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Resumen!$AF$3:$AF$4</c:f>
              <c:numCache>
                <c:formatCode>0.00%</c:formatCode>
                <c:ptCount val="2"/>
                <c:pt idx="0">
                  <c:v>0</c:v>
                </c:pt>
                <c:pt idx="1">
                  <c:v>0.17347092231103212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0E-459F-BA3E-2E3EE9CD0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669600"/>
        <c:axId val="2088670560"/>
      </c:scatterChart>
      <c:valAx>
        <c:axId val="20886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670560"/>
        <c:crosses val="autoZero"/>
        <c:crossBetween val="midCat"/>
        <c:majorUnit val="20"/>
      </c:valAx>
      <c:valAx>
        <c:axId val="208867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%Ganancia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66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018022747156606"/>
          <c:y val="6.3575386410032075E-2"/>
          <c:w val="0.19981977252843394"/>
          <c:h val="0.2343766404199475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0603674540684"/>
          <c:y val="6.0601851851851872E-2"/>
          <c:w val="0.79714085739282603"/>
          <c:h val="0.734197652376786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Resumen!$U$1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Resumen!$Y$3:$Y$4</c:f>
              <c:numCache>
                <c:formatCode>0.0000</c:formatCode>
                <c:ptCount val="2"/>
                <c:pt idx="0">
                  <c:v>0.89449999999999996</c:v>
                </c:pt>
                <c:pt idx="1">
                  <c:v>0.97820889894419294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51-43C3-A587-54E08B596602}"/>
            </c:ext>
          </c:extLst>
        </c:ser>
        <c:ser>
          <c:idx val="1"/>
          <c:order val="1"/>
          <c:tx>
            <c:strRef>
              <c:f>Resumen!$Z$1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Resumen!$AD$3:$AD$4</c:f>
              <c:numCache>
                <c:formatCode>0.0000</c:formatCode>
                <c:ptCount val="2"/>
                <c:pt idx="0">
                  <c:v>0.90010000000000001</c:v>
                </c:pt>
                <c:pt idx="1">
                  <c:v>0.96698906485671188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51-43C3-A587-54E08B596602}"/>
            </c:ext>
          </c:extLst>
        </c:ser>
        <c:ser>
          <c:idx val="2"/>
          <c:order val="2"/>
          <c:tx>
            <c:strRef>
              <c:f>Resumen!$AE$1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sq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Resumen!$AI$3:$AI$4</c:f>
              <c:numCache>
                <c:formatCode>0.0000</c:formatCode>
                <c:ptCount val="2"/>
                <c:pt idx="0">
                  <c:v>0.89470000000000005</c:v>
                </c:pt>
                <c:pt idx="1">
                  <c:v>0.9795588235294117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51-43C3-A587-54E08B596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669600"/>
        <c:axId val="2088670560"/>
      </c:scatterChart>
      <c:valAx>
        <c:axId val="20886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670560"/>
        <c:crosses val="autoZero"/>
        <c:crossBetween val="midCat"/>
        <c:majorUnit val="20"/>
      </c:valAx>
      <c:valAx>
        <c:axId val="2088670560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Densidad  [g / 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669600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9580052493438"/>
          <c:y val="0.55894575678040248"/>
          <c:w val="0.14426421697287839"/>
          <c:h val="0.2343766404199475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0603674540684"/>
          <c:y val="6.0601851851851872E-2"/>
          <c:w val="0.79714085739282603"/>
          <c:h val="0.734197652376786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Resumen!$U$1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Resumen!$X$3:$X$4</c:f>
              <c:numCache>
                <c:formatCode>General</c:formatCode>
                <c:ptCount val="2"/>
                <c:pt idx="0">
                  <c:v>0</c:v>
                </c:pt>
                <c:pt idx="1">
                  <c:v>5.0099999999999999E-2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2D-4045-96B1-4E13E47CE911}"/>
            </c:ext>
          </c:extLst>
        </c:ser>
        <c:ser>
          <c:idx val="1"/>
          <c:order val="1"/>
          <c:tx>
            <c:strRef>
              <c:f>Resumen!$Z$1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Resumen!$AC$3:$AC$4</c:f>
              <c:numCache>
                <c:formatCode>General</c:formatCode>
                <c:ptCount val="2"/>
                <c:pt idx="0">
                  <c:v>0</c:v>
                </c:pt>
                <c:pt idx="1">
                  <c:v>5.0799999999999998E-2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2D-4045-96B1-4E13E47CE911}"/>
            </c:ext>
          </c:extLst>
        </c:ser>
        <c:ser>
          <c:idx val="2"/>
          <c:order val="2"/>
          <c:tx>
            <c:strRef>
              <c:f>Resumen!$AE$1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Resumen!$T$3:$T$4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Resumen!$AH$3:$AH$4</c:f>
              <c:numCache>
                <c:formatCode>General</c:formatCode>
                <c:ptCount val="2"/>
                <c:pt idx="0">
                  <c:v>0</c:v>
                </c:pt>
                <c:pt idx="1">
                  <c:v>5.0500000000000003E-2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2D-4045-96B1-4E13E47CE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669600"/>
        <c:axId val="2088670560"/>
      </c:scatterChart>
      <c:valAx>
        <c:axId val="20886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Tiempo de recubrimiento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670560"/>
        <c:crosses val="autoZero"/>
        <c:crossBetween val="midCat"/>
        <c:majorUnit val="20"/>
      </c:valAx>
      <c:valAx>
        <c:axId val="208867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Espesor 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8669600"/>
        <c:crosses val="autoZero"/>
        <c:crossBetween val="midCat"/>
        <c:majorUnit val="4.000000000000001E-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9580052493438"/>
          <c:y val="0.55894575678040248"/>
          <c:w val="0.14426421697287839"/>
          <c:h val="0.2343766404199475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58092738407698"/>
          <c:y val="5.0925925925925923E-2"/>
          <c:w val="0.82415485564304458"/>
          <c:h val="0.7410265383493730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'Parámetros proc.'!$B$1:$E$1</c:f>
              <c:strCache>
                <c:ptCount val="1"/>
                <c:pt idx="0">
                  <c:v>Lote 1</c:v>
                </c:pt>
              </c:strCache>
            </c:strRef>
          </c:tx>
          <c:spPr>
            <a:ln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xVal>
            <c:numRef>
              <c:f>'Parámetros proc.'!$A$3:$A$189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</c:numCache>
            </c:numRef>
          </c:xVal>
          <c:yVal>
            <c:numRef>
              <c:f>'Parámetros proc.'!$B$3:$B$189</c:f>
              <c:numCache>
                <c:formatCode>General</c:formatCode>
                <c:ptCount val="1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3.4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3.4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3.4</c:v>
                </c:pt>
                <c:pt idx="24">
                  <c:v>3.4</c:v>
                </c:pt>
                <c:pt idx="25">
                  <c:v>3.5</c:v>
                </c:pt>
                <c:pt idx="26">
                  <c:v>3.5</c:v>
                </c:pt>
                <c:pt idx="27">
                  <c:v>3.4</c:v>
                </c:pt>
                <c:pt idx="28">
                  <c:v>3.5</c:v>
                </c:pt>
                <c:pt idx="29">
                  <c:v>3.5</c:v>
                </c:pt>
                <c:pt idx="30">
                  <c:v>3.4</c:v>
                </c:pt>
                <c:pt idx="31">
                  <c:v>3.4</c:v>
                </c:pt>
                <c:pt idx="32">
                  <c:v>3.5</c:v>
                </c:pt>
                <c:pt idx="33">
                  <c:v>3.5</c:v>
                </c:pt>
                <c:pt idx="34">
                  <c:v>3.4</c:v>
                </c:pt>
                <c:pt idx="35">
                  <c:v>3.4</c:v>
                </c:pt>
                <c:pt idx="36">
                  <c:v>3.5</c:v>
                </c:pt>
                <c:pt idx="37">
                  <c:v>3.5</c:v>
                </c:pt>
                <c:pt idx="38">
                  <c:v>3.4</c:v>
                </c:pt>
                <c:pt idx="39">
                  <c:v>3.4</c:v>
                </c:pt>
                <c:pt idx="40">
                  <c:v>3.5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0.6</c:v>
                </c:pt>
                <c:pt idx="112">
                  <c:v>0</c:v>
                </c:pt>
                <c:pt idx="113">
                  <c:v>2.7</c:v>
                </c:pt>
                <c:pt idx="114">
                  <c:v>3.5</c:v>
                </c:pt>
                <c:pt idx="115">
                  <c:v>3.5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44-4B72-9FC8-F6A7F5CA6D59}"/>
            </c:ext>
          </c:extLst>
        </c:ser>
        <c:ser>
          <c:idx val="0"/>
          <c:order val="1"/>
          <c:tx>
            <c:strRef>
              <c:f>'Parámetros proc.'!$F$1:$I$1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proc.'!$A$3:$A$187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'Parámetros proc.'!$F$3:$F$187</c:f>
              <c:numCache>
                <c:formatCode>General</c:formatCode>
                <c:ptCount val="18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3.4</c:v>
                </c:pt>
                <c:pt idx="4">
                  <c:v>3.4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3.4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3.4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3.4</c:v>
                </c:pt>
                <c:pt idx="17">
                  <c:v>3.4</c:v>
                </c:pt>
                <c:pt idx="18">
                  <c:v>3.5</c:v>
                </c:pt>
                <c:pt idx="19">
                  <c:v>3.5</c:v>
                </c:pt>
                <c:pt idx="20">
                  <c:v>3.4</c:v>
                </c:pt>
                <c:pt idx="21">
                  <c:v>3.5</c:v>
                </c:pt>
                <c:pt idx="22">
                  <c:v>3.5</c:v>
                </c:pt>
                <c:pt idx="23">
                  <c:v>3.4</c:v>
                </c:pt>
                <c:pt idx="24">
                  <c:v>3.4</c:v>
                </c:pt>
                <c:pt idx="25">
                  <c:v>3.5</c:v>
                </c:pt>
                <c:pt idx="26">
                  <c:v>3.5</c:v>
                </c:pt>
                <c:pt idx="27">
                  <c:v>3.4</c:v>
                </c:pt>
                <c:pt idx="28">
                  <c:v>3.4</c:v>
                </c:pt>
                <c:pt idx="29">
                  <c:v>3.4</c:v>
                </c:pt>
                <c:pt idx="30">
                  <c:v>3.5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3.5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3.5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3.5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3.5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2.2000000000000002</c:v>
                </c:pt>
                <c:pt idx="125">
                  <c:v>0</c:v>
                </c:pt>
                <c:pt idx="126">
                  <c:v>2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44-4B72-9FC8-F6A7F5CA6D59}"/>
            </c:ext>
          </c:extLst>
        </c:ser>
        <c:ser>
          <c:idx val="2"/>
          <c:order val="2"/>
          <c:tx>
            <c:strRef>
              <c:f>'Parámetros proc.'!$J$1:$M$1</c:f>
              <c:strCache>
                <c:ptCount val="1"/>
                <c:pt idx="0">
                  <c:v>Lote 3</c:v>
                </c:pt>
              </c:strCache>
            </c:strRef>
          </c:tx>
          <c:marker>
            <c:symbol val="none"/>
          </c:marker>
          <c:xVal>
            <c:numRef>
              <c:f>'Parámetros proc.'!$A$3:$A$188</c:f>
              <c:numCache>
                <c:formatCode>General</c:formatCode>
                <c:ptCount val="1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</c:numCache>
            </c:numRef>
          </c:xVal>
          <c:yVal>
            <c:numRef>
              <c:f>'Parámetros proc.'!$J$3:$J$188</c:f>
              <c:numCache>
                <c:formatCode>General</c:formatCode>
                <c:ptCount val="186"/>
                <c:pt idx="0">
                  <c:v>3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3.4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3.4</c:v>
                </c:pt>
                <c:pt idx="10">
                  <c:v>3.4</c:v>
                </c:pt>
                <c:pt idx="11">
                  <c:v>3.5</c:v>
                </c:pt>
                <c:pt idx="12">
                  <c:v>3.5</c:v>
                </c:pt>
                <c:pt idx="13">
                  <c:v>3.4</c:v>
                </c:pt>
                <c:pt idx="14">
                  <c:v>3.4</c:v>
                </c:pt>
                <c:pt idx="15">
                  <c:v>3.5</c:v>
                </c:pt>
                <c:pt idx="16">
                  <c:v>3.4</c:v>
                </c:pt>
                <c:pt idx="17">
                  <c:v>3.4</c:v>
                </c:pt>
                <c:pt idx="18">
                  <c:v>3.4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3.4</c:v>
                </c:pt>
                <c:pt idx="25">
                  <c:v>3.4</c:v>
                </c:pt>
                <c:pt idx="26">
                  <c:v>3.4</c:v>
                </c:pt>
                <c:pt idx="27">
                  <c:v>3.4</c:v>
                </c:pt>
                <c:pt idx="28">
                  <c:v>3.4</c:v>
                </c:pt>
                <c:pt idx="29">
                  <c:v>3.4</c:v>
                </c:pt>
                <c:pt idx="30">
                  <c:v>3.4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CF-4D48-9FBF-728E2F12B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416175"/>
        <c:axId val="1746420975"/>
      </c:scatterChart>
      <c:valAx>
        <c:axId val="174641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Tiempo [min]</a:t>
                </a:r>
              </a:p>
            </c:rich>
          </c:tx>
          <c:layout>
            <c:manualLayout>
              <c:xMode val="edge"/>
              <c:yMode val="edge"/>
              <c:x val="0.4645960192475940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6420975"/>
        <c:crosses val="autoZero"/>
        <c:crossBetween val="midCat"/>
        <c:majorUnit val="20"/>
      </c:valAx>
      <c:valAx>
        <c:axId val="1746420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Presión atomización [bar]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164251603966170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641617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062467191601051"/>
          <c:y val="0.53202354913969085"/>
          <c:w val="0.15104199475065616"/>
          <c:h val="0.25115157480314959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58092738407698"/>
          <c:y val="5.0925925925925923E-2"/>
          <c:w val="0.83075240594925637"/>
          <c:h val="0.741026538349373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'Parámetros proc.'!$B$1:$E$1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proc.'!$A$3:$A$189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</c:numCache>
            </c:numRef>
          </c:xVal>
          <c:yVal>
            <c:numRef>
              <c:f>'Parámetros proc.'!$C$3:$C$189</c:f>
              <c:numCache>
                <c:formatCode>General</c:formatCode>
                <c:ptCount val="187"/>
                <c:pt idx="0">
                  <c:v>6.3</c:v>
                </c:pt>
                <c:pt idx="1">
                  <c:v>6.3</c:v>
                </c:pt>
                <c:pt idx="2">
                  <c:v>6.2</c:v>
                </c:pt>
                <c:pt idx="3">
                  <c:v>6</c:v>
                </c:pt>
                <c:pt idx="4">
                  <c:v>5.9</c:v>
                </c:pt>
                <c:pt idx="5">
                  <c:v>6.9</c:v>
                </c:pt>
                <c:pt idx="6">
                  <c:v>7</c:v>
                </c:pt>
                <c:pt idx="7">
                  <c:v>6.8</c:v>
                </c:pt>
                <c:pt idx="8">
                  <c:v>6.5</c:v>
                </c:pt>
                <c:pt idx="9">
                  <c:v>6.1</c:v>
                </c:pt>
                <c:pt idx="10">
                  <c:v>5.8</c:v>
                </c:pt>
                <c:pt idx="11">
                  <c:v>6.9</c:v>
                </c:pt>
                <c:pt idx="12">
                  <c:v>6.5</c:v>
                </c:pt>
                <c:pt idx="13">
                  <c:v>6.1</c:v>
                </c:pt>
                <c:pt idx="14">
                  <c:v>5.9</c:v>
                </c:pt>
                <c:pt idx="15">
                  <c:v>6.9</c:v>
                </c:pt>
                <c:pt idx="16">
                  <c:v>6.5</c:v>
                </c:pt>
                <c:pt idx="17">
                  <c:v>6.1</c:v>
                </c:pt>
                <c:pt idx="18">
                  <c:v>6</c:v>
                </c:pt>
                <c:pt idx="19">
                  <c:v>6.9</c:v>
                </c:pt>
                <c:pt idx="20">
                  <c:v>6.5</c:v>
                </c:pt>
                <c:pt idx="21">
                  <c:v>6.1</c:v>
                </c:pt>
                <c:pt idx="22">
                  <c:v>6</c:v>
                </c:pt>
                <c:pt idx="23">
                  <c:v>6.9</c:v>
                </c:pt>
                <c:pt idx="24">
                  <c:v>6.4</c:v>
                </c:pt>
                <c:pt idx="25">
                  <c:v>6</c:v>
                </c:pt>
                <c:pt idx="26">
                  <c:v>6.1</c:v>
                </c:pt>
                <c:pt idx="27">
                  <c:v>6.9</c:v>
                </c:pt>
                <c:pt idx="28">
                  <c:v>5.8</c:v>
                </c:pt>
                <c:pt idx="29">
                  <c:v>5.9</c:v>
                </c:pt>
                <c:pt idx="30">
                  <c:v>6.9</c:v>
                </c:pt>
                <c:pt idx="31">
                  <c:v>6.5</c:v>
                </c:pt>
                <c:pt idx="32">
                  <c:v>6.1</c:v>
                </c:pt>
                <c:pt idx="33">
                  <c:v>6</c:v>
                </c:pt>
                <c:pt idx="34">
                  <c:v>6.9</c:v>
                </c:pt>
                <c:pt idx="35">
                  <c:v>6.4</c:v>
                </c:pt>
                <c:pt idx="36">
                  <c:v>6</c:v>
                </c:pt>
                <c:pt idx="37">
                  <c:v>6.1</c:v>
                </c:pt>
                <c:pt idx="38">
                  <c:v>6.9</c:v>
                </c:pt>
                <c:pt idx="39">
                  <c:v>6.4</c:v>
                </c:pt>
                <c:pt idx="40">
                  <c:v>6</c:v>
                </c:pt>
                <c:pt idx="41">
                  <c:v>6.2</c:v>
                </c:pt>
                <c:pt idx="42">
                  <c:v>6.8</c:v>
                </c:pt>
                <c:pt idx="43">
                  <c:v>6.4</c:v>
                </c:pt>
                <c:pt idx="44">
                  <c:v>6</c:v>
                </c:pt>
                <c:pt idx="45">
                  <c:v>6.2</c:v>
                </c:pt>
                <c:pt idx="46">
                  <c:v>6.8</c:v>
                </c:pt>
                <c:pt idx="47">
                  <c:v>6.3</c:v>
                </c:pt>
                <c:pt idx="48">
                  <c:v>6</c:v>
                </c:pt>
                <c:pt idx="49">
                  <c:v>6.3</c:v>
                </c:pt>
                <c:pt idx="50">
                  <c:v>6.8</c:v>
                </c:pt>
                <c:pt idx="51">
                  <c:v>6.3</c:v>
                </c:pt>
                <c:pt idx="52">
                  <c:v>6</c:v>
                </c:pt>
                <c:pt idx="53">
                  <c:v>5.9</c:v>
                </c:pt>
                <c:pt idx="54">
                  <c:v>6.8</c:v>
                </c:pt>
                <c:pt idx="55">
                  <c:v>6.4</c:v>
                </c:pt>
                <c:pt idx="56">
                  <c:v>6</c:v>
                </c:pt>
                <c:pt idx="57">
                  <c:v>6.3</c:v>
                </c:pt>
                <c:pt idx="58">
                  <c:v>6.8</c:v>
                </c:pt>
                <c:pt idx="59">
                  <c:v>6.4</c:v>
                </c:pt>
                <c:pt idx="60">
                  <c:v>6</c:v>
                </c:pt>
                <c:pt idx="61">
                  <c:v>6.3</c:v>
                </c:pt>
                <c:pt idx="62">
                  <c:v>6.8</c:v>
                </c:pt>
                <c:pt idx="63">
                  <c:v>6.3</c:v>
                </c:pt>
                <c:pt idx="64">
                  <c:v>6</c:v>
                </c:pt>
                <c:pt idx="65">
                  <c:v>6.3</c:v>
                </c:pt>
                <c:pt idx="66">
                  <c:v>6.8</c:v>
                </c:pt>
                <c:pt idx="67">
                  <c:v>6.3</c:v>
                </c:pt>
                <c:pt idx="68">
                  <c:v>6</c:v>
                </c:pt>
                <c:pt idx="69">
                  <c:v>6.4</c:v>
                </c:pt>
                <c:pt idx="70">
                  <c:v>6.8</c:v>
                </c:pt>
                <c:pt idx="71">
                  <c:v>6.3</c:v>
                </c:pt>
                <c:pt idx="72">
                  <c:v>5.9</c:v>
                </c:pt>
                <c:pt idx="73">
                  <c:v>6.4</c:v>
                </c:pt>
                <c:pt idx="74">
                  <c:v>6.7</c:v>
                </c:pt>
                <c:pt idx="75">
                  <c:v>6.3</c:v>
                </c:pt>
                <c:pt idx="76">
                  <c:v>5.9</c:v>
                </c:pt>
                <c:pt idx="77">
                  <c:v>6.6</c:v>
                </c:pt>
                <c:pt idx="78">
                  <c:v>6.5</c:v>
                </c:pt>
                <c:pt idx="79">
                  <c:v>5.9</c:v>
                </c:pt>
                <c:pt idx="80">
                  <c:v>6.3</c:v>
                </c:pt>
                <c:pt idx="81">
                  <c:v>6.8</c:v>
                </c:pt>
                <c:pt idx="82">
                  <c:v>6.3</c:v>
                </c:pt>
                <c:pt idx="83">
                  <c:v>6</c:v>
                </c:pt>
                <c:pt idx="84">
                  <c:v>6.3</c:v>
                </c:pt>
                <c:pt idx="85">
                  <c:v>6.8</c:v>
                </c:pt>
                <c:pt idx="86">
                  <c:v>6.3</c:v>
                </c:pt>
                <c:pt idx="87">
                  <c:v>6</c:v>
                </c:pt>
                <c:pt idx="88">
                  <c:v>6.4</c:v>
                </c:pt>
                <c:pt idx="89">
                  <c:v>6.8</c:v>
                </c:pt>
                <c:pt idx="90">
                  <c:v>6.3</c:v>
                </c:pt>
                <c:pt idx="91">
                  <c:v>6</c:v>
                </c:pt>
                <c:pt idx="92">
                  <c:v>6.4</c:v>
                </c:pt>
                <c:pt idx="93">
                  <c:v>6.8</c:v>
                </c:pt>
                <c:pt idx="94">
                  <c:v>6.3</c:v>
                </c:pt>
                <c:pt idx="95">
                  <c:v>6</c:v>
                </c:pt>
                <c:pt idx="96">
                  <c:v>6.4</c:v>
                </c:pt>
                <c:pt idx="97">
                  <c:v>6.8</c:v>
                </c:pt>
                <c:pt idx="98">
                  <c:v>6.3</c:v>
                </c:pt>
                <c:pt idx="99">
                  <c:v>5.9</c:v>
                </c:pt>
                <c:pt idx="100">
                  <c:v>6.5</c:v>
                </c:pt>
                <c:pt idx="101">
                  <c:v>6.7</c:v>
                </c:pt>
                <c:pt idx="102">
                  <c:v>6.3</c:v>
                </c:pt>
                <c:pt idx="103">
                  <c:v>5.9</c:v>
                </c:pt>
                <c:pt idx="104">
                  <c:v>6.1</c:v>
                </c:pt>
                <c:pt idx="105">
                  <c:v>6.8</c:v>
                </c:pt>
                <c:pt idx="106">
                  <c:v>6.3</c:v>
                </c:pt>
                <c:pt idx="107">
                  <c:v>5.9</c:v>
                </c:pt>
                <c:pt idx="108">
                  <c:v>6.4</c:v>
                </c:pt>
                <c:pt idx="109">
                  <c:v>6.8</c:v>
                </c:pt>
                <c:pt idx="110">
                  <c:v>6.3</c:v>
                </c:pt>
                <c:pt idx="111">
                  <c:v>5.8</c:v>
                </c:pt>
                <c:pt idx="112">
                  <c:v>6.9</c:v>
                </c:pt>
                <c:pt idx="113">
                  <c:v>6.8</c:v>
                </c:pt>
                <c:pt idx="114">
                  <c:v>6.3</c:v>
                </c:pt>
                <c:pt idx="115">
                  <c:v>5.9</c:v>
                </c:pt>
                <c:pt idx="116">
                  <c:v>6.4</c:v>
                </c:pt>
                <c:pt idx="117">
                  <c:v>6.7</c:v>
                </c:pt>
                <c:pt idx="118">
                  <c:v>6.3</c:v>
                </c:pt>
                <c:pt idx="119">
                  <c:v>5.9</c:v>
                </c:pt>
                <c:pt idx="120">
                  <c:v>6.6</c:v>
                </c:pt>
                <c:pt idx="121">
                  <c:v>6.7</c:v>
                </c:pt>
                <c:pt idx="122">
                  <c:v>6.2</c:v>
                </c:pt>
                <c:pt idx="123">
                  <c:v>5.9</c:v>
                </c:pt>
                <c:pt idx="124">
                  <c:v>6.7</c:v>
                </c:pt>
                <c:pt idx="125">
                  <c:v>6.6</c:v>
                </c:pt>
                <c:pt idx="126">
                  <c:v>6.2</c:v>
                </c:pt>
                <c:pt idx="127">
                  <c:v>5.8</c:v>
                </c:pt>
                <c:pt idx="128">
                  <c:v>6.8</c:v>
                </c:pt>
                <c:pt idx="129">
                  <c:v>6.6</c:v>
                </c:pt>
                <c:pt idx="130">
                  <c:v>6.2</c:v>
                </c:pt>
                <c:pt idx="131">
                  <c:v>5.9</c:v>
                </c:pt>
                <c:pt idx="132">
                  <c:v>6.8</c:v>
                </c:pt>
                <c:pt idx="133">
                  <c:v>6.6</c:v>
                </c:pt>
                <c:pt idx="134">
                  <c:v>6.1</c:v>
                </c:pt>
                <c:pt idx="135">
                  <c:v>5.9</c:v>
                </c:pt>
                <c:pt idx="136">
                  <c:v>6.9</c:v>
                </c:pt>
                <c:pt idx="137">
                  <c:v>6.5</c:v>
                </c:pt>
                <c:pt idx="138">
                  <c:v>5.6</c:v>
                </c:pt>
                <c:pt idx="139">
                  <c:v>6.8</c:v>
                </c:pt>
                <c:pt idx="140">
                  <c:v>6.6</c:v>
                </c:pt>
                <c:pt idx="141">
                  <c:v>6.2</c:v>
                </c:pt>
                <c:pt idx="142">
                  <c:v>5.9</c:v>
                </c:pt>
                <c:pt idx="143">
                  <c:v>6.8</c:v>
                </c:pt>
                <c:pt idx="144">
                  <c:v>6.6</c:v>
                </c:pt>
                <c:pt idx="145">
                  <c:v>6.1</c:v>
                </c:pt>
                <c:pt idx="146">
                  <c:v>5.9</c:v>
                </c:pt>
                <c:pt idx="147">
                  <c:v>6.9</c:v>
                </c:pt>
                <c:pt idx="148">
                  <c:v>6.5</c:v>
                </c:pt>
                <c:pt idx="149">
                  <c:v>6.1</c:v>
                </c:pt>
                <c:pt idx="150">
                  <c:v>6</c:v>
                </c:pt>
                <c:pt idx="151">
                  <c:v>6.9</c:v>
                </c:pt>
                <c:pt idx="152">
                  <c:v>6.4</c:v>
                </c:pt>
                <c:pt idx="153">
                  <c:v>6.1</c:v>
                </c:pt>
                <c:pt idx="154">
                  <c:v>6.1</c:v>
                </c:pt>
                <c:pt idx="155">
                  <c:v>6.9</c:v>
                </c:pt>
                <c:pt idx="156">
                  <c:v>6.4</c:v>
                </c:pt>
                <c:pt idx="157">
                  <c:v>6</c:v>
                </c:pt>
                <c:pt idx="158">
                  <c:v>6.2</c:v>
                </c:pt>
                <c:pt idx="159">
                  <c:v>6.8</c:v>
                </c:pt>
                <c:pt idx="160">
                  <c:v>6.4</c:v>
                </c:pt>
                <c:pt idx="161">
                  <c:v>6</c:v>
                </c:pt>
                <c:pt idx="162">
                  <c:v>6.4</c:v>
                </c:pt>
                <c:pt idx="163">
                  <c:v>6.4</c:v>
                </c:pt>
                <c:pt idx="164">
                  <c:v>6</c:v>
                </c:pt>
                <c:pt idx="165">
                  <c:v>6.1</c:v>
                </c:pt>
                <c:pt idx="166">
                  <c:v>6.9</c:v>
                </c:pt>
                <c:pt idx="167">
                  <c:v>6.4</c:v>
                </c:pt>
                <c:pt idx="168">
                  <c:v>6</c:v>
                </c:pt>
                <c:pt idx="169">
                  <c:v>6.2</c:v>
                </c:pt>
                <c:pt idx="170">
                  <c:v>6.9</c:v>
                </c:pt>
                <c:pt idx="171">
                  <c:v>6.4</c:v>
                </c:pt>
                <c:pt idx="172">
                  <c:v>6</c:v>
                </c:pt>
                <c:pt idx="173">
                  <c:v>6.3</c:v>
                </c:pt>
                <c:pt idx="174">
                  <c:v>6.8</c:v>
                </c:pt>
                <c:pt idx="175">
                  <c:v>6.4</c:v>
                </c:pt>
                <c:pt idx="176">
                  <c:v>6</c:v>
                </c:pt>
                <c:pt idx="177">
                  <c:v>6.4</c:v>
                </c:pt>
                <c:pt idx="178">
                  <c:v>6.8</c:v>
                </c:pt>
                <c:pt idx="179">
                  <c:v>6.3</c:v>
                </c:pt>
                <c:pt idx="180">
                  <c:v>5.9</c:v>
                </c:pt>
                <c:pt idx="181">
                  <c:v>6.5</c:v>
                </c:pt>
                <c:pt idx="182">
                  <c:v>6.7</c:v>
                </c:pt>
                <c:pt idx="183">
                  <c:v>6.3</c:v>
                </c:pt>
                <c:pt idx="184">
                  <c:v>5.9</c:v>
                </c:pt>
                <c:pt idx="185">
                  <c:v>6.6</c:v>
                </c:pt>
                <c:pt idx="186">
                  <c:v>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DB-4DA1-8C8D-DE9117DD3E35}"/>
            </c:ext>
          </c:extLst>
        </c:ser>
        <c:ser>
          <c:idx val="1"/>
          <c:order val="1"/>
          <c:tx>
            <c:strRef>
              <c:f>'Parámetros proc.'!$F$1:$I$1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proc.'!$A$3:$A$187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'Parámetros proc.'!$G$3:$G$187</c:f>
              <c:numCache>
                <c:formatCode>General</c:formatCode>
                <c:ptCount val="185"/>
                <c:pt idx="0">
                  <c:v>6</c:v>
                </c:pt>
                <c:pt idx="1">
                  <c:v>5.9</c:v>
                </c:pt>
                <c:pt idx="2">
                  <c:v>6.4</c:v>
                </c:pt>
                <c:pt idx="3">
                  <c:v>7</c:v>
                </c:pt>
                <c:pt idx="4">
                  <c:v>6.8</c:v>
                </c:pt>
                <c:pt idx="5">
                  <c:v>6.3</c:v>
                </c:pt>
                <c:pt idx="6">
                  <c:v>5.9</c:v>
                </c:pt>
                <c:pt idx="7">
                  <c:v>6</c:v>
                </c:pt>
                <c:pt idx="8">
                  <c:v>6.9</c:v>
                </c:pt>
                <c:pt idx="9">
                  <c:v>6.4</c:v>
                </c:pt>
                <c:pt idx="10">
                  <c:v>6</c:v>
                </c:pt>
                <c:pt idx="11">
                  <c:v>6</c:v>
                </c:pt>
                <c:pt idx="12">
                  <c:v>6.8</c:v>
                </c:pt>
                <c:pt idx="13">
                  <c:v>6.4</c:v>
                </c:pt>
                <c:pt idx="14">
                  <c:v>6</c:v>
                </c:pt>
                <c:pt idx="15">
                  <c:v>6.1</c:v>
                </c:pt>
                <c:pt idx="16">
                  <c:v>6.8</c:v>
                </c:pt>
                <c:pt idx="17">
                  <c:v>6.4</c:v>
                </c:pt>
                <c:pt idx="18">
                  <c:v>6</c:v>
                </c:pt>
                <c:pt idx="19">
                  <c:v>6.1</c:v>
                </c:pt>
                <c:pt idx="20">
                  <c:v>6.7</c:v>
                </c:pt>
                <c:pt idx="21">
                  <c:v>6</c:v>
                </c:pt>
                <c:pt idx="22">
                  <c:v>5.8</c:v>
                </c:pt>
                <c:pt idx="23">
                  <c:v>6.8</c:v>
                </c:pt>
                <c:pt idx="24">
                  <c:v>6.5</c:v>
                </c:pt>
                <c:pt idx="25">
                  <c:v>6.1</c:v>
                </c:pt>
                <c:pt idx="26">
                  <c:v>5.8</c:v>
                </c:pt>
                <c:pt idx="27">
                  <c:v>6.8</c:v>
                </c:pt>
                <c:pt idx="28">
                  <c:v>6.5</c:v>
                </c:pt>
                <c:pt idx="29">
                  <c:v>6.1</c:v>
                </c:pt>
                <c:pt idx="30">
                  <c:v>5.8</c:v>
                </c:pt>
                <c:pt idx="31">
                  <c:v>6.8</c:v>
                </c:pt>
                <c:pt idx="32">
                  <c:v>6.6</c:v>
                </c:pt>
                <c:pt idx="33">
                  <c:v>6.2</c:v>
                </c:pt>
                <c:pt idx="34">
                  <c:v>5.8</c:v>
                </c:pt>
                <c:pt idx="35">
                  <c:v>6.8</c:v>
                </c:pt>
                <c:pt idx="36">
                  <c:v>6.6</c:v>
                </c:pt>
                <c:pt idx="37">
                  <c:v>6.2</c:v>
                </c:pt>
                <c:pt idx="38">
                  <c:v>5.8</c:v>
                </c:pt>
                <c:pt idx="39">
                  <c:v>6.7</c:v>
                </c:pt>
                <c:pt idx="40">
                  <c:v>6.6</c:v>
                </c:pt>
                <c:pt idx="41">
                  <c:v>6.2</c:v>
                </c:pt>
                <c:pt idx="42">
                  <c:v>5.8</c:v>
                </c:pt>
                <c:pt idx="43">
                  <c:v>6.8</c:v>
                </c:pt>
                <c:pt idx="44">
                  <c:v>6.6</c:v>
                </c:pt>
                <c:pt idx="45">
                  <c:v>6.2</c:v>
                </c:pt>
                <c:pt idx="46">
                  <c:v>5.7</c:v>
                </c:pt>
                <c:pt idx="47">
                  <c:v>6.9</c:v>
                </c:pt>
                <c:pt idx="48">
                  <c:v>6.4</c:v>
                </c:pt>
                <c:pt idx="49">
                  <c:v>6</c:v>
                </c:pt>
                <c:pt idx="50">
                  <c:v>6</c:v>
                </c:pt>
                <c:pt idx="51">
                  <c:v>6.9</c:v>
                </c:pt>
                <c:pt idx="52">
                  <c:v>6.5</c:v>
                </c:pt>
                <c:pt idx="53">
                  <c:v>6.1</c:v>
                </c:pt>
                <c:pt idx="54">
                  <c:v>5.9</c:v>
                </c:pt>
                <c:pt idx="55">
                  <c:v>6.9</c:v>
                </c:pt>
                <c:pt idx="56">
                  <c:v>6.5</c:v>
                </c:pt>
                <c:pt idx="57">
                  <c:v>6.1</c:v>
                </c:pt>
                <c:pt idx="58">
                  <c:v>5.9</c:v>
                </c:pt>
                <c:pt idx="59">
                  <c:v>6.9</c:v>
                </c:pt>
                <c:pt idx="60">
                  <c:v>6.5</c:v>
                </c:pt>
                <c:pt idx="61">
                  <c:v>6.1</c:v>
                </c:pt>
                <c:pt idx="62">
                  <c:v>5.9</c:v>
                </c:pt>
                <c:pt idx="63">
                  <c:v>6.9</c:v>
                </c:pt>
                <c:pt idx="64">
                  <c:v>6.5</c:v>
                </c:pt>
                <c:pt idx="65">
                  <c:v>6.1</c:v>
                </c:pt>
                <c:pt idx="66">
                  <c:v>5.8</c:v>
                </c:pt>
                <c:pt idx="67">
                  <c:v>6.8</c:v>
                </c:pt>
                <c:pt idx="68">
                  <c:v>6.6</c:v>
                </c:pt>
                <c:pt idx="69">
                  <c:v>6.2</c:v>
                </c:pt>
                <c:pt idx="70">
                  <c:v>5.8</c:v>
                </c:pt>
                <c:pt idx="71">
                  <c:v>6.4</c:v>
                </c:pt>
                <c:pt idx="72">
                  <c:v>6.3</c:v>
                </c:pt>
                <c:pt idx="73">
                  <c:v>5.9</c:v>
                </c:pt>
                <c:pt idx="74">
                  <c:v>6.4</c:v>
                </c:pt>
                <c:pt idx="75">
                  <c:v>6.7</c:v>
                </c:pt>
                <c:pt idx="76">
                  <c:v>6.3</c:v>
                </c:pt>
                <c:pt idx="77">
                  <c:v>5.9</c:v>
                </c:pt>
                <c:pt idx="78">
                  <c:v>6.4</c:v>
                </c:pt>
                <c:pt idx="79">
                  <c:v>6.8</c:v>
                </c:pt>
                <c:pt idx="80">
                  <c:v>6.3</c:v>
                </c:pt>
                <c:pt idx="81">
                  <c:v>6</c:v>
                </c:pt>
                <c:pt idx="82">
                  <c:v>6.3</c:v>
                </c:pt>
                <c:pt idx="83">
                  <c:v>6.8</c:v>
                </c:pt>
                <c:pt idx="84">
                  <c:v>6.4</c:v>
                </c:pt>
                <c:pt idx="85">
                  <c:v>6</c:v>
                </c:pt>
                <c:pt idx="86">
                  <c:v>6.2</c:v>
                </c:pt>
                <c:pt idx="87">
                  <c:v>6.8</c:v>
                </c:pt>
                <c:pt idx="88">
                  <c:v>6.4</c:v>
                </c:pt>
                <c:pt idx="89">
                  <c:v>6</c:v>
                </c:pt>
                <c:pt idx="90">
                  <c:v>6.1</c:v>
                </c:pt>
                <c:pt idx="91">
                  <c:v>6.9</c:v>
                </c:pt>
                <c:pt idx="92">
                  <c:v>6.4</c:v>
                </c:pt>
                <c:pt idx="93">
                  <c:v>6</c:v>
                </c:pt>
                <c:pt idx="94">
                  <c:v>6</c:v>
                </c:pt>
                <c:pt idx="95">
                  <c:v>6.9</c:v>
                </c:pt>
                <c:pt idx="96">
                  <c:v>6.2</c:v>
                </c:pt>
                <c:pt idx="97">
                  <c:v>5.7</c:v>
                </c:pt>
                <c:pt idx="98">
                  <c:v>6.9</c:v>
                </c:pt>
                <c:pt idx="99">
                  <c:v>6.6</c:v>
                </c:pt>
                <c:pt idx="100">
                  <c:v>6.2</c:v>
                </c:pt>
                <c:pt idx="101">
                  <c:v>5.8</c:v>
                </c:pt>
                <c:pt idx="102">
                  <c:v>6.8</c:v>
                </c:pt>
                <c:pt idx="103">
                  <c:v>6.6</c:v>
                </c:pt>
                <c:pt idx="104">
                  <c:v>6.2</c:v>
                </c:pt>
                <c:pt idx="105">
                  <c:v>5.9</c:v>
                </c:pt>
                <c:pt idx="106">
                  <c:v>6.7</c:v>
                </c:pt>
                <c:pt idx="107">
                  <c:v>6.6</c:v>
                </c:pt>
                <c:pt idx="108">
                  <c:v>6.2</c:v>
                </c:pt>
                <c:pt idx="109">
                  <c:v>5.9</c:v>
                </c:pt>
                <c:pt idx="110">
                  <c:v>6.6</c:v>
                </c:pt>
                <c:pt idx="111">
                  <c:v>6.7</c:v>
                </c:pt>
                <c:pt idx="112">
                  <c:v>6.3</c:v>
                </c:pt>
                <c:pt idx="113">
                  <c:v>5.9</c:v>
                </c:pt>
                <c:pt idx="114">
                  <c:v>6.5</c:v>
                </c:pt>
                <c:pt idx="115">
                  <c:v>6.7</c:v>
                </c:pt>
                <c:pt idx="116">
                  <c:v>6.3</c:v>
                </c:pt>
                <c:pt idx="117">
                  <c:v>5.9</c:v>
                </c:pt>
                <c:pt idx="118">
                  <c:v>6.4</c:v>
                </c:pt>
                <c:pt idx="119">
                  <c:v>6.7</c:v>
                </c:pt>
                <c:pt idx="120">
                  <c:v>6.3</c:v>
                </c:pt>
                <c:pt idx="121">
                  <c:v>6</c:v>
                </c:pt>
                <c:pt idx="122">
                  <c:v>6</c:v>
                </c:pt>
                <c:pt idx="123">
                  <c:v>6.8</c:v>
                </c:pt>
                <c:pt idx="124">
                  <c:v>6.4</c:v>
                </c:pt>
                <c:pt idx="125">
                  <c:v>6</c:v>
                </c:pt>
                <c:pt idx="126">
                  <c:v>5.9</c:v>
                </c:pt>
                <c:pt idx="127">
                  <c:v>6.4</c:v>
                </c:pt>
                <c:pt idx="128">
                  <c:v>6.7</c:v>
                </c:pt>
                <c:pt idx="129">
                  <c:v>6.3</c:v>
                </c:pt>
                <c:pt idx="130">
                  <c:v>5.9</c:v>
                </c:pt>
                <c:pt idx="131">
                  <c:v>6.6</c:v>
                </c:pt>
                <c:pt idx="132">
                  <c:v>6.7</c:v>
                </c:pt>
                <c:pt idx="133">
                  <c:v>6.2</c:v>
                </c:pt>
                <c:pt idx="134">
                  <c:v>5.9</c:v>
                </c:pt>
                <c:pt idx="135">
                  <c:v>6.7</c:v>
                </c:pt>
                <c:pt idx="136">
                  <c:v>6.6</c:v>
                </c:pt>
                <c:pt idx="137">
                  <c:v>6.2</c:v>
                </c:pt>
                <c:pt idx="138">
                  <c:v>5.8</c:v>
                </c:pt>
                <c:pt idx="139">
                  <c:v>6.8</c:v>
                </c:pt>
                <c:pt idx="140">
                  <c:v>6.6</c:v>
                </c:pt>
                <c:pt idx="141">
                  <c:v>6.2</c:v>
                </c:pt>
                <c:pt idx="142">
                  <c:v>5.9</c:v>
                </c:pt>
                <c:pt idx="143">
                  <c:v>6.9</c:v>
                </c:pt>
                <c:pt idx="144">
                  <c:v>6.5</c:v>
                </c:pt>
                <c:pt idx="145">
                  <c:v>6.1</c:v>
                </c:pt>
                <c:pt idx="146">
                  <c:v>5.9</c:v>
                </c:pt>
                <c:pt idx="147">
                  <c:v>6.9</c:v>
                </c:pt>
                <c:pt idx="148">
                  <c:v>6.5</c:v>
                </c:pt>
                <c:pt idx="149">
                  <c:v>6.1</c:v>
                </c:pt>
                <c:pt idx="150">
                  <c:v>5.9</c:v>
                </c:pt>
                <c:pt idx="151">
                  <c:v>6.5</c:v>
                </c:pt>
                <c:pt idx="152">
                  <c:v>6.2</c:v>
                </c:pt>
                <c:pt idx="153">
                  <c:v>5.8</c:v>
                </c:pt>
                <c:pt idx="154">
                  <c:v>6.8</c:v>
                </c:pt>
                <c:pt idx="155">
                  <c:v>6.6</c:v>
                </c:pt>
                <c:pt idx="156">
                  <c:v>6.2</c:v>
                </c:pt>
                <c:pt idx="157">
                  <c:v>5.9</c:v>
                </c:pt>
                <c:pt idx="158">
                  <c:v>6.8</c:v>
                </c:pt>
                <c:pt idx="159">
                  <c:v>6.5</c:v>
                </c:pt>
                <c:pt idx="160">
                  <c:v>6.1</c:v>
                </c:pt>
                <c:pt idx="161">
                  <c:v>5.9</c:v>
                </c:pt>
                <c:pt idx="162">
                  <c:v>6.9</c:v>
                </c:pt>
                <c:pt idx="163">
                  <c:v>6.5</c:v>
                </c:pt>
                <c:pt idx="164">
                  <c:v>6.1</c:v>
                </c:pt>
                <c:pt idx="165">
                  <c:v>5.9</c:v>
                </c:pt>
                <c:pt idx="166">
                  <c:v>6.9</c:v>
                </c:pt>
                <c:pt idx="167">
                  <c:v>6.5</c:v>
                </c:pt>
                <c:pt idx="168">
                  <c:v>6.1</c:v>
                </c:pt>
                <c:pt idx="169">
                  <c:v>6</c:v>
                </c:pt>
                <c:pt idx="170">
                  <c:v>6.9</c:v>
                </c:pt>
                <c:pt idx="171">
                  <c:v>6.4</c:v>
                </c:pt>
                <c:pt idx="172">
                  <c:v>6</c:v>
                </c:pt>
                <c:pt idx="173">
                  <c:v>6.1</c:v>
                </c:pt>
                <c:pt idx="174">
                  <c:v>6.9</c:v>
                </c:pt>
                <c:pt idx="175">
                  <c:v>6.4</c:v>
                </c:pt>
                <c:pt idx="176">
                  <c:v>5.8</c:v>
                </c:pt>
                <c:pt idx="177">
                  <c:v>6.4</c:v>
                </c:pt>
                <c:pt idx="178">
                  <c:v>6.7</c:v>
                </c:pt>
                <c:pt idx="179">
                  <c:v>6.2</c:v>
                </c:pt>
                <c:pt idx="180">
                  <c:v>5.9</c:v>
                </c:pt>
                <c:pt idx="181">
                  <c:v>6.6</c:v>
                </c:pt>
                <c:pt idx="182">
                  <c:v>6.7</c:v>
                </c:pt>
                <c:pt idx="183">
                  <c:v>6.2</c:v>
                </c:pt>
                <c:pt idx="184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C8-408E-AB5F-FE9611E543AF}"/>
            </c:ext>
          </c:extLst>
        </c:ser>
        <c:ser>
          <c:idx val="2"/>
          <c:order val="2"/>
          <c:tx>
            <c:strRef>
              <c:f>'Parámetros proc.'!$J$1:$M$1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proc.'!$A$3:$A$188</c:f>
              <c:numCache>
                <c:formatCode>General</c:formatCode>
                <c:ptCount val="1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</c:numCache>
            </c:numRef>
          </c:xVal>
          <c:yVal>
            <c:numRef>
              <c:f>'Parámetros proc.'!$K$3:$K$188</c:f>
              <c:numCache>
                <c:formatCode>General</c:formatCode>
                <c:ptCount val="186"/>
                <c:pt idx="0">
                  <c:v>6.5</c:v>
                </c:pt>
                <c:pt idx="1">
                  <c:v>6.4</c:v>
                </c:pt>
                <c:pt idx="2">
                  <c:v>6.3</c:v>
                </c:pt>
                <c:pt idx="3">
                  <c:v>6</c:v>
                </c:pt>
                <c:pt idx="4">
                  <c:v>6.1</c:v>
                </c:pt>
                <c:pt idx="5">
                  <c:v>6.9</c:v>
                </c:pt>
                <c:pt idx="6">
                  <c:v>6.4</c:v>
                </c:pt>
                <c:pt idx="7">
                  <c:v>6</c:v>
                </c:pt>
                <c:pt idx="8">
                  <c:v>6.1</c:v>
                </c:pt>
                <c:pt idx="9">
                  <c:v>6.8</c:v>
                </c:pt>
                <c:pt idx="10">
                  <c:v>6.4</c:v>
                </c:pt>
                <c:pt idx="11">
                  <c:v>6</c:v>
                </c:pt>
                <c:pt idx="12">
                  <c:v>6.2</c:v>
                </c:pt>
                <c:pt idx="13">
                  <c:v>6.8</c:v>
                </c:pt>
                <c:pt idx="14">
                  <c:v>6.4</c:v>
                </c:pt>
                <c:pt idx="15">
                  <c:v>6</c:v>
                </c:pt>
                <c:pt idx="16">
                  <c:v>6.2</c:v>
                </c:pt>
                <c:pt idx="17">
                  <c:v>6.8</c:v>
                </c:pt>
                <c:pt idx="18">
                  <c:v>6.3</c:v>
                </c:pt>
                <c:pt idx="19">
                  <c:v>6</c:v>
                </c:pt>
                <c:pt idx="20">
                  <c:v>6.3</c:v>
                </c:pt>
                <c:pt idx="21">
                  <c:v>6.8</c:v>
                </c:pt>
                <c:pt idx="22">
                  <c:v>6.3</c:v>
                </c:pt>
                <c:pt idx="23">
                  <c:v>5.9</c:v>
                </c:pt>
                <c:pt idx="24">
                  <c:v>6.4</c:v>
                </c:pt>
                <c:pt idx="25">
                  <c:v>6.2</c:v>
                </c:pt>
                <c:pt idx="26">
                  <c:v>6</c:v>
                </c:pt>
                <c:pt idx="27">
                  <c:v>6</c:v>
                </c:pt>
                <c:pt idx="28">
                  <c:v>6.9</c:v>
                </c:pt>
                <c:pt idx="29">
                  <c:v>6.4</c:v>
                </c:pt>
                <c:pt idx="30">
                  <c:v>6.1</c:v>
                </c:pt>
                <c:pt idx="31">
                  <c:v>6</c:v>
                </c:pt>
                <c:pt idx="32">
                  <c:v>6.9</c:v>
                </c:pt>
                <c:pt idx="33">
                  <c:v>6.5</c:v>
                </c:pt>
                <c:pt idx="34">
                  <c:v>6.1</c:v>
                </c:pt>
                <c:pt idx="35">
                  <c:v>5.9</c:v>
                </c:pt>
                <c:pt idx="36">
                  <c:v>6.9</c:v>
                </c:pt>
                <c:pt idx="37">
                  <c:v>6.5</c:v>
                </c:pt>
                <c:pt idx="38">
                  <c:v>6.1</c:v>
                </c:pt>
                <c:pt idx="39">
                  <c:v>5.9</c:v>
                </c:pt>
                <c:pt idx="40">
                  <c:v>6.9</c:v>
                </c:pt>
                <c:pt idx="41">
                  <c:v>6.5</c:v>
                </c:pt>
                <c:pt idx="42">
                  <c:v>6.1</c:v>
                </c:pt>
                <c:pt idx="43">
                  <c:v>5.9</c:v>
                </c:pt>
                <c:pt idx="44">
                  <c:v>6.9</c:v>
                </c:pt>
                <c:pt idx="45">
                  <c:v>6.6</c:v>
                </c:pt>
                <c:pt idx="46">
                  <c:v>6.2</c:v>
                </c:pt>
                <c:pt idx="47">
                  <c:v>5.8</c:v>
                </c:pt>
                <c:pt idx="48">
                  <c:v>6.8</c:v>
                </c:pt>
                <c:pt idx="49">
                  <c:v>6.6</c:v>
                </c:pt>
                <c:pt idx="50">
                  <c:v>5.7</c:v>
                </c:pt>
                <c:pt idx="51">
                  <c:v>6.6</c:v>
                </c:pt>
                <c:pt idx="52">
                  <c:v>6.7</c:v>
                </c:pt>
                <c:pt idx="53">
                  <c:v>6.3</c:v>
                </c:pt>
                <c:pt idx="54">
                  <c:v>5.9</c:v>
                </c:pt>
                <c:pt idx="55">
                  <c:v>6.5</c:v>
                </c:pt>
                <c:pt idx="56">
                  <c:v>6.7</c:v>
                </c:pt>
                <c:pt idx="57">
                  <c:v>6.3</c:v>
                </c:pt>
                <c:pt idx="58">
                  <c:v>5.9</c:v>
                </c:pt>
                <c:pt idx="59">
                  <c:v>6.4</c:v>
                </c:pt>
                <c:pt idx="60">
                  <c:v>6.8</c:v>
                </c:pt>
                <c:pt idx="61">
                  <c:v>6.3</c:v>
                </c:pt>
                <c:pt idx="62">
                  <c:v>6</c:v>
                </c:pt>
                <c:pt idx="63">
                  <c:v>6.3</c:v>
                </c:pt>
                <c:pt idx="64">
                  <c:v>6.8</c:v>
                </c:pt>
                <c:pt idx="65">
                  <c:v>6.4</c:v>
                </c:pt>
                <c:pt idx="66">
                  <c:v>6</c:v>
                </c:pt>
                <c:pt idx="67">
                  <c:v>6.2</c:v>
                </c:pt>
                <c:pt idx="68">
                  <c:v>6.8</c:v>
                </c:pt>
                <c:pt idx="69">
                  <c:v>6.4</c:v>
                </c:pt>
                <c:pt idx="70">
                  <c:v>6</c:v>
                </c:pt>
                <c:pt idx="71">
                  <c:v>6.1</c:v>
                </c:pt>
                <c:pt idx="72">
                  <c:v>6.8</c:v>
                </c:pt>
                <c:pt idx="73">
                  <c:v>6.4</c:v>
                </c:pt>
                <c:pt idx="74">
                  <c:v>6</c:v>
                </c:pt>
                <c:pt idx="75">
                  <c:v>5.9</c:v>
                </c:pt>
                <c:pt idx="76">
                  <c:v>6.6</c:v>
                </c:pt>
                <c:pt idx="77">
                  <c:v>6.3</c:v>
                </c:pt>
                <c:pt idx="78">
                  <c:v>5.9</c:v>
                </c:pt>
                <c:pt idx="79">
                  <c:v>6.4</c:v>
                </c:pt>
                <c:pt idx="80">
                  <c:v>6.8</c:v>
                </c:pt>
                <c:pt idx="81">
                  <c:v>6.3</c:v>
                </c:pt>
                <c:pt idx="82">
                  <c:v>6</c:v>
                </c:pt>
                <c:pt idx="83">
                  <c:v>6.3</c:v>
                </c:pt>
                <c:pt idx="84">
                  <c:v>6.8</c:v>
                </c:pt>
                <c:pt idx="85">
                  <c:v>6.3</c:v>
                </c:pt>
                <c:pt idx="86">
                  <c:v>6</c:v>
                </c:pt>
                <c:pt idx="87">
                  <c:v>6.3</c:v>
                </c:pt>
                <c:pt idx="88">
                  <c:v>6.8</c:v>
                </c:pt>
                <c:pt idx="89">
                  <c:v>6.4</c:v>
                </c:pt>
                <c:pt idx="90">
                  <c:v>6</c:v>
                </c:pt>
                <c:pt idx="91">
                  <c:v>6.1</c:v>
                </c:pt>
                <c:pt idx="92">
                  <c:v>6.9</c:v>
                </c:pt>
                <c:pt idx="93">
                  <c:v>6.4</c:v>
                </c:pt>
                <c:pt idx="94">
                  <c:v>6</c:v>
                </c:pt>
                <c:pt idx="95">
                  <c:v>6.1</c:v>
                </c:pt>
                <c:pt idx="96">
                  <c:v>6.9</c:v>
                </c:pt>
                <c:pt idx="97">
                  <c:v>6.4</c:v>
                </c:pt>
                <c:pt idx="98">
                  <c:v>6.1</c:v>
                </c:pt>
                <c:pt idx="99">
                  <c:v>6</c:v>
                </c:pt>
                <c:pt idx="100">
                  <c:v>6.9</c:v>
                </c:pt>
                <c:pt idx="101">
                  <c:v>5.9</c:v>
                </c:pt>
                <c:pt idx="102">
                  <c:v>5.8</c:v>
                </c:pt>
                <c:pt idx="103">
                  <c:v>6.8</c:v>
                </c:pt>
                <c:pt idx="104">
                  <c:v>6.6</c:v>
                </c:pt>
                <c:pt idx="105">
                  <c:v>6.2</c:v>
                </c:pt>
                <c:pt idx="106">
                  <c:v>5.9</c:v>
                </c:pt>
                <c:pt idx="107">
                  <c:v>6.6</c:v>
                </c:pt>
                <c:pt idx="108">
                  <c:v>6.7</c:v>
                </c:pt>
                <c:pt idx="109">
                  <c:v>6.3</c:v>
                </c:pt>
                <c:pt idx="110">
                  <c:v>5.9</c:v>
                </c:pt>
                <c:pt idx="111">
                  <c:v>6.5</c:v>
                </c:pt>
                <c:pt idx="112">
                  <c:v>6.7</c:v>
                </c:pt>
                <c:pt idx="113">
                  <c:v>6.3</c:v>
                </c:pt>
                <c:pt idx="114">
                  <c:v>5.9</c:v>
                </c:pt>
                <c:pt idx="115">
                  <c:v>6.4</c:v>
                </c:pt>
                <c:pt idx="116">
                  <c:v>6.8</c:v>
                </c:pt>
                <c:pt idx="117">
                  <c:v>6.3</c:v>
                </c:pt>
                <c:pt idx="118">
                  <c:v>6</c:v>
                </c:pt>
                <c:pt idx="119">
                  <c:v>6.3</c:v>
                </c:pt>
                <c:pt idx="120">
                  <c:v>6.8</c:v>
                </c:pt>
                <c:pt idx="121">
                  <c:v>6.4</c:v>
                </c:pt>
                <c:pt idx="122">
                  <c:v>6</c:v>
                </c:pt>
                <c:pt idx="123">
                  <c:v>6.2</c:v>
                </c:pt>
                <c:pt idx="124">
                  <c:v>6.9</c:v>
                </c:pt>
                <c:pt idx="125">
                  <c:v>6.4</c:v>
                </c:pt>
                <c:pt idx="126">
                  <c:v>5.6</c:v>
                </c:pt>
                <c:pt idx="127">
                  <c:v>6.8</c:v>
                </c:pt>
                <c:pt idx="128">
                  <c:v>6.6</c:v>
                </c:pt>
                <c:pt idx="129">
                  <c:v>6.2</c:v>
                </c:pt>
                <c:pt idx="130">
                  <c:v>5.9</c:v>
                </c:pt>
                <c:pt idx="131">
                  <c:v>6.6</c:v>
                </c:pt>
                <c:pt idx="132">
                  <c:v>6.7</c:v>
                </c:pt>
                <c:pt idx="133">
                  <c:v>6.3</c:v>
                </c:pt>
                <c:pt idx="134">
                  <c:v>5.9</c:v>
                </c:pt>
                <c:pt idx="135">
                  <c:v>6.6</c:v>
                </c:pt>
                <c:pt idx="136">
                  <c:v>6.7</c:v>
                </c:pt>
                <c:pt idx="137">
                  <c:v>6.3</c:v>
                </c:pt>
                <c:pt idx="138">
                  <c:v>5.9</c:v>
                </c:pt>
                <c:pt idx="139">
                  <c:v>6.5</c:v>
                </c:pt>
                <c:pt idx="140">
                  <c:v>6.7</c:v>
                </c:pt>
                <c:pt idx="141">
                  <c:v>6.3</c:v>
                </c:pt>
                <c:pt idx="142">
                  <c:v>5.9</c:v>
                </c:pt>
                <c:pt idx="143">
                  <c:v>6.4</c:v>
                </c:pt>
                <c:pt idx="144">
                  <c:v>6.8</c:v>
                </c:pt>
                <c:pt idx="145">
                  <c:v>6.3</c:v>
                </c:pt>
                <c:pt idx="146">
                  <c:v>6</c:v>
                </c:pt>
                <c:pt idx="147">
                  <c:v>6.3</c:v>
                </c:pt>
                <c:pt idx="148">
                  <c:v>6.8</c:v>
                </c:pt>
                <c:pt idx="149">
                  <c:v>6.4</c:v>
                </c:pt>
                <c:pt idx="150">
                  <c:v>6</c:v>
                </c:pt>
                <c:pt idx="151">
                  <c:v>6</c:v>
                </c:pt>
                <c:pt idx="152">
                  <c:v>6.6</c:v>
                </c:pt>
                <c:pt idx="153">
                  <c:v>6.3</c:v>
                </c:pt>
                <c:pt idx="154">
                  <c:v>6</c:v>
                </c:pt>
                <c:pt idx="155">
                  <c:v>6.4</c:v>
                </c:pt>
                <c:pt idx="156">
                  <c:v>6.8</c:v>
                </c:pt>
                <c:pt idx="157">
                  <c:v>6.3</c:v>
                </c:pt>
                <c:pt idx="158">
                  <c:v>6</c:v>
                </c:pt>
                <c:pt idx="159">
                  <c:v>6.2</c:v>
                </c:pt>
                <c:pt idx="160">
                  <c:v>6.8</c:v>
                </c:pt>
                <c:pt idx="161">
                  <c:v>6.4</c:v>
                </c:pt>
                <c:pt idx="162">
                  <c:v>6</c:v>
                </c:pt>
                <c:pt idx="163">
                  <c:v>6.1</c:v>
                </c:pt>
                <c:pt idx="164">
                  <c:v>6.9</c:v>
                </c:pt>
                <c:pt idx="165">
                  <c:v>6.4</c:v>
                </c:pt>
                <c:pt idx="166">
                  <c:v>6</c:v>
                </c:pt>
                <c:pt idx="167">
                  <c:v>6</c:v>
                </c:pt>
                <c:pt idx="168">
                  <c:v>6.9</c:v>
                </c:pt>
                <c:pt idx="169">
                  <c:v>6.5</c:v>
                </c:pt>
                <c:pt idx="170">
                  <c:v>6.1</c:v>
                </c:pt>
                <c:pt idx="171">
                  <c:v>5.9</c:v>
                </c:pt>
                <c:pt idx="172">
                  <c:v>6.9</c:v>
                </c:pt>
                <c:pt idx="173">
                  <c:v>6.5</c:v>
                </c:pt>
                <c:pt idx="174">
                  <c:v>6.1</c:v>
                </c:pt>
                <c:pt idx="175">
                  <c:v>5.9</c:v>
                </c:pt>
                <c:pt idx="176">
                  <c:v>6.9</c:v>
                </c:pt>
                <c:pt idx="177">
                  <c:v>6</c:v>
                </c:pt>
                <c:pt idx="178">
                  <c:v>5.9</c:v>
                </c:pt>
                <c:pt idx="179">
                  <c:v>6.5</c:v>
                </c:pt>
                <c:pt idx="180">
                  <c:v>6.7</c:v>
                </c:pt>
                <c:pt idx="181">
                  <c:v>6.3</c:v>
                </c:pt>
                <c:pt idx="182">
                  <c:v>5.9</c:v>
                </c:pt>
                <c:pt idx="183">
                  <c:v>6.4</c:v>
                </c:pt>
                <c:pt idx="184">
                  <c:v>6.8</c:v>
                </c:pt>
                <c:pt idx="185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B0-4FC2-BCB2-5F81BDF17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416175"/>
        <c:axId val="1746420975"/>
      </c:scatterChart>
      <c:valAx>
        <c:axId val="174641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Tiempo [min]</a:t>
                </a:r>
              </a:p>
            </c:rich>
          </c:tx>
          <c:layout>
            <c:manualLayout>
              <c:xMode val="edge"/>
              <c:yMode val="edge"/>
              <c:x val="0.4645960192475940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6420975"/>
        <c:crosses val="autoZero"/>
        <c:crossBetween val="midCat"/>
        <c:majorUnit val="20"/>
        <c:minorUnit val="1"/>
      </c:valAx>
      <c:valAx>
        <c:axId val="1746420975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Presión aire  [bar]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1054790026246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6416175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35135608048994"/>
          <c:y val="0.6996522309711285"/>
          <c:w val="0.55815310586176736"/>
          <c:h val="7.6969233012540106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80927384077"/>
          <c:y val="5.0925925925925923E-2"/>
          <c:w val="0.83725240594925632"/>
          <c:h val="0.741026538349373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'Parámetros proc.'!$B$1:$E$1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proc.'!$A$3:$A$189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</c:numCache>
            </c:numRef>
          </c:xVal>
          <c:yVal>
            <c:numRef>
              <c:f>'Parámetros proc.'!$D$3:$D$189</c:f>
              <c:numCache>
                <c:formatCode>General</c:formatCode>
                <c:ptCount val="187"/>
                <c:pt idx="0">
                  <c:v>17.399999999999999</c:v>
                </c:pt>
                <c:pt idx="1">
                  <c:v>17.399999999999999</c:v>
                </c:pt>
                <c:pt idx="2">
                  <c:v>17.8</c:v>
                </c:pt>
                <c:pt idx="3">
                  <c:v>23.8</c:v>
                </c:pt>
                <c:pt idx="4">
                  <c:v>43.2</c:v>
                </c:pt>
                <c:pt idx="5">
                  <c:v>50.7</c:v>
                </c:pt>
                <c:pt idx="6">
                  <c:v>53</c:v>
                </c:pt>
                <c:pt idx="7">
                  <c:v>53.8</c:v>
                </c:pt>
                <c:pt idx="8">
                  <c:v>54.3</c:v>
                </c:pt>
                <c:pt idx="9">
                  <c:v>54.2</c:v>
                </c:pt>
                <c:pt idx="10">
                  <c:v>54.1</c:v>
                </c:pt>
                <c:pt idx="11">
                  <c:v>54.1</c:v>
                </c:pt>
                <c:pt idx="12">
                  <c:v>53.6</c:v>
                </c:pt>
                <c:pt idx="13">
                  <c:v>52.9</c:v>
                </c:pt>
                <c:pt idx="14">
                  <c:v>52.8</c:v>
                </c:pt>
                <c:pt idx="15">
                  <c:v>53</c:v>
                </c:pt>
                <c:pt idx="16">
                  <c:v>53.2</c:v>
                </c:pt>
                <c:pt idx="17">
                  <c:v>53.4</c:v>
                </c:pt>
                <c:pt idx="18">
                  <c:v>53.6</c:v>
                </c:pt>
                <c:pt idx="19">
                  <c:v>53.6</c:v>
                </c:pt>
                <c:pt idx="20">
                  <c:v>53.6</c:v>
                </c:pt>
                <c:pt idx="21">
                  <c:v>53.8</c:v>
                </c:pt>
                <c:pt idx="22">
                  <c:v>53.9</c:v>
                </c:pt>
                <c:pt idx="23">
                  <c:v>54</c:v>
                </c:pt>
                <c:pt idx="24">
                  <c:v>54.1</c:v>
                </c:pt>
                <c:pt idx="25">
                  <c:v>54.1</c:v>
                </c:pt>
                <c:pt idx="26">
                  <c:v>54.1</c:v>
                </c:pt>
                <c:pt idx="27">
                  <c:v>54.3</c:v>
                </c:pt>
                <c:pt idx="28">
                  <c:v>54.5</c:v>
                </c:pt>
                <c:pt idx="29">
                  <c:v>54.1</c:v>
                </c:pt>
                <c:pt idx="30">
                  <c:v>54</c:v>
                </c:pt>
                <c:pt idx="31">
                  <c:v>54.1</c:v>
                </c:pt>
                <c:pt idx="32">
                  <c:v>54</c:v>
                </c:pt>
                <c:pt idx="33">
                  <c:v>53.9</c:v>
                </c:pt>
                <c:pt idx="34">
                  <c:v>54.3</c:v>
                </c:pt>
                <c:pt idx="35">
                  <c:v>54.3</c:v>
                </c:pt>
                <c:pt idx="36">
                  <c:v>54.1</c:v>
                </c:pt>
                <c:pt idx="37">
                  <c:v>54.2</c:v>
                </c:pt>
                <c:pt idx="38">
                  <c:v>54.1</c:v>
                </c:pt>
                <c:pt idx="39">
                  <c:v>53.9</c:v>
                </c:pt>
                <c:pt idx="40">
                  <c:v>53.6</c:v>
                </c:pt>
                <c:pt idx="41">
                  <c:v>53.3</c:v>
                </c:pt>
                <c:pt idx="42">
                  <c:v>53</c:v>
                </c:pt>
                <c:pt idx="43">
                  <c:v>52.8</c:v>
                </c:pt>
                <c:pt idx="44">
                  <c:v>52.6</c:v>
                </c:pt>
                <c:pt idx="45">
                  <c:v>52.5</c:v>
                </c:pt>
                <c:pt idx="46">
                  <c:v>52.4</c:v>
                </c:pt>
                <c:pt idx="47">
                  <c:v>52.2</c:v>
                </c:pt>
                <c:pt idx="48">
                  <c:v>51.9</c:v>
                </c:pt>
                <c:pt idx="49">
                  <c:v>51.7</c:v>
                </c:pt>
                <c:pt idx="50">
                  <c:v>51.7</c:v>
                </c:pt>
                <c:pt idx="51">
                  <c:v>51.7</c:v>
                </c:pt>
                <c:pt idx="52">
                  <c:v>51.8</c:v>
                </c:pt>
                <c:pt idx="53">
                  <c:v>52</c:v>
                </c:pt>
                <c:pt idx="54">
                  <c:v>52</c:v>
                </c:pt>
                <c:pt idx="55">
                  <c:v>52.1</c:v>
                </c:pt>
                <c:pt idx="56">
                  <c:v>52.2</c:v>
                </c:pt>
                <c:pt idx="57">
                  <c:v>52.4</c:v>
                </c:pt>
                <c:pt idx="58">
                  <c:v>52.4</c:v>
                </c:pt>
                <c:pt idx="59">
                  <c:v>52.3</c:v>
                </c:pt>
                <c:pt idx="60">
                  <c:v>52.4</c:v>
                </c:pt>
                <c:pt idx="61">
                  <c:v>52.4</c:v>
                </c:pt>
                <c:pt idx="62">
                  <c:v>52.5</c:v>
                </c:pt>
                <c:pt idx="63">
                  <c:v>52.6</c:v>
                </c:pt>
                <c:pt idx="64">
                  <c:v>52.8</c:v>
                </c:pt>
                <c:pt idx="65">
                  <c:v>52.9</c:v>
                </c:pt>
                <c:pt idx="66">
                  <c:v>53.2</c:v>
                </c:pt>
                <c:pt idx="67">
                  <c:v>53.6</c:v>
                </c:pt>
                <c:pt idx="68">
                  <c:v>54</c:v>
                </c:pt>
                <c:pt idx="69">
                  <c:v>54.1</c:v>
                </c:pt>
                <c:pt idx="70">
                  <c:v>54</c:v>
                </c:pt>
                <c:pt idx="71">
                  <c:v>53.9</c:v>
                </c:pt>
                <c:pt idx="72">
                  <c:v>53.8</c:v>
                </c:pt>
                <c:pt idx="73">
                  <c:v>53.6</c:v>
                </c:pt>
                <c:pt idx="74">
                  <c:v>53.4</c:v>
                </c:pt>
                <c:pt idx="75">
                  <c:v>53.3</c:v>
                </c:pt>
                <c:pt idx="76">
                  <c:v>53.1</c:v>
                </c:pt>
                <c:pt idx="77">
                  <c:v>52.9</c:v>
                </c:pt>
                <c:pt idx="78">
                  <c:v>52.6</c:v>
                </c:pt>
                <c:pt idx="79">
                  <c:v>52.4</c:v>
                </c:pt>
                <c:pt idx="80">
                  <c:v>52.2</c:v>
                </c:pt>
                <c:pt idx="81">
                  <c:v>52.1</c:v>
                </c:pt>
                <c:pt idx="82">
                  <c:v>52.3</c:v>
                </c:pt>
                <c:pt idx="83">
                  <c:v>52.3</c:v>
                </c:pt>
                <c:pt idx="84">
                  <c:v>52.2</c:v>
                </c:pt>
                <c:pt idx="85">
                  <c:v>51.8</c:v>
                </c:pt>
                <c:pt idx="86">
                  <c:v>51.5</c:v>
                </c:pt>
                <c:pt idx="87">
                  <c:v>51.3</c:v>
                </c:pt>
                <c:pt idx="88">
                  <c:v>51.4</c:v>
                </c:pt>
                <c:pt idx="89">
                  <c:v>51.5</c:v>
                </c:pt>
                <c:pt idx="90">
                  <c:v>51.6</c:v>
                </c:pt>
                <c:pt idx="91">
                  <c:v>51.6</c:v>
                </c:pt>
                <c:pt idx="92">
                  <c:v>51.6</c:v>
                </c:pt>
                <c:pt idx="93">
                  <c:v>51.6</c:v>
                </c:pt>
                <c:pt idx="94">
                  <c:v>51.5</c:v>
                </c:pt>
                <c:pt idx="95">
                  <c:v>51.4</c:v>
                </c:pt>
                <c:pt idx="96">
                  <c:v>51.3</c:v>
                </c:pt>
                <c:pt idx="97">
                  <c:v>51.1</c:v>
                </c:pt>
                <c:pt idx="98">
                  <c:v>51</c:v>
                </c:pt>
                <c:pt idx="99">
                  <c:v>51</c:v>
                </c:pt>
                <c:pt idx="100">
                  <c:v>51.2</c:v>
                </c:pt>
                <c:pt idx="101">
                  <c:v>51.3</c:v>
                </c:pt>
                <c:pt idx="102">
                  <c:v>51.1</c:v>
                </c:pt>
                <c:pt idx="103">
                  <c:v>51.3</c:v>
                </c:pt>
                <c:pt idx="104">
                  <c:v>51.5</c:v>
                </c:pt>
                <c:pt idx="105">
                  <c:v>51.3</c:v>
                </c:pt>
                <c:pt idx="106">
                  <c:v>51.6</c:v>
                </c:pt>
                <c:pt idx="107">
                  <c:v>52.2</c:v>
                </c:pt>
                <c:pt idx="108">
                  <c:v>52.4</c:v>
                </c:pt>
                <c:pt idx="109">
                  <c:v>52.3</c:v>
                </c:pt>
                <c:pt idx="110">
                  <c:v>52.5</c:v>
                </c:pt>
                <c:pt idx="111">
                  <c:v>53.2</c:v>
                </c:pt>
                <c:pt idx="112">
                  <c:v>53.6</c:v>
                </c:pt>
                <c:pt idx="113">
                  <c:v>53.4</c:v>
                </c:pt>
                <c:pt idx="114">
                  <c:v>55.7</c:v>
                </c:pt>
                <c:pt idx="115">
                  <c:v>55.7</c:v>
                </c:pt>
                <c:pt idx="116">
                  <c:v>54.5</c:v>
                </c:pt>
                <c:pt idx="117">
                  <c:v>54</c:v>
                </c:pt>
                <c:pt idx="118">
                  <c:v>53.9</c:v>
                </c:pt>
                <c:pt idx="119">
                  <c:v>53.8</c:v>
                </c:pt>
                <c:pt idx="120">
                  <c:v>54</c:v>
                </c:pt>
                <c:pt idx="121">
                  <c:v>54.1</c:v>
                </c:pt>
                <c:pt idx="122">
                  <c:v>54</c:v>
                </c:pt>
                <c:pt idx="123">
                  <c:v>54.2</c:v>
                </c:pt>
                <c:pt idx="124">
                  <c:v>54.2</c:v>
                </c:pt>
                <c:pt idx="125">
                  <c:v>54.2</c:v>
                </c:pt>
                <c:pt idx="126">
                  <c:v>54.3</c:v>
                </c:pt>
                <c:pt idx="127">
                  <c:v>54.4</c:v>
                </c:pt>
                <c:pt idx="128">
                  <c:v>54.4</c:v>
                </c:pt>
                <c:pt idx="129">
                  <c:v>54.3</c:v>
                </c:pt>
                <c:pt idx="130">
                  <c:v>54.1</c:v>
                </c:pt>
                <c:pt idx="131">
                  <c:v>53.9</c:v>
                </c:pt>
                <c:pt idx="132">
                  <c:v>53.9</c:v>
                </c:pt>
                <c:pt idx="133">
                  <c:v>53.9</c:v>
                </c:pt>
                <c:pt idx="134">
                  <c:v>53.8</c:v>
                </c:pt>
                <c:pt idx="135">
                  <c:v>53.8</c:v>
                </c:pt>
                <c:pt idx="136">
                  <c:v>53.9</c:v>
                </c:pt>
                <c:pt idx="137">
                  <c:v>53.9</c:v>
                </c:pt>
                <c:pt idx="138">
                  <c:v>53.7</c:v>
                </c:pt>
                <c:pt idx="139">
                  <c:v>53.8</c:v>
                </c:pt>
                <c:pt idx="140">
                  <c:v>54</c:v>
                </c:pt>
                <c:pt idx="141">
                  <c:v>54</c:v>
                </c:pt>
                <c:pt idx="142">
                  <c:v>54.2</c:v>
                </c:pt>
                <c:pt idx="143">
                  <c:v>54</c:v>
                </c:pt>
                <c:pt idx="144">
                  <c:v>53.9</c:v>
                </c:pt>
                <c:pt idx="145">
                  <c:v>54</c:v>
                </c:pt>
                <c:pt idx="146">
                  <c:v>53.9</c:v>
                </c:pt>
                <c:pt idx="147">
                  <c:v>54</c:v>
                </c:pt>
                <c:pt idx="148">
                  <c:v>53.9</c:v>
                </c:pt>
                <c:pt idx="149">
                  <c:v>53.9</c:v>
                </c:pt>
                <c:pt idx="150">
                  <c:v>53.9</c:v>
                </c:pt>
                <c:pt idx="151">
                  <c:v>53.8</c:v>
                </c:pt>
                <c:pt idx="152">
                  <c:v>53.9</c:v>
                </c:pt>
                <c:pt idx="153">
                  <c:v>53.8</c:v>
                </c:pt>
                <c:pt idx="154">
                  <c:v>54</c:v>
                </c:pt>
                <c:pt idx="155">
                  <c:v>53.9</c:v>
                </c:pt>
                <c:pt idx="156">
                  <c:v>54.1</c:v>
                </c:pt>
                <c:pt idx="157">
                  <c:v>54.2</c:v>
                </c:pt>
                <c:pt idx="158">
                  <c:v>54.1</c:v>
                </c:pt>
                <c:pt idx="159">
                  <c:v>54.3</c:v>
                </c:pt>
                <c:pt idx="160">
                  <c:v>54.2</c:v>
                </c:pt>
                <c:pt idx="161">
                  <c:v>54.1</c:v>
                </c:pt>
                <c:pt idx="162">
                  <c:v>54.3</c:v>
                </c:pt>
                <c:pt idx="163">
                  <c:v>54.3</c:v>
                </c:pt>
                <c:pt idx="164">
                  <c:v>54.2</c:v>
                </c:pt>
                <c:pt idx="165">
                  <c:v>54.3</c:v>
                </c:pt>
                <c:pt idx="166">
                  <c:v>54.3</c:v>
                </c:pt>
                <c:pt idx="167">
                  <c:v>54.3</c:v>
                </c:pt>
                <c:pt idx="168">
                  <c:v>54.2</c:v>
                </c:pt>
                <c:pt idx="169">
                  <c:v>54.2</c:v>
                </c:pt>
                <c:pt idx="170">
                  <c:v>54.2</c:v>
                </c:pt>
                <c:pt idx="171">
                  <c:v>54.3</c:v>
                </c:pt>
                <c:pt idx="172">
                  <c:v>54.3</c:v>
                </c:pt>
                <c:pt idx="173">
                  <c:v>54.3</c:v>
                </c:pt>
                <c:pt idx="174">
                  <c:v>54.2</c:v>
                </c:pt>
                <c:pt idx="175">
                  <c:v>54.5</c:v>
                </c:pt>
                <c:pt idx="176">
                  <c:v>55.5</c:v>
                </c:pt>
                <c:pt idx="177">
                  <c:v>56.2</c:v>
                </c:pt>
                <c:pt idx="178">
                  <c:v>56.4</c:v>
                </c:pt>
                <c:pt idx="179">
                  <c:v>56.6</c:v>
                </c:pt>
                <c:pt idx="180">
                  <c:v>56.8</c:v>
                </c:pt>
                <c:pt idx="181">
                  <c:v>56.9</c:v>
                </c:pt>
                <c:pt idx="182">
                  <c:v>56.8</c:v>
                </c:pt>
                <c:pt idx="183">
                  <c:v>56.9</c:v>
                </c:pt>
                <c:pt idx="184">
                  <c:v>57</c:v>
                </c:pt>
                <c:pt idx="185">
                  <c:v>57</c:v>
                </c:pt>
                <c:pt idx="186">
                  <c:v>57.2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D3-48AC-A8E8-5B5BAE95B0E8}"/>
            </c:ext>
          </c:extLst>
        </c:ser>
        <c:ser>
          <c:idx val="1"/>
          <c:order val="1"/>
          <c:tx>
            <c:strRef>
              <c:f>'Parámetros proc.'!$F$1:$I$1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proc.'!$A$3:$A$187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'Parámetros proc.'!$H$3:$H$187</c:f>
              <c:numCache>
                <c:formatCode>General</c:formatCode>
                <c:ptCount val="185"/>
                <c:pt idx="0">
                  <c:v>50.7</c:v>
                </c:pt>
                <c:pt idx="1">
                  <c:v>51.4</c:v>
                </c:pt>
                <c:pt idx="2">
                  <c:v>52.2</c:v>
                </c:pt>
                <c:pt idx="3">
                  <c:v>52.7</c:v>
                </c:pt>
                <c:pt idx="4">
                  <c:v>53.3</c:v>
                </c:pt>
                <c:pt idx="5">
                  <c:v>53.6</c:v>
                </c:pt>
                <c:pt idx="6">
                  <c:v>53.9</c:v>
                </c:pt>
                <c:pt idx="7">
                  <c:v>53.6</c:v>
                </c:pt>
                <c:pt idx="8">
                  <c:v>53</c:v>
                </c:pt>
                <c:pt idx="9">
                  <c:v>53.3</c:v>
                </c:pt>
                <c:pt idx="10">
                  <c:v>53.7</c:v>
                </c:pt>
                <c:pt idx="11">
                  <c:v>53.1</c:v>
                </c:pt>
                <c:pt idx="12">
                  <c:v>53.3</c:v>
                </c:pt>
                <c:pt idx="13">
                  <c:v>53.6</c:v>
                </c:pt>
                <c:pt idx="14">
                  <c:v>53.3</c:v>
                </c:pt>
                <c:pt idx="15">
                  <c:v>53.6</c:v>
                </c:pt>
                <c:pt idx="16">
                  <c:v>53.4</c:v>
                </c:pt>
                <c:pt idx="17">
                  <c:v>53.7</c:v>
                </c:pt>
                <c:pt idx="18">
                  <c:v>53.4</c:v>
                </c:pt>
                <c:pt idx="19">
                  <c:v>52.9</c:v>
                </c:pt>
                <c:pt idx="20">
                  <c:v>52.5</c:v>
                </c:pt>
                <c:pt idx="21">
                  <c:v>52</c:v>
                </c:pt>
                <c:pt idx="22">
                  <c:v>51.7</c:v>
                </c:pt>
                <c:pt idx="23">
                  <c:v>51.4</c:v>
                </c:pt>
                <c:pt idx="24">
                  <c:v>51.2</c:v>
                </c:pt>
                <c:pt idx="25">
                  <c:v>51.1</c:v>
                </c:pt>
                <c:pt idx="26">
                  <c:v>51.1</c:v>
                </c:pt>
                <c:pt idx="27">
                  <c:v>51.1</c:v>
                </c:pt>
                <c:pt idx="28">
                  <c:v>51.2</c:v>
                </c:pt>
                <c:pt idx="29">
                  <c:v>51.3</c:v>
                </c:pt>
                <c:pt idx="30">
                  <c:v>51.4</c:v>
                </c:pt>
                <c:pt idx="31">
                  <c:v>51.5</c:v>
                </c:pt>
                <c:pt idx="32">
                  <c:v>51.6</c:v>
                </c:pt>
                <c:pt idx="33">
                  <c:v>51.8</c:v>
                </c:pt>
                <c:pt idx="34">
                  <c:v>52</c:v>
                </c:pt>
                <c:pt idx="35">
                  <c:v>52.2</c:v>
                </c:pt>
                <c:pt idx="36">
                  <c:v>52.5</c:v>
                </c:pt>
                <c:pt idx="37">
                  <c:v>53.1</c:v>
                </c:pt>
                <c:pt idx="38">
                  <c:v>53.6</c:v>
                </c:pt>
                <c:pt idx="39">
                  <c:v>53.8</c:v>
                </c:pt>
                <c:pt idx="40">
                  <c:v>53.7</c:v>
                </c:pt>
                <c:pt idx="41">
                  <c:v>53.6</c:v>
                </c:pt>
                <c:pt idx="42">
                  <c:v>53.6</c:v>
                </c:pt>
                <c:pt idx="43">
                  <c:v>53.5</c:v>
                </c:pt>
                <c:pt idx="44">
                  <c:v>53.2</c:v>
                </c:pt>
                <c:pt idx="45">
                  <c:v>53</c:v>
                </c:pt>
                <c:pt idx="46">
                  <c:v>52.8</c:v>
                </c:pt>
                <c:pt idx="47">
                  <c:v>52.5</c:v>
                </c:pt>
                <c:pt idx="48">
                  <c:v>52.3</c:v>
                </c:pt>
                <c:pt idx="49">
                  <c:v>52.1</c:v>
                </c:pt>
                <c:pt idx="50">
                  <c:v>51.9</c:v>
                </c:pt>
                <c:pt idx="51">
                  <c:v>51.8</c:v>
                </c:pt>
                <c:pt idx="52">
                  <c:v>51.6</c:v>
                </c:pt>
                <c:pt idx="53">
                  <c:v>51.4</c:v>
                </c:pt>
                <c:pt idx="54">
                  <c:v>51.2</c:v>
                </c:pt>
                <c:pt idx="55">
                  <c:v>50.9</c:v>
                </c:pt>
                <c:pt idx="56">
                  <c:v>50.7</c:v>
                </c:pt>
                <c:pt idx="57">
                  <c:v>50.6</c:v>
                </c:pt>
                <c:pt idx="58">
                  <c:v>50.7</c:v>
                </c:pt>
                <c:pt idx="59">
                  <c:v>50.8</c:v>
                </c:pt>
                <c:pt idx="60">
                  <c:v>51.1</c:v>
                </c:pt>
                <c:pt idx="61">
                  <c:v>51.2</c:v>
                </c:pt>
                <c:pt idx="62">
                  <c:v>51.4</c:v>
                </c:pt>
                <c:pt idx="63">
                  <c:v>51.6</c:v>
                </c:pt>
                <c:pt idx="64">
                  <c:v>51.6</c:v>
                </c:pt>
                <c:pt idx="65">
                  <c:v>51.7</c:v>
                </c:pt>
                <c:pt idx="66">
                  <c:v>52.3</c:v>
                </c:pt>
                <c:pt idx="67">
                  <c:v>53</c:v>
                </c:pt>
                <c:pt idx="68">
                  <c:v>53.6</c:v>
                </c:pt>
                <c:pt idx="69">
                  <c:v>53.9</c:v>
                </c:pt>
                <c:pt idx="70">
                  <c:v>53.6</c:v>
                </c:pt>
                <c:pt idx="71">
                  <c:v>53</c:v>
                </c:pt>
                <c:pt idx="72">
                  <c:v>52.5</c:v>
                </c:pt>
                <c:pt idx="73">
                  <c:v>52.5</c:v>
                </c:pt>
                <c:pt idx="74">
                  <c:v>52.7</c:v>
                </c:pt>
                <c:pt idx="75">
                  <c:v>53</c:v>
                </c:pt>
                <c:pt idx="76">
                  <c:v>53.5</c:v>
                </c:pt>
                <c:pt idx="77">
                  <c:v>53.7</c:v>
                </c:pt>
                <c:pt idx="78">
                  <c:v>53.7</c:v>
                </c:pt>
                <c:pt idx="79">
                  <c:v>53.6</c:v>
                </c:pt>
                <c:pt idx="80">
                  <c:v>53.5</c:v>
                </c:pt>
                <c:pt idx="81">
                  <c:v>53.3</c:v>
                </c:pt>
                <c:pt idx="82">
                  <c:v>53.2</c:v>
                </c:pt>
                <c:pt idx="83">
                  <c:v>53</c:v>
                </c:pt>
                <c:pt idx="84">
                  <c:v>52.7</c:v>
                </c:pt>
                <c:pt idx="85">
                  <c:v>52.5</c:v>
                </c:pt>
                <c:pt idx="86">
                  <c:v>52.3</c:v>
                </c:pt>
                <c:pt idx="87">
                  <c:v>52.1</c:v>
                </c:pt>
                <c:pt idx="88">
                  <c:v>51.8</c:v>
                </c:pt>
                <c:pt idx="89">
                  <c:v>51.6</c:v>
                </c:pt>
                <c:pt idx="90">
                  <c:v>51.3</c:v>
                </c:pt>
                <c:pt idx="91">
                  <c:v>50.9</c:v>
                </c:pt>
                <c:pt idx="92">
                  <c:v>50.5</c:v>
                </c:pt>
                <c:pt idx="93">
                  <c:v>50.2</c:v>
                </c:pt>
                <c:pt idx="94">
                  <c:v>49.9</c:v>
                </c:pt>
                <c:pt idx="95">
                  <c:v>49.5</c:v>
                </c:pt>
                <c:pt idx="96">
                  <c:v>49.1</c:v>
                </c:pt>
                <c:pt idx="97">
                  <c:v>48.9</c:v>
                </c:pt>
                <c:pt idx="98">
                  <c:v>48.8</c:v>
                </c:pt>
                <c:pt idx="99">
                  <c:v>48.9</c:v>
                </c:pt>
                <c:pt idx="100">
                  <c:v>49.4</c:v>
                </c:pt>
                <c:pt idx="101">
                  <c:v>50</c:v>
                </c:pt>
                <c:pt idx="102">
                  <c:v>50.8</c:v>
                </c:pt>
                <c:pt idx="103">
                  <c:v>51.5</c:v>
                </c:pt>
                <c:pt idx="104">
                  <c:v>51.5</c:v>
                </c:pt>
                <c:pt idx="105">
                  <c:v>51.4</c:v>
                </c:pt>
                <c:pt idx="106">
                  <c:v>51.9</c:v>
                </c:pt>
                <c:pt idx="107">
                  <c:v>52.5</c:v>
                </c:pt>
                <c:pt idx="108">
                  <c:v>52.9</c:v>
                </c:pt>
                <c:pt idx="109">
                  <c:v>53.3</c:v>
                </c:pt>
                <c:pt idx="110">
                  <c:v>53.5</c:v>
                </c:pt>
                <c:pt idx="111">
                  <c:v>53.6</c:v>
                </c:pt>
                <c:pt idx="112">
                  <c:v>53.8</c:v>
                </c:pt>
                <c:pt idx="113">
                  <c:v>53.9</c:v>
                </c:pt>
                <c:pt idx="114">
                  <c:v>53.6</c:v>
                </c:pt>
                <c:pt idx="115">
                  <c:v>53.2</c:v>
                </c:pt>
                <c:pt idx="116">
                  <c:v>52.9</c:v>
                </c:pt>
                <c:pt idx="117">
                  <c:v>52.9</c:v>
                </c:pt>
                <c:pt idx="118">
                  <c:v>53.1</c:v>
                </c:pt>
                <c:pt idx="119">
                  <c:v>53.5</c:v>
                </c:pt>
                <c:pt idx="120">
                  <c:v>53.7</c:v>
                </c:pt>
                <c:pt idx="121">
                  <c:v>53.5</c:v>
                </c:pt>
                <c:pt idx="122">
                  <c:v>53.4</c:v>
                </c:pt>
                <c:pt idx="123">
                  <c:v>53.1</c:v>
                </c:pt>
                <c:pt idx="124">
                  <c:v>53</c:v>
                </c:pt>
                <c:pt idx="125">
                  <c:v>53.3</c:v>
                </c:pt>
                <c:pt idx="126">
                  <c:v>53.1</c:v>
                </c:pt>
                <c:pt idx="127">
                  <c:v>55.2</c:v>
                </c:pt>
                <c:pt idx="128">
                  <c:v>55.3</c:v>
                </c:pt>
                <c:pt idx="129">
                  <c:v>54.8</c:v>
                </c:pt>
                <c:pt idx="130">
                  <c:v>54.4</c:v>
                </c:pt>
                <c:pt idx="131">
                  <c:v>54.1</c:v>
                </c:pt>
                <c:pt idx="132">
                  <c:v>54.2</c:v>
                </c:pt>
                <c:pt idx="133">
                  <c:v>54</c:v>
                </c:pt>
                <c:pt idx="134">
                  <c:v>54.1</c:v>
                </c:pt>
                <c:pt idx="135">
                  <c:v>54.2</c:v>
                </c:pt>
                <c:pt idx="136">
                  <c:v>54</c:v>
                </c:pt>
                <c:pt idx="137">
                  <c:v>54.1</c:v>
                </c:pt>
                <c:pt idx="138">
                  <c:v>54.1</c:v>
                </c:pt>
                <c:pt idx="139">
                  <c:v>54.1</c:v>
                </c:pt>
                <c:pt idx="140">
                  <c:v>54.2</c:v>
                </c:pt>
                <c:pt idx="141">
                  <c:v>54.1</c:v>
                </c:pt>
                <c:pt idx="142">
                  <c:v>54.1</c:v>
                </c:pt>
                <c:pt idx="143">
                  <c:v>54.1</c:v>
                </c:pt>
                <c:pt idx="144">
                  <c:v>54</c:v>
                </c:pt>
                <c:pt idx="145">
                  <c:v>53.7</c:v>
                </c:pt>
                <c:pt idx="146">
                  <c:v>53.7</c:v>
                </c:pt>
                <c:pt idx="147">
                  <c:v>53.8</c:v>
                </c:pt>
                <c:pt idx="148">
                  <c:v>53.7</c:v>
                </c:pt>
                <c:pt idx="149">
                  <c:v>53.7</c:v>
                </c:pt>
                <c:pt idx="150">
                  <c:v>53.8</c:v>
                </c:pt>
                <c:pt idx="151">
                  <c:v>53.6</c:v>
                </c:pt>
                <c:pt idx="152">
                  <c:v>53.6</c:v>
                </c:pt>
                <c:pt idx="153">
                  <c:v>53.8</c:v>
                </c:pt>
                <c:pt idx="154">
                  <c:v>53.6</c:v>
                </c:pt>
                <c:pt idx="155">
                  <c:v>53.5</c:v>
                </c:pt>
                <c:pt idx="156">
                  <c:v>53.7</c:v>
                </c:pt>
                <c:pt idx="157">
                  <c:v>53.7</c:v>
                </c:pt>
                <c:pt idx="158">
                  <c:v>53.6</c:v>
                </c:pt>
                <c:pt idx="159">
                  <c:v>53.8</c:v>
                </c:pt>
                <c:pt idx="160">
                  <c:v>53.7</c:v>
                </c:pt>
                <c:pt idx="161">
                  <c:v>53.8</c:v>
                </c:pt>
                <c:pt idx="162">
                  <c:v>53.7</c:v>
                </c:pt>
                <c:pt idx="163">
                  <c:v>53.6</c:v>
                </c:pt>
                <c:pt idx="164">
                  <c:v>53.6</c:v>
                </c:pt>
                <c:pt idx="165">
                  <c:v>53.7</c:v>
                </c:pt>
                <c:pt idx="166">
                  <c:v>53.6</c:v>
                </c:pt>
                <c:pt idx="167">
                  <c:v>53.5</c:v>
                </c:pt>
                <c:pt idx="168">
                  <c:v>53.6</c:v>
                </c:pt>
                <c:pt idx="169">
                  <c:v>53.4</c:v>
                </c:pt>
                <c:pt idx="170">
                  <c:v>53.4</c:v>
                </c:pt>
                <c:pt idx="171">
                  <c:v>53.3</c:v>
                </c:pt>
                <c:pt idx="172">
                  <c:v>53.4</c:v>
                </c:pt>
                <c:pt idx="173">
                  <c:v>53.4</c:v>
                </c:pt>
                <c:pt idx="174">
                  <c:v>53.2</c:v>
                </c:pt>
                <c:pt idx="175">
                  <c:v>54.2</c:v>
                </c:pt>
                <c:pt idx="176">
                  <c:v>55.6</c:v>
                </c:pt>
                <c:pt idx="177">
                  <c:v>56.3</c:v>
                </c:pt>
                <c:pt idx="178">
                  <c:v>56.6</c:v>
                </c:pt>
                <c:pt idx="179">
                  <c:v>56.6</c:v>
                </c:pt>
                <c:pt idx="180">
                  <c:v>56.7</c:v>
                </c:pt>
                <c:pt idx="181">
                  <c:v>56.8</c:v>
                </c:pt>
                <c:pt idx="182">
                  <c:v>56.8</c:v>
                </c:pt>
                <c:pt idx="183">
                  <c:v>56.8</c:v>
                </c:pt>
                <c:pt idx="184">
                  <c:v>56.9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A8-45EF-A7F5-EB5B4B006942}"/>
            </c:ext>
          </c:extLst>
        </c:ser>
        <c:ser>
          <c:idx val="2"/>
          <c:order val="2"/>
          <c:tx>
            <c:strRef>
              <c:f>'Parámetros proc.'!$J$1:$M$1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proc.'!$A$3:$A$188</c:f>
              <c:numCache>
                <c:formatCode>General</c:formatCode>
                <c:ptCount val="1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</c:numCache>
            </c:numRef>
          </c:xVal>
          <c:yVal>
            <c:numRef>
              <c:f>'Parámetros proc.'!$L$3:$L$188</c:f>
              <c:numCache>
                <c:formatCode>General</c:formatCode>
                <c:ptCount val="186"/>
                <c:pt idx="0">
                  <c:v>24.5</c:v>
                </c:pt>
                <c:pt idx="1">
                  <c:v>41.5</c:v>
                </c:pt>
                <c:pt idx="2">
                  <c:v>49.4</c:v>
                </c:pt>
                <c:pt idx="3">
                  <c:v>52</c:v>
                </c:pt>
                <c:pt idx="4">
                  <c:v>52.9</c:v>
                </c:pt>
                <c:pt idx="5">
                  <c:v>53.7</c:v>
                </c:pt>
                <c:pt idx="6">
                  <c:v>54</c:v>
                </c:pt>
                <c:pt idx="7">
                  <c:v>52.7</c:v>
                </c:pt>
                <c:pt idx="8">
                  <c:v>52.5</c:v>
                </c:pt>
                <c:pt idx="9">
                  <c:v>52.8</c:v>
                </c:pt>
                <c:pt idx="10">
                  <c:v>53</c:v>
                </c:pt>
                <c:pt idx="11">
                  <c:v>53.2</c:v>
                </c:pt>
                <c:pt idx="12">
                  <c:v>53.3</c:v>
                </c:pt>
                <c:pt idx="13">
                  <c:v>53.3</c:v>
                </c:pt>
                <c:pt idx="14">
                  <c:v>53.2</c:v>
                </c:pt>
                <c:pt idx="15">
                  <c:v>53.6</c:v>
                </c:pt>
                <c:pt idx="16">
                  <c:v>53.8</c:v>
                </c:pt>
                <c:pt idx="17">
                  <c:v>53.5</c:v>
                </c:pt>
                <c:pt idx="18">
                  <c:v>53.7</c:v>
                </c:pt>
                <c:pt idx="19">
                  <c:v>53.7</c:v>
                </c:pt>
                <c:pt idx="20">
                  <c:v>53.8</c:v>
                </c:pt>
                <c:pt idx="21">
                  <c:v>53.8</c:v>
                </c:pt>
                <c:pt idx="22">
                  <c:v>54</c:v>
                </c:pt>
                <c:pt idx="23">
                  <c:v>54.2</c:v>
                </c:pt>
                <c:pt idx="24">
                  <c:v>54</c:v>
                </c:pt>
                <c:pt idx="25">
                  <c:v>54.2</c:v>
                </c:pt>
                <c:pt idx="26">
                  <c:v>54.5</c:v>
                </c:pt>
                <c:pt idx="27">
                  <c:v>54.7</c:v>
                </c:pt>
                <c:pt idx="28">
                  <c:v>54.5</c:v>
                </c:pt>
                <c:pt idx="29">
                  <c:v>54.2</c:v>
                </c:pt>
                <c:pt idx="30">
                  <c:v>53.9</c:v>
                </c:pt>
                <c:pt idx="31">
                  <c:v>53.7</c:v>
                </c:pt>
                <c:pt idx="32">
                  <c:v>53.6</c:v>
                </c:pt>
                <c:pt idx="33">
                  <c:v>53.5</c:v>
                </c:pt>
                <c:pt idx="34">
                  <c:v>53.4</c:v>
                </c:pt>
                <c:pt idx="35">
                  <c:v>53.4</c:v>
                </c:pt>
                <c:pt idx="36">
                  <c:v>53.2</c:v>
                </c:pt>
                <c:pt idx="37">
                  <c:v>53</c:v>
                </c:pt>
                <c:pt idx="38">
                  <c:v>53.2</c:v>
                </c:pt>
                <c:pt idx="39">
                  <c:v>53</c:v>
                </c:pt>
                <c:pt idx="40">
                  <c:v>52.9</c:v>
                </c:pt>
                <c:pt idx="41">
                  <c:v>52.4</c:v>
                </c:pt>
                <c:pt idx="42">
                  <c:v>52</c:v>
                </c:pt>
                <c:pt idx="43">
                  <c:v>51.8</c:v>
                </c:pt>
                <c:pt idx="44">
                  <c:v>51.7</c:v>
                </c:pt>
                <c:pt idx="45">
                  <c:v>51.6</c:v>
                </c:pt>
                <c:pt idx="46">
                  <c:v>51.6</c:v>
                </c:pt>
                <c:pt idx="47">
                  <c:v>51.7</c:v>
                </c:pt>
                <c:pt idx="48">
                  <c:v>51.9</c:v>
                </c:pt>
                <c:pt idx="49">
                  <c:v>52.1</c:v>
                </c:pt>
                <c:pt idx="50">
                  <c:v>52.4</c:v>
                </c:pt>
                <c:pt idx="51">
                  <c:v>52.8</c:v>
                </c:pt>
                <c:pt idx="52">
                  <c:v>53</c:v>
                </c:pt>
                <c:pt idx="53">
                  <c:v>53.1</c:v>
                </c:pt>
                <c:pt idx="54">
                  <c:v>53.4</c:v>
                </c:pt>
                <c:pt idx="55">
                  <c:v>53.7</c:v>
                </c:pt>
                <c:pt idx="56">
                  <c:v>54.1</c:v>
                </c:pt>
                <c:pt idx="57">
                  <c:v>54.2</c:v>
                </c:pt>
                <c:pt idx="58">
                  <c:v>54.2</c:v>
                </c:pt>
                <c:pt idx="59">
                  <c:v>54</c:v>
                </c:pt>
                <c:pt idx="60">
                  <c:v>53.8</c:v>
                </c:pt>
                <c:pt idx="61">
                  <c:v>53.6</c:v>
                </c:pt>
                <c:pt idx="62">
                  <c:v>53.4</c:v>
                </c:pt>
                <c:pt idx="63">
                  <c:v>53.2</c:v>
                </c:pt>
                <c:pt idx="64">
                  <c:v>52.9</c:v>
                </c:pt>
                <c:pt idx="65">
                  <c:v>52.7</c:v>
                </c:pt>
                <c:pt idx="66">
                  <c:v>52.5</c:v>
                </c:pt>
                <c:pt idx="67">
                  <c:v>52.4</c:v>
                </c:pt>
                <c:pt idx="68">
                  <c:v>52.1</c:v>
                </c:pt>
                <c:pt idx="69">
                  <c:v>51.8</c:v>
                </c:pt>
                <c:pt idx="70">
                  <c:v>51.5</c:v>
                </c:pt>
                <c:pt idx="71">
                  <c:v>51.1</c:v>
                </c:pt>
                <c:pt idx="72">
                  <c:v>50.9</c:v>
                </c:pt>
                <c:pt idx="73">
                  <c:v>50.5</c:v>
                </c:pt>
                <c:pt idx="74">
                  <c:v>50.2</c:v>
                </c:pt>
                <c:pt idx="75">
                  <c:v>49.9</c:v>
                </c:pt>
                <c:pt idx="76">
                  <c:v>49.5</c:v>
                </c:pt>
                <c:pt idx="77">
                  <c:v>49.4</c:v>
                </c:pt>
                <c:pt idx="78">
                  <c:v>49.5</c:v>
                </c:pt>
                <c:pt idx="79">
                  <c:v>49.6</c:v>
                </c:pt>
                <c:pt idx="80">
                  <c:v>49.6</c:v>
                </c:pt>
                <c:pt idx="81">
                  <c:v>49.5</c:v>
                </c:pt>
                <c:pt idx="82">
                  <c:v>49.8</c:v>
                </c:pt>
                <c:pt idx="83">
                  <c:v>50.5</c:v>
                </c:pt>
                <c:pt idx="84">
                  <c:v>50.8</c:v>
                </c:pt>
                <c:pt idx="85">
                  <c:v>51.7</c:v>
                </c:pt>
                <c:pt idx="86">
                  <c:v>52.6</c:v>
                </c:pt>
                <c:pt idx="87">
                  <c:v>53.2</c:v>
                </c:pt>
                <c:pt idx="88">
                  <c:v>53.4</c:v>
                </c:pt>
                <c:pt idx="89">
                  <c:v>52.6</c:v>
                </c:pt>
                <c:pt idx="90">
                  <c:v>51.7</c:v>
                </c:pt>
                <c:pt idx="91">
                  <c:v>51.9</c:v>
                </c:pt>
                <c:pt idx="92">
                  <c:v>52.6</c:v>
                </c:pt>
                <c:pt idx="93">
                  <c:v>53.4</c:v>
                </c:pt>
                <c:pt idx="94">
                  <c:v>54</c:v>
                </c:pt>
                <c:pt idx="95">
                  <c:v>54.5</c:v>
                </c:pt>
                <c:pt idx="96">
                  <c:v>54.9</c:v>
                </c:pt>
                <c:pt idx="97">
                  <c:v>55.3</c:v>
                </c:pt>
                <c:pt idx="98">
                  <c:v>55.3</c:v>
                </c:pt>
                <c:pt idx="99">
                  <c:v>55.2</c:v>
                </c:pt>
                <c:pt idx="100">
                  <c:v>55.1</c:v>
                </c:pt>
                <c:pt idx="101">
                  <c:v>55.1</c:v>
                </c:pt>
                <c:pt idx="102">
                  <c:v>55.1</c:v>
                </c:pt>
                <c:pt idx="103">
                  <c:v>55</c:v>
                </c:pt>
                <c:pt idx="104">
                  <c:v>54.9</c:v>
                </c:pt>
                <c:pt idx="105">
                  <c:v>54.8</c:v>
                </c:pt>
                <c:pt idx="106">
                  <c:v>54.6</c:v>
                </c:pt>
                <c:pt idx="107">
                  <c:v>54.4</c:v>
                </c:pt>
                <c:pt idx="108">
                  <c:v>54.2</c:v>
                </c:pt>
                <c:pt idx="109">
                  <c:v>54</c:v>
                </c:pt>
                <c:pt idx="110">
                  <c:v>53.9</c:v>
                </c:pt>
                <c:pt idx="111">
                  <c:v>53.6</c:v>
                </c:pt>
                <c:pt idx="112">
                  <c:v>53.2</c:v>
                </c:pt>
                <c:pt idx="113">
                  <c:v>52.8</c:v>
                </c:pt>
                <c:pt idx="114">
                  <c:v>52.6</c:v>
                </c:pt>
                <c:pt idx="115">
                  <c:v>52.3</c:v>
                </c:pt>
                <c:pt idx="116">
                  <c:v>52</c:v>
                </c:pt>
                <c:pt idx="117">
                  <c:v>51.7</c:v>
                </c:pt>
                <c:pt idx="118">
                  <c:v>51.4</c:v>
                </c:pt>
                <c:pt idx="119">
                  <c:v>51.5</c:v>
                </c:pt>
                <c:pt idx="120">
                  <c:v>51.6</c:v>
                </c:pt>
                <c:pt idx="121">
                  <c:v>51.6</c:v>
                </c:pt>
                <c:pt idx="122">
                  <c:v>51.4</c:v>
                </c:pt>
                <c:pt idx="123">
                  <c:v>51.7</c:v>
                </c:pt>
                <c:pt idx="124">
                  <c:v>52.3</c:v>
                </c:pt>
                <c:pt idx="125">
                  <c:v>53.2</c:v>
                </c:pt>
                <c:pt idx="126">
                  <c:v>53.8</c:v>
                </c:pt>
                <c:pt idx="127">
                  <c:v>54.1</c:v>
                </c:pt>
                <c:pt idx="128">
                  <c:v>54.3</c:v>
                </c:pt>
                <c:pt idx="129">
                  <c:v>54.1</c:v>
                </c:pt>
                <c:pt idx="130">
                  <c:v>53.7</c:v>
                </c:pt>
                <c:pt idx="131">
                  <c:v>53.4</c:v>
                </c:pt>
                <c:pt idx="132">
                  <c:v>52.8</c:v>
                </c:pt>
                <c:pt idx="133">
                  <c:v>52.2</c:v>
                </c:pt>
                <c:pt idx="134">
                  <c:v>52.5</c:v>
                </c:pt>
                <c:pt idx="135">
                  <c:v>53.3</c:v>
                </c:pt>
                <c:pt idx="136">
                  <c:v>54.1</c:v>
                </c:pt>
                <c:pt idx="137">
                  <c:v>54.7</c:v>
                </c:pt>
                <c:pt idx="138">
                  <c:v>55.1</c:v>
                </c:pt>
                <c:pt idx="139">
                  <c:v>54.9</c:v>
                </c:pt>
                <c:pt idx="140">
                  <c:v>54.8</c:v>
                </c:pt>
                <c:pt idx="141">
                  <c:v>55.3</c:v>
                </c:pt>
                <c:pt idx="142">
                  <c:v>55.4</c:v>
                </c:pt>
                <c:pt idx="143">
                  <c:v>55.5</c:v>
                </c:pt>
                <c:pt idx="144">
                  <c:v>55.5</c:v>
                </c:pt>
                <c:pt idx="145">
                  <c:v>55.4</c:v>
                </c:pt>
                <c:pt idx="146">
                  <c:v>55.3</c:v>
                </c:pt>
                <c:pt idx="147">
                  <c:v>55.2</c:v>
                </c:pt>
                <c:pt idx="148">
                  <c:v>55.1</c:v>
                </c:pt>
                <c:pt idx="149">
                  <c:v>55</c:v>
                </c:pt>
                <c:pt idx="150">
                  <c:v>54.9</c:v>
                </c:pt>
                <c:pt idx="151">
                  <c:v>54.6</c:v>
                </c:pt>
                <c:pt idx="152">
                  <c:v>54.4</c:v>
                </c:pt>
                <c:pt idx="153">
                  <c:v>54.2</c:v>
                </c:pt>
                <c:pt idx="154">
                  <c:v>54</c:v>
                </c:pt>
                <c:pt idx="155">
                  <c:v>54</c:v>
                </c:pt>
                <c:pt idx="156">
                  <c:v>53.5</c:v>
                </c:pt>
                <c:pt idx="157">
                  <c:v>52.9</c:v>
                </c:pt>
                <c:pt idx="158">
                  <c:v>52.5</c:v>
                </c:pt>
                <c:pt idx="159">
                  <c:v>52.1</c:v>
                </c:pt>
                <c:pt idx="160">
                  <c:v>51.7</c:v>
                </c:pt>
                <c:pt idx="161">
                  <c:v>51.6</c:v>
                </c:pt>
                <c:pt idx="162">
                  <c:v>51.6</c:v>
                </c:pt>
                <c:pt idx="163">
                  <c:v>51.5</c:v>
                </c:pt>
                <c:pt idx="164">
                  <c:v>52</c:v>
                </c:pt>
                <c:pt idx="165">
                  <c:v>52.7</c:v>
                </c:pt>
                <c:pt idx="166">
                  <c:v>53.3</c:v>
                </c:pt>
                <c:pt idx="167">
                  <c:v>53.7</c:v>
                </c:pt>
                <c:pt idx="168">
                  <c:v>53.9</c:v>
                </c:pt>
                <c:pt idx="169">
                  <c:v>54</c:v>
                </c:pt>
                <c:pt idx="170">
                  <c:v>54</c:v>
                </c:pt>
                <c:pt idx="171">
                  <c:v>53.9</c:v>
                </c:pt>
                <c:pt idx="172">
                  <c:v>53.9</c:v>
                </c:pt>
                <c:pt idx="173">
                  <c:v>53.9</c:v>
                </c:pt>
                <c:pt idx="174">
                  <c:v>53.9</c:v>
                </c:pt>
                <c:pt idx="175">
                  <c:v>53.4</c:v>
                </c:pt>
                <c:pt idx="176">
                  <c:v>52.1</c:v>
                </c:pt>
                <c:pt idx="177">
                  <c:v>51.9</c:v>
                </c:pt>
                <c:pt idx="178">
                  <c:v>53.6</c:v>
                </c:pt>
                <c:pt idx="179">
                  <c:v>54.7</c:v>
                </c:pt>
                <c:pt idx="180">
                  <c:v>55</c:v>
                </c:pt>
                <c:pt idx="181">
                  <c:v>55.5</c:v>
                </c:pt>
                <c:pt idx="182">
                  <c:v>56.2</c:v>
                </c:pt>
                <c:pt idx="183">
                  <c:v>56.9</c:v>
                </c:pt>
                <c:pt idx="184">
                  <c:v>57.3</c:v>
                </c:pt>
                <c:pt idx="185">
                  <c:v>57.3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5-410D-9A9C-8619A4667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416175"/>
        <c:axId val="1746420975"/>
      </c:scatterChart>
      <c:valAx>
        <c:axId val="174641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Tiempo [min]</a:t>
                </a:r>
              </a:p>
            </c:rich>
          </c:tx>
          <c:layout>
            <c:manualLayout>
              <c:xMode val="edge"/>
              <c:yMode val="edge"/>
              <c:x val="0.4645960192475940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6420975"/>
        <c:crosses val="autoZero"/>
        <c:crossBetween val="midCat"/>
        <c:majorUnit val="20"/>
      </c:valAx>
      <c:valAx>
        <c:axId val="1746420975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Temperatura [°C]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1054790026246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6416175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24024496937883"/>
          <c:y val="0.71354111986001745"/>
          <c:w val="0.54704199475065607"/>
          <c:h val="7.233960338291047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24759405074367"/>
          <c:y val="5.0925925925925923E-2"/>
          <c:w val="0.81808573928258965"/>
          <c:h val="0.741026538349373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'Parámetros proc.'!$B$1:$E$1</c:f>
              <c:strCache>
                <c:ptCount val="1"/>
                <c:pt idx="0">
                  <c:v>Lote 1</c:v>
                </c:pt>
              </c:strCache>
            </c:strRef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proc.'!$A$3:$A$189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</c:numCache>
            </c:numRef>
          </c:xVal>
          <c:yVal>
            <c:numRef>
              <c:f>'Parámetros proc.'!$E$3:$E$189</c:f>
              <c:numCache>
                <c:formatCode>General</c:formatCode>
                <c:ptCount val="187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3.2</c:v>
                </c:pt>
                <c:pt idx="4">
                  <c:v>6.2</c:v>
                </c:pt>
                <c:pt idx="5">
                  <c:v>7.4</c:v>
                </c:pt>
                <c:pt idx="6">
                  <c:v>8.1</c:v>
                </c:pt>
                <c:pt idx="7">
                  <c:v>8.1999999999999993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8.4</c:v>
                </c:pt>
                <c:pt idx="12">
                  <c:v>8.1999999999999993</c:v>
                </c:pt>
                <c:pt idx="13">
                  <c:v>8.1</c:v>
                </c:pt>
                <c:pt idx="14">
                  <c:v>8</c:v>
                </c:pt>
                <c:pt idx="15">
                  <c:v>7.9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7.7</c:v>
                </c:pt>
                <c:pt idx="21">
                  <c:v>7.8</c:v>
                </c:pt>
                <c:pt idx="22">
                  <c:v>7.9</c:v>
                </c:pt>
                <c:pt idx="23">
                  <c:v>7.9</c:v>
                </c:pt>
                <c:pt idx="24">
                  <c:v>7.8</c:v>
                </c:pt>
                <c:pt idx="25">
                  <c:v>7.7</c:v>
                </c:pt>
                <c:pt idx="26">
                  <c:v>7.8</c:v>
                </c:pt>
                <c:pt idx="27">
                  <c:v>7.7</c:v>
                </c:pt>
                <c:pt idx="28">
                  <c:v>7.8</c:v>
                </c:pt>
                <c:pt idx="29">
                  <c:v>7.8</c:v>
                </c:pt>
                <c:pt idx="30">
                  <c:v>7.6</c:v>
                </c:pt>
                <c:pt idx="31">
                  <c:v>7.7</c:v>
                </c:pt>
                <c:pt idx="32">
                  <c:v>7.2</c:v>
                </c:pt>
                <c:pt idx="33">
                  <c:v>7.9</c:v>
                </c:pt>
                <c:pt idx="34">
                  <c:v>7.5</c:v>
                </c:pt>
                <c:pt idx="35">
                  <c:v>8.1</c:v>
                </c:pt>
                <c:pt idx="36">
                  <c:v>7.8</c:v>
                </c:pt>
                <c:pt idx="37">
                  <c:v>7.8</c:v>
                </c:pt>
                <c:pt idx="38">
                  <c:v>7.9</c:v>
                </c:pt>
                <c:pt idx="39">
                  <c:v>8</c:v>
                </c:pt>
                <c:pt idx="40">
                  <c:v>7.9</c:v>
                </c:pt>
                <c:pt idx="41">
                  <c:v>7.8</c:v>
                </c:pt>
                <c:pt idx="42">
                  <c:v>7.9</c:v>
                </c:pt>
                <c:pt idx="43">
                  <c:v>7.9</c:v>
                </c:pt>
                <c:pt idx="44">
                  <c:v>7.8</c:v>
                </c:pt>
                <c:pt idx="45">
                  <c:v>7.6</c:v>
                </c:pt>
                <c:pt idx="46">
                  <c:v>7.6</c:v>
                </c:pt>
                <c:pt idx="47">
                  <c:v>7.9</c:v>
                </c:pt>
                <c:pt idx="48">
                  <c:v>8</c:v>
                </c:pt>
                <c:pt idx="49">
                  <c:v>8</c:v>
                </c:pt>
                <c:pt idx="50">
                  <c:v>7.8</c:v>
                </c:pt>
                <c:pt idx="51">
                  <c:v>7.6</c:v>
                </c:pt>
                <c:pt idx="52">
                  <c:v>7.5</c:v>
                </c:pt>
                <c:pt idx="53">
                  <c:v>7.4</c:v>
                </c:pt>
                <c:pt idx="54">
                  <c:v>7.4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7.6</c:v>
                </c:pt>
                <c:pt idx="59">
                  <c:v>7.5</c:v>
                </c:pt>
                <c:pt idx="60">
                  <c:v>7.6</c:v>
                </c:pt>
                <c:pt idx="61">
                  <c:v>7.6</c:v>
                </c:pt>
                <c:pt idx="62">
                  <c:v>7.6</c:v>
                </c:pt>
                <c:pt idx="63">
                  <c:v>7.5</c:v>
                </c:pt>
                <c:pt idx="64">
                  <c:v>7.5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7.7</c:v>
                </c:pt>
                <c:pt idx="70">
                  <c:v>7.7</c:v>
                </c:pt>
                <c:pt idx="71">
                  <c:v>7.9</c:v>
                </c:pt>
                <c:pt idx="72">
                  <c:v>7.9</c:v>
                </c:pt>
                <c:pt idx="73">
                  <c:v>7.9</c:v>
                </c:pt>
                <c:pt idx="74">
                  <c:v>7.9</c:v>
                </c:pt>
                <c:pt idx="75">
                  <c:v>7.8</c:v>
                </c:pt>
                <c:pt idx="76">
                  <c:v>7.8</c:v>
                </c:pt>
                <c:pt idx="77">
                  <c:v>7.8</c:v>
                </c:pt>
                <c:pt idx="78">
                  <c:v>7.7</c:v>
                </c:pt>
                <c:pt idx="79">
                  <c:v>7.6</c:v>
                </c:pt>
                <c:pt idx="80">
                  <c:v>7.7</c:v>
                </c:pt>
                <c:pt idx="81">
                  <c:v>7.6</c:v>
                </c:pt>
                <c:pt idx="82">
                  <c:v>7.6</c:v>
                </c:pt>
                <c:pt idx="83">
                  <c:v>7.7</c:v>
                </c:pt>
                <c:pt idx="84">
                  <c:v>7.8</c:v>
                </c:pt>
                <c:pt idx="85">
                  <c:v>7.8</c:v>
                </c:pt>
                <c:pt idx="86">
                  <c:v>7.8</c:v>
                </c:pt>
                <c:pt idx="87">
                  <c:v>7.7</c:v>
                </c:pt>
                <c:pt idx="88">
                  <c:v>7.7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7.6</c:v>
                </c:pt>
                <c:pt idx="93">
                  <c:v>7.7</c:v>
                </c:pt>
                <c:pt idx="94">
                  <c:v>7.6</c:v>
                </c:pt>
                <c:pt idx="95">
                  <c:v>7.5</c:v>
                </c:pt>
                <c:pt idx="96">
                  <c:v>7.5</c:v>
                </c:pt>
                <c:pt idx="97">
                  <c:v>7.6</c:v>
                </c:pt>
                <c:pt idx="98">
                  <c:v>7.5</c:v>
                </c:pt>
                <c:pt idx="99">
                  <c:v>7.4</c:v>
                </c:pt>
                <c:pt idx="100">
                  <c:v>7.2</c:v>
                </c:pt>
                <c:pt idx="101">
                  <c:v>7.3</c:v>
                </c:pt>
                <c:pt idx="102">
                  <c:v>7.3</c:v>
                </c:pt>
                <c:pt idx="103">
                  <c:v>7.2</c:v>
                </c:pt>
                <c:pt idx="104">
                  <c:v>7.3</c:v>
                </c:pt>
                <c:pt idx="105">
                  <c:v>7.4</c:v>
                </c:pt>
                <c:pt idx="106">
                  <c:v>7.4</c:v>
                </c:pt>
                <c:pt idx="107">
                  <c:v>7.3</c:v>
                </c:pt>
                <c:pt idx="108">
                  <c:v>7.4</c:v>
                </c:pt>
                <c:pt idx="109">
                  <c:v>7.6</c:v>
                </c:pt>
                <c:pt idx="110">
                  <c:v>7.4</c:v>
                </c:pt>
                <c:pt idx="111">
                  <c:v>5.8</c:v>
                </c:pt>
                <c:pt idx="112">
                  <c:v>0.5</c:v>
                </c:pt>
                <c:pt idx="113">
                  <c:v>2.2000000000000002</c:v>
                </c:pt>
                <c:pt idx="114">
                  <c:v>6.6</c:v>
                </c:pt>
                <c:pt idx="115">
                  <c:v>6.7</c:v>
                </c:pt>
                <c:pt idx="116">
                  <c:v>7.5</c:v>
                </c:pt>
                <c:pt idx="117">
                  <c:v>7</c:v>
                </c:pt>
                <c:pt idx="118">
                  <c:v>7.4</c:v>
                </c:pt>
                <c:pt idx="119">
                  <c:v>7.3</c:v>
                </c:pt>
                <c:pt idx="120">
                  <c:v>6.8</c:v>
                </c:pt>
                <c:pt idx="121">
                  <c:v>7.8</c:v>
                </c:pt>
                <c:pt idx="122">
                  <c:v>6.9</c:v>
                </c:pt>
                <c:pt idx="123">
                  <c:v>7.1</c:v>
                </c:pt>
                <c:pt idx="124">
                  <c:v>7.8</c:v>
                </c:pt>
                <c:pt idx="125">
                  <c:v>7.1</c:v>
                </c:pt>
                <c:pt idx="126">
                  <c:v>7.2</c:v>
                </c:pt>
                <c:pt idx="127">
                  <c:v>7.2</c:v>
                </c:pt>
                <c:pt idx="128">
                  <c:v>7.6</c:v>
                </c:pt>
                <c:pt idx="129">
                  <c:v>7.5</c:v>
                </c:pt>
                <c:pt idx="130">
                  <c:v>7</c:v>
                </c:pt>
                <c:pt idx="131">
                  <c:v>7.2</c:v>
                </c:pt>
                <c:pt idx="132">
                  <c:v>7</c:v>
                </c:pt>
                <c:pt idx="133">
                  <c:v>7.5</c:v>
                </c:pt>
                <c:pt idx="134">
                  <c:v>7.3</c:v>
                </c:pt>
                <c:pt idx="135">
                  <c:v>6.9</c:v>
                </c:pt>
                <c:pt idx="136">
                  <c:v>7</c:v>
                </c:pt>
                <c:pt idx="137">
                  <c:v>7.8</c:v>
                </c:pt>
                <c:pt idx="138">
                  <c:v>6.8</c:v>
                </c:pt>
                <c:pt idx="139">
                  <c:v>7</c:v>
                </c:pt>
                <c:pt idx="140">
                  <c:v>8.1</c:v>
                </c:pt>
                <c:pt idx="141">
                  <c:v>7</c:v>
                </c:pt>
                <c:pt idx="142">
                  <c:v>7.3</c:v>
                </c:pt>
                <c:pt idx="143">
                  <c:v>7.7</c:v>
                </c:pt>
                <c:pt idx="144">
                  <c:v>6.8</c:v>
                </c:pt>
                <c:pt idx="145">
                  <c:v>7.7</c:v>
                </c:pt>
                <c:pt idx="146">
                  <c:v>7.3</c:v>
                </c:pt>
                <c:pt idx="147">
                  <c:v>7.2</c:v>
                </c:pt>
                <c:pt idx="148">
                  <c:v>7.5</c:v>
                </c:pt>
                <c:pt idx="149">
                  <c:v>7.1</c:v>
                </c:pt>
                <c:pt idx="150">
                  <c:v>7.8</c:v>
                </c:pt>
                <c:pt idx="151">
                  <c:v>7.1</c:v>
                </c:pt>
                <c:pt idx="152">
                  <c:v>8</c:v>
                </c:pt>
                <c:pt idx="153">
                  <c:v>7</c:v>
                </c:pt>
                <c:pt idx="154">
                  <c:v>7.6</c:v>
                </c:pt>
                <c:pt idx="155">
                  <c:v>7.2</c:v>
                </c:pt>
                <c:pt idx="156">
                  <c:v>7.1</c:v>
                </c:pt>
                <c:pt idx="157">
                  <c:v>7.7</c:v>
                </c:pt>
                <c:pt idx="158">
                  <c:v>6.8</c:v>
                </c:pt>
                <c:pt idx="159">
                  <c:v>7.3</c:v>
                </c:pt>
                <c:pt idx="160">
                  <c:v>7.5</c:v>
                </c:pt>
                <c:pt idx="161">
                  <c:v>6.9</c:v>
                </c:pt>
                <c:pt idx="162">
                  <c:v>7.4</c:v>
                </c:pt>
                <c:pt idx="163">
                  <c:v>7.8</c:v>
                </c:pt>
                <c:pt idx="164">
                  <c:v>6.7</c:v>
                </c:pt>
                <c:pt idx="165">
                  <c:v>7.2</c:v>
                </c:pt>
                <c:pt idx="166">
                  <c:v>7.5</c:v>
                </c:pt>
                <c:pt idx="167">
                  <c:v>7.6</c:v>
                </c:pt>
                <c:pt idx="168">
                  <c:v>7.2</c:v>
                </c:pt>
                <c:pt idx="169">
                  <c:v>7.2</c:v>
                </c:pt>
                <c:pt idx="170">
                  <c:v>7.2</c:v>
                </c:pt>
                <c:pt idx="171">
                  <c:v>7.1</c:v>
                </c:pt>
                <c:pt idx="172">
                  <c:v>7.6</c:v>
                </c:pt>
                <c:pt idx="173">
                  <c:v>7.8</c:v>
                </c:pt>
                <c:pt idx="174">
                  <c:v>7.4</c:v>
                </c:pt>
                <c:pt idx="175">
                  <c:v>7.2</c:v>
                </c:pt>
                <c:pt idx="176">
                  <c:v>7.2</c:v>
                </c:pt>
                <c:pt idx="177">
                  <c:v>7.9</c:v>
                </c:pt>
                <c:pt idx="178">
                  <c:v>7.5</c:v>
                </c:pt>
                <c:pt idx="179">
                  <c:v>7.2</c:v>
                </c:pt>
                <c:pt idx="180">
                  <c:v>7.2</c:v>
                </c:pt>
                <c:pt idx="181">
                  <c:v>7.9</c:v>
                </c:pt>
                <c:pt idx="182">
                  <c:v>6.9</c:v>
                </c:pt>
                <c:pt idx="183">
                  <c:v>7.2</c:v>
                </c:pt>
                <c:pt idx="184">
                  <c:v>7.2</c:v>
                </c:pt>
                <c:pt idx="185">
                  <c:v>7.7</c:v>
                </c:pt>
                <c:pt idx="186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42-4453-923A-149FBEDC22FF}"/>
            </c:ext>
          </c:extLst>
        </c:ser>
        <c:ser>
          <c:idx val="1"/>
          <c:order val="1"/>
          <c:tx>
            <c:strRef>
              <c:f>'Parámetros proc.'!$F$1:$I$1</c:f>
              <c:strCache>
                <c:ptCount val="1"/>
                <c:pt idx="0">
                  <c:v>Lote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proc.'!$A$3:$A$187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'Parámetros proc.'!$I$3:$I$187</c:f>
              <c:numCache>
                <c:formatCode>General</c:formatCode>
                <c:ptCount val="185"/>
                <c:pt idx="0">
                  <c:v>7.7</c:v>
                </c:pt>
                <c:pt idx="1">
                  <c:v>7.6</c:v>
                </c:pt>
                <c:pt idx="2">
                  <c:v>8</c:v>
                </c:pt>
                <c:pt idx="3">
                  <c:v>7.8</c:v>
                </c:pt>
                <c:pt idx="4">
                  <c:v>7.6</c:v>
                </c:pt>
                <c:pt idx="5">
                  <c:v>7.7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7.8</c:v>
                </c:pt>
                <c:pt idx="10">
                  <c:v>8</c:v>
                </c:pt>
                <c:pt idx="11">
                  <c:v>7.4</c:v>
                </c:pt>
                <c:pt idx="12">
                  <c:v>8</c:v>
                </c:pt>
                <c:pt idx="13">
                  <c:v>8</c:v>
                </c:pt>
                <c:pt idx="14">
                  <c:v>7.4</c:v>
                </c:pt>
                <c:pt idx="15">
                  <c:v>8.1</c:v>
                </c:pt>
                <c:pt idx="16">
                  <c:v>7.7</c:v>
                </c:pt>
                <c:pt idx="17">
                  <c:v>7.7</c:v>
                </c:pt>
                <c:pt idx="18">
                  <c:v>7.9</c:v>
                </c:pt>
                <c:pt idx="19">
                  <c:v>7.9</c:v>
                </c:pt>
                <c:pt idx="20">
                  <c:v>8</c:v>
                </c:pt>
                <c:pt idx="21">
                  <c:v>8.1</c:v>
                </c:pt>
                <c:pt idx="22">
                  <c:v>8.1</c:v>
                </c:pt>
                <c:pt idx="23">
                  <c:v>7.9</c:v>
                </c:pt>
                <c:pt idx="24">
                  <c:v>7.9</c:v>
                </c:pt>
                <c:pt idx="25">
                  <c:v>7.8</c:v>
                </c:pt>
                <c:pt idx="26">
                  <c:v>7.8</c:v>
                </c:pt>
                <c:pt idx="27">
                  <c:v>7.6</c:v>
                </c:pt>
                <c:pt idx="28">
                  <c:v>7.6</c:v>
                </c:pt>
                <c:pt idx="29">
                  <c:v>7.7</c:v>
                </c:pt>
                <c:pt idx="30">
                  <c:v>7.8</c:v>
                </c:pt>
                <c:pt idx="31">
                  <c:v>7.9</c:v>
                </c:pt>
                <c:pt idx="32">
                  <c:v>7.7</c:v>
                </c:pt>
                <c:pt idx="33">
                  <c:v>7.7</c:v>
                </c:pt>
                <c:pt idx="34">
                  <c:v>7.7</c:v>
                </c:pt>
                <c:pt idx="35">
                  <c:v>7.6</c:v>
                </c:pt>
                <c:pt idx="36">
                  <c:v>7.7</c:v>
                </c:pt>
                <c:pt idx="37">
                  <c:v>7.5</c:v>
                </c:pt>
                <c:pt idx="38">
                  <c:v>7.7</c:v>
                </c:pt>
                <c:pt idx="39">
                  <c:v>7.8</c:v>
                </c:pt>
                <c:pt idx="40">
                  <c:v>7.9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7.8</c:v>
                </c:pt>
                <c:pt idx="45">
                  <c:v>7.8</c:v>
                </c:pt>
                <c:pt idx="46">
                  <c:v>7.8</c:v>
                </c:pt>
                <c:pt idx="47">
                  <c:v>7.8</c:v>
                </c:pt>
                <c:pt idx="48">
                  <c:v>7.6</c:v>
                </c:pt>
                <c:pt idx="49">
                  <c:v>7.6</c:v>
                </c:pt>
                <c:pt idx="50">
                  <c:v>7.6</c:v>
                </c:pt>
                <c:pt idx="51">
                  <c:v>7.7</c:v>
                </c:pt>
                <c:pt idx="52">
                  <c:v>7.8</c:v>
                </c:pt>
                <c:pt idx="53">
                  <c:v>7.9</c:v>
                </c:pt>
                <c:pt idx="54">
                  <c:v>7.9</c:v>
                </c:pt>
                <c:pt idx="55">
                  <c:v>7.8</c:v>
                </c:pt>
                <c:pt idx="56">
                  <c:v>7.6</c:v>
                </c:pt>
                <c:pt idx="57">
                  <c:v>7.4</c:v>
                </c:pt>
                <c:pt idx="58">
                  <c:v>7.4</c:v>
                </c:pt>
                <c:pt idx="59">
                  <c:v>7.4</c:v>
                </c:pt>
                <c:pt idx="60">
                  <c:v>7.4</c:v>
                </c:pt>
                <c:pt idx="61">
                  <c:v>7.4</c:v>
                </c:pt>
                <c:pt idx="62">
                  <c:v>7.4</c:v>
                </c:pt>
                <c:pt idx="63">
                  <c:v>7.4</c:v>
                </c:pt>
                <c:pt idx="64">
                  <c:v>7.5</c:v>
                </c:pt>
                <c:pt idx="65">
                  <c:v>7.4</c:v>
                </c:pt>
                <c:pt idx="66">
                  <c:v>7.4</c:v>
                </c:pt>
                <c:pt idx="67">
                  <c:v>7.4</c:v>
                </c:pt>
                <c:pt idx="68">
                  <c:v>7.6</c:v>
                </c:pt>
                <c:pt idx="69">
                  <c:v>7.8</c:v>
                </c:pt>
                <c:pt idx="70">
                  <c:v>7.9</c:v>
                </c:pt>
                <c:pt idx="71">
                  <c:v>7.9</c:v>
                </c:pt>
                <c:pt idx="72">
                  <c:v>7.9</c:v>
                </c:pt>
                <c:pt idx="73">
                  <c:v>7.7</c:v>
                </c:pt>
                <c:pt idx="74">
                  <c:v>7.6</c:v>
                </c:pt>
                <c:pt idx="75">
                  <c:v>7.6</c:v>
                </c:pt>
                <c:pt idx="76">
                  <c:v>7.3</c:v>
                </c:pt>
                <c:pt idx="77">
                  <c:v>7.5</c:v>
                </c:pt>
                <c:pt idx="78">
                  <c:v>7.7</c:v>
                </c:pt>
                <c:pt idx="79">
                  <c:v>7.7</c:v>
                </c:pt>
                <c:pt idx="80">
                  <c:v>7.8</c:v>
                </c:pt>
                <c:pt idx="81">
                  <c:v>7.8</c:v>
                </c:pt>
                <c:pt idx="82">
                  <c:v>7.9</c:v>
                </c:pt>
                <c:pt idx="83">
                  <c:v>7.9</c:v>
                </c:pt>
                <c:pt idx="84">
                  <c:v>7.9</c:v>
                </c:pt>
                <c:pt idx="85">
                  <c:v>7.8</c:v>
                </c:pt>
                <c:pt idx="86">
                  <c:v>7.6</c:v>
                </c:pt>
                <c:pt idx="87">
                  <c:v>7.6</c:v>
                </c:pt>
                <c:pt idx="88">
                  <c:v>7.6</c:v>
                </c:pt>
                <c:pt idx="89">
                  <c:v>7.5</c:v>
                </c:pt>
                <c:pt idx="90">
                  <c:v>7.6</c:v>
                </c:pt>
                <c:pt idx="91">
                  <c:v>7.5</c:v>
                </c:pt>
                <c:pt idx="92">
                  <c:v>7.6</c:v>
                </c:pt>
                <c:pt idx="93">
                  <c:v>7.5</c:v>
                </c:pt>
                <c:pt idx="94">
                  <c:v>7.5</c:v>
                </c:pt>
                <c:pt idx="95">
                  <c:v>7.6</c:v>
                </c:pt>
                <c:pt idx="96">
                  <c:v>7.5</c:v>
                </c:pt>
                <c:pt idx="97">
                  <c:v>7.3</c:v>
                </c:pt>
                <c:pt idx="98">
                  <c:v>7</c:v>
                </c:pt>
                <c:pt idx="99">
                  <c:v>7</c:v>
                </c:pt>
                <c:pt idx="100">
                  <c:v>6.9</c:v>
                </c:pt>
                <c:pt idx="101">
                  <c:v>6.9</c:v>
                </c:pt>
                <c:pt idx="102">
                  <c:v>6.9</c:v>
                </c:pt>
                <c:pt idx="103">
                  <c:v>7.2</c:v>
                </c:pt>
                <c:pt idx="104">
                  <c:v>7.5</c:v>
                </c:pt>
                <c:pt idx="105">
                  <c:v>7.5</c:v>
                </c:pt>
                <c:pt idx="106">
                  <c:v>7.3</c:v>
                </c:pt>
                <c:pt idx="107">
                  <c:v>7.5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7.8</c:v>
                </c:pt>
                <c:pt idx="112">
                  <c:v>7.8</c:v>
                </c:pt>
                <c:pt idx="113">
                  <c:v>7.8</c:v>
                </c:pt>
                <c:pt idx="114">
                  <c:v>7.8</c:v>
                </c:pt>
                <c:pt idx="115">
                  <c:v>7.7</c:v>
                </c:pt>
                <c:pt idx="116">
                  <c:v>7.5</c:v>
                </c:pt>
                <c:pt idx="117">
                  <c:v>7.3</c:v>
                </c:pt>
                <c:pt idx="118">
                  <c:v>7.3</c:v>
                </c:pt>
                <c:pt idx="119">
                  <c:v>7.2</c:v>
                </c:pt>
                <c:pt idx="120">
                  <c:v>7.4</c:v>
                </c:pt>
                <c:pt idx="121">
                  <c:v>7.6</c:v>
                </c:pt>
                <c:pt idx="122">
                  <c:v>7.5</c:v>
                </c:pt>
                <c:pt idx="123">
                  <c:v>7.7</c:v>
                </c:pt>
                <c:pt idx="124">
                  <c:v>7.6</c:v>
                </c:pt>
                <c:pt idx="125">
                  <c:v>2.2000000000000002</c:v>
                </c:pt>
                <c:pt idx="126">
                  <c:v>1.2</c:v>
                </c:pt>
                <c:pt idx="127">
                  <c:v>6.6</c:v>
                </c:pt>
                <c:pt idx="128">
                  <c:v>6.9</c:v>
                </c:pt>
                <c:pt idx="129">
                  <c:v>7.3</c:v>
                </c:pt>
                <c:pt idx="130">
                  <c:v>7.6</c:v>
                </c:pt>
                <c:pt idx="131">
                  <c:v>6.8</c:v>
                </c:pt>
                <c:pt idx="132">
                  <c:v>7.9</c:v>
                </c:pt>
                <c:pt idx="133">
                  <c:v>6.9</c:v>
                </c:pt>
                <c:pt idx="134">
                  <c:v>7.2</c:v>
                </c:pt>
                <c:pt idx="135">
                  <c:v>8.1</c:v>
                </c:pt>
                <c:pt idx="136">
                  <c:v>6.9</c:v>
                </c:pt>
                <c:pt idx="137">
                  <c:v>7.2</c:v>
                </c:pt>
                <c:pt idx="138">
                  <c:v>7.9</c:v>
                </c:pt>
                <c:pt idx="139">
                  <c:v>6.8</c:v>
                </c:pt>
                <c:pt idx="140">
                  <c:v>7.3</c:v>
                </c:pt>
                <c:pt idx="141">
                  <c:v>7.6</c:v>
                </c:pt>
                <c:pt idx="142">
                  <c:v>7.2</c:v>
                </c:pt>
                <c:pt idx="143">
                  <c:v>7.1</c:v>
                </c:pt>
                <c:pt idx="144">
                  <c:v>7.6</c:v>
                </c:pt>
                <c:pt idx="145">
                  <c:v>6.9</c:v>
                </c:pt>
                <c:pt idx="146">
                  <c:v>7.2</c:v>
                </c:pt>
                <c:pt idx="147">
                  <c:v>7.7</c:v>
                </c:pt>
                <c:pt idx="148">
                  <c:v>7</c:v>
                </c:pt>
                <c:pt idx="149">
                  <c:v>6.9</c:v>
                </c:pt>
                <c:pt idx="150">
                  <c:v>7.7</c:v>
                </c:pt>
                <c:pt idx="151">
                  <c:v>7.4</c:v>
                </c:pt>
                <c:pt idx="152">
                  <c:v>7.1</c:v>
                </c:pt>
                <c:pt idx="153">
                  <c:v>7.3</c:v>
                </c:pt>
                <c:pt idx="154">
                  <c:v>7.7</c:v>
                </c:pt>
                <c:pt idx="155">
                  <c:v>7.1</c:v>
                </c:pt>
                <c:pt idx="156">
                  <c:v>7.3</c:v>
                </c:pt>
                <c:pt idx="157">
                  <c:v>7.8</c:v>
                </c:pt>
                <c:pt idx="158">
                  <c:v>7</c:v>
                </c:pt>
                <c:pt idx="159">
                  <c:v>7.6</c:v>
                </c:pt>
                <c:pt idx="160">
                  <c:v>7.2</c:v>
                </c:pt>
                <c:pt idx="161">
                  <c:v>7.2</c:v>
                </c:pt>
                <c:pt idx="162">
                  <c:v>7.6</c:v>
                </c:pt>
                <c:pt idx="163">
                  <c:v>7</c:v>
                </c:pt>
                <c:pt idx="164">
                  <c:v>7.9</c:v>
                </c:pt>
                <c:pt idx="165">
                  <c:v>6.7</c:v>
                </c:pt>
                <c:pt idx="166">
                  <c:v>8</c:v>
                </c:pt>
                <c:pt idx="167">
                  <c:v>6.9</c:v>
                </c:pt>
                <c:pt idx="168">
                  <c:v>8.1999999999999993</c:v>
                </c:pt>
                <c:pt idx="169">
                  <c:v>7.1</c:v>
                </c:pt>
                <c:pt idx="170">
                  <c:v>7.4</c:v>
                </c:pt>
                <c:pt idx="171">
                  <c:v>7.6</c:v>
                </c:pt>
                <c:pt idx="172">
                  <c:v>7.1</c:v>
                </c:pt>
                <c:pt idx="173">
                  <c:v>8.1999999999999993</c:v>
                </c:pt>
                <c:pt idx="174">
                  <c:v>6.8</c:v>
                </c:pt>
                <c:pt idx="175">
                  <c:v>7.6</c:v>
                </c:pt>
                <c:pt idx="176">
                  <c:v>7.3</c:v>
                </c:pt>
                <c:pt idx="177">
                  <c:v>7.1</c:v>
                </c:pt>
                <c:pt idx="178">
                  <c:v>7.9</c:v>
                </c:pt>
                <c:pt idx="179">
                  <c:v>7.1</c:v>
                </c:pt>
                <c:pt idx="180">
                  <c:v>7</c:v>
                </c:pt>
                <c:pt idx="181">
                  <c:v>7.7</c:v>
                </c:pt>
                <c:pt idx="182">
                  <c:v>7.5</c:v>
                </c:pt>
                <c:pt idx="183">
                  <c:v>7.1</c:v>
                </c:pt>
                <c:pt idx="184">
                  <c:v>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97-4A68-A058-A005A27706C4}"/>
            </c:ext>
          </c:extLst>
        </c:ser>
        <c:ser>
          <c:idx val="2"/>
          <c:order val="2"/>
          <c:tx>
            <c:strRef>
              <c:f>'Parámetros proc.'!$J$1:$M$1</c:f>
              <c:strCache>
                <c:ptCount val="1"/>
                <c:pt idx="0">
                  <c:v>Lote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'Parámetros proc.'!$A$3:$A$188</c:f>
              <c:numCache>
                <c:formatCode>General</c:formatCode>
                <c:ptCount val="1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</c:numCache>
            </c:numRef>
          </c:xVal>
          <c:yVal>
            <c:numRef>
              <c:f>'Parámetros proc.'!$M$3:$M$188</c:f>
              <c:numCache>
                <c:formatCode>General</c:formatCode>
                <c:ptCount val="186"/>
                <c:pt idx="0">
                  <c:v>2.7</c:v>
                </c:pt>
                <c:pt idx="1">
                  <c:v>5.7</c:v>
                </c:pt>
                <c:pt idx="2">
                  <c:v>7</c:v>
                </c:pt>
                <c:pt idx="3">
                  <c:v>7.4</c:v>
                </c:pt>
                <c:pt idx="4">
                  <c:v>7.6</c:v>
                </c:pt>
                <c:pt idx="5">
                  <c:v>7.6</c:v>
                </c:pt>
                <c:pt idx="6">
                  <c:v>8.1999999999999993</c:v>
                </c:pt>
                <c:pt idx="7">
                  <c:v>7.4</c:v>
                </c:pt>
                <c:pt idx="8">
                  <c:v>7.8</c:v>
                </c:pt>
                <c:pt idx="9">
                  <c:v>7.7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7.2</c:v>
                </c:pt>
                <c:pt idx="14">
                  <c:v>7.2</c:v>
                </c:pt>
                <c:pt idx="15">
                  <c:v>7.8</c:v>
                </c:pt>
                <c:pt idx="16">
                  <c:v>7.5</c:v>
                </c:pt>
                <c:pt idx="17">
                  <c:v>7.3</c:v>
                </c:pt>
                <c:pt idx="18">
                  <c:v>7.6</c:v>
                </c:pt>
                <c:pt idx="19">
                  <c:v>7.4</c:v>
                </c:pt>
                <c:pt idx="20">
                  <c:v>7.4</c:v>
                </c:pt>
                <c:pt idx="21">
                  <c:v>7.3</c:v>
                </c:pt>
                <c:pt idx="22">
                  <c:v>7.5</c:v>
                </c:pt>
                <c:pt idx="23">
                  <c:v>7.4</c:v>
                </c:pt>
                <c:pt idx="24">
                  <c:v>7</c:v>
                </c:pt>
                <c:pt idx="25">
                  <c:v>7.6</c:v>
                </c:pt>
                <c:pt idx="26">
                  <c:v>7.8</c:v>
                </c:pt>
                <c:pt idx="27">
                  <c:v>8.1</c:v>
                </c:pt>
                <c:pt idx="28">
                  <c:v>8.3000000000000007</c:v>
                </c:pt>
                <c:pt idx="29">
                  <c:v>8.1999999999999993</c:v>
                </c:pt>
                <c:pt idx="30">
                  <c:v>8.1999999999999993</c:v>
                </c:pt>
                <c:pt idx="31">
                  <c:v>8.1</c:v>
                </c:pt>
                <c:pt idx="32">
                  <c:v>8</c:v>
                </c:pt>
                <c:pt idx="33">
                  <c:v>8</c:v>
                </c:pt>
                <c:pt idx="34">
                  <c:v>7.9</c:v>
                </c:pt>
                <c:pt idx="35">
                  <c:v>7.8</c:v>
                </c:pt>
                <c:pt idx="36">
                  <c:v>7.8</c:v>
                </c:pt>
                <c:pt idx="37">
                  <c:v>7.7</c:v>
                </c:pt>
                <c:pt idx="38">
                  <c:v>7.6</c:v>
                </c:pt>
                <c:pt idx="39">
                  <c:v>7.9</c:v>
                </c:pt>
                <c:pt idx="40">
                  <c:v>7.9</c:v>
                </c:pt>
                <c:pt idx="41">
                  <c:v>7.8</c:v>
                </c:pt>
                <c:pt idx="42">
                  <c:v>7.7</c:v>
                </c:pt>
                <c:pt idx="43">
                  <c:v>7.6</c:v>
                </c:pt>
                <c:pt idx="44">
                  <c:v>7.4</c:v>
                </c:pt>
                <c:pt idx="45">
                  <c:v>7.4</c:v>
                </c:pt>
                <c:pt idx="46">
                  <c:v>7.3</c:v>
                </c:pt>
                <c:pt idx="47">
                  <c:v>7.2</c:v>
                </c:pt>
                <c:pt idx="48">
                  <c:v>7.2</c:v>
                </c:pt>
                <c:pt idx="49">
                  <c:v>7.3</c:v>
                </c:pt>
                <c:pt idx="50">
                  <c:v>7.3</c:v>
                </c:pt>
                <c:pt idx="51">
                  <c:v>7.3</c:v>
                </c:pt>
                <c:pt idx="52">
                  <c:v>7.3</c:v>
                </c:pt>
                <c:pt idx="53">
                  <c:v>7.5</c:v>
                </c:pt>
                <c:pt idx="54">
                  <c:v>7.5</c:v>
                </c:pt>
                <c:pt idx="55">
                  <c:v>7.5</c:v>
                </c:pt>
                <c:pt idx="56">
                  <c:v>7.4</c:v>
                </c:pt>
                <c:pt idx="57">
                  <c:v>7.4</c:v>
                </c:pt>
                <c:pt idx="58">
                  <c:v>7.5</c:v>
                </c:pt>
                <c:pt idx="59">
                  <c:v>7.6</c:v>
                </c:pt>
                <c:pt idx="60">
                  <c:v>7.6</c:v>
                </c:pt>
                <c:pt idx="61">
                  <c:v>7.5</c:v>
                </c:pt>
                <c:pt idx="62">
                  <c:v>7.6</c:v>
                </c:pt>
                <c:pt idx="63">
                  <c:v>7.6</c:v>
                </c:pt>
                <c:pt idx="64">
                  <c:v>7.5</c:v>
                </c:pt>
                <c:pt idx="65">
                  <c:v>7.4</c:v>
                </c:pt>
                <c:pt idx="66">
                  <c:v>7.4</c:v>
                </c:pt>
                <c:pt idx="67">
                  <c:v>7.4</c:v>
                </c:pt>
                <c:pt idx="68">
                  <c:v>7.3</c:v>
                </c:pt>
                <c:pt idx="69">
                  <c:v>7.4</c:v>
                </c:pt>
                <c:pt idx="70">
                  <c:v>7.4</c:v>
                </c:pt>
                <c:pt idx="71">
                  <c:v>7.4</c:v>
                </c:pt>
                <c:pt idx="72">
                  <c:v>7.3</c:v>
                </c:pt>
                <c:pt idx="73">
                  <c:v>7.3</c:v>
                </c:pt>
                <c:pt idx="74">
                  <c:v>7.3</c:v>
                </c:pt>
                <c:pt idx="75">
                  <c:v>7.3</c:v>
                </c:pt>
                <c:pt idx="76">
                  <c:v>7.1</c:v>
                </c:pt>
                <c:pt idx="77">
                  <c:v>7</c:v>
                </c:pt>
                <c:pt idx="78">
                  <c:v>7.1</c:v>
                </c:pt>
                <c:pt idx="79">
                  <c:v>7.2</c:v>
                </c:pt>
                <c:pt idx="80">
                  <c:v>7.2</c:v>
                </c:pt>
                <c:pt idx="81">
                  <c:v>7.2</c:v>
                </c:pt>
                <c:pt idx="82">
                  <c:v>7.2</c:v>
                </c:pt>
                <c:pt idx="83">
                  <c:v>7.3</c:v>
                </c:pt>
                <c:pt idx="84">
                  <c:v>7.2</c:v>
                </c:pt>
                <c:pt idx="85">
                  <c:v>7.6</c:v>
                </c:pt>
                <c:pt idx="86">
                  <c:v>7.9</c:v>
                </c:pt>
                <c:pt idx="87">
                  <c:v>8.5</c:v>
                </c:pt>
                <c:pt idx="88">
                  <c:v>8.6</c:v>
                </c:pt>
                <c:pt idx="89">
                  <c:v>8.6999999999999993</c:v>
                </c:pt>
                <c:pt idx="90">
                  <c:v>8.1999999999999993</c:v>
                </c:pt>
                <c:pt idx="91">
                  <c:v>7.8</c:v>
                </c:pt>
                <c:pt idx="92">
                  <c:v>7.9</c:v>
                </c:pt>
                <c:pt idx="93">
                  <c:v>7.9</c:v>
                </c:pt>
                <c:pt idx="94">
                  <c:v>8.3000000000000007</c:v>
                </c:pt>
                <c:pt idx="95">
                  <c:v>8.4</c:v>
                </c:pt>
                <c:pt idx="96">
                  <c:v>8.6</c:v>
                </c:pt>
                <c:pt idx="97">
                  <c:v>8.8000000000000007</c:v>
                </c:pt>
                <c:pt idx="98">
                  <c:v>8.6999999999999993</c:v>
                </c:pt>
                <c:pt idx="99">
                  <c:v>8.8000000000000007</c:v>
                </c:pt>
                <c:pt idx="100">
                  <c:v>8.9</c:v>
                </c:pt>
                <c:pt idx="101">
                  <c:v>8.6999999999999993</c:v>
                </c:pt>
                <c:pt idx="102">
                  <c:v>8.6999999999999993</c:v>
                </c:pt>
                <c:pt idx="103">
                  <c:v>8.8000000000000007</c:v>
                </c:pt>
                <c:pt idx="104">
                  <c:v>8.6999999999999993</c:v>
                </c:pt>
                <c:pt idx="105">
                  <c:v>8.8000000000000007</c:v>
                </c:pt>
                <c:pt idx="106">
                  <c:v>9.1</c:v>
                </c:pt>
                <c:pt idx="107">
                  <c:v>9.1</c:v>
                </c:pt>
                <c:pt idx="108">
                  <c:v>9.4</c:v>
                </c:pt>
                <c:pt idx="109">
                  <c:v>9.1</c:v>
                </c:pt>
                <c:pt idx="110">
                  <c:v>8.9</c:v>
                </c:pt>
                <c:pt idx="111">
                  <c:v>8.5</c:v>
                </c:pt>
                <c:pt idx="112">
                  <c:v>8.8000000000000007</c:v>
                </c:pt>
                <c:pt idx="113">
                  <c:v>9.1999999999999993</c:v>
                </c:pt>
                <c:pt idx="114">
                  <c:v>9.1999999999999993</c:v>
                </c:pt>
                <c:pt idx="115">
                  <c:v>8.8000000000000007</c:v>
                </c:pt>
                <c:pt idx="116">
                  <c:v>8.6</c:v>
                </c:pt>
                <c:pt idx="117">
                  <c:v>8.6</c:v>
                </c:pt>
                <c:pt idx="118">
                  <c:v>7.2</c:v>
                </c:pt>
                <c:pt idx="119">
                  <c:v>7.2</c:v>
                </c:pt>
                <c:pt idx="120">
                  <c:v>7.4</c:v>
                </c:pt>
                <c:pt idx="121">
                  <c:v>7.6</c:v>
                </c:pt>
                <c:pt idx="122">
                  <c:v>7.5</c:v>
                </c:pt>
                <c:pt idx="123">
                  <c:v>7.4</c:v>
                </c:pt>
                <c:pt idx="124">
                  <c:v>7.6</c:v>
                </c:pt>
                <c:pt idx="125">
                  <c:v>7.9</c:v>
                </c:pt>
                <c:pt idx="126">
                  <c:v>8.3000000000000007</c:v>
                </c:pt>
                <c:pt idx="127">
                  <c:v>8.5</c:v>
                </c:pt>
                <c:pt idx="128">
                  <c:v>8.9</c:v>
                </c:pt>
                <c:pt idx="129">
                  <c:v>8.9</c:v>
                </c:pt>
                <c:pt idx="130">
                  <c:v>8.8000000000000007</c:v>
                </c:pt>
                <c:pt idx="131">
                  <c:v>8.6999999999999993</c:v>
                </c:pt>
                <c:pt idx="132">
                  <c:v>8.6</c:v>
                </c:pt>
                <c:pt idx="133">
                  <c:v>7.9</c:v>
                </c:pt>
                <c:pt idx="134">
                  <c:v>7.9</c:v>
                </c:pt>
                <c:pt idx="135">
                  <c:v>7.9</c:v>
                </c:pt>
                <c:pt idx="136">
                  <c:v>8.3000000000000007</c:v>
                </c:pt>
                <c:pt idx="137">
                  <c:v>8.6</c:v>
                </c:pt>
                <c:pt idx="138">
                  <c:v>9.1</c:v>
                </c:pt>
                <c:pt idx="139">
                  <c:v>8.3000000000000007</c:v>
                </c:pt>
                <c:pt idx="140">
                  <c:v>8.8000000000000007</c:v>
                </c:pt>
                <c:pt idx="141">
                  <c:v>8.3000000000000007</c:v>
                </c:pt>
                <c:pt idx="142">
                  <c:v>9.1</c:v>
                </c:pt>
                <c:pt idx="143">
                  <c:v>9.1</c:v>
                </c:pt>
                <c:pt idx="144">
                  <c:v>9.5</c:v>
                </c:pt>
                <c:pt idx="145">
                  <c:v>9.4</c:v>
                </c:pt>
                <c:pt idx="146">
                  <c:v>9.4</c:v>
                </c:pt>
                <c:pt idx="147">
                  <c:v>9.3000000000000007</c:v>
                </c:pt>
                <c:pt idx="148">
                  <c:v>9.1999999999999993</c:v>
                </c:pt>
                <c:pt idx="149">
                  <c:v>9</c:v>
                </c:pt>
                <c:pt idx="150">
                  <c:v>9.1</c:v>
                </c:pt>
                <c:pt idx="151">
                  <c:v>9.1</c:v>
                </c:pt>
                <c:pt idx="152">
                  <c:v>8.9</c:v>
                </c:pt>
                <c:pt idx="153">
                  <c:v>8.9</c:v>
                </c:pt>
                <c:pt idx="154">
                  <c:v>8.9</c:v>
                </c:pt>
                <c:pt idx="155">
                  <c:v>8.1999999999999993</c:v>
                </c:pt>
                <c:pt idx="156">
                  <c:v>8.3000000000000007</c:v>
                </c:pt>
                <c:pt idx="157">
                  <c:v>8.4</c:v>
                </c:pt>
                <c:pt idx="158">
                  <c:v>8.1999999999999993</c:v>
                </c:pt>
                <c:pt idx="159">
                  <c:v>8.3000000000000007</c:v>
                </c:pt>
                <c:pt idx="160">
                  <c:v>8.1</c:v>
                </c:pt>
                <c:pt idx="161">
                  <c:v>7.1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7.7</c:v>
                </c:pt>
                <c:pt idx="166">
                  <c:v>8</c:v>
                </c:pt>
                <c:pt idx="167">
                  <c:v>8</c:v>
                </c:pt>
                <c:pt idx="168">
                  <c:v>8.3000000000000007</c:v>
                </c:pt>
                <c:pt idx="169">
                  <c:v>8.5</c:v>
                </c:pt>
                <c:pt idx="170">
                  <c:v>8.6</c:v>
                </c:pt>
                <c:pt idx="171">
                  <c:v>8.6999999999999993</c:v>
                </c:pt>
                <c:pt idx="172">
                  <c:v>8.6999999999999993</c:v>
                </c:pt>
                <c:pt idx="173">
                  <c:v>8.5</c:v>
                </c:pt>
                <c:pt idx="174">
                  <c:v>8.5</c:v>
                </c:pt>
                <c:pt idx="175">
                  <c:v>8.8000000000000007</c:v>
                </c:pt>
                <c:pt idx="176">
                  <c:v>8.3000000000000007</c:v>
                </c:pt>
                <c:pt idx="177">
                  <c:v>7.3</c:v>
                </c:pt>
                <c:pt idx="178">
                  <c:v>7.4</c:v>
                </c:pt>
                <c:pt idx="179">
                  <c:v>8.3000000000000007</c:v>
                </c:pt>
                <c:pt idx="180">
                  <c:v>8.1</c:v>
                </c:pt>
                <c:pt idx="181">
                  <c:v>8.3000000000000007</c:v>
                </c:pt>
                <c:pt idx="182">
                  <c:v>8.3000000000000007</c:v>
                </c:pt>
                <c:pt idx="183">
                  <c:v>8.4</c:v>
                </c:pt>
                <c:pt idx="184">
                  <c:v>8.5</c:v>
                </c:pt>
                <c:pt idx="185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08-466F-BCF4-E8927661E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416175"/>
        <c:axId val="1746420975"/>
      </c:scatterChart>
      <c:valAx>
        <c:axId val="174641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Tiempo [min]</a:t>
                </a:r>
              </a:p>
            </c:rich>
          </c:tx>
          <c:layout>
            <c:manualLayout>
              <c:xMode val="edge"/>
              <c:yMode val="edge"/>
              <c:x val="0.4645960192475940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6420975"/>
        <c:crosses val="autoZero"/>
        <c:crossBetween val="midCat"/>
        <c:majorUnit val="20"/>
        <c:minorUnit val="2"/>
      </c:valAx>
      <c:valAx>
        <c:axId val="1746420975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Velocidad aire  [m/s]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1054790026246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6416175"/>
        <c:crosses val="autoZero"/>
        <c:crossBetween val="midCat"/>
        <c:majorUnit val="1"/>
        <c:min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06911636045509"/>
          <c:y val="0.20891149023038788"/>
          <c:w val="0.14426421697287839"/>
          <c:h val="0.2343766404199475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image" Target="../media/image7.png"/><Relationship Id="rId1" Type="http://schemas.openxmlformats.org/officeDocument/2006/relationships/chart" Target="../charts/chart8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15</xdr:row>
      <xdr:rowOff>4762</xdr:rowOff>
    </xdr:from>
    <xdr:to>
      <xdr:col>8</xdr:col>
      <xdr:colOff>685799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5D0D6F-EF77-AE7A-56A4-90C25FA2C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142875</xdr:colOff>
      <xdr:row>15</xdr:row>
      <xdr:rowOff>0</xdr:rowOff>
    </xdr:from>
    <xdr:to>
      <xdr:col>18</xdr:col>
      <xdr:colOff>628650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FB8296-0BB0-41FA-AD15-81DCAB275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304799</xdr:colOff>
      <xdr:row>29</xdr:row>
      <xdr:rowOff>157162</xdr:rowOff>
    </xdr:from>
    <xdr:to>
      <xdr:col>8</xdr:col>
      <xdr:colOff>142874</xdr:colOff>
      <xdr:row>44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8BE21E-55F4-4865-B642-FDB273634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142875</xdr:colOff>
      <xdr:row>15</xdr:row>
      <xdr:rowOff>0</xdr:rowOff>
    </xdr:from>
    <xdr:to>
      <xdr:col>18</xdr:col>
      <xdr:colOff>628650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754B32-2361-41E7-862C-4F3E9642D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14</xdr:row>
      <xdr:rowOff>100012</xdr:rowOff>
    </xdr:from>
    <xdr:to>
      <xdr:col>8</xdr:col>
      <xdr:colOff>752474</xdr:colOff>
      <xdr:row>29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16A1F3-356A-45D1-96DE-900A75787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142875</xdr:colOff>
      <xdr:row>15</xdr:row>
      <xdr:rowOff>0</xdr:rowOff>
    </xdr:from>
    <xdr:to>
      <xdr:col>18</xdr:col>
      <xdr:colOff>628650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858EDF-4B24-4467-B578-D07C46E9C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423332</xdr:colOff>
      <xdr:row>45</xdr:row>
      <xdr:rowOff>136525</xdr:rowOff>
    </xdr:from>
    <xdr:to>
      <xdr:col>8</xdr:col>
      <xdr:colOff>190499</xdr:colOff>
      <xdr:row>57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7DEC2D-FD42-266D-88EC-92208839A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114301</xdr:colOff>
      <xdr:row>14</xdr:row>
      <xdr:rowOff>4762</xdr:rowOff>
    </xdr:from>
    <xdr:to>
      <xdr:col>9</xdr:col>
      <xdr:colOff>323851</xdr:colOff>
      <xdr:row>28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D6FB02-F44A-067C-F7B3-11E79C878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23</xdr:row>
      <xdr:rowOff>161925</xdr:rowOff>
    </xdr:from>
    <xdr:to>
      <xdr:col>13</xdr:col>
      <xdr:colOff>28575</xdr:colOff>
      <xdr:row>26</xdr:row>
      <xdr:rowOff>36211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00681C-6C77-4229-AA2C-FDC7579D4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695825"/>
          <a:ext cx="1695450" cy="445786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>
    <xdr:from>
      <xdr:col>9</xdr:col>
      <xdr:colOff>525236</xdr:colOff>
      <xdr:row>28</xdr:row>
      <xdr:rowOff>8164</xdr:rowOff>
    </xdr:from>
    <xdr:to>
      <xdr:col>18</xdr:col>
      <xdr:colOff>38101</xdr:colOff>
      <xdr:row>42</xdr:row>
      <xdr:rowOff>84364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DE88E4-535C-EC6C-9E0D-C66ACAFC7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114301</xdr:colOff>
      <xdr:row>28</xdr:row>
      <xdr:rowOff>180975</xdr:rowOff>
    </xdr:from>
    <xdr:to>
      <xdr:col>9</xdr:col>
      <xdr:colOff>323851</xdr:colOff>
      <xdr:row>43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D89A33E-D45D-4F23-B6C4-53C6386A3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171450</xdr:colOff>
      <xdr:row>43</xdr:row>
      <xdr:rowOff>180975</xdr:rowOff>
    </xdr:from>
    <xdr:to>
      <xdr:col>9</xdr:col>
      <xdr:colOff>381000</xdr:colOff>
      <xdr:row>58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389721-0C74-4D60-9CAC-41A677809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609600</xdr:colOff>
      <xdr:row>6</xdr:row>
      <xdr:rowOff>52387</xdr:rowOff>
    </xdr:from>
    <xdr:to>
      <xdr:col>27</xdr:col>
      <xdr:colOff>609600</xdr:colOff>
      <xdr:row>20</xdr:row>
      <xdr:rowOff>128587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9BAA187-B2B9-97F1-7524-432FC1BB0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581025</xdr:colOff>
      <xdr:row>21</xdr:row>
      <xdr:rowOff>76200</xdr:rowOff>
    </xdr:from>
    <xdr:to>
      <xdr:col>27</xdr:col>
      <xdr:colOff>581025</xdr:colOff>
      <xdr:row>35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E6A5721-2D86-4EC5-858A-3E80B6B87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0</xdr:colOff>
      <xdr:row>6</xdr:row>
      <xdr:rowOff>0</xdr:rowOff>
    </xdr:from>
    <xdr:to>
      <xdr:col>35</xdr:col>
      <xdr:colOff>0</xdr:colOff>
      <xdr:row>20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547F440-B1FA-464F-BE90-7E87FFE51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0</xdr:colOff>
      <xdr:row>21</xdr:row>
      <xdr:rowOff>0</xdr:rowOff>
    </xdr:from>
    <xdr:to>
      <xdr:col>35</xdr:col>
      <xdr:colOff>0</xdr:colOff>
      <xdr:row>35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F159DB6-04DA-4369-8E74-F441C2D3F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4762</xdr:rowOff>
    </xdr:from>
    <xdr:to>
      <xdr:col>22</xdr:col>
      <xdr:colOff>0</xdr:colOff>
      <xdr:row>16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1F9D8B-BE34-1D66-256F-A74202B58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752475</xdr:colOff>
      <xdr:row>16</xdr:row>
      <xdr:rowOff>142875</xdr:rowOff>
    </xdr:from>
    <xdr:to>
      <xdr:col>21</xdr:col>
      <xdr:colOff>752475</xdr:colOff>
      <xdr:row>31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7D0357-D18F-4E8F-8FE6-E625360A3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695325</xdr:colOff>
      <xdr:row>31</xdr:row>
      <xdr:rowOff>161925</xdr:rowOff>
    </xdr:from>
    <xdr:to>
      <xdr:col>21</xdr:col>
      <xdr:colOff>695325</xdr:colOff>
      <xdr:row>46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242F33-39F9-40B7-B6C4-79EB504AC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733425</xdr:colOff>
      <xdr:row>47</xdr:row>
      <xdr:rowOff>47625</xdr:rowOff>
    </xdr:from>
    <xdr:to>
      <xdr:col>21</xdr:col>
      <xdr:colOff>733425</xdr:colOff>
      <xdr:row>61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9576A0C-2319-4976-91A7-5CC2D21E8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5E2D-E07B-4896-BE75-87570AE6F4AE}">
  <dimension ref="A2:AA24"/>
  <sheetViews>
    <sheetView workbookViewId="0">
      <pane xSplit="1" topLeftCell="B1" activePane="topRight" state="frozen"/>
      <selection pane="topRight" activeCell="P11" sqref="P11"/>
    </sheetView>
  </sheetViews>
  <sheetFormatPr baseColWidth="10" defaultRowHeight="15" x14ac:dyDescent="0.25"/>
  <cols>
    <col min="9" max="9" width="11.7109375" bestFit="1" customWidth="1"/>
  </cols>
  <sheetData>
    <row r="2" spans="1:27" s="5" customFormat="1" x14ac:dyDescent="0.25">
      <c r="A2" s="169" t="s">
        <v>2</v>
      </c>
      <c r="B2" s="169" t="s">
        <v>28</v>
      </c>
      <c r="C2" s="167" t="s">
        <v>29</v>
      </c>
      <c r="D2" s="168"/>
      <c r="E2" s="168"/>
      <c r="F2" s="168"/>
      <c r="G2" s="168"/>
      <c r="H2" s="171" t="s">
        <v>3</v>
      </c>
      <c r="I2" s="165" t="s">
        <v>4</v>
      </c>
      <c r="J2" s="168" t="s">
        <v>31</v>
      </c>
      <c r="K2" s="168"/>
      <c r="L2" s="168"/>
      <c r="M2" s="171" t="s">
        <v>3</v>
      </c>
      <c r="N2" s="165" t="s">
        <v>4</v>
      </c>
      <c r="O2" s="167" t="s">
        <v>32</v>
      </c>
      <c r="P2" s="168"/>
      <c r="Q2" s="168"/>
      <c r="R2" s="171" t="s">
        <v>3</v>
      </c>
      <c r="S2" s="165" t="s">
        <v>4</v>
      </c>
      <c r="T2" s="167" t="s">
        <v>64</v>
      </c>
      <c r="U2" s="168"/>
      <c r="V2" s="168"/>
      <c r="W2" s="167" t="s">
        <v>65</v>
      </c>
      <c r="X2" s="168"/>
      <c r="Y2" s="168"/>
      <c r="Z2" s="171" t="s">
        <v>3</v>
      </c>
      <c r="AA2" s="165" t="s">
        <v>4</v>
      </c>
    </row>
    <row r="3" spans="1:27" s="39" customFormat="1" x14ac:dyDescent="0.25">
      <c r="A3" s="170"/>
      <c r="B3" s="170"/>
      <c r="C3" s="37">
        <v>1</v>
      </c>
      <c r="D3" s="38">
        <v>2</v>
      </c>
      <c r="E3" s="38">
        <v>3</v>
      </c>
      <c r="F3" s="38">
        <v>4</v>
      </c>
      <c r="G3" s="38">
        <v>5</v>
      </c>
      <c r="H3" s="172"/>
      <c r="I3" s="166"/>
      <c r="J3" s="38">
        <v>1</v>
      </c>
      <c r="K3" s="38">
        <v>2</v>
      </c>
      <c r="L3" s="38">
        <v>3</v>
      </c>
      <c r="M3" s="172"/>
      <c r="N3" s="166"/>
      <c r="O3" s="37">
        <v>1</v>
      </c>
      <c r="P3" s="38">
        <v>2</v>
      </c>
      <c r="Q3" s="38">
        <v>3</v>
      </c>
      <c r="R3" s="172"/>
      <c r="S3" s="166"/>
      <c r="T3" s="37">
        <v>1</v>
      </c>
      <c r="U3" s="38">
        <v>2</v>
      </c>
      <c r="V3" s="38">
        <v>3</v>
      </c>
      <c r="W3" s="37">
        <v>1</v>
      </c>
      <c r="X3" s="38">
        <v>2</v>
      </c>
      <c r="Y3" s="38">
        <v>3</v>
      </c>
      <c r="Z3" s="172"/>
      <c r="AA3" s="166"/>
    </row>
    <row r="4" spans="1:27" x14ac:dyDescent="0.25">
      <c r="A4" s="34">
        <v>0</v>
      </c>
      <c r="B4" s="34">
        <v>0</v>
      </c>
      <c r="C4" s="17">
        <v>1594</v>
      </c>
      <c r="D4" s="6">
        <v>1615</v>
      </c>
      <c r="E4" s="6">
        <v>1610</v>
      </c>
      <c r="F4" s="6">
        <v>1585</v>
      </c>
      <c r="G4" s="6">
        <v>1601</v>
      </c>
      <c r="H4" s="157">
        <f>ROUNDDOWN(AVERAGE(C4:G4),0)</f>
        <v>1601</v>
      </c>
      <c r="I4" s="154">
        <f>_xlfn.STDEV.S(C4:G4)</f>
        <v>12.062338081814818</v>
      </c>
      <c r="J4" s="36"/>
      <c r="K4" s="99">
        <v>0.98450000000000004</v>
      </c>
      <c r="L4" s="36"/>
      <c r="M4" s="153">
        <f>AVERAGE(J4:L4)</f>
        <v>0.98450000000000004</v>
      </c>
      <c r="N4" s="154" t="e">
        <f t="shared" ref="N4:N14" si="0">_xlfn.STDEV.S(J4:L4)</f>
        <v>#DIV/0!</v>
      </c>
      <c r="O4" s="36">
        <v>0</v>
      </c>
      <c r="P4" s="36">
        <v>0</v>
      </c>
      <c r="Q4" s="36">
        <v>0</v>
      </c>
      <c r="R4" s="153">
        <f>AVERAGE(O4:Q4)</f>
        <v>0</v>
      </c>
      <c r="S4" s="154">
        <f t="shared" ref="S4:S14" si="1">_xlfn.STDEV.S(O4:Q4)</f>
        <v>0</v>
      </c>
      <c r="T4" s="109">
        <v>0.90769230769230758</v>
      </c>
      <c r="U4" s="109">
        <v>0.91626373626373625</v>
      </c>
      <c r="V4" s="109">
        <v>0.91219780219780211</v>
      </c>
      <c r="W4" s="159">
        <v>0.86823529411764699</v>
      </c>
      <c r="X4" s="109">
        <v>0.88</v>
      </c>
      <c r="Y4" s="109">
        <v>0.88279411764705873</v>
      </c>
      <c r="Z4" s="153">
        <f t="shared" ref="Z4:Z14" si="2">AVERAGE(T4:Y4)</f>
        <v>0.89453054298642531</v>
      </c>
      <c r="AA4" s="156">
        <f t="shared" ref="AA4:AA14" si="3">_xlfn.STDEV.S(T4:Y4)</f>
        <v>1.999007884197462E-2</v>
      </c>
    </row>
    <row r="5" spans="1:27" x14ac:dyDescent="0.25">
      <c r="A5" s="34">
        <v>1</v>
      </c>
      <c r="B5" s="34">
        <v>20</v>
      </c>
      <c r="C5" s="18"/>
      <c r="E5" s="1"/>
      <c r="F5" s="1"/>
      <c r="G5" s="1"/>
      <c r="H5" s="157" t="e">
        <f t="shared" ref="H5:H14" si="4">ROUNDDOWN(AVERAGE(C5:G5),0)</f>
        <v>#DIV/0!</v>
      </c>
      <c r="I5" s="154" t="e">
        <f t="shared" ref="I5:I14" si="5">_xlfn.STDEV.S(C5:G5)</f>
        <v>#DIV/0!</v>
      </c>
      <c r="J5" s="36"/>
      <c r="K5" s="63"/>
      <c r="L5" s="36"/>
      <c r="M5" s="153" t="e">
        <f t="shared" ref="M5:M14" si="6">AVERAGE(J5:L5)</f>
        <v>#DIV/0!</v>
      </c>
      <c r="N5" s="154" t="e">
        <f t="shared" si="0"/>
        <v>#DIV/0!</v>
      </c>
      <c r="O5" s="35"/>
      <c r="P5" s="36"/>
      <c r="Q5" s="36"/>
      <c r="R5" s="153" t="e">
        <f t="shared" ref="R5:R14" si="7">AVERAGE(O5:Q5)</f>
        <v>#DIV/0!</v>
      </c>
      <c r="S5" s="155" t="e">
        <f t="shared" si="1"/>
        <v>#DIV/0!</v>
      </c>
      <c r="T5" s="110"/>
      <c r="U5" s="109"/>
      <c r="V5" s="109"/>
      <c r="W5" s="110"/>
      <c r="X5" s="109"/>
      <c r="Y5" s="109"/>
      <c r="Z5" s="153" t="e">
        <f t="shared" si="2"/>
        <v>#DIV/0!</v>
      </c>
      <c r="AA5" s="156" t="e">
        <f t="shared" si="3"/>
        <v>#DIV/0!</v>
      </c>
    </row>
    <row r="6" spans="1:27" x14ac:dyDescent="0.25">
      <c r="A6" s="34">
        <v>2</v>
      </c>
      <c r="B6" s="34">
        <v>40</v>
      </c>
      <c r="C6" s="18"/>
      <c r="E6" s="1"/>
      <c r="F6" s="1"/>
      <c r="G6" s="1"/>
      <c r="H6" s="157" t="e">
        <f t="shared" si="4"/>
        <v>#DIV/0!</v>
      </c>
      <c r="I6" s="154" t="e">
        <f t="shared" si="5"/>
        <v>#DIV/0!</v>
      </c>
      <c r="J6" s="36"/>
      <c r="K6" s="63"/>
      <c r="L6" s="36"/>
      <c r="M6" s="153" t="e">
        <f t="shared" si="6"/>
        <v>#DIV/0!</v>
      </c>
      <c r="N6" s="154" t="e">
        <f t="shared" si="0"/>
        <v>#DIV/0!</v>
      </c>
      <c r="O6" s="35"/>
      <c r="P6" s="36"/>
      <c r="Q6" s="36"/>
      <c r="R6" s="153" t="e">
        <f t="shared" si="7"/>
        <v>#DIV/0!</v>
      </c>
      <c r="S6" s="155" t="e">
        <f t="shared" si="1"/>
        <v>#DIV/0!</v>
      </c>
      <c r="T6" s="110"/>
      <c r="U6" s="109"/>
      <c r="V6" s="109"/>
      <c r="W6" s="110"/>
      <c r="X6" s="109"/>
      <c r="Y6" s="109"/>
      <c r="Z6" s="153" t="e">
        <f t="shared" si="2"/>
        <v>#DIV/0!</v>
      </c>
      <c r="AA6" s="156" t="e">
        <f t="shared" si="3"/>
        <v>#DIV/0!</v>
      </c>
    </row>
    <row r="7" spans="1:27" x14ac:dyDescent="0.25">
      <c r="A7" s="34">
        <v>3</v>
      </c>
      <c r="B7" s="34">
        <v>60</v>
      </c>
      <c r="C7" s="18"/>
      <c r="E7" s="1"/>
      <c r="F7" s="1"/>
      <c r="G7" s="1"/>
      <c r="H7" s="157" t="e">
        <f t="shared" si="4"/>
        <v>#DIV/0!</v>
      </c>
      <c r="I7" s="154" t="e">
        <f t="shared" si="5"/>
        <v>#DIV/0!</v>
      </c>
      <c r="J7" s="36"/>
      <c r="K7" s="63"/>
      <c r="L7" s="36"/>
      <c r="M7" s="153" t="e">
        <f t="shared" si="6"/>
        <v>#DIV/0!</v>
      </c>
      <c r="N7" s="154" t="e">
        <f t="shared" si="0"/>
        <v>#DIV/0!</v>
      </c>
      <c r="O7" s="35"/>
      <c r="P7" s="36"/>
      <c r="Q7" s="36"/>
      <c r="R7" s="153" t="e">
        <f t="shared" si="7"/>
        <v>#DIV/0!</v>
      </c>
      <c r="S7" s="155" t="e">
        <f t="shared" si="1"/>
        <v>#DIV/0!</v>
      </c>
      <c r="T7" s="110"/>
      <c r="U7" s="109"/>
      <c r="V7" s="109"/>
      <c r="W7" s="110"/>
      <c r="X7" s="109"/>
      <c r="Y7" s="109"/>
      <c r="Z7" s="153" t="e">
        <f t="shared" si="2"/>
        <v>#DIV/0!</v>
      </c>
      <c r="AA7" s="156" t="e">
        <f t="shared" si="3"/>
        <v>#DIV/0!</v>
      </c>
    </row>
    <row r="8" spans="1:27" x14ac:dyDescent="0.25">
      <c r="A8" s="34">
        <v>4</v>
      </c>
      <c r="B8" s="34">
        <v>80</v>
      </c>
      <c r="C8" s="18"/>
      <c r="E8" s="1"/>
      <c r="F8" s="1"/>
      <c r="G8" s="1"/>
      <c r="H8" s="157" t="e">
        <f t="shared" si="4"/>
        <v>#DIV/0!</v>
      </c>
      <c r="I8" s="154" t="e">
        <f t="shared" si="5"/>
        <v>#DIV/0!</v>
      </c>
      <c r="J8" s="36"/>
      <c r="K8" s="63"/>
      <c r="L8" s="36"/>
      <c r="M8" s="153" t="e">
        <f t="shared" si="6"/>
        <v>#DIV/0!</v>
      </c>
      <c r="N8" s="154" t="e">
        <f t="shared" si="0"/>
        <v>#DIV/0!</v>
      </c>
      <c r="O8" s="35"/>
      <c r="P8" s="36"/>
      <c r="Q8" s="36"/>
      <c r="R8" s="153" t="e">
        <f t="shared" si="7"/>
        <v>#DIV/0!</v>
      </c>
      <c r="S8" s="155" t="e">
        <f t="shared" si="1"/>
        <v>#DIV/0!</v>
      </c>
      <c r="T8" s="110"/>
      <c r="U8" s="109"/>
      <c r="V8" s="109"/>
      <c r="W8" s="110"/>
      <c r="X8" s="109"/>
      <c r="Y8" s="109"/>
      <c r="Z8" s="153" t="e">
        <f t="shared" si="2"/>
        <v>#DIV/0!</v>
      </c>
      <c r="AA8" s="156" t="e">
        <f t="shared" si="3"/>
        <v>#DIV/0!</v>
      </c>
    </row>
    <row r="9" spans="1:27" x14ac:dyDescent="0.25">
      <c r="A9" s="34">
        <v>5</v>
      </c>
      <c r="B9" s="34">
        <v>100</v>
      </c>
      <c r="C9" s="18"/>
      <c r="E9" s="1"/>
      <c r="F9" s="1"/>
      <c r="G9" s="1"/>
      <c r="H9" s="157" t="e">
        <f t="shared" si="4"/>
        <v>#DIV/0!</v>
      </c>
      <c r="I9" s="154" t="e">
        <f t="shared" si="5"/>
        <v>#DIV/0!</v>
      </c>
      <c r="J9" s="36"/>
      <c r="K9" s="63"/>
      <c r="L9" s="36"/>
      <c r="M9" s="153" t="e">
        <f t="shared" si="6"/>
        <v>#DIV/0!</v>
      </c>
      <c r="N9" s="154" t="e">
        <f t="shared" si="0"/>
        <v>#DIV/0!</v>
      </c>
      <c r="O9" s="35"/>
      <c r="P9" s="36"/>
      <c r="Q9" s="36"/>
      <c r="R9" s="153" t="e">
        <f t="shared" si="7"/>
        <v>#DIV/0!</v>
      </c>
      <c r="S9" s="155" t="e">
        <f t="shared" si="1"/>
        <v>#DIV/0!</v>
      </c>
      <c r="T9" s="110"/>
      <c r="U9" s="109"/>
      <c r="V9" s="109"/>
      <c r="W9" s="110"/>
      <c r="X9" s="109"/>
      <c r="Y9" s="109"/>
      <c r="Z9" s="153" t="e">
        <f t="shared" si="2"/>
        <v>#DIV/0!</v>
      </c>
      <c r="AA9" s="156" t="e">
        <f t="shared" si="3"/>
        <v>#DIV/0!</v>
      </c>
    </row>
    <row r="10" spans="1:27" x14ac:dyDescent="0.25">
      <c r="A10" s="34">
        <v>6</v>
      </c>
      <c r="B10" s="34">
        <v>120</v>
      </c>
      <c r="C10" s="18"/>
      <c r="F10" s="1"/>
      <c r="G10" s="1"/>
      <c r="H10" s="157" t="e">
        <f t="shared" si="4"/>
        <v>#DIV/0!</v>
      </c>
      <c r="I10" s="154" t="e">
        <f t="shared" si="5"/>
        <v>#DIV/0!</v>
      </c>
      <c r="J10" s="36"/>
      <c r="K10" s="63"/>
      <c r="L10" s="36"/>
      <c r="M10" s="153" t="e">
        <f t="shared" si="6"/>
        <v>#DIV/0!</v>
      </c>
      <c r="N10" s="154" t="e">
        <f t="shared" si="0"/>
        <v>#DIV/0!</v>
      </c>
      <c r="O10" s="35"/>
      <c r="P10" s="36"/>
      <c r="Q10" s="36"/>
      <c r="R10" s="153" t="e">
        <f t="shared" si="7"/>
        <v>#DIV/0!</v>
      </c>
      <c r="S10" s="155" t="e">
        <f t="shared" si="1"/>
        <v>#DIV/0!</v>
      </c>
      <c r="T10" s="110"/>
      <c r="U10" s="109"/>
      <c r="V10" s="109"/>
      <c r="W10" s="110"/>
      <c r="X10" s="109"/>
      <c r="Y10" s="109"/>
      <c r="Z10" s="153" t="e">
        <f t="shared" si="2"/>
        <v>#DIV/0!</v>
      </c>
      <c r="AA10" s="156" t="e">
        <f t="shared" si="3"/>
        <v>#DIV/0!</v>
      </c>
    </row>
    <row r="11" spans="1:27" x14ac:dyDescent="0.25">
      <c r="A11" s="34">
        <v>7</v>
      </c>
      <c r="B11" s="34">
        <v>140</v>
      </c>
      <c r="C11" s="18"/>
      <c r="F11" s="1"/>
      <c r="G11" s="1"/>
      <c r="H11" s="157" t="e">
        <f t="shared" si="4"/>
        <v>#DIV/0!</v>
      </c>
      <c r="I11" s="154" t="e">
        <f t="shared" si="5"/>
        <v>#DIV/0!</v>
      </c>
      <c r="J11" s="36"/>
      <c r="K11" s="63"/>
      <c r="L11" s="36"/>
      <c r="M11" s="153" t="e">
        <f t="shared" si="6"/>
        <v>#DIV/0!</v>
      </c>
      <c r="N11" s="154" t="e">
        <f t="shared" si="0"/>
        <v>#DIV/0!</v>
      </c>
      <c r="O11" s="35"/>
      <c r="P11" s="36"/>
      <c r="Q11" s="36"/>
      <c r="R11" s="153" t="e">
        <f t="shared" si="7"/>
        <v>#DIV/0!</v>
      </c>
      <c r="S11" s="155" t="e">
        <f t="shared" si="1"/>
        <v>#DIV/0!</v>
      </c>
      <c r="T11" s="110"/>
      <c r="U11" s="109"/>
      <c r="V11" s="109"/>
      <c r="W11" s="110"/>
      <c r="X11" s="109"/>
      <c r="Y11" s="109"/>
      <c r="Z11" s="153" t="e">
        <f t="shared" si="2"/>
        <v>#DIV/0!</v>
      </c>
      <c r="AA11" s="156" t="e">
        <f t="shared" si="3"/>
        <v>#DIV/0!</v>
      </c>
    </row>
    <row r="12" spans="1:27" x14ac:dyDescent="0.25">
      <c r="A12" s="34">
        <v>8</v>
      </c>
      <c r="B12" s="34">
        <v>160</v>
      </c>
      <c r="C12" s="18"/>
      <c r="F12" s="1"/>
      <c r="G12" s="1"/>
      <c r="H12" s="157" t="e">
        <f t="shared" si="4"/>
        <v>#DIV/0!</v>
      </c>
      <c r="I12" s="154" t="e">
        <f t="shared" si="5"/>
        <v>#DIV/0!</v>
      </c>
      <c r="J12" s="36"/>
      <c r="K12" s="63"/>
      <c r="L12" s="36"/>
      <c r="M12" s="153" t="e">
        <f t="shared" si="6"/>
        <v>#DIV/0!</v>
      </c>
      <c r="N12" s="154" t="e">
        <f t="shared" si="0"/>
        <v>#DIV/0!</v>
      </c>
      <c r="O12" s="35"/>
      <c r="P12" s="36"/>
      <c r="Q12" s="36"/>
      <c r="R12" s="153" t="e">
        <f t="shared" si="7"/>
        <v>#DIV/0!</v>
      </c>
      <c r="S12" s="155" t="e">
        <f t="shared" si="1"/>
        <v>#DIV/0!</v>
      </c>
      <c r="T12" s="110"/>
      <c r="U12" s="109"/>
      <c r="V12" s="109"/>
      <c r="W12" s="110"/>
      <c r="X12" s="109"/>
      <c r="Y12" s="109"/>
      <c r="Z12" s="153" t="e">
        <f t="shared" si="2"/>
        <v>#DIV/0!</v>
      </c>
      <c r="AA12" s="156" t="e">
        <f t="shared" si="3"/>
        <v>#DIV/0!</v>
      </c>
    </row>
    <row r="13" spans="1:27" x14ac:dyDescent="0.25">
      <c r="A13" s="34">
        <v>9</v>
      </c>
      <c r="B13" s="34">
        <v>180</v>
      </c>
      <c r="C13" s="18"/>
      <c r="F13" s="1"/>
      <c r="G13" s="1"/>
      <c r="H13" s="157" t="e">
        <f t="shared" si="4"/>
        <v>#DIV/0!</v>
      </c>
      <c r="I13" s="154" t="e">
        <f t="shared" si="5"/>
        <v>#DIV/0!</v>
      </c>
      <c r="J13" s="36"/>
      <c r="K13" s="63"/>
      <c r="L13" s="36"/>
      <c r="M13" s="153" t="e">
        <f t="shared" si="6"/>
        <v>#DIV/0!</v>
      </c>
      <c r="N13" s="154" t="e">
        <f t="shared" si="0"/>
        <v>#DIV/0!</v>
      </c>
      <c r="O13" s="35"/>
      <c r="P13" s="36"/>
      <c r="Q13" s="36"/>
      <c r="R13" s="153" t="e">
        <f t="shared" si="7"/>
        <v>#DIV/0!</v>
      </c>
      <c r="S13" s="155" t="e">
        <f t="shared" si="1"/>
        <v>#DIV/0!</v>
      </c>
      <c r="T13" s="110"/>
      <c r="U13" s="109"/>
      <c r="V13" s="109"/>
      <c r="W13" s="110"/>
      <c r="X13" s="109"/>
      <c r="Y13" s="109"/>
      <c r="Z13" s="153" t="e">
        <f t="shared" si="2"/>
        <v>#DIV/0!</v>
      </c>
      <c r="AA13" s="156" t="e">
        <f t="shared" si="3"/>
        <v>#DIV/0!</v>
      </c>
    </row>
    <row r="14" spans="1:27" x14ac:dyDescent="0.25">
      <c r="A14" s="34" t="s">
        <v>1</v>
      </c>
      <c r="B14" s="34">
        <v>200</v>
      </c>
      <c r="C14" s="18">
        <v>1308</v>
      </c>
      <c r="D14">
        <v>1312</v>
      </c>
      <c r="E14">
        <v>1303</v>
      </c>
      <c r="F14" s="1">
        <v>1296</v>
      </c>
      <c r="G14" s="1">
        <v>1297</v>
      </c>
      <c r="H14" s="157">
        <f t="shared" si="4"/>
        <v>1303</v>
      </c>
      <c r="I14" s="154">
        <f t="shared" si="5"/>
        <v>6.9065186599328028</v>
      </c>
      <c r="J14" s="36"/>
      <c r="K14" s="63">
        <v>0.93610000000000004</v>
      </c>
      <c r="L14" s="36"/>
      <c r="M14" s="153">
        <f t="shared" si="6"/>
        <v>0.93610000000000004</v>
      </c>
      <c r="N14" s="154" t="e">
        <f t="shared" si="0"/>
        <v>#DIV/0!</v>
      </c>
      <c r="O14" s="35"/>
      <c r="P14" s="36">
        <v>5.0099999999999999E-2</v>
      </c>
      <c r="Q14" s="36"/>
      <c r="R14" s="153">
        <f t="shared" si="7"/>
        <v>5.0099999999999999E-2</v>
      </c>
      <c r="S14" s="155" t="e">
        <f t="shared" si="1"/>
        <v>#DIV/0!</v>
      </c>
      <c r="T14" s="109">
        <v>0.9995604395604395</v>
      </c>
      <c r="U14" s="109">
        <v>0.98054945054945053</v>
      </c>
      <c r="V14" s="109">
        <v>0.98296703296703292</v>
      </c>
      <c r="W14" s="110">
        <v>0.97897058823529404</v>
      </c>
      <c r="X14" s="109">
        <v>0.96132352941176458</v>
      </c>
      <c r="Y14" s="109">
        <v>0.96588235294117653</v>
      </c>
      <c r="Z14" s="153">
        <f t="shared" si="2"/>
        <v>0.97820889894419294</v>
      </c>
      <c r="AA14" s="156">
        <f t="shared" si="3"/>
        <v>1.3576788420467674E-2</v>
      </c>
    </row>
    <row r="16" spans="1:27" x14ac:dyDescent="0.25">
      <c r="A16" s="1"/>
      <c r="F16" s="1"/>
      <c r="G16" s="1"/>
    </row>
    <row r="17" spans="1:7" x14ac:dyDescent="0.25">
      <c r="A17" s="1"/>
      <c r="F17" s="1"/>
      <c r="G17" s="1"/>
    </row>
    <row r="18" spans="1:7" x14ac:dyDescent="0.25">
      <c r="A18" s="1"/>
      <c r="F18" s="1"/>
      <c r="G18" s="1"/>
    </row>
    <row r="19" spans="1:7" x14ac:dyDescent="0.25">
      <c r="A19" s="1"/>
      <c r="F19" s="1"/>
      <c r="G19" s="1"/>
    </row>
    <row r="20" spans="1:7" x14ac:dyDescent="0.25">
      <c r="A20" s="1"/>
      <c r="F20" s="1"/>
      <c r="G20" s="1"/>
    </row>
    <row r="21" spans="1:7" x14ac:dyDescent="0.25">
      <c r="A21" s="1"/>
      <c r="F21" s="1"/>
      <c r="G21" s="1"/>
    </row>
    <row r="22" spans="1:7" x14ac:dyDescent="0.25">
      <c r="A22" s="1"/>
      <c r="F22" s="1"/>
      <c r="G22" s="1"/>
    </row>
    <row r="23" spans="1:7" x14ac:dyDescent="0.25">
      <c r="A23" s="1"/>
      <c r="F23" s="1"/>
      <c r="G23" s="1"/>
    </row>
    <row r="24" spans="1:7" x14ac:dyDescent="0.25">
      <c r="A24" s="1"/>
      <c r="F24" s="1"/>
      <c r="G24" s="1"/>
    </row>
  </sheetData>
  <mergeCells count="15">
    <mergeCell ref="AA2:AA3"/>
    <mergeCell ref="T2:V2"/>
    <mergeCell ref="C2:G2"/>
    <mergeCell ref="B2:B3"/>
    <mergeCell ref="A2:A3"/>
    <mergeCell ref="H2:H3"/>
    <mergeCell ref="I2:I3"/>
    <mergeCell ref="M2:M3"/>
    <mergeCell ref="N2:N3"/>
    <mergeCell ref="J2:L2"/>
    <mergeCell ref="O2:Q2"/>
    <mergeCell ref="R2:R3"/>
    <mergeCell ref="S2:S3"/>
    <mergeCell ref="Z2:Z3"/>
    <mergeCell ref="W2:Y2"/>
  </mergeCells>
  <pageMargins left="0.7" right="0.7" top="0.75" bottom="0.75" header="0.3" footer="0.3"/>
  <pageSetup orientation="portrait" r:id="rId1"/>
  <ignoredErrors>
    <ignoredError sqref="H4 H5:H14 I4:I1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3D23-C05C-4D75-94A2-3E8B7E088BE2}">
  <dimension ref="A2:AA26"/>
  <sheetViews>
    <sheetView workbookViewId="0">
      <pane xSplit="1" topLeftCell="N1" activePane="topRight" state="frozen"/>
      <selection pane="topRight" activeCell="K38" sqref="K38"/>
    </sheetView>
  </sheetViews>
  <sheetFormatPr baseColWidth="10" defaultRowHeight="15" x14ac:dyDescent="0.25"/>
  <cols>
    <col min="9" max="9" width="11.7109375" bestFit="1" customWidth="1"/>
  </cols>
  <sheetData>
    <row r="2" spans="1:27" s="5" customFormat="1" x14ac:dyDescent="0.25">
      <c r="A2" s="169" t="s">
        <v>2</v>
      </c>
      <c r="B2" s="169" t="s">
        <v>28</v>
      </c>
      <c r="C2" s="167" t="s">
        <v>29</v>
      </c>
      <c r="D2" s="168"/>
      <c r="E2" s="168"/>
      <c r="F2" s="168"/>
      <c r="G2" s="168"/>
      <c r="H2" s="171" t="s">
        <v>3</v>
      </c>
      <c r="I2" s="165" t="s">
        <v>4</v>
      </c>
      <c r="J2" s="168" t="s">
        <v>31</v>
      </c>
      <c r="K2" s="168"/>
      <c r="L2" s="168"/>
      <c r="M2" s="171" t="s">
        <v>3</v>
      </c>
      <c r="N2" s="165" t="s">
        <v>4</v>
      </c>
      <c r="O2" s="167" t="s">
        <v>32</v>
      </c>
      <c r="P2" s="168"/>
      <c r="Q2" s="168"/>
      <c r="R2" s="171" t="s">
        <v>3</v>
      </c>
      <c r="S2" s="165" t="s">
        <v>4</v>
      </c>
      <c r="T2" s="167" t="s">
        <v>64</v>
      </c>
      <c r="U2" s="168"/>
      <c r="V2" s="168"/>
      <c r="W2" s="167" t="s">
        <v>65</v>
      </c>
      <c r="X2" s="168"/>
      <c r="Y2" s="168"/>
      <c r="Z2" s="171" t="s">
        <v>3</v>
      </c>
      <c r="AA2" s="165" t="s">
        <v>4</v>
      </c>
    </row>
    <row r="3" spans="1:27" s="39" customFormat="1" x14ac:dyDescent="0.25">
      <c r="A3" s="170"/>
      <c r="B3" s="170"/>
      <c r="C3" s="37">
        <v>1</v>
      </c>
      <c r="D3" s="38">
        <v>2</v>
      </c>
      <c r="E3" s="38">
        <v>3</v>
      </c>
      <c r="F3" s="38">
        <v>4</v>
      </c>
      <c r="G3" s="38">
        <v>5</v>
      </c>
      <c r="H3" s="172"/>
      <c r="I3" s="166"/>
      <c r="J3" s="38">
        <v>1</v>
      </c>
      <c r="K3" s="38">
        <v>2</v>
      </c>
      <c r="L3" s="38">
        <v>3</v>
      </c>
      <c r="M3" s="172"/>
      <c r="N3" s="166"/>
      <c r="O3" s="37">
        <v>1</v>
      </c>
      <c r="P3" s="38">
        <v>2</v>
      </c>
      <c r="Q3" s="38">
        <v>3</v>
      </c>
      <c r="R3" s="172"/>
      <c r="S3" s="166"/>
      <c r="T3" s="37">
        <v>1</v>
      </c>
      <c r="U3" s="38">
        <v>2</v>
      </c>
      <c r="V3" s="38">
        <v>3</v>
      </c>
      <c r="W3" s="37">
        <v>1</v>
      </c>
      <c r="X3" s="38">
        <v>2</v>
      </c>
      <c r="Y3" s="38">
        <v>3</v>
      </c>
      <c r="Z3" s="172"/>
      <c r="AA3" s="166"/>
    </row>
    <row r="4" spans="1:27" x14ac:dyDescent="0.25">
      <c r="A4" s="34">
        <v>0</v>
      </c>
      <c r="B4" s="34">
        <v>0</v>
      </c>
      <c r="C4" s="17">
        <v>1536</v>
      </c>
      <c r="D4" s="6">
        <v>1581</v>
      </c>
      <c r="E4" s="6">
        <v>1556</v>
      </c>
      <c r="F4" s="6">
        <v>1557</v>
      </c>
      <c r="G4" s="6">
        <v>1560</v>
      </c>
      <c r="H4" s="157">
        <f>ROUNDDOWN(AVERAGE(C4:G4),0)</f>
        <v>1558</v>
      </c>
      <c r="I4" s="154">
        <f>_xlfn.STDEV.S(C4:G4)</f>
        <v>15.984367363145781</v>
      </c>
      <c r="J4" s="36"/>
      <c r="K4" s="99">
        <v>0.95209999999999995</v>
      </c>
      <c r="L4" s="36"/>
      <c r="M4" s="153">
        <f>AVERAGE(J4:L4)</f>
        <v>0.95209999999999995</v>
      </c>
      <c r="N4" s="154" t="e">
        <f t="shared" ref="N4:N14" si="0">_xlfn.STDEV.S(J4:L4)</f>
        <v>#DIV/0!</v>
      </c>
      <c r="O4" s="36">
        <v>0</v>
      </c>
      <c r="P4" s="36">
        <v>0</v>
      </c>
      <c r="Q4" s="36">
        <v>0</v>
      </c>
      <c r="R4" s="153">
        <f>AVERAGE(O4:Q4)</f>
        <v>0</v>
      </c>
      <c r="S4" s="154">
        <f t="shared" ref="S4:S14" si="1">_xlfn.STDEV.S(O4:Q4)</f>
        <v>0</v>
      </c>
      <c r="T4" s="109">
        <v>0.91835164835164829</v>
      </c>
      <c r="U4" s="109">
        <v>0.91406593406593406</v>
      </c>
      <c r="V4" s="109">
        <v>0.91373626373626371</v>
      </c>
      <c r="W4" s="159">
        <v>0.87867647058823528</v>
      </c>
      <c r="X4" s="109">
        <v>0.88205882352941167</v>
      </c>
      <c r="Y4" s="109">
        <v>0.89397058823529407</v>
      </c>
      <c r="Z4" s="153">
        <f t="shared" ref="Z4:Z14" si="2">AVERAGE(T4:Y4)</f>
        <v>0.90014328808446453</v>
      </c>
      <c r="AA4" s="156">
        <f t="shared" ref="AA4:AA14" si="3">_xlfn.STDEV.S(T4:Y4)</f>
        <v>1.7527850848878292E-2</v>
      </c>
    </row>
    <row r="5" spans="1:27" x14ac:dyDescent="0.25">
      <c r="A5" s="34">
        <v>1</v>
      </c>
      <c r="B5" s="34">
        <v>20</v>
      </c>
      <c r="C5" s="18"/>
      <c r="D5" s="1"/>
      <c r="E5" s="1"/>
      <c r="F5" s="1"/>
      <c r="G5" s="1"/>
      <c r="H5" s="157" t="e">
        <f t="shared" ref="H5:H14" si="4">ROUNDDOWN(AVERAGE(C5:G5),0)</f>
        <v>#DIV/0!</v>
      </c>
      <c r="I5" s="154" t="e">
        <f t="shared" ref="I5:I14" si="5">_xlfn.STDEV.S(C5:G5)</f>
        <v>#DIV/0!</v>
      </c>
      <c r="J5" s="36"/>
      <c r="K5" s="36"/>
      <c r="L5" s="36"/>
      <c r="M5" s="153" t="e">
        <f t="shared" ref="M5:M14" si="6">AVERAGE(J5:L5)</f>
        <v>#DIV/0!</v>
      </c>
      <c r="N5" s="154" t="e">
        <f t="shared" si="0"/>
        <v>#DIV/0!</v>
      </c>
      <c r="O5" s="35"/>
      <c r="P5" s="36"/>
      <c r="Q5" s="36"/>
      <c r="R5" s="153" t="e">
        <f t="shared" ref="R5:R14" si="7">AVERAGE(O5:Q5)</f>
        <v>#DIV/0!</v>
      </c>
      <c r="S5" s="155" t="e">
        <f t="shared" si="1"/>
        <v>#DIV/0!</v>
      </c>
      <c r="T5" s="110"/>
      <c r="U5" s="109"/>
      <c r="V5" s="109"/>
      <c r="W5" s="110"/>
      <c r="X5" s="109"/>
      <c r="Y5" s="109"/>
      <c r="Z5" s="153" t="e">
        <f t="shared" si="2"/>
        <v>#DIV/0!</v>
      </c>
      <c r="AA5" s="156" t="e">
        <f t="shared" si="3"/>
        <v>#DIV/0!</v>
      </c>
    </row>
    <row r="6" spans="1:27" x14ac:dyDescent="0.25">
      <c r="A6" s="34">
        <v>2</v>
      </c>
      <c r="B6" s="34">
        <v>40</v>
      </c>
      <c r="C6" s="18"/>
      <c r="D6" s="1"/>
      <c r="E6" s="1"/>
      <c r="F6" s="1"/>
      <c r="G6" s="1"/>
      <c r="H6" s="157" t="e">
        <f t="shared" si="4"/>
        <v>#DIV/0!</v>
      </c>
      <c r="I6" s="154" t="e">
        <f t="shared" si="5"/>
        <v>#DIV/0!</v>
      </c>
      <c r="J6" s="36"/>
      <c r="K6" s="36"/>
      <c r="L6" s="36"/>
      <c r="M6" s="153" t="e">
        <f t="shared" si="6"/>
        <v>#DIV/0!</v>
      </c>
      <c r="N6" s="154" t="e">
        <f t="shared" si="0"/>
        <v>#DIV/0!</v>
      </c>
      <c r="O6" s="35"/>
      <c r="P6" s="36"/>
      <c r="Q6" s="36"/>
      <c r="R6" s="153" t="e">
        <f t="shared" si="7"/>
        <v>#DIV/0!</v>
      </c>
      <c r="S6" s="155" t="e">
        <f t="shared" si="1"/>
        <v>#DIV/0!</v>
      </c>
      <c r="T6" s="110"/>
      <c r="U6" s="109"/>
      <c r="V6" s="109"/>
      <c r="W6" s="110"/>
      <c r="X6" s="109"/>
      <c r="Y6" s="109"/>
      <c r="Z6" s="153" t="e">
        <f t="shared" si="2"/>
        <v>#DIV/0!</v>
      </c>
      <c r="AA6" s="156" t="e">
        <f t="shared" si="3"/>
        <v>#DIV/0!</v>
      </c>
    </row>
    <row r="7" spans="1:27" x14ac:dyDescent="0.25">
      <c r="A7" s="34">
        <v>3</v>
      </c>
      <c r="B7" s="34">
        <v>60</v>
      </c>
      <c r="C7" s="18"/>
      <c r="D7" s="1"/>
      <c r="E7" s="1"/>
      <c r="F7" s="1"/>
      <c r="G7" s="1"/>
      <c r="H7" s="157" t="e">
        <f t="shared" si="4"/>
        <v>#DIV/0!</v>
      </c>
      <c r="I7" s="154" t="e">
        <f t="shared" si="5"/>
        <v>#DIV/0!</v>
      </c>
      <c r="J7" s="36"/>
      <c r="K7" s="36"/>
      <c r="L7" s="36"/>
      <c r="M7" s="153" t="e">
        <f t="shared" si="6"/>
        <v>#DIV/0!</v>
      </c>
      <c r="N7" s="154" t="e">
        <f t="shared" si="0"/>
        <v>#DIV/0!</v>
      </c>
      <c r="O7" s="35"/>
      <c r="P7" s="36"/>
      <c r="Q7" s="36"/>
      <c r="R7" s="153" t="e">
        <f t="shared" si="7"/>
        <v>#DIV/0!</v>
      </c>
      <c r="S7" s="155" t="e">
        <f t="shared" si="1"/>
        <v>#DIV/0!</v>
      </c>
      <c r="T7" s="110"/>
      <c r="U7" s="109"/>
      <c r="V7" s="109"/>
      <c r="W7" s="110"/>
      <c r="X7" s="109"/>
      <c r="Y7" s="109"/>
      <c r="Z7" s="153" t="e">
        <f t="shared" si="2"/>
        <v>#DIV/0!</v>
      </c>
      <c r="AA7" s="156" t="e">
        <f t="shared" si="3"/>
        <v>#DIV/0!</v>
      </c>
    </row>
    <row r="8" spans="1:27" x14ac:dyDescent="0.25">
      <c r="A8" s="34">
        <v>4</v>
      </c>
      <c r="B8" s="34">
        <v>80</v>
      </c>
      <c r="C8" s="18"/>
      <c r="D8" s="1"/>
      <c r="E8" s="1"/>
      <c r="F8" s="1"/>
      <c r="G8" s="1"/>
      <c r="H8" s="157" t="e">
        <f t="shared" si="4"/>
        <v>#DIV/0!</v>
      </c>
      <c r="I8" s="154" t="e">
        <f t="shared" si="5"/>
        <v>#DIV/0!</v>
      </c>
      <c r="J8" s="36"/>
      <c r="K8" s="36"/>
      <c r="L8" s="36"/>
      <c r="M8" s="153" t="e">
        <f t="shared" si="6"/>
        <v>#DIV/0!</v>
      </c>
      <c r="N8" s="154" t="e">
        <f t="shared" si="0"/>
        <v>#DIV/0!</v>
      </c>
      <c r="O8" s="35"/>
      <c r="P8" s="36"/>
      <c r="Q8" s="36"/>
      <c r="R8" s="153" t="e">
        <f t="shared" si="7"/>
        <v>#DIV/0!</v>
      </c>
      <c r="S8" s="158" t="e">
        <f t="shared" si="1"/>
        <v>#DIV/0!</v>
      </c>
      <c r="T8" s="110"/>
      <c r="U8" s="109"/>
      <c r="V8" s="109"/>
      <c r="W8" s="110"/>
      <c r="X8" s="109"/>
      <c r="Y8" s="109"/>
      <c r="Z8" s="153" t="e">
        <f t="shared" si="2"/>
        <v>#DIV/0!</v>
      </c>
      <c r="AA8" s="156" t="e">
        <f t="shared" si="3"/>
        <v>#DIV/0!</v>
      </c>
    </row>
    <row r="9" spans="1:27" x14ac:dyDescent="0.25">
      <c r="A9" s="34">
        <v>5</v>
      </c>
      <c r="B9" s="34">
        <v>100</v>
      </c>
      <c r="C9" s="18"/>
      <c r="D9" s="1"/>
      <c r="E9" s="1"/>
      <c r="F9" s="1"/>
      <c r="G9" s="1"/>
      <c r="H9" s="157" t="e">
        <f t="shared" si="4"/>
        <v>#DIV/0!</v>
      </c>
      <c r="I9" s="154" t="e">
        <f t="shared" si="5"/>
        <v>#DIV/0!</v>
      </c>
      <c r="J9" s="36"/>
      <c r="K9" s="36"/>
      <c r="L9" s="36"/>
      <c r="M9" s="153" t="e">
        <f t="shared" si="6"/>
        <v>#DIV/0!</v>
      </c>
      <c r="N9" s="154" t="e">
        <f t="shared" si="0"/>
        <v>#DIV/0!</v>
      </c>
      <c r="O9" s="35"/>
      <c r="P9" s="36"/>
      <c r="Q9" s="36"/>
      <c r="R9" s="153" t="e">
        <f t="shared" si="7"/>
        <v>#DIV/0!</v>
      </c>
      <c r="S9" s="155" t="e">
        <f t="shared" si="1"/>
        <v>#DIV/0!</v>
      </c>
      <c r="T9" s="110"/>
      <c r="U9" s="109"/>
      <c r="V9" s="109"/>
      <c r="W9" s="110"/>
      <c r="X9" s="109"/>
      <c r="Y9" s="109"/>
      <c r="Z9" s="153" t="e">
        <f t="shared" si="2"/>
        <v>#DIV/0!</v>
      </c>
      <c r="AA9" s="156" t="e">
        <f t="shared" si="3"/>
        <v>#DIV/0!</v>
      </c>
    </row>
    <row r="10" spans="1:27" x14ac:dyDescent="0.25">
      <c r="A10" s="34">
        <v>6</v>
      </c>
      <c r="B10" s="34">
        <v>120</v>
      </c>
      <c r="C10" s="18"/>
      <c r="D10" s="1"/>
      <c r="E10" s="1"/>
      <c r="F10" s="1"/>
      <c r="G10" s="1"/>
      <c r="H10" s="157" t="e">
        <f t="shared" si="4"/>
        <v>#DIV/0!</v>
      </c>
      <c r="I10" s="154" t="e">
        <f t="shared" si="5"/>
        <v>#DIV/0!</v>
      </c>
      <c r="J10" s="36"/>
      <c r="K10" s="36"/>
      <c r="L10" s="36"/>
      <c r="M10" s="153" t="e">
        <f t="shared" si="6"/>
        <v>#DIV/0!</v>
      </c>
      <c r="N10" s="154" t="e">
        <f t="shared" si="0"/>
        <v>#DIV/0!</v>
      </c>
      <c r="O10" s="35"/>
      <c r="P10" s="36"/>
      <c r="Q10" s="36"/>
      <c r="R10" s="153" t="e">
        <f t="shared" si="7"/>
        <v>#DIV/0!</v>
      </c>
      <c r="S10" s="155" t="e">
        <f t="shared" si="1"/>
        <v>#DIV/0!</v>
      </c>
      <c r="T10" s="110"/>
      <c r="U10" s="109"/>
      <c r="V10" s="109"/>
      <c r="W10" s="110"/>
      <c r="X10" s="109"/>
      <c r="Y10" s="109"/>
      <c r="Z10" s="153" t="e">
        <f t="shared" si="2"/>
        <v>#DIV/0!</v>
      </c>
      <c r="AA10" s="156" t="e">
        <f t="shared" si="3"/>
        <v>#DIV/0!</v>
      </c>
    </row>
    <row r="11" spans="1:27" x14ac:dyDescent="0.25">
      <c r="A11" s="34">
        <v>7</v>
      </c>
      <c r="B11" s="34">
        <v>140</v>
      </c>
      <c r="C11" s="18"/>
      <c r="D11" s="1"/>
      <c r="E11" s="1"/>
      <c r="F11" s="1"/>
      <c r="G11" s="1"/>
      <c r="H11" s="157" t="e">
        <f t="shared" si="4"/>
        <v>#DIV/0!</v>
      </c>
      <c r="I11" s="154" t="e">
        <f t="shared" si="5"/>
        <v>#DIV/0!</v>
      </c>
      <c r="J11" s="36"/>
      <c r="K11" s="36"/>
      <c r="L11" s="36"/>
      <c r="M11" s="153" t="e">
        <f t="shared" si="6"/>
        <v>#DIV/0!</v>
      </c>
      <c r="N11" s="154" t="e">
        <f t="shared" si="0"/>
        <v>#DIV/0!</v>
      </c>
      <c r="O11" s="35"/>
      <c r="P11" s="36"/>
      <c r="Q11" s="36"/>
      <c r="R11" s="153" t="e">
        <f t="shared" si="7"/>
        <v>#DIV/0!</v>
      </c>
      <c r="S11" s="155" t="e">
        <f t="shared" si="1"/>
        <v>#DIV/0!</v>
      </c>
      <c r="T11" s="110"/>
      <c r="U11" s="109"/>
      <c r="V11" s="109"/>
      <c r="W11" s="110"/>
      <c r="X11" s="109"/>
      <c r="Y11" s="109"/>
      <c r="Z11" s="153" t="e">
        <f t="shared" si="2"/>
        <v>#DIV/0!</v>
      </c>
      <c r="AA11" s="156" t="e">
        <f t="shared" si="3"/>
        <v>#DIV/0!</v>
      </c>
    </row>
    <row r="12" spans="1:27" x14ac:dyDescent="0.25">
      <c r="A12" s="34">
        <v>8</v>
      </c>
      <c r="B12" s="34">
        <v>160</v>
      </c>
      <c r="C12" s="18"/>
      <c r="D12" s="1"/>
      <c r="E12" s="1"/>
      <c r="F12" s="1"/>
      <c r="G12" s="1"/>
      <c r="H12" s="157" t="e">
        <f t="shared" si="4"/>
        <v>#DIV/0!</v>
      </c>
      <c r="I12" s="154" t="e">
        <f t="shared" si="5"/>
        <v>#DIV/0!</v>
      </c>
      <c r="J12" s="36"/>
      <c r="K12" s="36"/>
      <c r="L12" s="36"/>
      <c r="M12" s="153" t="e">
        <f t="shared" si="6"/>
        <v>#DIV/0!</v>
      </c>
      <c r="N12" s="154" t="e">
        <f t="shared" si="0"/>
        <v>#DIV/0!</v>
      </c>
      <c r="O12" s="35"/>
      <c r="P12" s="36"/>
      <c r="Q12" s="36"/>
      <c r="R12" s="153" t="e">
        <f t="shared" si="7"/>
        <v>#DIV/0!</v>
      </c>
      <c r="S12" s="155" t="e">
        <f t="shared" si="1"/>
        <v>#DIV/0!</v>
      </c>
      <c r="T12" s="110"/>
      <c r="U12" s="109"/>
      <c r="V12" s="109"/>
      <c r="W12" s="110"/>
      <c r="X12" s="109"/>
      <c r="Y12" s="109"/>
      <c r="Z12" s="153" t="e">
        <f t="shared" si="2"/>
        <v>#DIV/0!</v>
      </c>
      <c r="AA12" s="156" t="e">
        <f t="shared" si="3"/>
        <v>#DIV/0!</v>
      </c>
    </row>
    <row r="13" spans="1:27" x14ac:dyDescent="0.25">
      <c r="A13" s="34">
        <v>9</v>
      </c>
      <c r="B13" s="34">
        <v>180</v>
      </c>
      <c r="C13" s="18"/>
      <c r="D13" s="1"/>
      <c r="E13" s="1"/>
      <c r="F13" s="1"/>
      <c r="G13" s="1"/>
      <c r="H13" s="157" t="e">
        <f t="shared" si="4"/>
        <v>#DIV/0!</v>
      </c>
      <c r="I13" s="154" t="e">
        <f t="shared" si="5"/>
        <v>#DIV/0!</v>
      </c>
      <c r="J13" s="36"/>
      <c r="K13" s="36"/>
      <c r="L13" s="36"/>
      <c r="M13" s="153" t="e">
        <f t="shared" si="6"/>
        <v>#DIV/0!</v>
      </c>
      <c r="N13" s="154" t="e">
        <f t="shared" si="0"/>
        <v>#DIV/0!</v>
      </c>
      <c r="O13" s="35"/>
      <c r="P13" s="36"/>
      <c r="Q13" s="36"/>
      <c r="R13" s="153" t="e">
        <f t="shared" si="7"/>
        <v>#DIV/0!</v>
      </c>
      <c r="S13" s="155" t="e">
        <f t="shared" si="1"/>
        <v>#DIV/0!</v>
      </c>
      <c r="T13" s="110"/>
      <c r="U13" s="109"/>
      <c r="V13" s="109"/>
      <c r="W13" s="110"/>
      <c r="X13" s="109"/>
      <c r="Y13" s="109"/>
      <c r="Z13" s="153" t="e">
        <f t="shared" si="2"/>
        <v>#DIV/0!</v>
      </c>
      <c r="AA13" s="156" t="e">
        <f t="shared" si="3"/>
        <v>#DIV/0!</v>
      </c>
    </row>
    <row r="14" spans="1:27" x14ac:dyDescent="0.25">
      <c r="A14" s="34" t="s">
        <v>1</v>
      </c>
      <c r="B14" s="34">
        <v>200</v>
      </c>
      <c r="C14" s="18">
        <v>1306</v>
      </c>
      <c r="D14" s="1">
        <v>1301</v>
      </c>
      <c r="E14" s="1">
        <v>1306</v>
      </c>
      <c r="F14" s="1">
        <v>1293</v>
      </c>
      <c r="G14" s="1">
        <v>1318</v>
      </c>
      <c r="H14" s="157">
        <f t="shared" si="4"/>
        <v>1304</v>
      </c>
      <c r="I14" s="154">
        <f t="shared" si="5"/>
        <v>9.0939540355117252</v>
      </c>
      <c r="J14" s="36"/>
      <c r="K14" s="36">
        <v>0.98919999999999997</v>
      </c>
      <c r="L14" s="36"/>
      <c r="M14" s="153">
        <f t="shared" si="6"/>
        <v>0.98919999999999997</v>
      </c>
      <c r="N14" s="154" t="e">
        <f t="shared" si="0"/>
        <v>#DIV/0!</v>
      </c>
      <c r="O14" s="35"/>
      <c r="P14" s="36">
        <v>5.0799999999999998E-2</v>
      </c>
      <c r="Q14" s="36"/>
      <c r="R14" s="153">
        <f t="shared" si="7"/>
        <v>5.0799999999999998E-2</v>
      </c>
      <c r="S14" s="155" t="e">
        <f t="shared" si="1"/>
        <v>#DIV/0!</v>
      </c>
      <c r="T14" s="109">
        <v>1.0024175824175825</v>
      </c>
      <c r="U14" s="109">
        <v>1.0012087912087912</v>
      </c>
      <c r="V14" s="109">
        <v>0.99021978021978019</v>
      </c>
      <c r="W14" s="110">
        <v>0.93794117647058817</v>
      </c>
      <c r="X14" s="109">
        <v>0.93529411764705872</v>
      </c>
      <c r="Y14" s="109">
        <v>0.93485294117647055</v>
      </c>
      <c r="Z14" s="153">
        <f t="shared" si="2"/>
        <v>0.96698906485671188</v>
      </c>
      <c r="AA14" s="156">
        <f t="shared" si="3"/>
        <v>3.419624426149509E-2</v>
      </c>
    </row>
    <row r="16" spans="1:27" x14ac:dyDescent="0.25">
      <c r="A16" s="1"/>
      <c r="F16" s="1"/>
      <c r="G16" s="1"/>
    </row>
    <row r="17" spans="1:9" x14ac:dyDescent="0.25">
      <c r="A17" s="1"/>
      <c r="C17" s="1"/>
      <c r="H17" s="1"/>
      <c r="I17" s="1"/>
    </row>
    <row r="18" spans="1:9" x14ac:dyDescent="0.25">
      <c r="A18" s="1"/>
      <c r="C18" s="1"/>
      <c r="H18" s="1"/>
      <c r="I18" s="1"/>
    </row>
    <row r="19" spans="1:9" x14ac:dyDescent="0.25">
      <c r="A19" s="1"/>
      <c r="C19" s="1"/>
      <c r="H19" s="1"/>
      <c r="I19" s="1"/>
    </row>
    <row r="20" spans="1:9" x14ac:dyDescent="0.25">
      <c r="A20" s="1"/>
      <c r="C20" s="1"/>
      <c r="H20" s="1"/>
      <c r="I20" s="1"/>
    </row>
    <row r="21" spans="1:9" x14ac:dyDescent="0.25">
      <c r="A21" s="1"/>
      <c r="C21" s="1"/>
      <c r="H21" s="1"/>
      <c r="I21" s="1"/>
    </row>
    <row r="22" spans="1:9" x14ac:dyDescent="0.25">
      <c r="A22" s="1"/>
      <c r="C22" s="1"/>
      <c r="H22" s="1"/>
      <c r="I22" s="1"/>
    </row>
    <row r="23" spans="1:9" x14ac:dyDescent="0.25">
      <c r="A23" s="1"/>
      <c r="C23" s="1"/>
      <c r="H23" s="1"/>
      <c r="I23" s="1"/>
    </row>
    <row r="24" spans="1:9" x14ac:dyDescent="0.25">
      <c r="A24" s="1"/>
      <c r="C24" s="1"/>
      <c r="H24" s="1"/>
      <c r="I24" s="1"/>
    </row>
    <row r="25" spans="1:9" x14ac:dyDescent="0.25">
      <c r="C25" s="1"/>
      <c r="H25" s="1"/>
      <c r="I25" s="1"/>
    </row>
    <row r="26" spans="1:9" x14ac:dyDescent="0.25">
      <c r="C26" s="1"/>
      <c r="H26" s="1"/>
      <c r="I26" s="1"/>
    </row>
  </sheetData>
  <mergeCells count="15">
    <mergeCell ref="W2:Y2"/>
    <mergeCell ref="Z2:Z3"/>
    <mergeCell ref="AA2:AA3"/>
    <mergeCell ref="M2:M3"/>
    <mergeCell ref="N2:N3"/>
    <mergeCell ref="O2:Q2"/>
    <mergeCell ref="R2:R3"/>
    <mergeCell ref="S2:S3"/>
    <mergeCell ref="T2:V2"/>
    <mergeCell ref="J2:L2"/>
    <mergeCell ref="A2:A3"/>
    <mergeCell ref="B2:B3"/>
    <mergeCell ref="C2:G2"/>
    <mergeCell ref="H2:H3"/>
    <mergeCell ref="I2:I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2E32-5168-41C2-A4B0-CBB63F15DD84}">
  <dimension ref="A2:AA40"/>
  <sheetViews>
    <sheetView workbookViewId="0">
      <pane xSplit="1" topLeftCell="M1" activePane="topRight" state="frozen"/>
      <selection pane="topRight" activeCell="Y27" sqref="Y27"/>
    </sheetView>
  </sheetViews>
  <sheetFormatPr baseColWidth="10" defaultRowHeight="15" x14ac:dyDescent="0.25"/>
  <cols>
    <col min="9" max="9" width="11.7109375" bestFit="1" customWidth="1"/>
  </cols>
  <sheetData>
    <row r="2" spans="1:27" s="5" customFormat="1" x14ac:dyDescent="0.25">
      <c r="A2" s="169" t="s">
        <v>2</v>
      </c>
      <c r="B2" s="169" t="s">
        <v>28</v>
      </c>
      <c r="C2" s="167" t="s">
        <v>29</v>
      </c>
      <c r="D2" s="168"/>
      <c r="E2" s="168"/>
      <c r="F2" s="168"/>
      <c r="G2" s="168"/>
      <c r="H2" s="171" t="s">
        <v>3</v>
      </c>
      <c r="I2" s="165" t="s">
        <v>4</v>
      </c>
      <c r="J2" s="168" t="s">
        <v>31</v>
      </c>
      <c r="K2" s="168"/>
      <c r="L2" s="168"/>
      <c r="M2" s="171" t="s">
        <v>3</v>
      </c>
      <c r="N2" s="165" t="s">
        <v>4</v>
      </c>
      <c r="O2" s="167" t="s">
        <v>32</v>
      </c>
      <c r="P2" s="168"/>
      <c r="Q2" s="168"/>
      <c r="R2" s="171" t="s">
        <v>3</v>
      </c>
      <c r="S2" s="165" t="s">
        <v>4</v>
      </c>
      <c r="T2" s="167" t="s">
        <v>64</v>
      </c>
      <c r="U2" s="168"/>
      <c r="V2" s="168"/>
      <c r="W2" s="167" t="s">
        <v>65</v>
      </c>
      <c r="X2" s="168"/>
      <c r="Y2" s="168"/>
      <c r="Z2" s="171" t="s">
        <v>3</v>
      </c>
      <c r="AA2" s="165" t="s">
        <v>4</v>
      </c>
    </row>
    <row r="3" spans="1:27" s="39" customFormat="1" x14ac:dyDescent="0.25">
      <c r="A3" s="170"/>
      <c r="B3" s="170"/>
      <c r="C3" s="37">
        <v>1</v>
      </c>
      <c r="D3" s="38">
        <v>2</v>
      </c>
      <c r="E3" s="38">
        <v>3</v>
      </c>
      <c r="F3" s="38">
        <v>4</v>
      </c>
      <c r="G3" s="38">
        <v>5</v>
      </c>
      <c r="H3" s="172"/>
      <c r="I3" s="166"/>
      <c r="J3" s="38">
        <v>1</v>
      </c>
      <c r="K3" s="38">
        <v>2</v>
      </c>
      <c r="L3" s="38">
        <v>3</v>
      </c>
      <c r="M3" s="172"/>
      <c r="N3" s="166"/>
      <c r="O3" s="37">
        <v>1</v>
      </c>
      <c r="P3" s="38">
        <v>2</v>
      </c>
      <c r="Q3" s="38">
        <v>3</v>
      </c>
      <c r="R3" s="172"/>
      <c r="S3" s="166"/>
      <c r="T3" s="37">
        <v>1</v>
      </c>
      <c r="U3" s="38">
        <v>2</v>
      </c>
      <c r="V3" s="38">
        <v>3</v>
      </c>
      <c r="W3" s="37">
        <v>1</v>
      </c>
      <c r="X3" s="38">
        <v>2</v>
      </c>
      <c r="Y3" s="38">
        <v>3</v>
      </c>
      <c r="Z3" s="172"/>
      <c r="AA3" s="166"/>
    </row>
    <row r="4" spans="1:27" x14ac:dyDescent="0.25">
      <c r="A4" s="34">
        <v>0</v>
      </c>
      <c r="B4" s="34">
        <v>0</v>
      </c>
      <c r="C4" s="17">
        <v>1570</v>
      </c>
      <c r="D4" s="6">
        <v>1586</v>
      </c>
      <c r="E4" s="6">
        <v>1576</v>
      </c>
      <c r="F4" s="6">
        <v>1563</v>
      </c>
      <c r="G4" s="6">
        <v>1554</v>
      </c>
      <c r="H4" s="157">
        <f>ROUNDDOWN(AVERAGE(C4:G4),0)</f>
        <v>1569</v>
      </c>
      <c r="I4" s="154">
        <f>_xlfn.STDEV.S(C4:G4)</f>
        <v>12.214745187681975</v>
      </c>
      <c r="J4" s="36"/>
      <c r="K4" s="99">
        <v>0.92730000000000001</v>
      </c>
      <c r="L4" s="36"/>
      <c r="M4" s="153">
        <f>AVERAGE(J4:L4)</f>
        <v>0.92730000000000001</v>
      </c>
      <c r="N4" s="154" t="e">
        <f t="shared" ref="N4:N14" si="0">_xlfn.STDEV.S(J4:L4)</f>
        <v>#DIV/0!</v>
      </c>
      <c r="O4" s="36">
        <v>0</v>
      </c>
      <c r="P4" s="36">
        <v>0</v>
      </c>
      <c r="Q4" s="36">
        <v>0</v>
      </c>
      <c r="R4" s="153">
        <f>AVERAGE(O4:Q4)</f>
        <v>0</v>
      </c>
      <c r="S4" s="154">
        <f t="shared" ref="S4:S14" si="1">_xlfn.STDEV.S(O4:Q4)</f>
        <v>0</v>
      </c>
      <c r="T4">
        <v>0.91120879120879128</v>
      </c>
      <c r="U4">
        <v>0.91054945054945047</v>
      </c>
      <c r="V4">
        <v>0.91835164835164829</v>
      </c>
      <c r="W4" s="159">
        <v>0.87617647058823522</v>
      </c>
      <c r="X4" s="109">
        <v>0.87441176470588233</v>
      </c>
      <c r="Y4" s="109">
        <v>0.87735294117647056</v>
      </c>
      <c r="Z4" s="153">
        <f t="shared" ref="Z4:Z13" si="2">AVERAGE(T4:Y4)</f>
        <v>0.89467517776341288</v>
      </c>
      <c r="AA4" s="156">
        <f t="shared" ref="AA4:AA13" si="3">_xlfn.STDEV.S(T4:Y4)</f>
        <v>2.0682340901500389E-2</v>
      </c>
    </row>
    <row r="5" spans="1:27" x14ac:dyDescent="0.25">
      <c r="A5" s="34">
        <v>1</v>
      </c>
      <c r="B5" s="34">
        <v>20</v>
      </c>
      <c r="C5" s="18"/>
      <c r="D5" s="1"/>
      <c r="E5" s="1"/>
      <c r="F5" s="1"/>
      <c r="G5" s="1"/>
      <c r="H5" s="157" t="e">
        <f t="shared" ref="H5:H14" si="4">ROUNDDOWN(AVERAGE(C5:G5),0)</f>
        <v>#DIV/0!</v>
      </c>
      <c r="I5" s="154" t="e">
        <f t="shared" ref="I5:I14" si="5">_xlfn.STDEV.S(C5:G5)</f>
        <v>#DIV/0!</v>
      </c>
      <c r="J5" s="36"/>
      <c r="K5" s="36"/>
      <c r="L5" s="36"/>
      <c r="M5" s="153" t="e">
        <f t="shared" ref="M5:M14" si="6">AVERAGE(J5:L5)</f>
        <v>#DIV/0!</v>
      </c>
      <c r="N5" s="154" t="e">
        <f t="shared" si="0"/>
        <v>#DIV/0!</v>
      </c>
      <c r="O5" s="35"/>
      <c r="P5" s="36"/>
      <c r="Q5" s="36"/>
      <c r="R5" s="153" t="e">
        <f t="shared" ref="R5:R14" si="7">AVERAGE(O5:Q5)</f>
        <v>#DIV/0!</v>
      </c>
      <c r="S5" s="155" t="e">
        <f t="shared" si="1"/>
        <v>#DIV/0!</v>
      </c>
      <c r="T5" s="110"/>
      <c r="U5" s="109"/>
      <c r="V5" s="109"/>
      <c r="W5" s="110"/>
      <c r="X5" s="109"/>
      <c r="Y5" s="109"/>
      <c r="Z5" s="153" t="e">
        <f t="shared" si="2"/>
        <v>#DIV/0!</v>
      </c>
      <c r="AA5" s="156" t="e">
        <f t="shared" si="3"/>
        <v>#DIV/0!</v>
      </c>
    </row>
    <row r="6" spans="1:27" x14ac:dyDescent="0.25">
      <c r="A6" s="34">
        <v>2</v>
      </c>
      <c r="B6" s="34">
        <v>40</v>
      </c>
      <c r="C6" s="18"/>
      <c r="D6" s="1"/>
      <c r="E6" s="1"/>
      <c r="F6" s="1"/>
      <c r="G6" s="1"/>
      <c r="H6" s="157" t="e">
        <f t="shared" si="4"/>
        <v>#DIV/0!</v>
      </c>
      <c r="I6" s="154" t="e">
        <f t="shared" si="5"/>
        <v>#DIV/0!</v>
      </c>
      <c r="J6" s="36"/>
      <c r="K6" s="36"/>
      <c r="L6" s="36"/>
      <c r="M6" s="153" t="e">
        <f t="shared" si="6"/>
        <v>#DIV/0!</v>
      </c>
      <c r="N6" s="154" t="e">
        <f t="shared" si="0"/>
        <v>#DIV/0!</v>
      </c>
      <c r="O6" s="35"/>
      <c r="P6" s="36"/>
      <c r="Q6" s="36"/>
      <c r="R6" s="153" t="e">
        <f t="shared" si="7"/>
        <v>#DIV/0!</v>
      </c>
      <c r="S6" s="155" t="e">
        <f t="shared" si="1"/>
        <v>#DIV/0!</v>
      </c>
      <c r="T6" s="110"/>
      <c r="V6" s="109"/>
      <c r="W6" s="110"/>
      <c r="X6" s="109"/>
      <c r="Y6" s="109"/>
      <c r="Z6" s="153" t="e">
        <f t="shared" si="2"/>
        <v>#DIV/0!</v>
      </c>
      <c r="AA6" s="156" t="e">
        <f t="shared" si="3"/>
        <v>#DIV/0!</v>
      </c>
    </row>
    <row r="7" spans="1:27" x14ac:dyDescent="0.25">
      <c r="A7" s="34">
        <v>3</v>
      </c>
      <c r="B7" s="34">
        <v>60</v>
      </c>
      <c r="C7" s="18"/>
      <c r="D7" s="1"/>
      <c r="E7" s="1"/>
      <c r="F7" s="1"/>
      <c r="G7" s="1"/>
      <c r="H7" s="157" t="e">
        <f t="shared" si="4"/>
        <v>#DIV/0!</v>
      </c>
      <c r="I7" s="154" t="e">
        <f t="shared" si="5"/>
        <v>#DIV/0!</v>
      </c>
      <c r="J7" s="36"/>
      <c r="K7" s="36"/>
      <c r="L7" s="36"/>
      <c r="M7" s="153" t="e">
        <f t="shared" si="6"/>
        <v>#DIV/0!</v>
      </c>
      <c r="N7" s="154" t="e">
        <f t="shared" si="0"/>
        <v>#DIV/0!</v>
      </c>
      <c r="O7" s="35"/>
      <c r="P7" s="36"/>
      <c r="Q7" s="36"/>
      <c r="R7" s="153" t="e">
        <f t="shared" si="7"/>
        <v>#DIV/0!</v>
      </c>
      <c r="S7" s="155" t="e">
        <f t="shared" si="1"/>
        <v>#DIV/0!</v>
      </c>
      <c r="T7" s="110"/>
      <c r="V7" s="109"/>
      <c r="W7" s="110"/>
      <c r="X7" s="109"/>
      <c r="Y7" s="109"/>
      <c r="Z7" s="153" t="e">
        <f t="shared" si="2"/>
        <v>#DIV/0!</v>
      </c>
      <c r="AA7" s="156" t="e">
        <f t="shared" si="3"/>
        <v>#DIV/0!</v>
      </c>
    </row>
    <row r="8" spans="1:27" x14ac:dyDescent="0.25">
      <c r="A8" s="34">
        <v>4</v>
      </c>
      <c r="B8" s="34">
        <v>80</v>
      </c>
      <c r="C8" s="18"/>
      <c r="D8" s="1"/>
      <c r="E8" s="1"/>
      <c r="F8" s="1"/>
      <c r="G8" s="1"/>
      <c r="H8" s="157" t="e">
        <f t="shared" si="4"/>
        <v>#DIV/0!</v>
      </c>
      <c r="I8" s="154" t="e">
        <f t="shared" si="5"/>
        <v>#DIV/0!</v>
      </c>
      <c r="J8" s="36"/>
      <c r="K8" s="36"/>
      <c r="L8" s="36"/>
      <c r="M8" s="153" t="e">
        <f t="shared" si="6"/>
        <v>#DIV/0!</v>
      </c>
      <c r="N8" s="154" t="e">
        <f t="shared" si="0"/>
        <v>#DIV/0!</v>
      </c>
      <c r="O8" s="35"/>
      <c r="P8" s="36"/>
      <c r="Q8" s="36"/>
      <c r="R8" s="153" t="e">
        <f t="shared" si="7"/>
        <v>#DIV/0!</v>
      </c>
      <c r="S8" s="155" t="e">
        <f t="shared" si="1"/>
        <v>#DIV/0!</v>
      </c>
      <c r="T8" s="110"/>
      <c r="V8" s="109"/>
      <c r="W8" s="110"/>
      <c r="X8" s="109"/>
      <c r="Y8" s="109"/>
      <c r="Z8" s="153" t="e">
        <f t="shared" si="2"/>
        <v>#DIV/0!</v>
      </c>
      <c r="AA8" s="156" t="e">
        <f t="shared" si="3"/>
        <v>#DIV/0!</v>
      </c>
    </row>
    <row r="9" spans="1:27" x14ac:dyDescent="0.25">
      <c r="A9" s="34">
        <v>5</v>
      </c>
      <c r="B9" s="34">
        <v>100</v>
      </c>
      <c r="C9" s="18"/>
      <c r="D9" s="1"/>
      <c r="E9" s="1"/>
      <c r="F9" s="1"/>
      <c r="G9" s="1"/>
      <c r="H9" s="157" t="e">
        <f t="shared" si="4"/>
        <v>#DIV/0!</v>
      </c>
      <c r="I9" s="154" t="e">
        <f t="shared" si="5"/>
        <v>#DIV/0!</v>
      </c>
      <c r="J9" s="36"/>
      <c r="K9" s="36"/>
      <c r="L9" s="36"/>
      <c r="M9" s="153" t="e">
        <f t="shared" si="6"/>
        <v>#DIV/0!</v>
      </c>
      <c r="N9" s="154" t="e">
        <f t="shared" si="0"/>
        <v>#DIV/0!</v>
      </c>
      <c r="O9" s="35"/>
      <c r="P9" s="36"/>
      <c r="Q9" s="36"/>
      <c r="R9" s="153" t="e">
        <f t="shared" si="7"/>
        <v>#DIV/0!</v>
      </c>
      <c r="S9" s="155" t="e">
        <f t="shared" si="1"/>
        <v>#DIV/0!</v>
      </c>
      <c r="T9" s="110"/>
      <c r="U9" s="109"/>
      <c r="V9" s="109"/>
      <c r="W9" s="110"/>
      <c r="X9" s="109"/>
      <c r="Y9" s="109"/>
      <c r="Z9" s="153" t="e">
        <f t="shared" si="2"/>
        <v>#DIV/0!</v>
      </c>
      <c r="AA9" s="156" t="e">
        <f t="shared" si="3"/>
        <v>#DIV/0!</v>
      </c>
    </row>
    <row r="10" spans="1:27" x14ac:dyDescent="0.25">
      <c r="A10" s="34">
        <v>6</v>
      </c>
      <c r="B10" s="34">
        <v>120</v>
      </c>
      <c r="C10" s="18"/>
      <c r="D10" s="1"/>
      <c r="E10" s="1"/>
      <c r="F10" s="1"/>
      <c r="G10" s="1"/>
      <c r="H10" s="157" t="e">
        <f t="shared" si="4"/>
        <v>#DIV/0!</v>
      </c>
      <c r="I10" s="154" t="e">
        <f t="shared" si="5"/>
        <v>#DIV/0!</v>
      </c>
      <c r="J10" s="36"/>
      <c r="K10" s="36"/>
      <c r="L10" s="36"/>
      <c r="M10" s="153" t="e">
        <f t="shared" si="6"/>
        <v>#DIV/0!</v>
      </c>
      <c r="N10" s="154" t="e">
        <f t="shared" si="0"/>
        <v>#DIV/0!</v>
      </c>
      <c r="O10" s="35"/>
      <c r="P10" s="36"/>
      <c r="Q10" s="36"/>
      <c r="R10" s="153" t="e">
        <f t="shared" si="7"/>
        <v>#DIV/0!</v>
      </c>
      <c r="S10" s="155" t="e">
        <f t="shared" si="1"/>
        <v>#DIV/0!</v>
      </c>
      <c r="T10" s="110"/>
      <c r="U10" s="109"/>
      <c r="V10" s="109"/>
      <c r="W10" s="110"/>
      <c r="X10" s="109"/>
      <c r="Y10" s="109"/>
      <c r="Z10" s="153" t="e">
        <f t="shared" si="2"/>
        <v>#DIV/0!</v>
      </c>
      <c r="AA10" s="156" t="e">
        <f t="shared" si="3"/>
        <v>#DIV/0!</v>
      </c>
    </row>
    <row r="11" spans="1:27" x14ac:dyDescent="0.25">
      <c r="A11" s="34">
        <v>7</v>
      </c>
      <c r="B11" s="34">
        <v>140</v>
      </c>
      <c r="C11" s="18"/>
      <c r="D11" s="1"/>
      <c r="E11" s="1"/>
      <c r="F11" s="1"/>
      <c r="G11" s="1"/>
      <c r="H11" s="157" t="e">
        <f t="shared" si="4"/>
        <v>#DIV/0!</v>
      </c>
      <c r="I11" s="154" t="e">
        <f t="shared" si="5"/>
        <v>#DIV/0!</v>
      </c>
      <c r="J11" s="36"/>
      <c r="K11" s="36"/>
      <c r="L11" s="36"/>
      <c r="M11" s="153" t="e">
        <f t="shared" si="6"/>
        <v>#DIV/0!</v>
      </c>
      <c r="N11" s="154" t="e">
        <f t="shared" si="0"/>
        <v>#DIV/0!</v>
      </c>
      <c r="O11" s="35"/>
      <c r="P11" s="36"/>
      <c r="Q11" s="36"/>
      <c r="R11" s="153" t="e">
        <f t="shared" si="7"/>
        <v>#DIV/0!</v>
      </c>
      <c r="S11" s="155" t="e">
        <f t="shared" si="1"/>
        <v>#DIV/0!</v>
      </c>
      <c r="T11" s="110"/>
      <c r="U11" s="109"/>
      <c r="V11" s="109"/>
      <c r="W11" s="110"/>
      <c r="X11" s="109"/>
      <c r="Y11" s="109"/>
      <c r="Z11" s="153" t="e">
        <f t="shared" si="2"/>
        <v>#DIV/0!</v>
      </c>
      <c r="AA11" s="156" t="e">
        <f t="shared" si="3"/>
        <v>#DIV/0!</v>
      </c>
    </row>
    <row r="12" spans="1:27" x14ac:dyDescent="0.25">
      <c r="A12" s="34">
        <v>8</v>
      </c>
      <c r="B12" s="34">
        <v>160</v>
      </c>
      <c r="C12" s="18"/>
      <c r="D12" s="1"/>
      <c r="E12" s="1"/>
      <c r="F12" s="1"/>
      <c r="G12" s="1"/>
      <c r="H12" s="157" t="e">
        <f t="shared" si="4"/>
        <v>#DIV/0!</v>
      </c>
      <c r="I12" s="154" t="e">
        <f t="shared" si="5"/>
        <v>#DIV/0!</v>
      </c>
      <c r="J12" s="36"/>
      <c r="K12" s="36"/>
      <c r="L12" s="36"/>
      <c r="M12" s="153" t="e">
        <f t="shared" si="6"/>
        <v>#DIV/0!</v>
      </c>
      <c r="N12" s="154" t="e">
        <f t="shared" si="0"/>
        <v>#DIV/0!</v>
      </c>
      <c r="O12" s="35"/>
      <c r="P12" s="36"/>
      <c r="Q12" s="36"/>
      <c r="R12" s="153" t="e">
        <f t="shared" si="7"/>
        <v>#DIV/0!</v>
      </c>
      <c r="S12" s="155" t="e">
        <f t="shared" si="1"/>
        <v>#DIV/0!</v>
      </c>
      <c r="T12" s="110"/>
      <c r="U12" s="109"/>
      <c r="V12" s="109"/>
      <c r="W12" s="110"/>
      <c r="X12" s="109"/>
      <c r="Y12" s="109"/>
      <c r="Z12" s="153" t="e">
        <f t="shared" si="2"/>
        <v>#DIV/0!</v>
      </c>
      <c r="AA12" s="156" t="e">
        <f t="shared" si="3"/>
        <v>#DIV/0!</v>
      </c>
    </row>
    <row r="13" spans="1:27" x14ac:dyDescent="0.25">
      <c r="A13" s="34">
        <v>9</v>
      </c>
      <c r="B13" s="34">
        <v>180</v>
      </c>
      <c r="C13" s="18"/>
      <c r="D13" s="1"/>
      <c r="E13" s="1"/>
      <c r="F13" s="1"/>
      <c r="G13" s="1"/>
      <c r="H13" s="157" t="e">
        <f t="shared" si="4"/>
        <v>#DIV/0!</v>
      </c>
      <c r="I13" s="154" t="e">
        <f t="shared" si="5"/>
        <v>#DIV/0!</v>
      </c>
      <c r="J13" s="36"/>
      <c r="K13" s="36"/>
      <c r="L13" s="36"/>
      <c r="M13" s="153" t="e">
        <f t="shared" si="6"/>
        <v>#DIV/0!</v>
      </c>
      <c r="N13" s="154" t="e">
        <f t="shared" si="0"/>
        <v>#DIV/0!</v>
      </c>
      <c r="O13" s="35"/>
      <c r="P13" s="36"/>
      <c r="Q13" s="36"/>
      <c r="R13" s="153" t="e">
        <f t="shared" si="7"/>
        <v>#DIV/0!</v>
      </c>
      <c r="S13" s="155" t="e">
        <f t="shared" si="1"/>
        <v>#DIV/0!</v>
      </c>
      <c r="T13" s="110"/>
      <c r="U13" s="109"/>
      <c r="V13" s="109"/>
      <c r="W13" s="110"/>
      <c r="X13" s="109"/>
      <c r="Y13" s="109"/>
      <c r="Z13" s="153" t="e">
        <f t="shared" si="2"/>
        <v>#DIV/0!</v>
      </c>
      <c r="AA13" s="156" t="e">
        <f t="shared" si="3"/>
        <v>#DIV/0!</v>
      </c>
    </row>
    <row r="14" spans="1:27" x14ac:dyDescent="0.25">
      <c r="A14" s="34" t="s">
        <v>1</v>
      </c>
      <c r="B14" s="34">
        <v>200</v>
      </c>
      <c r="C14" s="18">
        <v>1304</v>
      </c>
      <c r="D14" s="1">
        <v>1307</v>
      </c>
      <c r="E14" s="1">
        <v>1325</v>
      </c>
      <c r="F14" s="1">
        <v>1309</v>
      </c>
      <c r="G14" s="1">
        <v>1307</v>
      </c>
      <c r="H14" s="157">
        <f t="shared" si="4"/>
        <v>1310</v>
      </c>
      <c r="I14" s="154">
        <f t="shared" si="5"/>
        <v>8.3546394296821695</v>
      </c>
      <c r="J14" s="36"/>
      <c r="K14" s="36">
        <v>0.98919999999999997</v>
      </c>
      <c r="L14" s="36"/>
      <c r="M14" s="153">
        <f t="shared" si="6"/>
        <v>0.98919999999999997</v>
      </c>
      <c r="N14" s="154" t="e">
        <f t="shared" si="0"/>
        <v>#DIV/0!</v>
      </c>
      <c r="O14" s="35"/>
      <c r="P14" s="36">
        <v>5.0500000000000003E-2</v>
      </c>
      <c r="Q14" s="36"/>
      <c r="R14" s="153">
        <f t="shared" si="7"/>
        <v>5.0500000000000003E-2</v>
      </c>
      <c r="S14" s="155" t="e">
        <f t="shared" si="1"/>
        <v>#DIV/0!</v>
      </c>
      <c r="T14">
        <v>1.0085714285714285</v>
      </c>
      <c r="U14">
        <v>0.99021978021978019</v>
      </c>
      <c r="V14">
        <v>0.99120879120879124</v>
      </c>
      <c r="W14" s="163">
        <v>0.96514705882352936</v>
      </c>
      <c r="X14">
        <v>0.95838235294117635</v>
      </c>
      <c r="Y14">
        <v>0.96382352941176463</v>
      </c>
      <c r="Z14" s="153">
        <f>AVERAGE(T14:Y14)</f>
        <v>0.9795588235294117</v>
      </c>
      <c r="AA14" s="156">
        <f>_xlfn.STDEV.S(T14:Y14)</f>
        <v>1.9974235130735429E-2</v>
      </c>
    </row>
    <row r="16" spans="1:27" x14ac:dyDescent="0.25">
      <c r="A16" s="1"/>
      <c r="F16" s="1"/>
      <c r="G16" s="1"/>
    </row>
    <row r="17" spans="1:9" x14ac:dyDescent="0.25">
      <c r="A17" s="1"/>
      <c r="C17" s="1"/>
      <c r="H17" s="1"/>
      <c r="I17" s="1"/>
    </row>
    <row r="18" spans="1:9" x14ac:dyDescent="0.25">
      <c r="A18" s="1"/>
      <c r="C18" s="1"/>
      <c r="H18" s="1"/>
      <c r="I18" s="1"/>
    </row>
    <row r="19" spans="1:9" x14ac:dyDescent="0.25">
      <c r="A19" s="1"/>
      <c r="C19" s="1"/>
      <c r="H19" s="1"/>
      <c r="I19" s="1"/>
    </row>
    <row r="20" spans="1:9" x14ac:dyDescent="0.25">
      <c r="A20" s="1"/>
      <c r="C20" s="1"/>
      <c r="H20" s="1"/>
      <c r="I20" s="1"/>
    </row>
    <row r="21" spans="1:9" x14ac:dyDescent="0.25">
      <c r="A21" s="1"/>
      <c r="C21" s="1"/>
      <c r="H21" s="1"/>
      <c r="I21" s="1"/>
    </row>
    <row r="22" spans="1:9" x14ac:dyDescent="0.25">
      <c r="A22" s="1"/>
      <c r="F22" s="1"/>
      <c r="G22" s="1"/>
    </row>
    <row r="23" spans="1:9" x14ac:dyDescent="0.25">
      <c r="A23" s="1"/>
      <c r="F23" s="1"/>
      <c r="G23" s="1"/>
    </row>
    <row r="24" spans="1:9" x14ac:dyDescent="0.25">
      <c r="A24" s="1"/>
      <c r="F24" s="1"/>
      <c r="G24" s="1"/>
    </row>
    <row r="36" spans="5:11" x14ac:dyDescent="0.25">
      <c r="E36" s="1"/>
      <c r="J36" s="1"/>
      <c r="K36" s="1"/>
    </row>
    <row r="37" spans="5:11" x14ac:dyDescent="0.25">
      <c r="E37" s="1"/>
      <c r="J37" s="1"/>
      <c r="K37" s="1"/>
    </row>
    <row r="38" spans="5:11" x14ac:dyDescent="0.25">
      <c r="E38" s="1"/>
      <c r="J38" s="1"/>
      <c r="K38" s="1"/>
    </row>
    <row r="39" spans="5:11" x14ac:dyDescent="0.25">
      <c r="E39" s="1"/>
      <c r="J39" s="1"/>
      <c r="K39" s="1"/>
    </row>
    <row r="40" spans="5:11" x14ac:dyDescent="0.25">
      <c r="E40" s="1"/>
      <c r="J40" s="1"/>
      <c r="K40" s="1"/>
    </row>
  </sheetData>
  <mergeCells count="15">
    <mergeCell ref="W2:Y2"/>
    <mergeCell ref="Z2:Z3"/>
    <mergeCell ref="AA2:AA3"/>
    <mergeCell ref="M2:M3"/>
    <mergeCell ref="N2:N3"/>
    <mergeCell ref="O2:Q2"/>
    <mergeCell ref="R2:R3"/>
    <mergeCell ref="S2:S3"/>
    <mergeCell ref="T2:V2"/>
    <mergeCell ref="J2:L2"/>
    <mergeCell ref="A2:A3"/>
    <mergeCell ref="B2:B3"/>
    <mergeCell ref="C2:G2"/>
    <mergeCell ref="H2:H3"/>
    <mergeCell ref="I2:I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FB01-F925-4EA0-97AC-44BF57C255DF}">
  <dimension ref="A1:Y57"/>
  <sheetViews>
    <sheetView topLeftCell="A14" zoomScale="90" zoomScaleNormal="90" workbookViewId="0">
      <selection activeCell="K48" sqref="K48:M54"/>
    </sheetView>
  </sheetViews>
  <sheetFormatPr baseColWidth="10" defaultRowHeight="15" x14ac:dyDescent="0.25"/>
  <cols>
    <col min="1" max="1" width="11.42578125" style="1"/>
    <col min="20" max="20" width="12" bestFit="1" customWidth="1"/>
    <col min="22" max="22" width="12" bestFit="1" customWidth="1"/>
    <col min="25" max="25" width="11.42578125" style="1"/>
  </cols>
  <sheetData>
    <row r="1" spans="1:25" x14ac:dyDescent="0.25">
      <c r="A1" s="178" t="s">
        <v>70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</row>
    <row r="2" spans="1:25" x14ac:dyDescent="0.25">
      <c r="A2" s="179" t="s">
        <v>24</v>
      </c>
      <c r="B2" s="179"/>
      <c r="C2" s="179"/>
      <c r="D2" s="179"/>
      <c r="E2" s="179"/>
      <c r="F2" s="179"/>
      <c r="G2" s="179"/>
      <c r="H2" s="179"/>
      <c r="I2" s="179"/>
      <c r="K2" s="180" t="s">
        <v>26</v>
      </c>
      <c r="L2" s="180"/>
      <c r="M2" s="180"/>
      <c r="N2" s="180"/>
      <c r="O2" s="180"/>
      <c r="P2" s="180"/>
      <c r="Q2" s="180"/>
      <c r="S2" s="180" t="s">
        <v>25</v>
      </c>
      <c r="T2" s="180"/>
      <c r="U2" s="180"/>
      <c r="V2" s="180"/>
      <c r="W2" s="180"/>
      <c r="X2" s="180"/>
      <c r="Y2" s="180"/>
    </row>
    <row r="3" spans="1:25" x14ac:dyDescent="0.25">
      <c r="A3" s="3" t="s">
        <v>2</v>
      </c>
      <c r="B3" s="12" t="s">
        <v>0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16" t="s">
        <v>3</v>
      </c>
      <c r="I3" s="4" t="s">
        <v>4</v>
      </c>
      <c r="K3" s="12" t="s">
        <v>0</v>
      </c>
      <c r="L3" s="21">
        <v>1</v>
      </c>
      <c r="M3" s="21">
        <v>2</v>
      </c>
      <c r="N3" s="21">
        <v>3</v>
      </c>
      <c r="O3" s="21">
        <v>4</v>
      </c>
      <c r="P3" s="21">
        <v>5</v>
      </c>
      <c r="Q3" s="16" t="s">
        <v>3</v>
      </c>
      <c r="S3" s="3" t="s">
        <v>0</v>
      </c>
      <c r="T3" s="29">
        <v>1</v>
      </c>
      <c r="U3" s="21">
        <v>2</v>
      </c>
      <c r="V3" s="21">
        <v>3</v>
      </c>
      <c r="W3" s="21">
        <v>4</v>
      </c>
      <c r="X3" s="21">
        <v>5</v>
      </c>
      <c r="Y3" s="20" t="s">
        <v>3</v>
      </c>
    </row>
    <row r="4" spans="1:25" x14ac:dyDescent="0.25">
      <c r="A4" s="6" t="s">
        <v>5</v>
      </c>
      <c r="B4" s="6">
        <v>0</v>
      </c>
      <c r="C4" s="17">
        <f>'Lote 1'!C4</f>
        <v>1594</v>
      </c>
      <c r="D4" s="6">
        <f>'Lote 1'!D4</f>
        <v>1615</v>
      </c>
      <c r="E4" s="6">
        <f>'Lote 1'!E4</f>
        <v>1610</v>
      </c>
      <c r="F4" s="6">
        <f>'Lote 1'!F4</f>
        <v>1585</v>
      </c>
      <c r="G4" s="13">
        <f>'Lote 1'!G4</f>
        <v>1601</v>
      </c>
      <c r="H4" s="1">
        <f>ROUND(AVERAGE(C4:G4),0)</f>
        <v>1601</v>
      </c>
      <c r="I4" s="7">
        <f>_xlfn.STDEV.S(C4:G4)</f>
        <v>12.062338081814818</v>
      </c>
      <c r="K4" s="6">
        <v>0</v>
      </c>
      <c r="L4" s="75">
        <f>1/C4</f>
        <v>6.2735257214554575E-4</v>
      </c>
      <c r="M4" s="76">
        <f t="shared" ref="M4:P4" si="0">1/D4</f>
        <v>6.1919504643962852E-4</v>
      </c>
      <c r="N4" s="76">
        <f t="shared" si="0"/>
        <v>6.2111801242236027E-4</v>
      </c>
      <c r="O4" s="76">
        <f t="shared" si="0"/>
        <v>6.3091482649842276E-4</v>
      </c>
      <c r="P4" s="76">
        <f t="shared" si="0"/>
        <v>6.2460961898813238E-4</v>
      </c>
      <c r="Q4" s="81">
        <f>AVERAGE(L4:P4)</f>
        <v>6.2463801529881794E-4</v>
      </c>
      <c r="S4" s="6">
        <v>0</v>
      </c>
      <c r="T4" s="17">
        <v>0</v>
      </c>
      <c r="U4" s="6">
        <v>0</v>
      </c>
      <c r="V4" s="6">
        <v>0</v>
      </c>
      <c r="W4" s="6">
        <v>0</v>
      </c>
      <c r="X4" s="6">
        <v>0</v>
      </c>
      <c r="Y4" s="74">
        <v>0</v>
      </c>
    </row>
    <row r="5" spans="1:25" x14ac:dyDescent="0.25">
      <c r="A5" s="1">
        <v>1</v>
      </c>
      <c r="B5" s="1">
        <v>20</v>
      </c>
      <c r="C5" s="18">
        <f>'Lote 1'!C5</f>
        <v>0</v>
      </c>
      <c r="D5" s="1">
        <f>'Lote 1'!D5</f>
        <v>0</v>
      </c>
      <c r="E5" s="1">
        <f>'Lote 1'!E5</f>
        <v>0</v>
      </c>
      <c r="F5" s="1">
        <f>'Lote 1'!F5</f>
        <v>0</v>
      </c>
      <c r="G5" s="14">
        <f>'Lote 1'!G5</f>
        <v>0</v>
      </c>
      <c r="H5" s="1">
        <f t="shared" ref="H5:H13" si="1">ROUND(AVERAGE(C5:G5),0)</f>
        <v>0</v>
      </c>
      <c r="I5" s="8">
        <f t="shared" ref="I5:I14" si="2">_xlfn.STDEV.S(C5:G5)</f>
        <v>0</v>
      </c>
      <c r="K5" s="1">
        <v>20</v>
      </c>
      <c r="L5" s="77" t="e">
        <f t="shared" ref="L5:L13" si="3">1/C5</f>
        <v>#DIV/0!</v>
      </c>
      <c r="M5" s="78" t="e">
        <f t="shared" ref="M5:M13" si="4">1/D5</f>
        <v>#DIV/0!</v>
      </c>
      <c r="N5" s="78" t="e">
        <f t="shared" ref="N5:N13" si="5">1/E5</f>
        <v>#DIV/0!</v>
      </c>
      <c r="O5" s="78" t="e">
        <f t="shared" ref="O5:O13" si="6">1/F5</f>
        <v>#DIV/0!</v>
      </c>
      <c r="P5" s="78" t="e">
        <f t="shared" ref="P5:P13" si="7">1/G5</f>
        <v>#DIV/0!</v>
      </c>
      <c r="Q5" s="78" t="e">
        <f t="shared" ref="Q5:Q13" si="8">AVERAGE(L5:P5)</f>
        <v>#DIV/0!</v>
      </c>
      <c r="S5" s="1">
        <v>20</v>
      </c>
      <c r="T5" s="84" t="e">
        <f t="shared" ref="T5:T14" si="9">(L5-$M$46)/$M$46</f>
        <v>#DIV/0!</v>
      </c>
      <c r="U5" s="85" t="e">
        <f t="shared" ref="U5:U14" si="10">(M5-$M$46)/$M$46</f>
        <v>#DIV/0!</v>
      </c>
      <c r="V5" s="85" t="e">
        <f t="shared" ref="V5:V14" si="11">(N5-$M$46)/$M$46</f>
        <v>#DIV/0!</v>
      </c>
      <c r="W5" s="85" t="e">
        <f t="shared" ref="W5:W14" si="12">(O5-$M$46)/$M$46</f>
        <v>#DIV/0!</v>
      </c>
      <c r="X5" s="32" t="e">
        <f t="shared" ref="X5:X13" si="13">(P5-$M$46)/$M$46</f>
        <v>#DIV/0!</v>
      </c>
      <c r="Y5" s="83" t="e">
        <f>AVERAGE(T5:X5)</f>
        <v>#DIV/0!</v>
      </c>
    </row>
    <row r="6" spans="1:25" x14ac:dyDescent="0.25">
      <c r="A6" s="1">
        <v>2</v>
      </c>
      <c r="B6" s="1">
        <v>40</v>
      </c>
      <c r="C6" s="18">
        <f>'Lote 1'!C6</f>
        <v>0</v>
      </c>
      <c r="D6" s="1">
        <f>'Lote 1'!D6</f>
        <v>0</v>
      </c>
      <c r="E6" s="1">
        <f>'Lote 1'!E6</f>
        <v>0</v>
      </c>
      <c r="F6" s="1">
        <f>'Lote 1'!F6</f>
        <v>0</v>
      </c>
      <c r="G6" s="14">
        <f>'Lote 1'!G6</f>
        <v>0</v>
      </c>
      <c r="H6" s="1">
        <f t="shared" si="1"/>
        <v>0</v>
      </c>
      <c r="I6" s="8">
        <f t="shared" si="2"/>
        <v>0</v>
      </c>
      <c r="K6" s="1">
        <v>40</v>
      </c>
      <c r="L6" s="77" t="e">
        <f t="shared" si="3"/>
        <v>#DIV/0!</v>
      </c>
      <c r="M6" s="78" t="e">
        <f t="shared" si="4"/>
        <v>#DIV/0!</v>
      </c>
      <c r="N6" s="78" t="e">
        <f t="shared" si="5"/>
        <v>#DIV/0!</v>
      </c>
      <c r="O6" s="78" t="e">
        <f>1/F6</f>
        <v>#DIV/0!</v>
      </c>
      <c r="P6" s="78" t="e">
        <f t="shared" si="7"/>
        <v>#DIV/0!</v>
      </c>
      <c r="Q6" s="78" t="e">
        <f t="shared" si="8"/>
        <v>#DIV/0!</v>
      </c>
      <c r="S6" s="1">
        <v>40</v>
      </c>
      <c r="T6" s="27" t="e">
        <f t="shared" si="9"/>
        <v>#DIV/0!</v>
      </c>
      <c r="U6" s="28" t="e">
        <f t="shared" si="10"/>
        <v>#DIV/0!</v>
      </c>
      <c r="V6" s="28" t="e">
        <f t="shared" si="11"/>
        <v>#DIV/0!</v>
      </c>
      <c r="W6" s="28" t="e">
        <f t="shared" si="12"/>
        <v>#DIV/0!</v>
      </c>
      <c r="X6" s="33" t="e">
        <f t="shared" si="13"/>
        <v>#DIV/0!</v>
      </c>
      <c r="Y6" s="83" t="e">
        <f t="shared" ref="Y6:Y14" si="14">AVERAGE(T6:X6)</f>
        <v>#DIV/0!</v>
      </c>
    </row>
    <row r="7" spans="1:25" x14ac:dyDescent="0.25">
      <c r="A7" s="1">
        <v>3</v>
      </c>
      <c r="B7" s="1">
        <v>60</v>
      </c>
      <c r="C7" s="18">
        <f>'Lote 1'!C7</f>
        <v>0</v>
      </c>
      <c r="D7" s="1">
        <f>'Lote 1'!D7</f>
        <v>0</v>
      </c>
      <c r="E7" s="1">
        <f>'Lote 1'!E7</f>
        <v>0</v>
      </c>
      <c r="F7" s="1">
        <f>'Lote 1'!F7</f>
        <v>0</v>
      </c>
      <c r="G7" s="14">
        <f>'Lote 1'!G7</f>
        <v>0</v>
      </c>
      <c r="H7" s="1">
        <f t="shared" si="1"/>
        <v>0</v>
      </c>
      <c r="I7" s="8">
        <f>_xlfn.STDEV.S(C7:G7)</f>
        <v>0</v>
      </c>
      <c r="K7" s="1">
        <v>60</v>
      </c>
      <c r="L7" s="77" t="e">
        <f t="shared" si="3"/>
        <v>#DIV/0!</v>
      </c>
      <c r="M7" s="78" t="e">
        <f t="shared" si="4"/>
        <v>#DIV/0!</v>
      </c>
      <c r="N7" s="78" t="e">
        <f t="shared" si="5"/>
        <v>#DIV/0!</v>
      </c>
      <c r="O7" s="78" t="e">
        <f t="shared" si="6"/>
        <v>#DIV/0!</v>
      </c>
      <c r="P7" s="78" t="e">
        <f t="shared" si="7"/>
        <v>#DIV/0!</v>
      </c>
      <c r="Q7" s="78" t="e">
        <f t="shared" si="8"/>
        <v>#DIV/0!</v>
      </c>
      <c r="S7" s="1">
        <v>60</v>
      </c>
      <c r="T7" s="27" t="e">
        <f t="shared" si="9"/>
        <v>#DIV/0!</v>
      </c>
      <c r="U7" s="28" t="e">
        <f t="shared" si="10"/>
        <v>#DIV/0!</v>
      </c>
      <c r="V7" s="28" t="e">
        <f t="shared" si="11"/>
        <v>#DIV/0!</v>
      </c>
      <c r="W7" s="28" t="e">
        <f t="shared" si="12"/>
        <v>#DIV/0!</v>
      </c>
      <c r="X7" s="33" t="e">
        <f t="shared" si="13"/>
        <v>#DIV/0!</v>
      </c>
      <c r="Y7" s="83" t="e">
        <f t="shared" si="14"/>
        <v>#DIV/0!</v>
      </c>
    </row>
    <row r="8" spans="1:25" x14ac:dyDescent="0.25">
      <c r="A8" s="1">
        <v>4</v>
      </c>
      <c r="B8" s="1">
        <v>80</v>
      </c>
      <c r="C8" s="18">
        <f>'Lote 1'!C8</f>
        <v>0</v>
      </c>
      <c r="D8" s="1">
        <f>'Lote 1'!D8</f>
        <v>0</v>
      </c>
      <c r="E8" s="1">
        <f>'Lote 1'!E8</f>
        <v>0</v>
      </c>
      <c r="F8" s="1">
        <f>'Lote 1'!F8</f>
        <v>0</v>
      </c>
      <c r="G8" s="14">
        <f>'Lote 1'!G8</f>
        <v>0</v>
      </c>
      <c r="H8" s="1">
        <f t="shared" si="1"/>
        <v>0</v>
      </c>
      <c r="I8" s="8">
        <f>_xlfn.STDEV.S(C8:G8)</f>
        <v>0</v>
      </c>
      <c r="K8" s="1">
        <v>80</v>
      </c>
      <c r="L8" s="77" t="e">
        <f t="shared" si="3"/>
        <v>#DIV/0!</v>
      </c>
      <c r="M8" s="78" t="e">
        <f t="shared" si="4"/>
        <v>#DIV/0!</v>
      </c>
      <c r="N8" s="78" t="e">
        <f t="shared" si="5"/>
        <v>#DIV/0!</v>
      </c>
      <c r="O8" s="78" t="e">
        <f t="shared" si="6"/>
        <v>#DIV/0!</v>
      </c>
      <c r="P8" s="78" t="e">
        <f t="shared" si="7"/>
        <v>#DIV/0!</v>
      </c>
      <c r="Q8" s="78" t="e">
        <f t="shared" si="8"/>
        <v>#DIV/0!</v>
      </c>
      <c r="S8" s="1">
        <v>80</v>
      </c>
      <c r="T8" s="27" t="e">
        <f t="shared" si="9"/>
        <v>#DIV/0!</v>
      </c>
      <c r="U8" s="28" t="e">
        <f t="shared" si="10"/>
        <v>#DIV/0!</v>
      </c>
      <c r="V8" s="28" t="e">
        <f t="shared" si="11"/>
        <v>#DIV/0!</v>
      </c>
      <c r="W8" s="28" t="e">
        <f t="shared" si="12"/>
        <v>#DIV/0!</v>
      </c>
      <c r="X8" s="33" t="e">
        <f t="shared" si="13"/>
        <v>#DIV/0!</v>
      </c>
      <c r="Y8" s="83" t="e">
        <f t="shared" si="14"/>
        <v>#DIV/0!</v>
      </c>
    </row>
    <row r="9" spans="1:25" x14ac:dyDescent="0.25">
      <c r="A9" s="1">
        <v>5</v>
      </c>
      <c r="B9" s="1">
        <v>100</v>
      </c>
      <c r="C9" s="18">
        <f>'Lote 1'!C9</f>
        <v>0</v>
      </c>
      <c r="D9" s="1">
        <f>'Lote 1'!D9</f>
        <v>0</v>
      </c>
      <c r="E9" s="1">
        <f>'Lote 1'!E9</f>
        <v>0</v>
      </c>
      <c r="F9" s="1">
        <f>'Lote 1'!F9</f>
        <v>0</v>
      </c>
      <c r="G9" s="14">
        <f>'Lote 1'!G9</f>
        <v>0</v>
      </c>
      <c r="H9" s="1">
        <f t="shared" si="1"/>
        <v>0</v>
      </c>
      <c r="I9" s="8">
        <f t="shared" si="2"/>
        <v>0</v>
      </c>
      <c r="K9" s="1">
        <v>100</v>
      </c>
      <c r="L9" s="77" t="e">
        <f t="shared" si="3"/>
        <v>#DIV/0!</v>
      </c>
      <c r="M9" s="78" t="e">
        <f t="shared" si="4"/>
        <v>#DIV/0!</v>
      </c>
      <c r="N9" s="78" t="e">
        <f t="shared" si="5"/>
        <v>#DIV/0!</v>
      </c>
      <c r="O9" s="78" t="e">
        <f t="shared" si="6"/>
        <v>#DIV/0!</v>
      </c>
      <c r="P9" s="78" t="e">
        <f t="shared" si="7"/>
        <v>#DIV/0!</v>
      </c>
      <c r="Q9" s="78" t="e">
        <f t="shared" si="8"/>
        <v>#DIV/0!</v>
      </c>
      <c r="S9" s="1">
        <v>100</v>
      </c>
      <c r="T9" s="27" t="e">
        <f t="shared" si="9"/>
        <v>#DIV/0!</v>
      </c>
      <c r="U9" s="28" t="e">
        <f t="shared" si="10"/>
        <v>#DIV/0!</v>
      </c>
      <c r="V9" s="28" t="e">
        <f t="shared" si="11"/>
        <v>#DIV/0!</v>
      </c>
      <c r="W9" s="28" t="e">
        <f t="shared" si="12"/>
        <v>#DIV/0!</v>
      </c>
      <c r="X9" s="33" t="e">
        <f t="shared" si="13"/>
        <v>#DIV/0!</v>
      </c>
      <c r="Y9" s="83" t="e">
        <f t="shared" si="14"/>
        <v>#DIV/0!</v>
      </c>
    </row>
    <row r="10" spans="1:25" x14ac:dyDescent="0.25">
      <c r="A10" s="1">
        <v>6</v>
      </c>
      <c r="B10" s="1">
        <v>120</v>
      </c>
      <c r="C10" s="18">
        <f>'Lote 1'!C10</f>
        <v>0</v>
      </c>
      <c r="D10" s="1">
        <f>'Lote 1'!D10</f>
        <v>0</v>
      </c>
      <c r="E10" s="1">
        <f>'Lote 1'!E10</f>
        <v>0</v>
      </c>
      <c r="F10" s="1">
        <f>'Lote 1'!F10</f>
        <v>0</v>
      </c>
      <c r="G10" s="14">
        <f>'Lote 1'!G10</f>
        <v>0</v>
      </c>
      <c r="H10" s="1">
        <f t="shared" si="1"/>
        <v>0</v>
      </c>
      <c r="I10" s="8">
        <f t="shared" si="2"/>
        <v>0</v>
      </c>
      <c r="K10" s="1">
        <v>120</v>
      </c>
      <c r="L10" s="77" t="e">
        <f t="shared" si="3"/>
        <v>#DIV/0!</v>
      </c>
      <c r="M10" s="78" t="e">
        <f t="shared" si="4"/>
        <v>#DIV/0!</v>
      </c>
      <c r="N10" s="78" t="e">
        <f t="shared" si="5"/>
        <v>#DIV/0!</v>
      </c>
      <c r="O10" s="78" t="e">
        <f t="shared" si="6"/>
        <v>#DIV/0!</v>
      </c>
      <c r="P10" s="78" t="e">
        <f t="shared" si="7"/>
        <v>#DIV/0!</v>
      </c>
      <c r="Q10" s="78" t="e">
        <f t="shared" si="8"/>
        <v>#DIV/0!</v>
      </c>
      <c r="S10" s="1">
        <v>120</v>
      </c>
      <c r="T10" s="27" t="e">
        <f t="shared" si="9"/>
        <v>#DIV/0!</v>
      </c>
      <c r="U10" s="28" t="e">
        <f t="shared" si="10"/>
        <v>#DIV/0!</v>
      </c>
      <c r="V10" s="28" t="e">
        <f t="shared" si="11"/>
        <v>#DIV/0!</v>
      </c>
      <c r="W10" s="28" t="e">
        <f t="shared" si="12"/>
        <v>#DIV/0!</v>
      </c>
      <c r="X10" s="33" t="e">
        <f t="shared" si="13"/>
        <v>#DIV/0!</v>
      </c>
      <c r="Y10" s="83" t="e">
        <f t="shared" si="14"/>
        <v>#DIV/0!</v>
      </c>
    </row>
    <row r="11" spans="1:25" x14ac:dyDescent="0.25">
      <c r="A11" s="1">
        <v>7</v>
      </c>
      <c r="B11" s="1">
        <v>140</v>
      </c>
      <c r="C11" s="18">
        <f>'Lote 1'!C11</f>
        <v>0</v>
      </c>
      <c r="D11" s="1">
        <f>'Lote 1'!D11</f>
        <v>0</v>
      </c>
      <c r="E11" s="1">
        <f>'Lote 1'!E11</f>
        <v>0</v>
      </c>
      <c r="F11" s="1">
        <f>'Lote 1'!F11</f>
        <v>0</v>
      </c>
      <c r="G11" s="14">
        <f>'Lote 1'!G11</f>
        <v>0</v>
      </c>
      <c r="H11" s="1">
        <f t="shared" si="1"/>
        <v>0</v>
      </c>
      <c r="I11" s="8">
        <f t="shared" si="2"/>
        <v>0</v>
      </c>
      <c r="K11" s="1">
        <v>140</v>
      </c>
      <c r="L11" s="77" t="e">
        <f t="shared" si="3"/>
        <v>#DIV/0!</v>
      </c>
      <c r="M11" s="78" t="e">
        <f t="shared" si="4"/>
        <v>#DIV/0!</v>
      </c>
      <c r="N11" s="78" t="e">
        <f t="shared" si="5"/>
        <v>#DIV/0!</v>
      </c>
      <c r="O11" s="78" t="e">
        <f t="shared" si="6"/>
        <v>#DIV/0!</v>
      </c>
      <c r="P11" s="78" t="e">
        <f t="shared" si="7"/>
        <v>#DIV/0!</v>
      </c>
      <c r="Q11" s="78" t="e">
        <f t="shared" si="8"/>
        <v>#DIV/0!</v>
      </c>
      <c r="S11" s="1">
        <v>140</v>
      </c>
      <c r="T11" s="27" t="e">
        <f t="shared" si="9"/>
        <v>#DIV/0!</v>
      </c>
      <c r="U11" s="28" t="e">
        <f t="shared" si="10"/>
        <v>#DIV/0!</v>
      </c>
      <c r="V11" s="28" t="e">
        <f t="shared" si="11"/>
        <v>#DIV/0!</v>
      </c>
      <c r="W11" s="28" t="e">
        <f t="shared" si="12"/>
        <v>#DIV/0!</v>
      </c>
      <c r="X11" s="33" t="e">
        <f t="shared" si="13"/>
        <v>#DIV/0!</v>
      </c>
      <c r="Y11" s="83" t="e">
        <f t="shared" si="14"/>
        <v>#DIV/0!</v>
      </c>
    </row>
    <row r="12" spans="1:25" x14ac:dyDescent="0.25">
      <c r="A12" s="1">
        <v>8</v>
      </c>
      <c r="B12" s="1">
        <v>160</v>
      </c>
      <c r="C12" s="18">
        <f>'Lote 1'!C12</f>
        <v>0</v>
      </c>
      <c r="D12" s="1">
        <f>'Lote 1'!D12</f>
        <v>0</v>
      </c>
      <c r="E12" s="1">
        <f>'Lote 1'!E12</f>
        <v>0</v>
      </c>
      <c r="F12" s="1">
        <f>'Lote 1'!F12</f>
        <v>0</v>
      </c>
      <c r="G12" s="14">
        <f>'Lote 1'!G12</f>
        <v>0</v>
      </c>
      <c r="H12" s="1">
        <f t="shared" si="1"/>
        <v>0</v>
      </c>
      <c r="I12" s="8">
        <f>_xlfn.STDEV.S(C12:G12)</f>
        <v>0</v>
      </c>
      <c r="K12" s="1">
        <v>160</v>
      </c>
      <c r="L12" s="77" t="e">
        <f t="shared" si="3"/>
        <v>#DIV/0!</v>
      </c>
      <c r="M12" s="78" t="e">
        <f t="shared" si="4"/>
        <v>#DIV/0!</v>
      </c>
      <c r="N12" s="78" t="e">
        <f t="shared" si="5"/>
        <v>#DIV/0!</v>
      </c>
      <c r="O12" s="78" t="e">
        <f t="shared" si="6"/>
        <v>#DIV/0!</v>
      </c>
      <c r="P12" s="78" t="e">
        <f t="shared" si="7"/>
        <v>#DIV/0!</v>
      </c>
      <c r="Q12" s="78" t="e">
        <f t="shared" si="8"/>
        <v>#DIV/0!</v>
      </c>
      <c r="S12" s="1">
        <v>160</v>
      </c>
      <c r="T12" s="27" t="e">
        <f t="shared" si="9"/>
        <v>#DIV/0!</v>
      </c>
      <c r="U12" s="28" t="e">
        <f t="shared" si="10"/>
        <v>#DIV/0!</v>
      </c>
      <c r="V12" s="28" t="e">
        <f t="shared" si="11"/>
        <v>#DIV/0!</v>
      </c>
      <c r="W12" s="28" t="e">
        <f t="shared" si="12"/>
        <v>#DIV/0!</v>
      </c>
      <c r="X12" s="33" t="e">
        <f t="shared" si="13"/>
        <v>#DIV/0!</v>
      </c>
      <c r="Y12" s="83" t="e">
        <f t="shared" si="14"/>
        <v>#DIV/0!</v>
      </c>
    </row>
    <row r="13" spans="1:25" x14ac:dyDescent="0.25">
      <c r="A13" s="1">
        <v>9</v>
      </c>
      <c r="B13" s="1">
        <v>180</v>
      </c>
      <c r="C13" s="45">
        <f>'Lote 1'!C13</f>
        <v>0</v>
      </c>
      <c r="D13" s="9">
        <f>'Lote 1'!D13</f>
        <v>0</v>
      </c>
      <c r="E13" s="9">
        <f>'Lote 1'!E13</f>
        <v>0</v>
      </c>
      <c r="F13" s="9">
        <f>'Lote 1'!F13</f>
        <v>0</v>
      </c>
      <c r="G13" s="22">
        <f>'Lote 1'!G13</f>
        <v>0</v>
      </c>
      <c r="H13" s="1">
        <f t="shared" si="1"/>
        <v>0</v>
      </c>
      <c r="I13" s="8">
        <f>_xlfn.STDEV.S(C12:G12)</f>
        <v>0</v>
      </c>
      <c r="K13" s="1">
        <v>180</v>
      </c>
      <c r="L13" s="77" t="e">
        <f t="shared" si="3"/>
        <v>#DIV/0!</v>
      </c>
      <c r="M13" s="78" t="e">
        <f t="shared" si="4"/>
        <v>#DIV/0!</v>
      </c>
      <c r="N13" s="78" t="e">
        <f t="shared" si="5"/>
        <v>#DIV/0!</v>
      </c>
      <c r="O13" s="78" t="e">
        <f t="shared" si="6"/>
        <v>#DIV/0!</v>
      </c>
      <c r="P13" s="78" t="e">
        <f t="shared" si="7"/>
        <v>#DIV/0!</v>
      </c>
      <c r="Q13" s="78" t="e">
        <f t="shared" si="8"/>
        <v>#DIV/0!</v>
      </c>
      <c r="S13" s="1">
        <v>180</v>
      </c>
      <c r="T13" s="27" t="e">
        <f t="shared" si="9"/>
        <v>#DIV/0!</v>
      </c>
      <c r="U13" s="28" t="e">
        <f t="shared" si="10"/>
        <v>#DIV/0!</v>
      </c>
      <c r="V13" s="28" t="e">
        <f t="shared" si="11"/>
        <v>#DIV/0!</v>
      </c>
      <c r="W13" s="28" t="e">
        <f t="shared" si="12"/>
        <v>#DIV/0!</v>
      </c>
      <c r="X13" s="33" t="e">
        <f t="shared" si="13"/>
        <v>#DIV/0!</v>
      </c>
      <c r="Y13" s="31" t="e">
        <f t="shared" si="14"/>
        <v>#DIV/0!</v>
      </c>
    </row>
    <row r="14" spans="1:25" x14ac:dyDescent="0.25">
      <c r="A14" s="10" t="s">
        <v>1</v>
      </c>
      <c r="B14" s="15">
        <v>200</v>
      </c>
      <c r="C14" s="9">
        <f>'Lote 1'!C14</f>
        <v>1308</v>
      </c>
      <c r="D14" s="9">
        <f>'Lote 1'!D14</f>
        <v>1312</v>
      </c>
      <c r="E14" s="9">
        <f>'Lote 1'!E14</f>
        <v>1303</v>
      </c>
      <c r="F14" s="9">
        <f>'Lote 1'!F14</f>
        <v>1296</v>
      </c>
      <c r="G14" s="9">
        <f>'Lote 1'!G14</f>
        <v>1297</v>
      </c>
      <c r="H14" s="19">
        <f>ROUND(AVERAGE(C14:G14),0)</f>
        <v>1303</v>
      </c>
      <c r="I14" s="11">
        <f t="shared" si="2"/>
        <v>6.9065186599328028</v>
      </c>
      <c r="K14" s="10">
        <v>200</v>
      </c>
      <c r="L14" s="79">
        <f t="shared" ref="L14" si="15">1/C14</f>
        <v>7.6452599388379206E-4</v>
      </c>
      <c r="M14" s="80">
        <f t="shared" ref="M14" si="16">1/D14</f>
        <v>7.6219512195121954E-4</v>
      </c>
      <c r="N14" s="80">
        <f t="shared" ref="N14" si="17">1/E14</f>
        <v>7.6745970836531081E-4</v>
      </c>
      <c r="O14" s="80">
        <f t="shared" ref="O14" si="18">1/F14</f>
        <v>7.716049382716049E-4</v>
      </c>
      <c r="P14" s="80">
        <f>1/G14</f>
        <v>7.7101002313030066E-4</v>
      </c>
      <c r="Q14" s="82">
        <f>AVERAGE(L14:P14)</f>
        <v>7.6735915712044557E-4</v>
      </c>
      <c r="S14" s="10">
        <v>200</v>
      </c>
      <c r="T14" s="86">
        <f t="shared" si="9"/>
        <v>0.17558613659531103</v>
      </c>
      <c r="U14" s="87">
        <f t="shared" si="10"/>
        <v>0.17200203252032534</v>
      </c>
      <c r="V14" s="87">
        <f t="shared" si="11"/>
        <v>0.18009721156305969</v>
      </c>
      <c r="W14" s="87">
        <f t="shared" si="12"/>
        <v>0.18647119341563789</v>
      </c>
      <c r="X14" s="88">
        <f>(P14-$M$46)/$M$46</f>
        <v>0.18555641223335909</v>
      </c>
      <c r="Y14" s="89">
        <f t="shared" si="14"/>
        <v>0.1799425972655386</v>
      </c>
    </row>
    <row r="16" spans="1:25" x14ac:dyDescent="0.25">
      <c r="A16" s="178" t="s">
        <v>71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</row>
    <row r="17" spans="1:25" x14ac:dyDescent="0.25">
      <c r="A17" s="179" t="s">
        <v>24</v>
      </c>
      <c r="B17" s="179"/>
      <c r="C17" s="179"/>
      <c r="D17" s="179"/>
      <c r="E17" s="179"/>
      <c r="F17" s="179"/>
      <c r="G17" s="179"/>
      <c r="H17" s="179"/>
      <c r="I17" s="179"/>
      <c r="K17" s="180" t="s">
        <v>26</v>
      </c>
      <c r="L17" s="180"/>
      <c r="M17" s="180"/>
      <c r="N17" s="180"/>
      <c r="O17" s="180"/>
      <c r="P17" s="180"/>
      <c r="Q17" s="180"/>
      <c r="S17" s="180" t="s">
        <v>25</v>
      </c>
      <c r="T17" s="180"/>
      <c r="U17" s="180"/>
      <c r="V17" s="180"/>
      <c r="W17" s="180"/>
      <c r="X17" s="180"/>
      <c r="Y17" s="180"/>
    </row>
    <row r="18" spans="1:25" x14ac:dyDescent="0.25">
      <c r="A18" s="3" t="s">
        <v>2</v>
      </c>
      <c r="B18" s="12" t="s">
        <v>0</v>
      </c>
      <c r="C18" s="21">
        <v>1</v>
      </c>
      <c r="D18" s="21">
        <v>2</v>
      </c>
      <c r="E18" s="21">
        <v>3</v>
      </c>
      <c r="F18" s="21">
        <v>4</v>
      </c>
      <c r="G18" s="21">
        <v>5</v>
      </c>
      <c r="H18" s="20" t="s">
        <v>3</v>
      </c>
      <c r="I18" s="90" t="s">
        <v>4</v>
      </c>
      <c r="K18" s="12" t="s">
        <v>0</v>
      </c>
      <c r="L18" s="21">
        <v>1</v>
      </c>
      <c r="M18" s="21">
        <v>2</v>
      </c>
      <c r="N18" s="21">
        <v>3</v>
      </c>
      <c r="O18" s="21">
        <v>4</v>
      </c>
      <c r="P18" s="21">
        <v>5</v>
      </c>
      <c r="Q18" s="16" t="s">
        <v>3</v>
      </c>
      <c r="S18" s="3" t="s">
        <v>0</v>
      </c>
      <c r="T18" s="29">
        <v>1</v>
      </c>
      <c r="U18" s="21">
        <v>2</v>
      </c>
      <c r="V18" s="21">
        <v>3</v>
      </c>
      <c r="W18" s="21">
        <v>4</v>
      </c>
      <c r="X18" s="21">
        <v>5</v>
      </c>
      <c r="Y18" s="20" t="s">
        <v>3</v>
      </c>
    </row>
    <row r="19" spans="1:25" x14ac:dyDescent="0.25">
      <c r="A19" s="6" t="s">
        <v>5</v>
      </c>
      <c r="B19" s="6">
        <v>0</v>
      </c>
      <c r="C19" s="17">
        <f>'Lote 2'!C4</f>
        <v>1536</v>
      </c>
      <c r="D19" s="6">
        <f>'Lote 2'!D4</f>
        <v>1581</v>
      </c>
      <c r="E19" s="6">
        <f>'Lote 2'!E4</f>
        <v>1556</v>
      </c>
      <c r="F19" s="6">
        <f>'Lote 2'!F4</f>
        <v>1557</v>
      </c>
      <c r="G19" s="13">
        <f>'Lote 2'!G4</f>
        <v>1560</v>
      </c>
      <c r="H19" s="6">
        <f>ROUND(AVERAGE(C19:G19),0)</f>
        <v>1558</v>
      </c>
      <c r="I19" s="7">
        <f>_xlfn.STDEV.S(C19:G19)</f>
        <v>15.984367363145781</v>
      </c>
      <c r="K19" s="6">
        <v>0</v>
      </c>
      <c r="L19" s="17">
        <f>1/C19</f>
        <v>6.5104166666666663E-4</v>
      </c>
      <c r="M19" s="6">
        <f t="shared" ref="M19:M29" si="19">1/D19</f>
        <v>6.3251106894370653E-4</v>
      </c>
      <c r="N19" s="6">
        <f t="shared" ref="N19:N29" si="20">1/E19</f>
        <v>6.426735218508997E-4</v>
      </c>
      <c r="O19" s="6">
        <f t="shared" ref="O19:O20" si="21">1/F19</f>
        <v>6.4226075786769424E-4</v>
      </c>
      <c r="P19" s="6">
        <f t="shared" ref="P19:P29" si="22">1/G19</f>
        <v>6.4102564102564103E-4</v>
      </c>
      <c r="Q19" s="6">
        <f>AVERAGE(L19:P19)</f>
        <v>6.4190253127092165E-4</v>
      </c>
      <c r="S19" s="6">
        <v>0</v>
      </c>
      <c r="T19" s="17">
        <v>0</v>
      </c>
      <c r="U19" s="6">
        <v>0</v>
      </c>
      <c r="V19" s="6">
        <v>0</v>
      </c>
      <c r="W19" s="6">
        <v>0</v>
      </c>
      <c r="X19" s="6">
        <v>0</v>
      </c>
      <c r="Y19" s="74">
        <v>0</v>
      </c>
    </row>
    <row r="20" spans="1:25" x14ac:dyDescent="0.25">
      <c r="A20" s="1">
        <v>1</v>
      </c>
      <c r="B20" s="1">
        <v>20</v>
      </c>
      <c r="C20" s="18">
        <f>'Lote 2'!C5</f>
        <v>0</v>
      </c>
      <c r="D20" s="1">
        <f>'Lote 2'!D5</f>
        <v>0</v>
      </c>
      <c r="E20" s="1">
        <f>'Lote 2'!E5</f>
        <v>0</v>
      </c>
      <c r="F20" s="1">
        <f>'Lote 2'!F5</f>
        <v>0</v>
      </c>
      <c r="G20" s="14">
        <f>'Lote 2'!G5</f>
        <v>0</v>
      </c>
      <c r="H20" s="1">
        <f t="shared" ref="H20:H29" si="23">ROUND(AVERAGE(C20:G20),0)</f>
        <v>0</v>
      </c>
      <c r="I20" s="8">
        <f t="shared" ref="I20:I29" si="24">_xlfn.STDEV.S(C20:G20)</f>
        <v>0</v>
      </c>
      <c r="K20" s="1">
        <v>20</v>
      </c>
      <c r="L20" s="18" t="e">
        <f t="shared" ref="L20:L29" si="25">1/C20</f>
        <v>#DIV/0!</v>
      </c>
      <c r="M20" s="1" t="e">
        <f t="shared" si="19"/>
        <v>#DIV/0!</v>
      </c>
      <c r="N20" s="1" t="e">
        <f t="shared" si="20"/>
        <v>#DIV/0!</v>
      </c>
      <c r="O20" s="1" t="e">
        <f t="shared" si="21"/>
        <v>#DIV/0!</v>
      </c>
      <c r="P20" s="1" t="e">
        <f t="shared" si="22"/>
        <v>#DIV/0!</v>
      </c>
      <c r="Q20" s="1" t="e">
        <f t="shared" ref="Q20:Q29" si="26">AVERAGE(L20:P20)</f>
        <v>#DIV/0!</v>
      </c>
      <c r="S20" s="1">
        <v>20</v>
      </c>
      <c r="T20" s="84" t="e">
        <f t="shared" ref="T20:T29" si="27">ABS((L20-$M$46)/$M$46)</f>
        <v>#DIV/0!</v>
      </c>
      <c r="U20" s="85" t="e">
        <f t="shared" ref="U20:U29" si="28">ABS((M20-$M$46)/$M$46)</f>
        <v>#DIV/0!</v>
      </c>
      <c r="V20" s="85" t="e">
        <f t="shared" ref="V20:V29" si="29">ABS((N20-$M$46)/$M$46)</f>
        <v>#DIV/0!</v>
      </c>
      <c r="W20" s="85" t="e">
        <f t="shared" ref="W20:W29" si="30">ABS((O20-$M$46)/$M$46)</f>
        <v>#DIV/0!</v>
      </c>
      <c r="X20" s="32" t="e">
        <f t="shared" ref="X20:X29" si="31">ABS((P20-$M$46)/$M$46)</f>
        <v>#DIV/0!</v>
      </c>
      <c r="Y20" s="83" t="e">
        <f>AVERAGE(T20:X20)</f>
        <v>#DIV/0!</v>
      </c>
    </row>
    <row r="21" spans="1:25" x14ac:dyDescent="0.25">
      <c r="A21" s="1">
        <v>2</v>
      </c>
      <c r="B21" s="1">
        <v>40</v>
      </c>
      <c r="C21" s="18">
        <f>'Lote 2'!C6</f>
        <v>0</v>
      </c>
      <c r="D21" s="1">
        <f>'Lote 2'!D6</f>
        <v>0</v>
      </c>
      <c r="E21" s="1">
        <f>'Lote 2'!E6</f>
        <v>0</v>
      </c>
      <c r="F21" s="1">
        <f>'Lote 2'!F6</f>
        <v>0</v>
      </c>
      <c r="G21" s="14">
        <f>'Lote 2'!G6</f>
        <v>0</v>
      </c>
      <c r="H21" s="1">
        <f t="shared" si="23"/>
        <v>0</v>
      </c>
      <c r="I21" s="8">
        <f t="shared" si="24"/>
        <v>0</v>
      </c>
      <c r="K21" s="1">
        <v>40</v>
      </c>
      <c r="L21" s="18" t="e">
        <f t="shared" si="25"/>
        <v>#DIV/0!</v>
      </c>
      <c r="M21" s="1" t="e">
        <f t="shared" si="19"/>
        <v>#DIV/0!</v>
      </c>
      <c r="N21" s="1" t="e">
        <f t="shared" si="20"/>
        <v>#DIV/0!</v>
      </c>
      <c r="O21" s="1" t="e">
        <f>1/F21</f>
        <v>#DIV/0!</v>
      </c>
      <c r="P21" s="1" t="e">
        <f t="shared" si="22"/>
        <v>#DIV/0!</v>
      </c>
      <c r="Q21" s="1" t="e">
        <f t="shared" si="26"/>
        <v>#DIV/0!</v>
      </c>
      <c r="S21" s="1">
        <v>40</v>
      </c>
      <c r="T21" s="27" t="e">
        <f t="shared" si="27"/>
        <v>#DIV/0!</v>
      </c>
      <c r="U21" s="28" t="e">
        <f t="shared" si="28"/>
        <v>#DIV/0!</v>
      </c>
      <c r="V21" s="28" t="e">
        <f t="shared" si="29"/>
        <v>#DIV/0!</v>
      </c>
      <c r="W21" s="28" t="e">
        <f t="shared" si="30"/>
        <v>#DIV/0!</v>
      </c>
      <c r="X21" s="33" t="e">
        <f t="shared" si="31"/>
        <v>#DIV/0!</v>
      </c>
      <c r="Y21" s="83" t="e">
        <f t="shared" ref="Y21:Y29" si="32">AVERAGE(T21:X21)</f>
        <v>#DIV/0!</v>
      </c>
    </row>
    <row r="22" spans="1:25" x14ac:dyDescent="0.25">
      <c r="A22" s="1">
        <v>3</v>
      </c>
      <c r="B22" s="1">
        <v>60</v>
      </c>
      <c r="C22" s="18">
        <f>'Lote 2'!C7</f>
        <v>0</v>
      </c>
      <c r="D22" s="1">
        <f>'Lote 2'!D7</f>
        <v>0</v>
      </c>
      <c r="E22" s="1">
        <f>'Lote 2'!E7</f>
        <v>0</v>
      </c>
      <c r="F22" s="1">
        <f>'Lote 2'!F7</f>
        <v>0</v>
      </c>
      <c r="G22" s="14">
        <f>'Lote 2'!G7</f>
        <v>0</v>
      </c>
      <c r="H22" s="1">
        <f t="shared" si="23"/>
        <v>0</v>
      </c>
      <c r="I22" s="8">
        <f t="shared" si="24"/>
        <v>0</v>
      </c>
      <c r="K22" s="1">
        <v>60</v>
      </c>
      <c r="L22" s="18" t="e">
        <f t="shared" si="25"/>
        <v>#DIV/0!</v>
      </c>
      <c r="M22" s="1" t="e">
        <f t="shared" si="19"/>
        <v>#DIV/0!</v>
      </c>
      <c r="N22" s="1" t="e">
        <f t="shared" si="20"/>
        <v>#DIV/0!</v>
      </c>
      <c r="O22" s="1" t="e">
        <f t="shared" ref="O22:O29" si="33">1/F22</f>
        <v>#DIV/0!</v>
      </c>
      <c r="P22" s="1" t="e">
        <f t="shared" si="22"/>
        <v>#DIV/0!</v>
      </c>
      <c r="Q22" s="1" t="e">
        <f t="shared" si="26"/>
        <v>#DIV/0!</v>
      </c>
      <c r="S22" s="1">
        <v>60</v>
      </c>
      <c r="T22" s="27" t="e">
        <f t="shared" si="27"/>
        <v>#DIV/0!</v>
      </c>
      <c r="U22" s="28" t="e">
        <f t="shared" si="28"/>
        <v>#DIV/0!</v>
      </c>
      <c r="V22" s="28" t="e">
        <f t="shared" si="29"/>
        <v>#DIV/0!</v>
      </c>
      <c r="W22" s="28" t="e">
        <f t="shared" si="30"/>
        <v>#DIV/0!</v>
      </c>
      <c r="X22" s="33" t="e">
        <f t="shared" si="31"/>
        <v>#DIV/0!</v>
      </c>
      <c r="Y22" s="83" t="e">
        <f t="shared" si="32"/>
        <v>#DIV/0!</v>
      </c>
    </row>
    <row r="23" spans="1:25" x14ac:dyDescent="0.25">
      <c r="A23" s="1">
        <v>4</v>
      </c>
      <c r="B23" s="1">
        <v>80</v>
      </c>
      <c r="C23" s="18">
        <f>'Lote 2'!C8</f>
        <v>0</v>
      </c>
      <c r="D23" s="1">
        <f>'Lote 2'!D8</f>
        <v>0</v>
      </c>
      <c r="E23" s="1">
        <f>'Lote 2'!E8</f>
        <v>0</v>
      </c>
      <c r="F23" s="1">
        <f>'Lote 2'!F8</f>
        <v>0</v>
      </c>
      <c r="G23" s="14">
        <f>'Lote 2'!G8</f>
        <v>0</v>
      </c>
      <c r="H23" s="1">
        <f t="shared" si="23"/>
        <v>0</v>
      </c>
      <c r="I23" s="8">
        <f t="shared" si="24"/>
        <v>0</v>
      </c>
      <c r="K23" s="1">
        <v>80</v>
      </c>
      <c r="L23" s="18" t="e">
        <f t="shared" si="25"/>
        <v>#DIV/0!</v>
      </c>
      <c r="M23" s="1" t="e">
        <f t="shared" si="19"/>
        <v>#DIV/0!</v>
      </c>
      <c r="N23" s="1" t="e">
        <f>1/E23</f>
        <v>#DIV/0!</v>
      </c>
      <c r="O23" s="1" t="e">
        <f t="shared" si="33"/>
        <v>#DIV/0!</v>
      </c>
      <c r="P23" s="1" t="e">
        <f t="shared" si="22"/>
        <v>#DIV/0!</v>
      </c>
      <c r="Q23" s="1" t="e">
        <f t="shared" si="26"/>
        <v>#DIV/0!</v>
      </c>
      <c r="S23" s="1">
        <v>80</v>
      </c>
      <c r="T23" s="27" t="e">
        <f t="shared" si="27"/>
        <v>#DIV/0!</v>
      </c>
      <c r="U23" s="28" t="e">
        <f t="shared" si="28"/>
        <v>#DIV/0!</v>
      </c>
      <c r="V23" s="28" t="e">
        <f t="shared" si="29"/>
        <v>#DIV/0!</v>
      </c>
      <c r="W23" s="28" t="e">
        <f t="shared" si="30"/>
        <v>#DIV/0!</v>
      </c>
      <c r="X23" s="33" t="e">
        <f t="shared" si="31"/>
        <v>#DIV/0!</v>
      </c>
      <c r="Y23" s="83" t="e">
        <f t="shared" si="32"/>
        <v>#DIV/0!</v>
      </c>
    </row>
    <row r="24" spans="1:25" x14ac:dyDescent="0.25">
      <c r="A24" s="1">
        <v>5</v>
      </c>
      <c r="B24" s="1">
        <v>100</v>
      </c>
      <c r="C24" s="18">
        <f>'Lote 2'!C9</f>
        <v>0</v>
      </c>
      <c r="D24" s="1">
        <f>'Lote 2'!D9</f>
        <v>0</v>
      </c>
      <c r="E24" s="1">
        <f>'Lote 2'!E9</f>
        <v>0</v>
      </c>
      <c r="F24" s="1">
        <f>'Lote 2'!F9</f>
        <v>0</v>
      </c>
      <c r="G24" s="14">
        <f>'Lote 2'!G9</f>
        <v>0</v>
      </c>
      <c r="H24" s="1">
        <f t="shared" si="23"/>
        <v>0</v>
      </c>
      <c r="I24" s="8">
        <f t="shared" si="24"/>
        <v>0</v>
      </c>
      <c r="K24" s="1">
        <v>100</v>
      </c>
      <c r="L24" s="18" t="e">
        <f t="shared" si="25"/>
        <v>#DIV/0!</v>
      </c>
      <c r="M24" s="1" t="e">
        <f t="shared" si="19"/>
        <v>#DIV/0!</v>
      </c>
      <c r="N24" s="1" t="e">
        <f t="shared" si="20"/>
        <v>#DIV/0!</v>
      </c>
      <c r="O24" s="1" t="e">
        <f t="shared" si="33"/>
        <v>#DIV/0!</v>
      </c>
      <c r="P24" s="1" t="e">
        <f t="shared" si="22"/>
        <v>#DIV/0!</v>
      </c>
      <c r="Q24" s="1" t="e">
        <f t="shared" si="26"/>
        <v>#DIV/0!</v>
      </c>
      <c r="S24" s="1">
        <v>100</v>
      </c>
      <c r="T24" s="27" t="e">
        <f t="shared" si="27"/>
        <v>#DIV/0!</v>
      </c>
      <c r="U24" s="28" t="e">
        <f t="shared" si="28"/>
        <v>#DIV/0!</v>
      </c>
      <c r="V24" s="28" t="e">
        <f t="shared" si="29"/>
        <v>#DIV/0!</v>
      </c>
      <c r="W24" s="28" t="e">
        <f t="shared" si="30"/>
        <v>#DIV/0!</v>
      </c>
      <c r="X24" s="33" t="e">
        <f t="shared" si="31"/>
        <v>#DIV/0!</v>
      </c>
      <c r="Y24" s="83" t="e">
        <f t="shared" si="32"/>
        <v>#DIV/0!</v>
      </c>
    </row>
    <row r="25" spans="1:25" x14ac:dyDescent="0.25">
      <c r="A25" s="1">
        <v>6</v>
      </c>
      <c r="B25" s="1">
        <v>120</v>
      </c>
      <c r="C25" s="18">
        <f>'Lote 2'!C10</f>
        <v>0</v>
      </c>
      <c r="D25" s="1">
        <f>'Lote 2'!D10</f>
        <v>0</v>
      </c>
      <c r="E25" s="1">
        <f>'Lote 2'!E10</f>
        <v>0</v>
      </c>
      <c r="F25" s="1">
        <f>'Lote 2'!F10</f>
        <v>0</v>
      </c>
      <c r="G25" s="14">
        <f>'Lote 2'!G10</f>
        <v>0</v>
      </c>
      <c r="H25" s="1">
        <f t="shared" si="23"/>
        <v>0</v>
      </c>
      <c r="I25" s="8">
        <f t="shared" si="24"/>
        <v>0</v>
      </c>
      <c r="K25" s="1">
        <v>120</v>
      </c>
      <c r="L25" s="18" t="e">
        <f t="shared" si="25"/>
        <v>#DIV/0!</v>
      </c>
      <c r="M25" s="1" t="e">
        <f t="shared" si="19"/>
        <v>#DIV/0!</v>
      </c>
      <c r="N25" s="1" t="e">
        <f t="shared" si="20"/>
        <v>#DIV/0!</v>
      </c>
      <c r="O25" s="1" t="e">
        <f t="shared" si="33"/>
        <v>#DIV/0!</v>
      </c>
      <c r="P25" s="1" t="e">
        <f t="shared" si="22"/>
        <v>#DIV/0!</v>
      </c>
      <c r="Q25" s="1" t="e">
        <f t="shared" si="26"/>
        <v>#DIV/0!</v>
      </c>
      <c r="S25" s="1">
        <v>120</v>
      </c>
      <c r="T25" s="27" t="e">
        <f t="shared" si="27"/>
        <v>#DIV/0!</v>
      </c>
      <c r="U25" s="28" t="e">
        <f t="shared" si="28"/>
        <v>#DIV/0!</v>
      </c>
      <c r="V25" s="28" t="e">
        <f t="shared" si="29"/>
        <v>#DIV/0!</v>
      </c>
      <c r="W25" s="28" t="e">
        <f t="shared" si="30"/>
        <v>#DIV/0!</v>
      </c>
      <c r="X25" s="33" t="e">
        <f t="shared" si="31"/>
        <v>#DIV/0!</v>
      </c>
      <c r="Y25" s="83" t="e">
        <f t="shared" si="32"/>
        <v>#DIV/0!</v>
      </c>
    </row>
    <row r="26" spans="1:25" x14ac:dyDescent="0.25">
      <c r="A26" s="1">
        <v>7</v>
      </c>
      <c r="B26" s="1">
        <v>140</v>
      </c>
      <c r="C26" s="18">
        <f>'Lote 2'!C11</f>
        <v>0</v>
      </c>
      <c r="D26" s="1">
        <f>'Lote 2'!D11</f>
        <v>0</v>
      </c>
      <c r="E26" s="1">
        <f>'Lote 2'!E11</f>
        <v>0</v>
      </c>
      <c r="F26" s="1">
        <f>'Lote 2'!F11</f>
        <v>0</v>
      </c>
      <c r="G26" s="14">
        <f>'Lote 2'!G11</f>
        <v>0</v>
      </c>
      <c r="H26" s="1">
        <f t="shared" si="23"/>
        <v>0</v>
      </c>
      <c r="I26" s="8">
        <f t="shared" si="24"/>
        <v>0</v>
      </c>
      <c r="K26" s="1">
        <v>140</v>
      </c>
      <c r="L26" s="18" t="e">
        <f t="shared" si="25"/>
        <v>#DIV/0!</v>
      </c>
      <c r="M26" s="1" t="e">
        <f t="shared" si="19"/>
        <v>#DIV/0!</v>
      </c>
      <c r="N26" s="1" t="e">
        <f t="shared" si="20"/>
        <v>#DIV/0!</v>
      </c>
      <c r="O26" s="1" t="e">
        <f t="shared" si="33"/>
        <v>#DIV/0!</v>
      </c>
      <c r="P26" s="1" t="e">
        <f t="shared" si="22"/>
        <v>#DIV/0!</v>
      </c>
      <c r="Q26" s="1" t="e">
        <f t="shared" si="26"/>
        <v>#DIV/0!</v>
      </c>
      <c r="S26" s="1">
        <v>140</v>
      </c>
      <c r="T26" s="27" t="e">
        <f t="shared" si="27"/>
        <v>#DIV/0!</v>
      </c>
      <c r="U26" s="28" t="e">
        <f t="shared" si="28"/>
        <v>#DIV/0!</v>
      </c>
      <c r="V26" s="28" t="e">
        <f t="shared" si="29"/>
        <v>#DIV/0!</v>
      </c>
      <c r="W26" s="28" t="e">
        <f t="shared" si="30"/>
        <v>#DIV/0!</v>
      </c>
      <c r="X26" s="33" t="e">
        <f t="shared" si="31"/>
        <v>#DIV/0!</v>
      </c>
      <c r="Y26" s="83" t="e">
        <f t="shared" si="32"/>
        <v>#DIV/0!</v>
      </c>
    </row>
    <row r="27" spans="1:25" x14ac:dyDescent="0.25">
      <c r="A27" s="1">
        <v>8</v>
      </c>
      <c r="B27" s="1">
        <v>160</v>
      </c>
      <c r="C27" s="18">
        <f>'Lote 2'!C12</f>
        <v>0</v>
      </c>
      <c r="D27" s="1">
        <f>'Lote 2'!D12</f>
        <v>0</v>
      </c>
      <c r="E27" s="1">
        <f>'Lote 2'!E12</f>
        <v>0</v>
      </c>
      <c r="F27" s="1">
        <f>'Lote 2'!F12</f>
        <v>0</v>
      </c>
      <c r="G27" s="14">
        <f>'Lote 2'!G12</f>
        <v>0</v>
      </c>
      <c r="H27" s="1">
        <f t="shared" si="23"/>
        <v>0</v>
      </c>
      <c r="I27" s="8">
        <f t="shared" si="24"/>
        <v>0</v>
      </c>
      <c r="K27" s="1">
        <v>160</v>
      </c>
      <c r="L27" s="18" t="e">
        <f t="shared" si="25"/>
        <v>#DIV/0!</v>
      </c>
      <c r="M27" s="1" t="e">
        <f t="shared" si="19"/>
        <v>#DIV/0!</v>
      </c>
      <c r="N27" s="1" t="e">
        <f t="shared" si="20"/>
        <v>#DIV/0!</v>
      </c>
      <c r="O27" s="1" t="e">
        <f t="shared" si="33"/>
        <v>#DIV/0!</v>
      </c>
      <c r="P27" s="1" t="e">
        <f t="shared" si="22"/>
        <v>#DIV/0!</v>
      </c>
      <c r="Q27" s="1" t="e">
        <f t="shared" si="26"/>
        <v>#DIV/0!</v>
      </c>
      <c r="S27" s="1">
        <v>160</v>
      </c>
      <c r="T27" s="27" t="e">
        <f t="shared" si="27"/>
        <v>#DIV/0!</v>
      </c>
      <c r="U27" s="28" t="e">
        <f t="shared" si="28"/>
        <v>#DIV/0!</v>
      </c>
      <c r="V27" s="28" t="e">
        <f t="shared" si="29"/>
        <v>#DIV/0!</v>
      </c>
      <c r="W27" s="28" t="e">
        <f t="shared" si="30"/>
        <v>#DIV/0!</v>
      </c>
      <c r="X27" s="33" t="e">
        <f t="shared" si="31"/>
        <v>#DIV/0!</v>
      </c>
      <c r="Y27" s="83" t="e">
        <f t="shared" si="32"/>
        <v>#DIV/0!</v>
      </c>
    </row>
    <row r="28" spans="1:25" x14ac:dyDescent="0.25">
      <c r="A28" s="1">
        <v>9</v>
      </c>
      <c r="B28" s="1">
        <v>180</v>
      </c>
      <c r="C28" s="18">
        <f>'Lote 2'!C13</f>
        <v>0</v>
      </c>
      <c r="D28" s="1">
        <f>'Lote 2'!D13</f>
        <v>0</v>
      </c>
      <c r="E28" s="1">
        <f>'Lote 2'!E13</f>
        <v>0</v>
      </c>
      <c r="F28" s="1">
        <f>'Lote 2'!F13</f>
        <v>0</v>
      </c>
      <c r="G28" s="14">
        <f>'Lote 2'!G13</f>
        <v>0</v>
      </c>
      <c r="H28" s="1">
        <f t="shared" si="23"/>
        <v>0</v>
      </c>
      <c r="I28" s="91">
        <f t="shared" si="24"/>
        <v>0</v>
      </c>
      <c r="K28" s="1">
        <v>180</v>
      </c>
      <c r="L28" s="18" t="e">
        <f t="shared" si="25"/>
        <v>#DIV/0!</v>
      </c>
      <c r="M28" s="1" t="e">
        <f t="shared" si="19"/>
        <v>#DIV/0!</v>
      </c>
      <c r="N28" s="1" t="e">
        <f t="shared" si="20"/>
        <v>#DIV/0!</v>
      </c>
      <c r="O28" s="1" t="e">
        <f t="shared" si="33"/>
        <v>#DIV/0!</v>
      </c>
      <c r="P28" s="1" t="e">
        <f t="shared" si="22"/>
        <v>#DIV/0!</v>
      </c>
      <c r="Q28" s="1" t="e">
        <f t="shared" si="26"/>
        <v>#DIV/0!</v>
      </c>
      <c r="S28" s="1">
        <v>180</v>
      </c>
      <c r="T28" s="27" t="e">
        <f t="shared" si="27"/>
        <v>#DIV/0!</v>
      </c>
      <c r="U28" s="28" t="e">
        <f t="shared" si="28"/>
        <v>#DIV/0!</v>
      </c>
      <c r="V28" s="28" t="e">
        <f t="shared" si="29"/>
        <v>#DIV/0!</v>
      </c>
      <c r="W28" s="28" t="e">
        <f t="shared" si="30"/>
        <v>#DIV/0!</v>
      </c>
      <c r="X28" s="33" t="e">
        <f t="shared" si="31"/>
        <v>#DIV/0!</v>
      </c>
      <c r="Y28" s="31" t="e">
        <f t="shared" si="32"/>
        <v>#DIV/0!</v>
      </c>
    </row>
    <row r="29" spans="1:25" x14ac:dyDescent="0.25">
      <c r="A29" s="10" t="s">
        <v>1</v>
      </c>
      <c r="B29" s="10">
        <v>200</v>
      </c>
      <c r="C29" s="19">
        <f>'Lote 2'!C14</f>
        <v>1306</v>
      </c>
      <c r="D29" s="10">
        <f>'Lote 2'!D14</f>
        <v>1301</v>
      </c>
      <c r="E29" s="10">
        <f>'Lote 2'!E14</f>
        <v>1306</v>
      </c>
      <c r="F29" s="10">
        <f>'Lote 2'!F14</f>
        <v>1293</v>
      </c>
      <c r="G29" s="15">
        <f>'Lote 2'!G14</f>
        <v>1318</v>
      </c>
      <c r="H29" s="10">
        <f t="shared" si="23"/>
        <v>1305</v>
      </c>
      <c r="I29" s="11">
        <f t="shared" si="24"/>
        <v>9.0939540355117252</v>
      </c>
      <c r="K29" s="10">
        <v>200</v>
      </c>
      <c r="L29" s="19">
        <f t="shared" si="25"/>
        <v>7.6569678407350692E-4</v>
      </c>
      <c r="M29" s="10">
        <f t="shared" si="19"/>
        <v>7.6863950807071484E-4</v>
      </c>
      <c r="N29" s="10">
        <f t="shared" si="20"/>
        <v>7.6569678407350692E-4</v>
      </c>
      <c r="O29" s="10">
        <f t="shared" si="33"/>
        <v>7.7339520494972935E-4</v>
      </c>
      <c r="P29" s="10">
        <f t="shared" si="22"/>
        <v>7.5872534142640367E-4</v>
      </c>
      <c r="Q29" s="10">
        <f t="shared" si="26"/>
        <v>7.6643072451877225E-4</v>
      </c>
      <c r="S29" s="10">
        <v>200</v>
      </c>
      <c r="T29" s="86">
        <f t="shared" si="27"/>
        <v>0.17738642164369592</v>
      </c>
      <c r="U29" s="87">
        <f t="shared" si="28"/>
        <v>0.18191135024340263</v>
      </c>
      <c r="V29" s="87">
        <f t="shared" si="29"/>
        <v>0.17738642164369592</v>
      </c>
      <c r="W29" s="87">
        <f t="shared" si="30"/>
        <v>0.18922402681103392</v>
      </c>
      <c r="X29" s="88">
        <f t="shared" si="31"/>
        <v>0.1666666666666668</v>
      </c>
      <c r="Y29" s="31">
        <f t="shared" si="32"/>
        <v>0.17851497740169903</v>
      </c>
    </row>
    <row r="31" spans="1:25" x14ac:dyDescent="0.25">
      <c r="A31" s="178" t="s">
        <v>72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</row>
    <row r="32" spans="1:25" x14ac:dyDescent="0.25">
      <c r="A32" s="179" t="s">
        <v>24</v>
      </c>
      <c r="B32" s="179"/>
      <c r="C32" s="179"/>
      <c r="D32" s="179"/>
      <c r="E32" s="179"/>
      <c r="F32" s="179"/>
      <c r="G32" s="179"/>
      <c r="H32" s="179"/>
      <c r="I32" s="179"/>
      <c r="J32" s="30"/>
      <c r="K32" s="180" t="s">
        <v>26</v>
      </c>
      <c r="L32" s="180"/>
      <c r="M32" s="180"/>
      <c r="N32" s="180"/>
      <c r="O32" s="180"/>
      <c r="P32" s="180"/>
      <c r="Q32" s="180"/>
      <c r="R32" s="30"/>
      <c r="S32" s="180" t="s">
        <v>25</v>
      </c>
      <c r="T32" s="180"/>
      <c r="U32" s="180"/>
      <c r="V32" s="180"/>
      <c r="W32" s="180"/>
      <c r="X32" s="180"/>
      <c r="Y32" s="180"/>
    </row>
    <row r="33" spans="1:25" x14ac:dyDescent="0.25">
      <c r="A33" s="3" t="s">
        <v>2</v>
      </c>
      <c r="B33" s="12" t="s">
        <v>0</v>
      </c>
      <c r="C33" s="21">
        <v>1</v>
      </c>
      <c r="D33" s="21">
        <v>2</v>
      </c>
      <c r="E33" s="21">
        <v>3</v>
      </c>
      <c r="F33" s="21">
        <v>4</v>
      </c>
      <c r="G33" s="21">
        <v>5</v>
      </c>
      <c r="H33" s="20" t="s">
        <v>3</v>
      </c>
      <c r="I33" s="4" t="s">
        <v>4</v>
      </c>
      <c r="K33" s="12" t="s">
        <v>0</v>
      </c>
      <c r="L33" s="21">
        <v>1</v>
      </c>
      <c r="M33" s="21">
        <v>2</v>
      </c>
      <c r="N33" s="21">
        <v>3</v>
      </c>
      <c r="O33" s="21">
        <v>4</v>
      </c>
      <c r="P33" s="21">
        <v>5</v>
      </c>
      <c r="Q33" s="16" t="s">
        <v>3</v>
      </c>
      <c r="R33" s="1"/>
      <c r="S33" s="3" t="s">
        <v>0</v>
      </c>
      <c r="T33" s="29">
        <v>1</v>
      </c>
      <c r="U33" s="21">
        <v>2</v>
      </c>
      <c r="V33" s="21">
        <v>3</v>
      </c>
      <c r="W33" s="21">
        <v>4</v>
      </c>
      <c r="X33" s="21">
        <v>5</v>
      </c>
      <c r="Y33" s="20" t="s">
        <v>3</v>
      </c>
    </row>
    <row r="34" spans="1:25" x14ac:dyDescent="0.25">
      <c r="A34" s="6" t="s">
        <v>5</v>
      </c>
      <c r="B34" s="6">
        <v>0</v>
      </c>
      <c r="C34" s="17">
        <f>'Lote 3'!C4</f>
        <v>1570</v>
      </c>
      <c r="D34" s="6">
        <f>'Lote 3'!D4</f>
        <v>1586</v>
      </c>
      <c r="E34" s="6">
        <f>'Lote 3'!E4</f>
        <v>1576</v>
      </c>
      <c r="F34" s="6">
        <f>'Lote 3'!F4</f>
        <v>1563</v>
      </c>
      <c r="G34" s="13">
        <f>'Lote 3'!G4</f>
        <v>1554</v>
      </c>
      <c r="H34" s="6">
        <f>ROUND(AVERAGE(C34:G34),0)</f>
        <v>1570</v>
      </c>
      <c r="I34" s="7">
        <f>_xlfn.STDEV.S(C34:G34)</f>
        <v>12.214745187681975</v>
      </c>
      <c r="K34" s="6">
        <v>0</v>
      </c>
      <c r="L34" s="17">
        <f>1/C34</f>
        <v>6.3694267515923564E-4</v>
      </c>
      <c r="M34" s="6">
        <f t="shared" ref="M34:M44" si="34">1/D34</f>
        <v>6.3051702395964691E-4</v>
      </c>
      <c r="N34" s="6">
        <f t="shared" ref="N34:N37" si="35">1/E34</f>
        <v>6.3451776649746188E-4</v>
      </c>
      <c r="O34" s="6">
        <f t="shared" ref="O34:O35" si="36">1/F34</f>
        <v>6.3979526551503517E-4</v>
      </c>
      <c r="P34" s="6">
        <f t="shared" ref="P34:P44" si="37">1/G34</f>
        <v>6.4350064350064348E-4</v>
      </c>
      <c r="Q34" s="6">
        <f>AVERAGE(L34:P34)</f>
        <v>6.3705467492640466E-4</v>
      </c>
      <c r="R34" s="1"/>
      <c r="S34" s="6">
        <v>0</v>
      </c>
      <c r="T34" s="17">
        <v>0</v>
      </c>
      <c r="U34" s="6">
        <v>0</v>
      </c>
      <c r="V34" s="6">
        <v>0</v>
      </c>
      <c r="W34" s="6">
        <v>0</v>
      </c>
      <c r="X34" s="6">
        <v>0</v>
      </c>
      <c r="Y34" s="74">
        <v>0</v>
      </c>
    </row>
    <row r="35" spans="1:25" x14ac:dyDescent="0.25">
      <c r="A35" s="1">
        <v>1</v>
      </c>
      <c r="B35" s="1">
        <v>20</v>
      </c>
      <c r="C35" s="18">
        <f>'Lote 3'!C5</f>
        <v>0</v>
      </c>
      <c r="D35" s="1">
        <f>'Lote 3'!D5</f>
        <v>0</v>
      </c>
      <c r="E35" s="1">
        <f>'Lote 3'!E5</f>
        <v>0</v>
      </c>
      <c r="F35" s="1">
        <f>'Lote 3'!F5</f>
        <v>0</v>
      </c>
      <c r="G35" s="14">
        <f>'Lote 3'!G5</f>
        <v>0</v>
      </c>
      <c r="H35" s="1">
        <f t="shared" ref="H35:H44" si="38">ROUND(AVERAGE(C35:G35),0)</f>
        <v>0</v>
      </c>
      <c r="I35" s="8">
        <f t="shared" ref="I35:I36" si="39">_xlfn.STDEV.S(C35:G35)</f>
        <v>0</v>
      </c>
      <c r="K35" s="1">
        <v>20</v>
      </c>
      <c r="L35" s="18" t="e">
        <f t="shared" ref="L35:L44" si="40">1/C35</f>
        <v>#DIV/0!</v>
      </c>
      <c r="M35" s="1" t="e">
        <f t="shared" si="34"/>
        <v>#DIV/0!</v>
      </c>
      <c r="N35" s="1" t="e">
        <f t="shared" si="35"/>
        <v>#DIV/0!</v>
      </c>
      <c r="O35" s="1" t="e">
        <f t="shared" si="36"/>
        <v>#DIV/0!</v>
      </c>
      <c r="P35" s="1" t="e">
        <f t="shared" si="37"/>
        <v>#DIV/0!</v>
      </c>
      <c r="Q35" s="1" t="e">
        <f t="shared" ref="Q35:Q44" si="41">AVERAGE(L35:P35)</f>
        <v>#DIV/0!</v>
      </c>
      <c r="R35" s="1"/>
      <c r="S35" s="1">
        <v>20</v>
      </c>
      <c r="T35" s="84" t="e">
        <f t="shared" ref="T35:T44" si="42">(L35-$M$46)/$M$46</f>
        <v>#DIV/0!</v>
      </c>
      <c r="U35" s="85" t="e">
        <f t="shared" ref="U35:U44" si="43">(M35-$M$46)/$M$46</f>
        <v>#DIV/0!</v>
      </c>
      <c r="V35" s="85" t="e">
        <f t="shared" ref="V35:V44" si="44">(N35-$M$46)/$M$46</f>
        <v>#DIV/0!</v>
      </c>
      <c r="W35" s="85" t="e">
        <f t="shared" ref="W35:W44" si="45">(O35-$M$46)/$M$46</f>
        <v>#DIV/0!</v>
      </c>
      <c r="X35" s="32" t="e">
        <f t="shared" ref="X35:X44" si="46">(P35-$M$46)/$M$46</f>
        <v>#DIV/0!</v>
      </c>
      <c r="Y35" s="83" t="e">
        <f>AVERAGE(T35:X35)</f>
        <v>#DIV/0!</v>
      </c>
    </row>
    <row r="36" spans="1:25" x14ac:dyDescent="0.25">
      <c r="A36" s="1">
        <v>2</v>
      </c>
      <c r="B36" s="1">
        <v>40</v>
      </c>
      <c r="C36" s="18">
        <f>'Lote 3'!C6</f>
        <v>0</v>
      </c>
      <c r="D36" s="1">
        <f>'Lote 3'!D6</f>
        <v>0</v>
      </c>
      <c r="E36" s="1">
        <f>'Lote 3'!E6</f>
        <v>0</v>
      </c>
      <c r="F36" s="1">
        <f>'Lote 3'!F6</f>
        <v>0</v>
      </c>
      <c r="G36" s="14">
        <f>'Lote 3'!G6</f>
        <v>0</v>
      </c>
      <c r="H36" s="1">
        <f t="shared" si="38"/>
        <v>0</v>
      </c>
      <c r="I36" s="8">
        <f t="shared" si="39"/>
        <v>0</v>
      </c>
      <c r="K36" s="1">
        <v>40</v>
      </c>
      <c r="L36" s="18" t="e">
        <f t="shared" si="40"/>
        <v>#DIV/0!</v>
      </c>
      <c r="M36" s="1" t="e">
        <f t="shared" si="34"/>
        <v>#DIV/0!</v>
      </c>
      <c r="N36" s="1" t="e">
        <f t="shared" si="35"/>
        <v>#DIV/0!</v>
      </c>
      <c r="O36" s="1" t="e">
        <f>1/F36</f>
        <v>#DIV/0!</v>
      </c>
      <c r="P36" s="1" t="e">
        <f t="shared" si="37"/>
        <v>#DIV/0!</v>
      </c>
      <c r="Q36" s="1" t="e">
        <f t="shared" si="41"/>
        <v>#DIV/0!</v>
      </c>
      <c r="R36" s="1"/>
      <c r="S36" s="1">
        <v>40</v>
      </c>
      <c r="T36" s="27" t="e">
        <f t="shared" si="42"/>
        <v>#DIV/0!</v>
      </c>
      <c r="U36" s="28" t="e">
        <f t="shared" si="43"/>
        <v>#DIV/0!</v>
      </c>
      <c r="V36" s="28" t="e">
        <f t="shared" si="44"/>
        <v>#DIV/0!</v>
      </c>
      <c r="W36" s="28" t="e">
        <f t="shared" si="45"/>
        <v>#DIV/0!</v>
      </c>
      <c r="X36" s="33" t="e">
        <f t="shared" si="46"/>
        <v>#DIV/0!</v>
      </c>
      <c r="Y36" s="83" t="e">
        <f t="shared" ref="Y36:Y44" si="47">AVERAGE(T36:X36)</f>
        <v>#DIV/0!</v>
      </c>
    </row>
    <row r="37" spans="1:25" x14ac:dyDescent="0.25">
      <c r="A37" s="1">
        <v>3</v>
      </c>
      <c r="B37" s="1">
        <v>60</v>
      </c>
      <c r="C37" s="18">
        <f>'Lote 3'!C7</f>
        <v>0</v>
      </c>
      <c r="D37" s="1">
        <f>'Lote 3'!D7</f>
        <v>0</v>
      </c>
      <c r="E37" s="1">
        <f>'Lote 3'!E7</f>
        <v>0</v>
      </c>
      <c r="F37" s="1">
        <f>'Lote 3'!F7</f>
        <v>0</v>
      </c>
      <c r="G37" s="14">
        <f>'Lote 3'!G7</f>
        <v>0</v>
      </c>
      <c r="H37" s="1">
        <f t="shared" si="38"/>
        <v>0</v>
      </c>
      <c r="I37" s="8">
        <f>_xlfn.STDEV.S(C37:G37)</f>
        <v>0</v>
      </c>
      <c r="K37" s="1">
        <v>60</v>
      </c>
      <c r="L37" s="18" t="e">
        <f t="shared" si="40"/>
        <v>#DIV/0!</v>
      </c>
      <c r="M37" s="1" t="e">
        <f t="shared" si="34"/>
        <v>#DIV/0!</v>
      </c>
      <c r="N37" s="1" t="e">
        <f t="shared" si="35"/>
        <v>#DIV/0!</v>
      </c>
      <c r="O37" s="1" t="e">
        <f t="shared" ref="O37:O44" si="48">1/F37</f>
        <v>#DIV/0!</v>
      </c>
      <c r="P37" s="1" t="e">
        <f t="shared" si="37"/>
        <v>#DIV/0!</v>
      </c>
      <c r="Q37" s="1" t="e">
        <f t="shared" si="41"/>
        <v>#DIV/0!</v>
      </c>
      <c r="R37" s="1"/>
      <c r="S37" s="1">
        <v>60</v>
      </c>
      <c r="T37" s="27" t="e">
        <f t="shared" si="42"/>
        <v>#DIV/0!</v>
      </c>
      <c r="U37" s="28" t="e">
        <f t="shared" si="43"/>
        <v>#DIV/0!</v>
      </c>
      <c r="V37" s="28" t="e">
        <f t="shared" si="44"/>
        <v>#DIV/0!</v>
      </c>
      <c r="W37" s="28" t="e">
        <f t="shared" si="45"/>
        <v>#DIV/0!</v>
      </c>
      <c r="X37" s="33" t="e">
        <f t="shared" si="46"/>
        <v>#DIV/0!</v>
      </c>
      <c r="Y37" s="83" t="e">
        <f t="shared" si="47"/>
        <v>#DIV/0!</v>
      </c>
    </row>
    <row r="38" spans="1:25" x14ac:dyDescent="0.25">
      <c r="A38" s="1">
        <v>4</v>
      </c>
      <c r="B38" s="1">
        <v>80</v>
      </c>
      <c r="C38" s="18">
        <f>'Lote 3'!C8</f>
        <v>0</v>
      </c>
      <c r="D38" s="1">
        <f>'Lote 3'!D8</f>
        <v>0</v>
      </c>
      <c r="E38" s="1">
        <f>'Lote 3'!E8</f>
        <v>0</v>
      </c>
      <c r="F38" s="1">
        <f>'Lote 3'!F8</f>
        <v>0</v>
      </c>
      <c r="G38" s="14">
        <f>'Lote 3'!G8</f>
        <v>0</v>
      </c>
      <c r="H38" s="1">
        <f t="shared" si="38"/>
        <v>0</v>
      </c>
      <c r="I38" s="8">
        <f>_xlfn.STDEV.S(C38:G38)</f>
        <v>0</v>
      </c>
      <c r="K38" s="1">
        <v>80</v>
      </c>
      <c r="L38" s="18" t="e">
        <f t="shared" si="40"/>
        <v>#DIV/0!</v>
      </c>
      <c r="M38" s="1" t="e">
        <f t="shared" si="34"/>
        <v>#DIV/0!</v>
      </c>
      <c r="N38" s="1" t="e">
        <f>1/E38</f>
        <v>#DIV/0!</v>
      </c>
      <c r="O38" s="1" t="e">
        <f t="shared" si="48"/>
        <v>#DIV/0!</v>
      </c>
      <c r="P38" s="1" t="e">
        <f t="shared" si="37"/>
        <v>#DIV/0!</v>
      </c>
      <c r="Q38" s="1" t="e">
        <f t="shared" si="41"/>
        <v>#DIV/0!</v>
      </c>
      <c r="R38" s="1"/>
      <c r="S38" s="1">
        <v>80</v>
      </c>
      <c r="T38" s="27" t="e">
        <f t="shared" si="42"/>
        <v>#DIV/0!</v>
      </c>
      <c r="U38" s="28" t="e">
        <f t="shared" si="43"/>
        <v>#DIV/0!</v>
      </c>
      <c r="V38" s="28" t="e">
        <f t="shared" si="44"/>
        <v>#DIV/0!</v>
      </c>
      <c r="W38" s="28" t="e">
        <f t="shared" si="45"/>
        <v>#DIV/0!</v>
      </c>
      <c r="X38" s="33" t="e">
        <f t="shared" si="46"/>
        <v>#DIV/0!</v>
      </c>
      <c r="Y38" s="83" t="e">
        <f t="shared" si="47"/>
        <v>#DIV/0!</v>
      </c>
    </row>
    <row r="39" spans="1:25" x14ac:dyDescent="0.25">
      <c r="A39" s="1">
        <v>5</v>
      </c>
      <c r="B39" s="1">
        <v>100</v>
      </c>
      <c r="C39" s="18">
        <f>'Lote 3'!C9</f>
        <v>0</v>
      </c>
      <c r="D39" s="1">
        <f>'Lote 3'!D9</f>
        <v>0</v>
      </c>
      <c r="E39" s="1">
        <f>'Lote 3'!E9</f>
        <v>0</v>
      </c>
      <c r="F39" s="1">
        <f>'Lote 3'!F9</f>
        <v>0</v>
      </c>
      <c r="G39" s="14">
        <f>'Lote 3'!G9</f>
        <v>0</v>
      </c>
      <c r="H39" s="1">
        <f t="shared" si="38"/>
        <v>0</v>
      </c>
      <c r="I39" s="8">
        <f t="shared" ref="I39:I41" si="49">_xlfn.STDEV.S(C39:G39)</f>
        <v>0</v>
      </c>
      <c r="K39" s="1">
        <v>100</v>
      </c>
      <c r="L39" s="18" t="e">
        <f t="shared" si="40"/>
        <v>#DIV/0!</v>
      </c>
      <c r="M39" s="1" t="e">
        <f t="shared" si="34"/>
        <v>#DIV/0!</v>
      </c>
      <c r="N39" s="1" t="e">
        <f t="shared" ref="N39:N44" si="50">1/E39</f>
        <v>#DIV/0!</v>
      </c>
      <c r="O39" s="1" t="e">
        <f t="shared" si="48"/>
        <v>#DIV/0!</v>
      </c>
      <c r="P39" s="1" t="e">
        <f t="shared" si="37"/>
        <v>#DIV/0!</v>
      </c>
      <c r="Q39" s="1" t="e">
        <f t="shared" si="41"/>
        <v>#DIV/0!</v>
      </c>
      <c r="R39" s="1"/>
      <c r="S39" s="1">
        <v>100</v>
      </c>
      <c r="T39" s="27" t="e">
        <f t="shared" si="42"/>
        <v>#DIV/0!</v>
      </c>
      <c r="U39" s="28" t="e">
        <f t="shared" si="43"/>
        <v>#DIV/0!</v>
      </c>
      <c r="V39" s="28" t="e">
        <f t="shared" si="44"/>
        <v>#DIV/0!</v>
      </c>
      <c r="W39" s="28" t="e">
        <f t="shared" si="45"/>
        <v>#DIV/0!</v>
      </c>
      <c r="X39" s="33" t="e">
        <f t="shared" si="46"/>
        <v>#DIV/0!</v>
      </c>
      <c r="Y39" s="83" t="e">
        <f t="shared" si="47"/>
        <v>#DIV/0!</v>
      </c>
    </row>
    <row r="40" spans="1:25" x14ac:dyDescent="0.25">
      <c r="A40" s="1">
        <v>6</v>
      </c>
      <c r="B40" s="1">
        <v>120</v>
      </c>
      <c r="C40" s="18">
        <f>'Lote 3'!C10</f>
        <v>0</v>
      </c>
      <c r="D40" s="1">
        <f>'Lote 3'!D10</f>
        <v>0</v>
      </c>
      <c r="E40" s="1">
        <f>'Lote 3'!E10</f>
        <v>0</v>
      </c>
      <c r="F40" s="1">
        <f>'Lote 3'!F10</f>
        <v>0</v>
      </c>
      <c r="G40" s="14">
        <f>'Lote 3'!G10</f>
        <v>0</v>
      </c>
      <c r="H40" s="1">
        <f t="shared" si="38"/>
        <v>0</v>
      </c>
      <c r="I40" s="8">
        <f t="shared" si="49"/>
        <v>0</v>
      </c>
      <c r="K40" s="1">
        <v>120</v>
      </c>
      <c r="L40" s="18" t="e">
        <f t="shared" si="40"/>
        <v>#DIV/0!</v>
      </c>
      <c r="M40" s="1" t="e">
        <f t="shared" si="34"/>
        <v>#DIV/0!</v>
      </c>
      <c r="N40" s="1" t="e">
        <f t="shared" si="50"/>
        <v>#DIV/0!</v>
      </c>
      <c r="O40" s="1" t="e">
        <f t="shared" si="48"/>
        <v>#DIV/0!</v>
      </c>
      <c r="P40" s="1" t="e">
        <f t="shared" si="37"/>
        <v>#DIV/0!</v>
      </c>
      <c r="Q40" s="1" t="e">
        <f t="shared" si="41"/>
        <v>#DIV/0!</v>
      </c>
      <c r="R40" s="1"/>
      <c r="S40" s="1">
        <v>120</v>
      </c>
      <c r="T40" s="27" t="e">
        <f t="shared" si="42"/>
        <v>#DIV/0!</v>
      </c>
      <c r="U40" s="28" t="e">
        <f t="shared" si="43"/>
        <v>#DIV/0!</v>
      </c>
      <c r="V40" s="28" t="e">
        <f t="shared" si="44"/>
        <v>#DIV/0!</v>
      </c>
      <c r="W40" s="28" t="e">
        <f t="shared" si="45"/>
        <v>#DIV/0!</v>
      </c>
      <c r="X40" s="33" t="e">
        <f t="shared" si="46"/>
        <v>#DIV/0!</v>
      </c>
      <c r="Y40" s="83" t="e">
        <f t="shared" si="47"/>
        <v>#DIV/0!</v>
      </c>
    </row>
    <row r="41" spans="1:25" x14ac:dyDescent="0.25">
      <c r="A41" s="1">
        <v>7</v>
      </c>
      <c r="B41" s="1">
        <v>140</v>
      </c>
      <c r="C41" s="18">
        <f>'Lote 3'!C11</f>
        <v>0</v>
      </c>
      <c r="D41" s="1">
        <f>'Lote 3'!D11</f>
        <v>0</v>
      </c>
      <c r="E41" s="1">
        <f>'Lote 3'!E11</f>
        <v>0</v>
      </c>
      <c r="F41" s="1">
        <f>'Lote 3'!F11</f>
        <v>0</v>
      </c>
      <c r="G41" s="14">
        <f>'Lote 3'!G11</f>
        <v>0</v>
      </c>
      <c r="H41" s="1">
        <f t="shared" si="38"/>
        <v>0</v>
      </c>
      <c r="I41" s="8">
        <f t="shared" si="49"/>
        <v>0</v>
      </c>
      <c r="K41" s="1">
        <v>140</v>
      </c>
      <c r="L41" s="18" t="e">
        <f t="shared" si="40"/>
        <v>#DIV/0!</v>
      </c>
      <c r="M41" s="1" t="e">
        <f t="shared" si="34"/>
        <v>#DIV/0!</v>
      </c>
      <c r="N41" s="1" t="e">
        <f t="shared" si="50"/>
        <v>#DIV/0!</v>
      </c>
      <c r="O41" s="1" t="e">
        <f t="shared" si="48"/>
        <v>#DIV/0!</v>
      </c>
      <c r="P41" s="1" t="e">
        <f t="shared" si="37"/>
        <v>#DIV/0!</v>
      </c>
      <c r="Q41" s="1" t="e">
        <f t="shared" si="41"/>
        <v>#DIV/0!</v>
      </c>
      <c r="S41" s="1">
        <v>140</v>
      </c>
      <c r="T41" s="27" t="e">
        <f t="shared" si="42"/>
        <v>#DIV/0!</v>
      </c>
      <c r="U41" s="28" t="e">
        <f t="shared" si="43"/>
        <v>#DIV/0!</v>
      </c>
      <c r="V41" s="28" t="e">
        <f t="shared" si="44"/>
        <v>#DIV/0!</v>
      </c>
      <c r="W41" s="28" t="e">
        <f t="shared" si="45"/>
        <v>#DIV/0!</v>
      </c>
      <c r="X41" s="33" t="e">
        <f t="shared" si="46"/>
        <v>#DIV/0!</v>
      </c>
      <c r="Y41" s="83" t="e">
        <f t="shared" si="47"/>
        <v>#DIV/0!</v>
      </c>
    </row>
    <row r="42" spans="1:25" x14ac:dyDescent="0.25">
      <c r="A42" s="1">
        <v>8</v>
      </c>
      <c r="B42" s="1">
        <v>160</v>
      </c>
      <c r="C42" s="18">
        <f>'Lote 3'!C12</f>
        <v>0</v>
      </c>
      <c r="D42" s="1">
        <f>'Lote 3'!D12</f>
        <v>0</v>
      </c>
      <c r="E42" s="1">
        <f>'Lote 3'!E12</f>
        <v>0</v>
      </c>
      <c r="F42" s="1">
        <f>'Lote 3'!F12</f>
        <v>0</v>
      </c>
      <c r="G42" s="14">
        <f>'Lote 3'!G12</f>
        <v>0</v>
      </c>
      <c r="H42" s="1">
        <f t="shared" si="38"/>
        <v>0</v>
      </c>
      <c r="I42" s="8">
        <f>_xlfn.STDEV.S(C42:G42)</f>
        <v>0</v>
      </c>
      <c r="K42" s="1">
        <v>160</v>
      </c>
      <c r="L42" s="18" t="e">
        <f t="shared" si="40"/>
        <v>#DIV/0!</v>
      </c>
      <c r="M42" s="1" t="e">
        <f t="shared" si="34"/>
        <v>#DIV/0!</v>
      </c>
      <c r="N42" s="1" t="e">
        <f t="shared" si="50"/>
        <v>#DIV/0!</v>
      </c>
      <c r="O42" s="1" t="e">
        <f t="shared" si="48"/>
        <v>#DIV/0!</v>
      </c>
      <c r="P42" s="1" t="e">
        <f t="shared" si="37"/>
        <v>#DIV/0!</v>
      </c>
      <c r="Q42" s="1" t="e">
        <f t="shared" si="41"/>
        <v>#DIV/0!</v>
      </c>
      <c r="S42" s="1">
        <v>160</v>
      </c>
      <c r="T42" s="27" t="e">
        <f t="shared" si="42"/>
        <v>#DIV/0!</v>
      </c>
      <c r="U42" s="28" t="e">
        <f t="shared" si="43"/>
        <v>#DIV/0!</v>
      </c>
      <c r="V42" s="28" t="e">
        <f t="shared" si="44"/>
        <v>#DIV/0!</v>
      </c>
      <c r="W42" s="28" t="e">
        <f t="shared" si="45"/>
        <v>#DIV/0!</v>
      </c>
      <c r="X42" s="33" t="e">
        <f t="shared" si="46"/>
        <v>#DIV/0!</v>
      </c>
      <c r="Y42" s="83" t="e">
        <f t="shared" si="47"/>
        <v>#DIV/0!</v>
      </c>
    </row>
    <row r="43" spans="1:25" x14ac:dyDescent="0.25">
      <c r="A43" s="1">
        <v>9</v>
      </c>
      <c r="B43" s="1">
        <v>180</v>
      </c>
      <c r="C43" s="18">
        <f>'Lote 3'!C13</f>
        <v>0</v>
      </c>
      <c r="D43" s="1">
        <f>'Lote 3'!D13</f>
        <v>0</v>
      </c>
      <c r="E43" s="1">
        <f>'Lote 3'!E13</f>
        <v>0</v>
      </c>
      <c r="F43" s="1">
        <f>'Lote 3'!F13</f>
        <v>0</v>
      </c>
      <c r="G43" s="14">
        <f>'Lote 3'!G13</f>
        <v>0</v>
      </c>
      <c r="H43" s="1">
        <f t="shared" si="38"/>
        <v>0</v>
      </c>
      <c r="I43" s="8">
        <f>_xlfn.STDEV.S(C42:G42)</f>
        <v>0</v>
      </c>
      <c r="K43" s="1">
        <v>180</v>
      </c>
      <c r="L43" s="18" t="e">
        <f t="shared" si="40"/>
        <v>#DIV/0!</v>
      </c>
      <c r="M43" s="1" t="e">
        <f t="shared" si="34"/>
        <v>#DIV/0!</v>
      </c>
      <c r="N43" s="1" t="e">
        <f t="shared" si="50"/>
        <v>#DIV/0!</v>
      </c>
      <c r="O43" s="1" t="e">
        <f t="shared" si="48"/>
        <v>#DIV/0!</v>
      </c>
      <c r="P43" s="1" t="e">
        <f t="shared" si="37"/>
        <v>#DIV/0!</v>
      </c>
      <c r="Q43" s="1" t="e">
        <f t="shared" si="41"/>
        <v>#DIV/0!</v>
      </c>
      <c r="S43" s="1">
        <v>180</v>
      </c>
      <c r="T43" s="27" t="e">
        <f t="shared" si="42"/>
        <v>#DIV/0!</v>
      </c>
      <c r="U43" s="28" t="e">
        <f t="shared" si="43"/>
        <v>#DIV/0!</v>
      </c>
      <c r="V43" s="28" t="e">
        <f t="shared" si="44"/>
        <v>#DIV/0!</v>
      </c>
      <c r="W43" s="28" t="e">
        <f t="shared" si="45"/>
        <v>#DIV/0!</v>
      </c>
      <c r="X43" s="33" t="e">
        <f t="shared" si="46"/>
        <v>#DIV/0!</v>
      </c>
      <c r="Y43" s="31" t="e">
        <f t="shared" si="47"/>
        <v>#DIV/0!</v>
      </c>
    </row>
    <row r="44" spans="1:25" x14ac:dyDescent="0.25">
      <c r="A44" s="10" t="s">
        <v>1</v>
      </c>
      <c r="B44" s="10">
        <v>200</v>
      </c>
      <c r="C44" s="19">
        <f>'Lote 3'!C14</f>
        <v>1304</v>
      </c>
      <c r="D44" s="10">
        <f>'Lote 3'!D14</f>
        <v>1307</v>
      </c>
      <c r="E44" s="10">
        <f>'Lote 3'!E14</f>
        <v>1325</v>
      </c>
      <c r="F44" s="10">
        <f>'Lote 3'!F14</f>
        <v>1309</v>
      </c>
      <c r="G44" s="15">
        <f>'Lote 3'!G14</f>
        <v>1307</v>
      </c>
      <c r="H44" s="10">
        <f t="shared" si="38"/>
        <v>1310</v>
      </c>
      <c r="I44" s="11">
        <f t="shared" ref="I44" si="51">_xlfn.STDEV.S(C44:G44)</f>
        <v>8.3546394296821695</v>
      </c>
      <c r="K44" s="10">
        <v>200</v>
      </c>
      <c r="L44" s="19">
        <f t="shared" si="40"/>
        <v>7.668711656441718E-4</v>
      </c>
      <c r="M44" s="10">
        <f t="shared" si="34"/>
        <v>7.6511094108645751E-4</v>
      </c>
      <c r="N44" s="10">
        <f t="shared" si="50"/>
        <v>7.5471698113207543E-4</v>
      </c>
      <c r="O44" s="10">
        <f t="shared" si="48"/>
        <v>7.6394194041252863E-4</v>
      </c>
      <c r="P44" s="10">
        <f t="shared" si="37"/>
        <v>7.6511094108645751E-4</v>
      </c>
      <c r="Q44" s="10">
        <f t="shared" si="41"/>
        <v>7.6315039387233816E-4</v>
      </c>
      <c r="S44" s="10">
        <v>200</v>
      </c>
      <c r="T44" s="86">
        <f t="shared" si="42"/>
        <v>0.17919222903885493</v>
      </c>
      <c r="U44" s="87">
        <f t="shared" si="43"/>
        <v>0.1764855904106096</v>
      </c>
      <c r="V44" s="87">
        <f t="shared" si="44"/>
        <v>0.1605031446540881</v>
      </c>
      <c r="W44" s="87">
        <f t="shared" si="45"/>
        <v>0.1746880570409983</v>
      </c>
      <c r="X44" s="88">
        <f t="shared" si="46"/>
        <v>0.1764855904106096</v>
      </c>
      <c r="Y44" s="31">
        <f t="shared" si="47"/>
        <v>0.17347092231103212</v>
      </c>
    </row>
    <row r="46" spans="1:25" x14ac:dyDescent="0.25">
      <c r="K46" s="177" t="s">
        <v>77</v>
      </c>
      <c r="L46" s="177"/>
      <c r="M46" s="82">
        <v>6.5033600693691735E-4</v>
      </c>
      <c r="N46" s="142"/>
      <c r="Y46"/>
    </row>
    <row r="47" spans="1:25" x14ac:dyDescent="0.25">
      <c r="Y47"/>
    </row>
    <row r="48" spans="1:25" x14ac:dyDescent="0.25">
      <c r="K48" s="3" t="s">
        <v>74</v>
      </c>
      <c r="L48" s="3" t="s">
        <v>36</v>
      </c>
      <c r="M48" s="4" t="s">
        <v>75</v>
      </c>
      <c r="Y48"/>
    </row>
    <row r="49" spans="11:25" x14ac:dyDescent="0.25">
      <c r="K49" s="6">
        <v>1</v>
      </c>
      <c r="L49" s="93">
        <f>Y14</f>
        <v>0.1799425972655386</v>
      </c>
      <c r="M49" s="120">
        <f>L49/0.2</f>
        <v>0.89971298632769292</v>
      </c>
      <c r="N49" s="92"/>
      <c r="P49" s="92"/>
      <c r="Y49"/>
    </row>
    <row r="50" spans="11:25" x14ac:dyDescent="0.25">
      <c r="K50" s="1">
        <v>2</v>
      </c>
      <c r="L50" s="94">
        <f>Y29</f>
        <v>0.17851497740169903</v>
      </c>
      <c r="M50" s="121">
        <f t="shared" ref="M50:M51" si="52">L50/0.2</f>
        <v>0.89257488700849508</v>
      </c>
      <c r="N50" s="141"/>
      <c r="Y50"/>
    </row>
    <row r="51" spans="11:25" x14ac:dyDescent="0.25">
      <c r="K51" s="9">
        <v>3</v>
      </c>
      <c r="L51" s="89">
        <f>Y44</f>
        <v>0.17347092231103212</v>
      </c>
      <c r="M51" s="122">
        <f t="shared" si="52"/>
        <v>0.86735461155516058</v>
      </c>
      <c r="Y51"/>
    </row>
    <row r="52" spans="11:25" x14ac:dyDescent="0.25">
      <c r="K52" s="173" t="s">
        <v>37</v>
      </c>
      <c r="L52" s="173"/>
      <c r="M52" s="93">
        <f>AVERAGE(L49:L51)</f>
        <v>0.17730949899275658</v>
      </c>
      <c r="Y52"/>
    </row>
    <row r="53" spans="11:25" x14ac:dyDescent="0.25">
      <c r="K53" s="174" t="s">
        <v>38</v>
      </c>
      <c r="L53" s="174"/>
      <c r="M53" s="8">
        <f>_xlfn.STDEV.S(L49:L51)</f>
        <v>3.4000776204399269E-3</v>
      </c>
      <c r="Y53"/>
    </row>
    <row r="54" spans="11:25" x14ac:dyDescent="0.25">
      <c r="K54" s="175" t="s">
        <v>76</v>
      </c>
      <c r="L54" s="176"/>
      <c r="M54" s="122">
        <f>M52/0.2</f>
        <v>0.88654749496378282</v>
      </c>
      <c r="Y54"/>
    </row>
    <row r="55" spans="11:25" x14ac:dyDescent="0.25">
      <c r="K55" s="2"/>
      <c r="Y55"/>
    </row>
    <row r="56" spans="11:25" x14ac:dyDescent="0.25">
      <c r="Y56"/>
    </row>
    <row r="57" spans="11:25" x14ac:dyDescent="0.25">
      <c r="Y57"/>
    </row>
  </sheetData>
  <mergeCells count="16">
    <mergeCell ref="K52:L52"/>
    <mergeCell ref="K53:L53"/>
    <mergeCell ref="K54:L54"/>
    <mergeCell ref="K46:L46"/>
    <mergeCell ref="A1:Y1"/>
    <mergeCell ref="A16:Y16"/>
    <mergeCell ref="A17:I17"/>
    <mergeCell ref="K17:Q17"/>
    <mergeCell ref="S17:Y17"/>
    <mergeCell ref="A2:I2"/>
    <mergeCell ref="K32:Q32"/>
    <mergeCell ref="S32:Y32"/>
    <mergeCell ref="K2:Q2"/>
    <mergeCell ref="S2:Y2"/>
    <mergeCell ref="A31:Y31"/>
    <mergeCell ref="A32:I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1AEB-76DB-47B5-B4EA-0714DE031B66}">
  <dimension ref="A1:AI26"/>
  <sheetViews>
    <sheetView zoomScaleNormal="100" workbookViewId="0">
      <pane xSplit="1" topLeftCell="X1" activePane="topRight" state="frozen"/>
      <selection pane="topRight" activeCell="S1" sqref="S1:AI4"/>
    </sheetView>
  </sheetViews>
  <sheetFormatPr baseColWidth="10" defaultRowHeight="15" x14ac:dyDescent="0.25"/>
  <cols>
    <col min="1" max="1" width="7.42578125" customWidth="1"/>
    <col min="2" max="2" width="6.7109375" customWidth="1"/>
    <col min="3" max="3" width="8.7109375" customWidth="1"/>
    <col min="4" max="4" width="9.140625" customWidth="1"/>
    <col min="5" max="5" width="8.5703125" customWidth="1"/>
    <col min="6" max="6" width="7.42578125" customWidth="1"/>
    <col min="7" max="7" width="7.85546875" customWidth="1"/>
    <col min="8" max="8" width="8.7109375" customWidth="1"/>
    <col min="9" max="9" width="9.140625" customWidth="1"/>
    <col min="10" max="10" width="8.5703125" customWidth="1"/>
    <col min="11" max="11" width="8.42578125" customWidth="1"/>
    <col min="12" max="12" width="7.85546875" customWidth="1"/>
    <col min="13" max="13" width="8.7109375" customWidth="1"/>
    <col min="14" max="14" width="9.140625" customWidth="1"/>
    <col min="15" max="15" width="8.5703125" customWidth="1"/>
    <col min="16" max="16" width="7.42578125" customWidth="1"/>
    <col min="17" max="17" width="7.85546875" customWidth="1"/>
    <col min="18" max="18" width="8.7109375" customWidth="1"/>
    <col min="19" max="19" width="8.5703125" customWidth="1"/>
    <col min="20" max="20" width="7.42578125" customWidth="1"/>
    <col min="21" max="21" width="7.85546875" customWidth="1"/>
  </cols>
  <sheetData>
    <row r="1" spans="1:35" s="5" customFormat="1" x14ac:dyDescent="0.25">
      <c r="A1" s="181" t="s">
        <v>2</v>
      </c>
      <c r="B1" s="183" t="s">
        <v>28</v>
      </c>
      <c r="C1" s="185" t="s">
        <v>70</v>
      </c>
      <c r="D1" s="186"/>
      <c r="E1" s="186"/>
      <c r="F1" s="186"/>
      <c r="G1" s="187"/>
      <c r="H1" s="185" t="s">
        <v>71</v>
      </c>
      <c r="I1" s="186"/>
      <c r="J1" s="186"/>
      <c r="K1" s="186"/>
      <c r="L1" s="187"/>
      <c r="M1" s="185" t="s">
        <v>72</v>
      </c>
      <c r="N1" s="186"/>
      <c r="O1" s="186"/>
      <c r="P1" s="186"/>
      <c r="Q1" s="187"/>
      <c r="R1"/>
      <c r="S1" s="181" t="s">
        <v>2</v>
      </c>
      <c r="T1" s="183" t="s">
        <v>28</v>
      </c>
      <c r="U1" s="185" t="s">
        <v>70</v>
      </c>
      <c r="V1" s="186"/>
      <c r="W1" s="186"/>
      <c r="X1" s="186"/>
      <c r="Y1" s="187"/>
      <c r="Z1" s="185" t="s">
        <v>71</v>
      </c>
      <c r="AA1" s="186"/>
      <c r="AB1" s="186"/>
      <c r="AC1" s="186"/>
      <c r="AD1" s="187"/>
      <c r="AE1" s="185" t="s">
        <v>72</v>
      </c>
      <c r="AF1" s="186"/>
      <c r="AG1" s="186"/>
      <c r="AH1" s="186"/>
      <c r="AI1" s="187"/>
    </row>
    <row r="2" spans="1:35" s="40" customFormat="1" ht="27" x14ac:dyDescent="0.25">
      <c r="A2" s="182"/>
      <c r="B2" s="184"/>
      <c r="C2" s="58" t="s">
        <v>29</v>
      </c>
      <c r="D2" s="59" t="s">
        <v>57</v>
      </c>
      <c r="E2" s="59" t="s">
        <v>30</v>
      </c>
      <c r="F2" s="72" t="s">
        <v>34</v>
      </c>
      <c r="G2" s="73" t="s">
        <v>35</v>
      </c>
      <c r="H2" s="58" t="s">
        <v>29</v>
      </c>
      <c r="I2" s="117" t="s">
        <v>57</v>
      </c>
      <c r="J2" s="59" t="s">
        <v>30</v>
      </c>
      <c r="K2" s="72" t="s">
        <v>34</v>
      </c>
      <c r="L2" s="73" t="s">
        <v>35</v>
      </c>
      <c r="M2" s="58" t="s">
        <v>29</v>
      </c>
      <c r="N2" s="117" t="s">
        <v>57</v>
      </c>
      <c r="O2" s="59" t="s">
        <v>30</v>
      </c>
      <c r="P2" s="72" t="s">
        <v>34</v>
      </c>
      <c r="Q2" s="73" t="s">
        <v>35</v>
      </c>
      <c r="R2"/>
      <c r="S2" s="182"/>
      <c r="T2" s="184"/>
      <c r="U2" s="58" t="s">
        <v>29</v>
      </c>
      <c r="V2" s="59" t="s">
        <v>57</v>
      </c>
      <c r="W2" s="59" t="s">
        <v>30</v>
      </c>
      <c r="X2" s="72" t="s">
        <v>34</v>
      </c>
      <c r="Y2" s="73" t="s">
        <v>35</v>
      </c>
      <c r="Z2" s="58" t="s">
        <v>29</v>
      </c>
      <c r="AA2" s="117" t="s">
        <v>57</v>
      </c>
      <c r="AB2" s="59" t="s">
        <v>30</v>
      </c>
      <c r="AC2" s="72" t="s">
        <v>34</v>
      </c>
      <c r="AD2" s="73" t="s">
        <v>35</v>
      </c>
      <c r="AE2" s="58" t="s">
        <v>29</v>
      </c>
      <c r="AF2" s="117" t="s">
        <v>57</v>
      </c>
      <c r="AG2" s="59" t="s">
        <v>30</v>
      </c>
      <c r="AH2" s="72" t="s">
        <v>34</v>
      </c>
      <c r="AI2" s="73" t="s">
        <v>35</v>
      </c>
    </row>
    <row r="3" spans="1:35" x14ac:dyDescent="0.25">
      <c r="A3" s="60">
        <v>0</v>
      </c>
      <c r="B3" s="61">
        <v>0</v>
      </c>
      <c r="C3" s="62">
        <f>'Lote 1'!H4</f>
        <v>1601</v>
      </c>
      <c r="D3" s="104">
        <f>'%Ganancia'!Y4</f>
        <v>0</v>
      </c>
      <c r="E3" s="63">
        <f>'Lote 1'!M4</f>
        <v>0.98450000000000004</v>
      </c>
      <c r="F3" s="64">
        <f>'Lote 1'!R4</f>
        <v>0</v>
      </c>
      <c r="G3" s="65">
        <f>'Lote 1'!Z4</f>
        <v>0.89453054298642531</v>
      </c>
      <c r="H3" s="115">
        <f>'Lote 2'!H4</f>
        <v>1558</v>
      </c>
      <c r="I3" s="116">
        <f>'%Ganancia'!Y19</f>
        <v>0</v>
      </c>
      <c r="J3" s="116">
        <f>'Lote 2'!M4</f>
        <v>0.95209999999999995</v>
      </c>
      <c r="K3" s="116">
        <f>'Lote 2'!R4</f>
        <v>0</v>
      </c>
      <c r="L3" s="118">
        <f>'Lote 2'!Z4</f>
        <v>0.90014328808446453</v>
      </c>
      <c r="M3" s="115">
        <f>'Lote 3'!H4</f>
        <v>1569</v>
      </c>
      <c r="N3" s="104">
        <f>'%Ganancia'!Y34</f>
        <v>0</v>
      </c>
      <c r="O3" s="116">
        <f>'Lote 3'!M4</f>
        <v>0.92730000000000001</v>
      </c>
      <c r="P3" s="116">
        <f>'Lote 3'!R4</f>
        <v>0</v>
      </c>
      <c r="Q3" s="118">
        <f>'Lote 3'!Z4</f>
        <v>0.89467517776341288</v>
      </c>
      <c r="S3" s="60">
        <v>0</v>
      </c>
      <c r="T3" s="61">
        <v>0</v>
      </c>
      <c r="U3" s="62">
        <v>1601</v>
      </c>
      <c r="V3" s="104">
        <f>'%Ganancia'!AQ4</f>
        <v>0</v>
      </c>
      <c r="W3" s="63">
        <v>0.98450000000000004</v>
      </c>
      <c r="X3" s="64">
        <f>'Lote 1'!AJ4</f>
        <v>0</v>
      </c>
      <c r="Y3" s="65">
        <v>0.89449999999999996</v>
      </c>
      <c r="Z3" s="115">
        <v>1558</v>
      </c>
      <c r="AA3" s="116">
        <f>'%Ganancia'!AQ19</f>
        <v>0</v>
      </c>
      <c r="AB3" s="116">
        <v>0.95209999999999995</v>
      </c>
      <c r="AC3" s="116">
        <f>'Lote 2'!AJ4</f>
        <v>0</v>
      </c>
      <c r="AD3" s="118">
        <v>0.90010000000000001</v>
      </c>
      <c r="AE3" s="115">
        <v>1569</v>
      </c>
      <c r="AF3" s="104">
        <f>'%Ganancia'!AQ34</f>
        <v>0</v>
      </c>
      <c r="AG3" s="116">
        <v>0.92730000000000001</v>
      </c>
      <c r="AH3" s="116">
        <f>'Lote 3'!AJ4</f>
        <v>0</v>
      </c>
      <c r="AI3" s="118">
        <v>0.89470000000000005</v>
      </c>
    </row>
    <row r="4" spans="1:35" x14ac:dyDescent="0.25">
      <c r="A4" s="60">
        <v>1</v>
      </c>
      <c r="B4" s="61">
        <v>20</v>
      </c>
      <c r="C4" s="62" t="e">
        <f>'Lote 1'!H5</f>
        <v>#DIV/0!</v>
      </c>
      <c r="D4" s="103" t="e">
        <f>'%Ganancia'!Y5</f>
        <v>#DIV/0!</v>
      </c>
      <c r="E4" s="63" t="e">
        <f>'Lote 1'!M5</f>
        <v>#DIV/0!</v>
      </c>
      <c r="F4" s="64" t="e">
        <f>'Lote 1'!R5</f>
        <v>#DIV/0!</v>
      </c>
      <c r="G4" s="65" t="e">
        <f>'Lote 1'!Z5</f>
        <v>#DIV/0!</v>
      </c>
      <c r="H4" s="62" t="e">
        <f>'Lote 2'!H5</f>
        <v>#DIV/0!</v>
      </c>
      <c r="I4" s="143" t="e">
        <f>'%Ganancia'!Y20</f>
        <v>#DIV/0!</v>
      </c>
      <c r="J4" s="64" t="e">
        <f>'Lote 2'!M5</f>
        <v>#DIV/0!</v>
      </c>
      <c r="K4" s="64" t="e">
        <f>'Lote 2'!R5</f>
        <v>#DIV/0!</v>
      </c>
      <c r="L4" s="65" t="e">
        <f>'Lote 2'!Z5</f>
        <v>#DIV/0!</v>
      </c>
      <c r="M4" s="62" t="e">
        <f>'Lote 3'!H5</f>
        <v>#DIV/0!</v>
      </c>
      <c r="N4" s="143" t="e">
        <f>'%Ganancia'!Y35</f>
        <v>#DIV/0!</v>
      </c>
      <c r="O4" s="64" t="e">
        <f>'Lote 3'!M5</f>
        <v>#DIV/0!</v>
      </c>
      <c r="P4" s="64" t="e">
        <f>'Lote 3'!R5</f>
        <v>#DIV/0!</v>
      </c>
      <c r="Q4" s="65" t="e">
        <f>'Lote 3'!Z5</f>
        <v>#DIV/0!</v>
      </c>
      <c r="S4" s="1" t="s">
        <v>1</v>
      </c>
      <c r="T4" s="1">
        <v>200</v>
      </c>
      <c r="U4" s="1">
        <v>1303</v>
      </c>
      <c r="V4" s="164">
        <v>0.1799425972655386</v>
      </c>
      <c r="W4" s="1">
        <v>0.93610000000000004</v>
      </c>
      <c r="X4" s="1">
        <v>5.0099999999999999E-2</v>
      </c>
      <c r="Y4" s="138">
        <v>0.97820889894419294</v>
      </c>
      <c r="Z4" s="1">
        <v>1304</v>
      </c>
      <c r="AA4" s="164">
        <v>0.17851497740169903</v>
      </c>
      <c r="AB4" s="1">
        <v>0.98919999999999997</v>
      </c>
      <c r="AC4" s="1">
        <v>5.0799999999999998E-2</v>
      </c>
      <c r="AD4" s="138">
        <v>0.96698906485671188</v>
      </c>
      <c r="AE4" s="1">
        <v>1310</v>
      </c>
      <c r="AF4" s="164">
        <v>0.17347092231103212</v>
      </c>
      <c r="AG4" s="1">
        <v>0.98919999999999997</v>
      </c>
      <c r="AH4" s="1">
        <v>5.0500000000000003E-2</v>
      </c>
      <c r="AI4" s="138">
        <v>0.9795588235294117</v>
      </c>
    </row>
    <row r="5" spans="1:35" x14ac:dyDescent="0.25">
      <c r="A5" s="60">
        <v>2</v>
      </c>
      <c r="B5" s="61">
        <v>40</v>
      </c>
      <c r="C5" s="62" t="e">
        <f>'Lote 1'!H6</f>
        <v>#DIV/0!</v>
      </c>
      <c r="D5" s="103" t="e">
        <f>'%Ganancia'!Y6</f>
        <v>#DIV/0!</v>
      </c>
      <c r="E5" s="63" t="e">
        <f>'Lote 1'!M6</f>
        <v>#DIV/0!</v>
      </c>
      <c r="F5" s="64" t="e">
        <f>'Lote 1'!R6</f>
        <v>#DIV/0!</v>
      </c>
      <c r="G5" s="65" t="e">
        <f>'Lote 1'!Z6</f>
        <v>#DIV/0!</v>
      </c>
      <c r="H5" s="62" t="e">
        <f>'Lote 2'!H6</f>
        <v>#DIV/0!</v>
      </c>
      <c r="I5" s="143" t="e">
        <f>'%Ganancia'!Y21</f>
        <v>#DIV/0!</v>
      </c>
      <c r="J5" s="64" t="e">
        <f>'Lote 2'!M6</f>
        <v>#DIV/0!</v>
      </c>
      <c r="K5" s="64" t="e">
        <f>'Lote 2'!R6</f>
        <v>#DIV/0!</v>
      </c>
      <c r="L5" s="65" t="e">
        <f>'Lote 2'!Z6</f>
        <v>#DIV/0!</v>
      </c>
      <c r="M5" s="62" t="e">
        <f>'Lote 3'!H6</f>
        <v>#DIV/0!</v>
      </c>
      <c r="N5" s="143" t="e">
        <f>'%Ganancia'!Y36</f>
        <v>#DIV/0!</v>
      </c>
      <c r="O5" s="64" t="e">
        <f>'Lote 3'!M6</f>
        <v>#DIV/0!</v>
      </c>
      <c r="P5" s="64" t="e">
        <f>'Lote 3'!R6</f>
        <v>#DIV/0!</v>
      </c>
      <c r="Q5" s="65" t="e">
        <f>'Lote 3'!Z6</f>
        <v>#DIV/0!</v>
      </c>
    </row>
    <row r="6" spans="1:35" x14ac:dyDescent="0.25">
      <c r="A6" s="60">
        <v>3</v>
      </c>
      <c r="B6" s="61">
        <v>60</v>
      </c>
      <c r="C6" s="62" t="e">
        <f>'Lote 1'!H7</f>
        <v>#DIV/0!</v>
      </c>
      <c r="D6" s="103" t="e">
        <f>'%Ganancia'!Y7</f>
        <v>#DIV/0!</v>
      </c>
      <c r="E6" s="63" t="e">
        <f>'Lote 1'!M7</f>
        <v>#DIV/0!</v>
      </c>
      <c r="F6" s="64" t="e">
        <f>'Lote 1'!R7</f>
        <v>#DIV/0!</v>
      </c>
      <c r="G6" s="65" t="e">
        <f>'Lote 1'!Z7</f>
        <v>#DIV/0!</v>
      </c>
      <c r="H6" s="62" t="e">
        <f>'Lote 2'!H7</f>
        <v>#DIV/0!</v>
      </c>
      <c r="I6" s="143" t="e">
        <f>'%Ganancia'!Y22</f>
        <v>#DIV/0!</v>
      </c>
      <c r="J6" s="64" t="e">
        <f>'Lote 2'!M7</f>
        <v>#DIV/0!</v>
      </c>
      <c r="K6" s="64" t="e">
        <f>'Lote 2'!R7</f>
        <v>#DIV/0!</v>
      </c>
      <c r="L6" s="65" t="e">
        <f>'Lote 2'!Z7</f>
        <v>#DIV/0!</v>
      </c>
      <c r="M6" s="62" t="e">
        <f>'Lote 3'!H7</f>
        <v>#DIV/0!</v>
      </c>
      <c r="N6" s="143" t="e">
        <f>'%Ganancia'!Y37</f>
        <v>#DIV/0!</v>
      </c>
      <c r="O6" s="64" t="e">
        <f>'Lote 3'!M7</f>
        <v>#DIV/0!</v>
      </c>
      <c r="P6" s="64" t="e">
        <f>'Lote 3'!R7</f>
        <v>#DIV/0!</v>
      </c>
      <c r="Q6" s="65" t="e">
        <f>'Lote 3'!Z7</f>
        <v>#DIV/0!</v>
      </c>
    </row>
    <row r="7" spans="1:35" x14ac:dyDescent="0.25">
      <c r="A7" s="60">
        <v>4</v>
      </c>
      <c r="B7" s="61">
        <v>80</v>
      </c>
      <c r="C7" s="62" t="e">
        <f>'Lote 1'!H8</f>
        <v>#DIV/0!</v>
      </c>
      <c r="D7" s="103" t="e">
        <f>'%Ganancia'!Y8</f>
        <v>#DIV/0!</v>
      </c>
      <c r="E7" s="63" t="e">
        <f>'Lote 1'!M8</f>
        <v>#DIV/0!</v>
      </c>
      <c r="F7" s="64" t="e">
        <f>'Lote 1'!R8</f>
        <v>#DIV/0!</v>
      </c>
      <c r="G7" s="65" t="e">
        <f>'Lote 1'!Z8</f>
        <v>#DIV/0!</v>
      </c>
      <c r="H7" s="62" t="e">
        <f>'Lote 2'!H8</f>
        <v>#DIV/0!</v>
      </c>
      <c r="I7" s="143" t="e">
        <f>'%Ganancia'!Y23</f>
        <v>#DIV/0!</v>
      </c>
      <c r="J7" s="64" t="e">
        <f>'Lote 2'!M8</f>
        <v>#DIV/0!</v>
      </c>
      <c r="K7" s="64" t="e">
        <f>'Lote 2'!R8</f>
        <v>#DIV/0!</v>
      </c>
      <c r="L7" s="65" t="e">
        <f>'Lote 2'!Z8</f>
        <v>#DIV/0!</v>
      </c>
      <c r="M7" s="62" t="e">
        <f>'Lote 3'!H8</f>
        <v>#DIV/0!</v>
      </c>
      <c r="N7" s="143" t="e">
        <f>'%Ganancia'!Y38</f>
        <v>#DIV/0!</v>
      </c>
      <c r="O7" s="64" t="e">
        <f>'Lote 3'!M8</f>
        <v>#DIV/0!</v>
      </c>
      <c r="P7" s="64" t="e">
        <f>'Lote 3'!R8</f>
        <v>#DIV/0!</v>
      </c>
      <c r="Q7" s="65" t="e">
        <f>'Lote 3'!Z8</f>
        <v>#DIV/0!</v>
      </c>
    </row>
    <row r="8" spans="1:35" x14ac:dyDescent="0.25">
      <c r="A8" s="60">
        <v>5</v>
      </c>
      <c r="B8" s="61">
        <v>100</v>
      </c>
      <c r="C8" s="62" t="e">
        <f>'Lote 1'!H9</f>
        <v>#DIV/0!</v>
      </c>
      <c r="D8" s="103" t="e">
        <f>'%Ganancia'!Y9</f>
        <v>#DIV/0!</v>
      </c>
      <c r="E8" s="63" t="e">
        <f>'Lote 1'!M9</f>
        <v>#DIV/0!</v>
      </c>
      <c r="F8" s="64" t="e">
        <f>'Lote 1'!R9</f>
        <v>#DIV/0!</v>
      </c>
      <c r="G8" s="65" t="e">
        <f>'Lote 1'!Z9</f>
        <v>#DIV/0!</v>
      </c>
      <c r="H8" s="62" t="e">
        <f>'Lote 2'!H9</f>
        <v>#DIV/0!</v>
      </c>
      <c r="I8" s="143" t="e">
        <f>'%Ganancia'!Y24</f>
        <v>#DIV/0!</v>
      </c>
      <c r="J8" s="64" t="e">
        <f>'Lote 2'!M9</f>
        <v>#DIV/0!</v>
      </c>
      <c r="K8" s="64" t="e">
        <f>'Lote 2'!R9</f>
        <v>#DIV/0!</v>
      </c>
      <c r="L8" s="65" t="e">
        <f>'Lote 2'!Z9</f>
        <v>#DIV/0!</v>
      </c>
      <c r="M8" s="62" t="e">
        <f>'Lote 3'!H9</f>
        <v>#DIV/0!</v>
      </c>
      <c r="N8" s="143" t="e">
        <f>'%Ganancia'!Y39</f>
        <v>#DIV/0!</v>
      </c>
      <c r="O8" s="64" t="e">
        <f>'Lote 3'!M9</f>
        <v>#DIV/0!</v>
      </c>
      <c r="P8" s="64" t="e">
        <f>'Lote 3'!R9</f>
        <v>#DIV/0!</v>
      </c>
      <c r="Q8" s="65" t="e">
        <f>'Lote 3'!Z9</f>
        <v>#DIV/0!</v>
      </c>
    </row>
    <row r="9" spans="1:35" x14ac:dyDescent="0.25">
      <c r="A9" s="60">
        <v>6</v>
      </c>
      <c r="B9" s="61">
        <v>120</v>
      </c>
      <c r="C9" s="62" t="e">
        <f>'Lote 1'!H10</f>
        <v>#DIV/0!</v>
      </c>
      <c r="D9" s="103" t="e">
        <f>'%Ganancia'!Y10</f>
        <v>#DIV/0!</v>
      </c>
      <c r="E9" s="63" t="e">
        <f>'Lote 1'!M10</f>
        <v>#DIV/0!</v>
      </c>
      <c r="F9" s="64" t="e">
        <f>'Lote 1'!R10</f>
        <v>#DIV/0!</v>
      </c>
      <c r="G9" s="65" t="e">
        <f>'Lote 1'!Z10</f>
        <v>#DIV/0!</v>
      </c>
      <c r="H9" s="62" t="e">
        <f>'Lote 2'!H10</f>
        <v>#DIV/0!</v>
      </c>
      <c r="I9" s="143" t="e">
        <f>'%Ganancia'!Y25</f>
        <v>#DIV/0!</v>
      </c>
      <c r="J9" s="64" t="e">
        <f>'Lote 2'!M10</f>
        <v>#DIV/0!</v>
      </c>
      <c r="K9" s="64" t="e">
        <f>'Lote 2'!R10</f>
        <v>#DIV/0!</v>
      </c>
      <c r="L9" s="65" t="e">
        <f>'Lote 2'!Z10</f>
        <v>#DIV/0!</v>
      </c>
      <c r="M9" s="62" t="e">
        <f>'Lote 3'!H10</f>
        <v>#DIV/0!</v>
      </c>
      <c r="N9" s="143" t="e">
        <f>'%Ganancia'!Y40</f>
        <v>#DIV/0!</v>
      </c>
      <c r="O9" s="64" t="e">
        <f>'Lote 3'!M10</f>
        <v>#DIV/0!</v>
      </c>
      <c r="P9" s="64" t="e">
        <f>'Lote 3'!R10</f>
        <v>#DIV/0!</v>
      </c>
      <c r="Q9" s="65" t="e">
        <f>'Lote 3'!Z10</f>
        <v>#DIV/0!</v>
      </c>
    </row>
    <row r="10" spans="1:35" x14ac:dyDescent="0.25">
      <c r="A10" s="60">
        <v>7</v>
      </c>
      <c r="B10" s="61">
        <v>140</v>
      </c>
      <c r="C10" s="62" t="e">
        <f>'Lote 1'!H11</f>
        <v>#DIV/0!</v>
      </c>
      <c r="D10" s="103" t="e">
        <f>'%Ganancia'!Y11</f>
        <v>#DIV/0!</v>
      </c>
      <c r="E10" s="63" t="e">
        <f>'Lote 1'!M11</f>
        <v>#DIV/0!</v>
      </c>
      <c r="F10" s="64" t="e">
        <f>'Lote 1'!R11</f>
        <v>#DIV/0!</v>
      </c>
      <c r="G10" s="65" t="e">
        <f>'Lote 1'!Z11</f>
        <v>#DIV/0!</v>
      </c>
      <c r="H10" s="62" t="e">
        <f>'Lote 2'!H11</f>
        <v>#DIV/0!</v>
      </c>
      <c r="I10" s="143" t="e">
        <f>'%Ganancia'!Y26</f>
        <v>#DIV/0!</v>
      </c>
      <c r="J10" s="64" t="e">
        <f>'Lote 2'!M11</f>
        <v>#DIV/0!</v>
      </c>
      <c r="K10" s="64" t="e">
        <f>'Lote 2'!R11</f>
        <v>#DIV/0!</v>
      </c>
      <c r="L10" s="65" t="e">
        <f>'Lote 2'!Z11</f>
        <v>#DIV/0!</v>
      </c>
      <c r="M10" s="62" t="e">
        <f>'Lote 3'!H11</f>
        <v>#DIV/0!</v>
      </c>
      <c r="N10" s="143" t="e">
        <f>'%Ganancia'!Y41</f>
        <v>#DIV/0!</v>
      </c>
      <c r="O10" s="64" t="e">
        <f>'Lote 3'!M11</f>
        <v>#DIV/0!</v>
      </c>
      <c r="P10" s="64" t="e">
        <f>'Lote 3'!R11</f>
        <v>#DIV/0!</v>
      </c>
      <c r="Q10" s="65" t="e">
        <f>'Lote 3'!Z11</f>
        <v>#DIV/0!</v>
      </c>
    </row>
    <row r="11" spans="1:35" x14ac:dyDescent="0.25">
      <c r="A11" s="60">
        <v>8</v>
      </c>
      <c r="B11" s="61">
        <v>160</v>
      </c>
      <c r="C11" s="62" t="e">
        <f>'Lote 1'!H12</f>
        <v>#DIV/0!</v>
      </c>
      <c r="D11" s="103" t="e">
        <f>'%Ganancia'!Y12</f>
        <v>#DIV/0!</v>
      </c>
      <c r="E11" s="63" t="e">
        <f>'Lote 1'!M12</f>
        <v>#DIV/0!</v>
      </c>
      <c r="F11" s="64" t="e">
        <f>'Lote 1'!R12</f>
        <v>#DIV/0!</v>
      </c>
      <c r="G11" s="65" t="e">
        <f>'Lote 1'!Z12</f>
        <v>#DIV/0!</v>
      </c>
      <c r="H11" s="62" t="e">
        <f>'Lote 2'!H12</f>
        <v>#DIV/0!</v>
      </c>
      <c r="I11" s="143" t="e">
        <f>'%Ganancia'!Y27</f>
        <v>#DIV/0!</v>
      </c>
      <c r="J11" s="64" t="e">
        <f>'Lote 2'!M12</f>
        <v>#DIV/0!</v>
      </c>
      <c r="K11" s="64" t="e">
        <f>'Lote 2'!R12</f>
        <v>#DIV/0!</v>
      </c>
      <c r="L11" s="65" t="e">
        <f>'Lote 2'!Z12</f>
        <v>#DIV/0!</v>
      </c>
      <c r="M11" s="62" t="e">
        <f>'Lote 3'!H12</f>
        <v>#DIV/0!</v>
      </c>
      <c r="N11" s="143" t="e">
        <f>'%Ganancia'!Y42</f>
        <v>#DIV/0!</v>
      </c>
      <c r="O11" s="64" t="e">
        <f>'Lote 3'!M12</f>
        <v>#DIV/0!</v>
      </c>
      <c r="P11" s="64" t="e">
        <f>'Lote 3'!R12</f>
        <v>#DIV/0!</v>
      </c>
      <c r="Q11" s="65" t="e">
        <f>'Lote 3'!Z12</f>
        <v>#DIV/0!</v>
      </c>
    </row>
    <row r="12" spans="1:35" x14ac:dyDescent="0.25">
      <c r="A12" s="60">
        <v>9</v>
      </c>
      <c r="B12" s="61">
        <v>180</v>
      </c>
      <c r="C12" s="62" t="e">
        <f>'Lote 1'!H13</f>
        <v>#DIV/0!</v>
      </c>
      <c r="D12" s="103" t="e">
        <f>'%Ganancia'!Y13</f>
        <v>#DIV/0!</v>
      </c>
      <c r="E12" s="63" t="e">
        <f>'Lote 1'!M13</f>
        <v>#DIV/0!</v>
      </c>
      <c r="F12" s="64" t="e">
        <f>'Lote 1'!R13</f>
        <v>#DIV/0!</v>
      </c>
      <c r="G12" s="65" t="e">
        <f>'Lote 1'!Z13</f>
        <v>#DIV/0!</v>
      </c>
      <c r="H12" s="62" t="e">
        <f>'Lote 2'!H13</f>
        <v>#DIV/0!</v>
      </c>
      <c r="I12" s="143" t="e">
        <f>'%Ganancia'!Y28</f>
        <v>#DIV/0!</v>
      </c>
      <c r="J12" s="64" t="e">
        <f>'Lote 2'!M13</f>
        <v>#DIV/0!</v>
      </c>
      <c r="K12" s="64" t="e">
        <f>'Lote 2'!R13</f>
        <v>#DIV/0!</v>
      </c>
      <c r="L12" s="65" t="e">
        <f>'Lote 2'!Z13</f>
        <v>#DIV/0!</v>
      </c>
      <c r="M12" s="62" t="e">
        <f>'Lote 3'!H13</f>
        <v>#DIV/0!</v>
      </c>
      <c r="N12" s="143" t="e">
        <f>'%Ganancia'!Y43</f>
        <v>#DIV/0!</v>
      </c>
      <c r="O12" s="64" t="e">
        <f>'Lote 3'!M13</f>
        <v>#DIV/0!</v>
      </c>
      <c r="P12" s="64" t="e">
        <f>'Lote 3'!R13</f>
        <v>#DIV/0!</v>
      </c>
      <c r="Q12" s="65" t="e">
        <f>'Lote 3'!Z13</f>
        <v>#DIV/0!</v>
      </c>
    </row>
    <row r="13" spans="1:35" x14ac:dyDescent="0.25">
      <c r="A13" s="66" t="s">
        <v>1</v>
      </c>
      <c r="B13" s="67">
        <v>200</v>
      </c>
      <c r="C13" s="68">
        <f>'Lote 1'!H14</f>
        <v>1303</v>
      </c>
      <c r="D13" s="105">
        <f>'%Ganancia'!Y14</f>
        <v>0.1799425972655386</v>
      </c>
      <c r="E13" s="69">
        <f>'Lote 1'!M14</f>
        <v>0.93610000000000004</v>
      </c>
      <c r="F13" s="70">
        <f>'Lote 1'!R14</f>
        <v>5.0099999999999999E-2</v>
      </c>
      <c r="G13" s="71">
        <f>'Lote 1'!Z14</f>
        <v>0.97820889894419294</v>
      </c>
      <c r="H13" s="68">
        <f>'Lote 2'!H14</f>
        <v>1304</v>
      </c>
      <c r="I13" s="105">
        <f>'%Ganancia'!Y29</f>
        <v>0.17851497740169903</v>
      </c>
      <c r="J13" s="70">
        <f>'Lote 2'!M14</f>
        <v>0.98919999999999997</v>
      </c>
      <c r="K13" s="70">
        <f>'Lote 2'!R14</f>
        <v>5.0799999999999998E-2</v>
      </c>
      <c r="L13" s="71">
        <f>'Lote 2'!Z14</f>
        <v>0.96698906485671188</v>
      </c>
      <c r="M13" s="68">
        <f>'Lote 3'!H14</f>
        <v>1310</v>
      </c>
      <c r="N13" s="105">
        <f>'%Ganancia'!Y44</f>
        <v>0.17347092231103212</v>
      </c>
      <c r="O13" s="70">
        <f>'Lote 3'!M14</f>
        <v>0.98919999999999997</v>
      </c>
      <c r="P13" s="70">
        <f>'Lote 3'!R14</f>
        <v>5.0500000000000003E-2</v>
      </c>
      <c r="Q13" s="71">
        <f>'Lote 3'!Z14</f>
        <v>0.9795588235294117</v>
      </c>
    </row>
    <row r="15" spans="1:35" x14ac:dyDescent="0.25">
      <c r="K15" s="188" t="s">
        <v>58</v>
      </c>
      <c r="L15" s="188"/>
      <c r="M15" s="80">
        <v>5.5900000000000004E-4</v>
      </c>
      <c r="N15" s="78"/>
      <c r="P15" s="188" t="s">
        <v>66</v>
      </c>
      <c r="Q15" s="188"/>
      <c r="R15" s="112">
        <f>G13</f>
        <v>0.97820889894419294</v>
      </c>
    </row>
    <row r="16" spans="1:35" x14ac:dyDescent="0.25">
      <c r="P16" s="188" t="s">
        <v>67</v>
      </c>
      <c r="Q16" s="188"/>
      <c r="R16" s="112">
        <v>0.90229999999999999</v>
      </c>
    </row>
    <row r="17" spans="11:23" x14ac:dyDescent="0.25">
      <c r="M17" s="3">
        <v>1</v>
      </c>
      <c r="N17" s="30"/>
      <c r="R17" s="3">
        <v>1</v>
      </c>
    </row>
    <row r="18" spans="11:23" x14ac:dyDescent="0.25">
      <c r="K18" s="173" t="s">
        <v>59</v>
      </c>
      <c r="L18" s="173"/>
      <c r="M18" s="106">
        <v>0.93200000000000005</v>
      </c>
      <c r="N18" s="138"/>
      <c r="P18" s="173" t="s">
        <v>59</v>
      </c>
      <c r="Q18" s="173"/>
      <c r="R18" s="106">
        <v>0.93200000000000005</v>
      </c>
    </row>
    <row r="19" spans="11:23" x14ac:dyDescent="0.25">
      <c r="K19" s="175" t="s">
        <v>60</v>
      </c>
      <c r="L19" s="175"/>
      <c r="M19" s="9">
        <v>5.33E-2</v>
      </c>
      <c r="N19" s="1"/>
      <c r="P19" s="175" t="s">
        <v>60</v>
      </c>
      <c r="Q19" s="175"/>
      <c r="R19" s="9">
        <v>5.33E-2</v>
      </c>
    </row>
    <row r="20" spans="11:23" x14ac:dyDescent="0.25">
      <c r="M20" s="1"/>
      <c r="N20" s="1"/>
    </row>
    <row r="21" spans="11:23" x14ac:dyDescent="0.25">
      <c r="K21" s="173" t="s">
        <v>61</v>
      </c>
      <c r="L21" s="173"/>
      <c r="M21" s="107">
        <f>((PI()/6)*((3*(M18^2)*M19)+(3*M18*(M19^2))+(M19^3)))*M15</f>
        <v>4.302203099770137E-5</v>
      </c>
      <c r="N21" s="139"/>
      <c r="P21" s="173" t="s">
        <v>61</v>
      </c>
      <c r="Q21" s="173"/>
      <c r="R21" s="76">
        <f>(PI()/6)*(R15-R16)*((3*(R18^2)*R19)+(3*R18*(R19^2))+(R19^3))</f>
        <v>5.8421377520186928E-3</v>
      </c>
    </row>
    <row r="22" spans="11:23" x14ac:dyDescent="0.25">
      <c r="K22" s="174" t="s">
        <v>62</v>
      </c>
      <c r="L22" s="174"/>
      <c r="M22" s="78">
        <f>'%Ganancia'!Q14-'%Ganancia'!M46</f>
        <v>1.1702315018352822E-4</v>
      </c>
      <c r="N22" s="78"/>
      <c r="O22" s="113"/>
      <c r="P22" s="174" t="s">
        <v>62</v>
      </c>
      <c r="Q22" s="174"/>
      <c r="R22" s="78">
        <f>M22</f>
        <v>1.1702315018352822E-4</v>
      </c>
      <c r="W22" s="113"/>
    </row>
    <row r="23" spans="11:23" x14ac:dyDescent="0.25">
      <c r="K23" s="176" t="s">
        <v>63</v>
      </c>
      <c r="L23" s="176"/>
      <c r="M23" s="108">
        <f>ABS(M21-M22)/M22</f>
        <v>0.63236307576552475</v>
      </c>
      <c r="N23" s="140"/>
      <c r="O23" s="114"/>
      <c r="P23" s="176" t="s">
        <v>63</v>
      </c>
      <c r="Q23" s="176"/>
      <c r="R23" s="108">
        <f>ABS(R21-R22)/R21</f>
        <v>0.97996912172379169</v>
      </c>
      <c r="W23" s="114"/>
    </row>
    <row r="25" spans="11:23" x14ac:dyDescent="0.25">
      <c r="Q25" t="s">
        <v>69</v>
      </c>
      <c r="R25" s="111">
        <f>R15-R16</f>
        <v>7.5908898944192948E-2</v>
      </c>
    </row>
    <row r="26" spans="11:23" x14ac:dyDescent="0.25">
      <c r="Q26" t="s">
        <v>68</v>
      </c>
      <c r="R26">
        <f>((3*(R18^2)*R19)+(3*R18*(R19^2))+(R19^3))*(PI()/6)</f>
        <v>7.6962488367980975E-2</v>
      </c>
    </row>
  </sheetData>
  <mergeCells count="23">
    <mergeCell ref="K23:L23"/>
    <mergeCell ref="K15:L15"/>
    <mergeCell ref="K18:L18"/>
    <mergeCell ref="K19:L19"/>
    <mergeCell ref="K21:L21"/>
    <mergeCell ref="K22:L22"/>
    <mergeCell ref="A1:A2"/>
    <mergeCell ref="B1:B2"/>
    <mergeCell ref="C1:G1"/>
    <mergeCell ref="H1:L1"/>
    <mergeCell ref="M1:Q1"/>
    <mergeCell ref="P23:Q23"/>
    <mergeCell ref="P16:Q16"/>
    <mergeCell ref="P15:Q15"/>
    <mergeCell ref="P18:Q18"/>
    <mergeCell ref="P19:Q19"/>
    <mergeCell ref="P21:Q21"/>
    <mergeCell ref="P22:Q22"/>
    <mergeCell ref="S1:S2"/>
    <mergeCell ref="T1:T2"/>
    <mergeCell ref="U1:Y1"/>
    <mergeCell ref="Z1:AD1"/>
    <mergeCell ref="AE1:AI1"/>
  </mergeCells>
  <phoneticPr fontId="14" type="noConversion"/>
  <pageMargins left="0.7" right="0.7" top="0.75" bottom="0.75" header="0.3" footer="0.3"/>
  <ignoredErrors>
    <ignoredError sqref="F13 F4 F5 F6 F7 F8 F9 F10 F11 F12" evalError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76F0-B907-44FD-A687-C20708B175EB}">
  <dimension ref="A1:J19"/>
  <sheetViews>
    <sheetView tabSelected="1" workbookViewId="0">
      <selection activeCell="C7" sqref="C7"/>
    </sheetView>
  </sheetViews>
  <sheetFormatPr baseColWidth="10" defaultRowHeight="15" x14ac:dyDescent="0.25"/>
  <sheetData>
    <row r="1" spans="1:10" x14ac:dyDescent="0.25">
      <c r="A1" s="191" t="s">
        <v>74</v>
      </c>
      <c r="B1" s="167" t="s">
        <v>33</v>
      </c>
      <c r="C1" s="168"/>
      <c r="D1" s="168"/>
      <c r="E1" s="168"/>
      <c r="F1" s="168"/>
      <c r="G1" s="193" t="s">
        <v>3</v>
      </c>
      <c r="H1" s="195" t="s">
        <v>6</v>
      </c>
      <c r="I1" s="195" t="s">
        <v>7</v>
      </c>
      <c r="J1" s="189" t="s">
        <v>8</v>
      </c>
    </row>
    <row r="2" spans="1:10" x14ac:dyDescent="0.25">
      <c r="A2" s="192"/>
      <c r="B2" s="148">
        <v>1</v>
      </c>
      <c r="C2" s="149">
        <v>2</v>
      </c>
      <c r="D2" s="149">
        <v>3</v>
      </c>
      <c r="E2" s="149">
        <v>4</v>
      </c>
      <c r="F2" s="149">
        <v>5</v>
      </c>
      <c r="G2" s="194"/>
      <c r="H2" s="196"/>
      <c r="I2" s="196"/>
      <c r="J2" s="190"/>
    </row>
    <row r="3" spans="1:10" x14ac:dyDescent="0.25">
      <c r="A3" s="144">
        <v>1</v>
      </c>
      <c r="B3" s="41">
        <f>'Lote 1'!C14</f>
        <v>1308</v>
      </c>
      <c r="C3" s="42">
        <f>'Lote 1'!D14</f>
        <v>1312</v>
      </c>
      <c r="D3" s="42">
        <f>'Lote 1'!E14</f>
        <v>1303</v>
      </c>
      <c r="E3" s="42">
        <f>'Lote 1'!F14</f>
        <v>1296</v>
      </c>
      <c r="F3" s="150">
        <f>'Lote 1'!G14</f>
        <v>1297</v>
      </c>
      <c r="G3" s="17">
        <f>ROUNDDOWN(AVERAGE(B3:F3),0)</f>
        <v>1303</v>
      </c>
      <c r="H3" s="6">
        <f>MAX(B3:F3)</f>
        <v>1312</v>
      </c>
      <c r="I3" s="6">
        <f>MIN(B3:F3)</f>
        <v>1296</v>
      </c>
      <c r="J3" s="13">
        <f>H3-I3</f>
        <v>16</v>
      </c>
    </row>
    <row r="4" spans="1:10" x14ac:dyDescent="0.25">
      <c r="A4" s="147">
        <v>2</v>
      </c>
      <c r="B4" s="35">
        <f>'Lote 2'!C14</f>
        <v>1306</v>
      </c>
      <c r="C4" s="36">
        <f>'Lote 2'!D14</f>
        <v>1301</v>
      </c>
      <c r="D4" s="36">
        <f>'Lote 2'!E14</f>
        <v>1306</v>
      </c>
      <c r="E4" s="36">
        <f>'Lote 2'!F14</f>
        <v>1293</v>
      </c>
      <c r="F4" s="119">
        <f>'Lote 2'!G14</f>
        <v>1318</v>
      </c>
      <c r="G4" s="18">
        <f>ROUNDDOWN(AVERAGE(B4:F4),0)</f>
        <v>1304</v>
      </c>
      <c r="H4" s="1">
        <f>MAX(B4:F4)</f>
        <v>1318</v>
      </c>
      <c r="I4" s="1">
        <f>MIN(B4:F4)</f>
        <v>1293</v>
      </c>
      <c r="J4" s="14">
        <f>H4-I4</f>
        <v>25</v>
      </c>
    </row>
    <row r="5" spans="1:10" x14ac:dyDescent="0.25">
      <c r="A5" s="145">
        <v>3</v>
      </c>
      <c r="B5" s="43">
        <f>'Lote 3'!C14</f>
        <v>1304</v>
      </c>
      <c r="C5" s="44">
        <f>'Lote 3'!D14</f>
        <v>1307</v>
      </c>
      <c r="D5" s="44">
        <f>'Lote 3'!E14</f>
        <v>1325</v>
      </c>
      <c r="E5" s="44">
        <f>'Lote 3'!F14</f>
        <v>1309</v>
      </c>
      <c r="F5" s="146">
        <f>'Lote 3'!G14</f>
        <v>1307</v>
      </c>
      <c r="G5" s="45">
        <f>ROUNDDOWN(AVERAGE(B5:F5),0)</f>
        <v>1310</v>
      </c>
      <c r="H5" s="9">
        <f>MAX(B5:F5)</f>
        <v>1325</v>
      </c>
      <c r="I5" s="9">
        <f>MIN(B5:F5)</f>
        <v>1304</v>
      </c>
      <c r="J5" s="22">
        <f>H5-I5</f>
        <v>21</v>
      </c>
    </row>
    <row r="6" spans="1:10" x14ac:dyDescent="0.25">
      <c r="A6" s="34"/>
    </row>
    <row r="7" spans="1:10" ht="30" x14ac:dyDescent="0.25">
      <c r="A7" s="34"/>
      <c r="F7" s="23" t="s">
        <v>9</v>
      </c>
      <c r="G7" s="46">
        <f>ROUNDDOWN(AVERAGE(G3:G5),0)</f>
        <v>1305</v>
      </c>
      <c r="I7" s="23" t="s">
        <v>10</v>
      </c>
      <c r="J7" s="52">
        <f>ROUNDDOWN(AVERAGE(J3:J5),0)</f>
        <v>20</v>
      </c>
    </row>
    <row r="8" spans="1:10" x14ac:dyDescent="0.25">
      <c r="A8" s="34"/>
    </row>
    <row r="9" spans="1:10" x14ac:dyDescent="0.25">
      <c r="A9" s="24" t="s">
        <v>11</v>
      </c>
      <c r="B9" s="47">
        <f>ROUNDDOWN(B10*1.03,0)</f>
        <v>1344</v>
      </c>
      <c r="E9" s="24" t="s">
        <v>18</v>
      </c>
      <c r="F9" s="53">
        <f>(G7-B11)/(3*B14)</f>
        <v>1.5506666666666666</v>
      </c>
    </row>
    <row r="10" spans="1:10" x14ac:dyDescent="0.25">
      <c r="A10" s="25" t="s">
        <v>12</v>
      </c>
      <c r="B10" s="48">
        <v>1305</v>
      </c>
      <c r="E10" s="25" t="s">
        <v>19</v>
      </c>
      <c r="F10" s="54">
        <f>(B9-G7)/(3*B14)</f>
        <v>1.5119</v>
      </c>
    </row>
    <row r="11" spans="1:10" x14ac:dyDescent="0.25">
      <c r="A11" s="26" t="s">
        <v>13</v>
      </c>
      <c r="B11" s="49">
        <f>ROUNDDOWN(B10*0.97,0)</f>
        <v>1265</v>
      </c>
      <c r="E11" s="51" t="s">
        <v>20</v>
      </c>
      <c r="F11" s="55">
        <f>MIN(F9:F10)</f>
        <v>1.5119</v>
      </c>
    </row>
    <row r="12" spans="1:10" x14ac:dyDescent="0.25">
      <c r="A12" s="2"/>
      <c r="B12" s="1"/>
      <c r="E12" s="2"/>
      <c r="F12" s="1"/>
    </row>
    <row r="13" spans="1:10" x14ac:dyDescent="0.25">
      <c r="A13" s="24" t="s">
        <v>27</v>
      </c>
      <c r="B13" s="13">
        <v>2.3260000000000001</v>
      </c>
      <c r="E13" s="24" t="s">
        <v>21</v>
      </c>
      <c r="F13" s="53">
        <f>(G7-B11)/(3*B15)</f>
        <v>1.6239703920417161</v>
      </c>
    </row>
    <row r="14" spans="1:10" x14ac:dyDescent="0.25">
      <c r="A14" s="25" t="s">
        <v>14</v>
      </c>
      <c r="B14" s="54">
        <f>J7/B13</f>
        <v>8.5984522785898534</v>
      </c>
      <c r="E14" s="25" t="s">
        <v>22</v>
      </c>
      <c r="F14" s="54">
        <f>(B9-G7)/(3*B15)</f>
        <v>1.5833711322406732</v>
      </c>
    </row>
    <row r="15" spans="1:10" x14ac:dyDescent="0.25">
      <c r="A15" s="26" t="s">
        <v>15</v>
      </c>
      <c r="B15" s="56">
        <f>_xlfn.STDEV.S(B3:F5)</f>
        <v>8.2103303106223322</v>
      </c>
      <c r="E15" s="51" t="s">
        <v>23</v>
      </c>
      <c r="F15" s="55">
        <f>MIN(F13:F14)</f>
        <v>1.5833711322406732</v>
      </c>
    </row>
    <row r="16" spans="1:10" x14ac:dyDescent="0.25">
      <c r="A16" s="2"/>
      <c r="B16" s="1"/>
    </row>
    <row r="17" spans="1:2" x14ac:dyDescent="0.25">
      <c r="A17" s="50" t="s">
        <v>16</v>
      </c>
      <c r="B17" s="57">
        <f>(B9-B11)/(6*B14)</f>
        <v>1.5312833333333333</v>
      </c>
    </row>
    <row r="18" spans="1:2" x14ac:dyDescent="0.25">
      <c r="A18" s="51" t="s">
        <v>17</v>
      </c>
      <c r="B18" s="55">
        <f>(B9-B11)/(6*B15)</f>
        <v>1.6036707621411945</v>
      </c>
    </row>
    <row r="19" spans="1:2" x14ac:dyDescent="0.25">
      <c r="A19" s="2"/>
      <c r="B19" s="1"/>
    </row>
  </sheetData>
  <mergeCells count="6">
    <mergeCell ref="J1:J2"/>
    <mergeCell ref="A1:A2"/>
    <mergeCell ref="B1:F1"/>
    <mergeCell ref="G1:G2"/>
    <mergeCell ref="H1:H2"/>
    <mergeCell ref="I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41C0-BD02-48AC-BC4B-BD31F5617B4D}">
  <dimension ref="A1:H29"/>
  <sheetViews>
    <sheetView workbookViewId="0">
      <selection activeCell="F30" sqref="F30"/>
    </sheetView>
  </sheetViews>
  <sheetFormatPr baseColWidth="10" defaultRowHeight="15" x14ac:dyDescent="0.25"/>
  <cols>
    <col min="1" max="1" width="6.42578125" bestFit="1" customWidth="1"/>
  </cols>
  <sheetData>
    <row r="1" spans="1:8" x14ac:dyDescent="0.25">
      <c r="A1" s="178" t="s">
        <v>39</v>
      </c>
      <c r="B1" s="178"/>
      <c r="C1" s="178"/>
      <c r="D1" s="178"/>
      <c r="E1" s="178"/>
      <c r="F1" s="178"/>
      <c r="G1" s="178"/>
      <c r="H1" s="178"/>
    </row>
    <row r="3" spans="1:8" x14ac:dyDescent="0.25">
      <c r="D3" s="21">
        <v>1</v>
      </c>
      <c r="E3" s="21">
        <v>2</v>
      </c>
      <c r="F3" s="21">
        <v>3</v>
      </c>
      <c r="G3" s="21">
        <v>4</v>
      </c>
      <c r="H3" s="21" t="s">
        <v>37</v>
      </c>
    </row>
    <row r="4" spans="1:8" x14ac:dyDescent="0.25">
      <c r="A4" s="168" t="s">
        <v>70</v>
      </c>
      <c r="B4" s="199" t="s">
        <v>41</v>
      </c>
      <c r="C4" s="199"/>
      <c r="D4" s="93">
        <v>5.0000000000000001E-3</v>
      </c>
      <c r="E4" s="93">
        <v>2E-3</v>
      </c>
      <c r="F4" s="93">
        <v>4.0000000000000001E-3</v>
      </c>
      <c r="G4" s="93">
        <v>4.0000000000000001E-3</v>
      </c>
      <c r="H4" s="93">
        <f t="shared" ref="H4:H9" si="0">AVERAGE(D4:G4)</f>
        <v>3.7499999999999999E-3</v>
      </c>
    </row>
    <row r="5" spans="1:8" x14ac:dyDescent="0.25">
      <c r="A5" s="197"/>
      <c r="B5" s="201" t="s">
        <v>40</v>
      </c>
      <c r="C5" s="201"/>
      <c r="D5" s="94">
        <v>6.0000000000000001E-3</v>
      </c>
      <c r="E5" s="94">
        <v>3.0000000000000001E-3</v>
      </c>
      <c r="F5" s="94">
        <v>3.8E-3</v>
      </c>
      <c r="G5" s="94">
        <v>2E-3</v>
      </c>
      <c r="H5" s="94">
        <f t="shared" si="0"/>
        <v>3.7000000000000002E-3</v>
      </c>
    </row>
    <row r="6" spans="1:8" x14ac:dyDescent="0.25">
      <c r="A6" s="198"/>
      <c r="B6" s="200" t="s">
        <v>73</v>
      </c>
      <c r="C6" s="200"/>
      <c r="D6" s="89">
        <v>3.8999999999999998E-3</v>
      </c>
      <c r="E6" s="89">
        <v>4.0000000000000001E-3</v>
      </c>
      <c r="F6" s="89">
        <v>2E-3</v>
      </c>
      <c r="G6" s="89">
        <v>5.0000000000000001E-3</v>
      </c>
      <c r="H6" s="89">
        <f t="shared" si="0"/>
        <v>3.725E-3</v>
      </c>
    </row>
    <row r="7" spans="1:8" x14ac:dyDescent="0.25">
      <c r="A7" s="168" t="s">
        <v>71</v>
      </c>
      <c r="B7" s="199" t="s">
        <v>41</v>
      </c>
      <c r="C7" s="199"/>
      <c r="D7" s="93">
        <v>4.8999999999999998E-3</v>
      </c>
      <c r="E7" s="93">
        <v>3.0000000000000001E-3</v>
      </c>
      <c r="F7" s="93">
        <v>3.0000000000000001E-3</v>
      </c>
      <c r="G7" s="93">
        <v>4.0000000000000001E-3</v>
      </c>
      <c r="H7" s="93">
        <f t="shared" si="0"/>
        <v>3.725E-3</v>
      </c>
    </row>
    <row r="8" spans="1:8" x14ac:dyDescent="0.25">
      <c r="A8" s="197"/>
      <c r="B8" s="201" t="s">
        <v>40</v>
      </c>
      <c r="C8" s="201"/>
      <c r="D8" s="94">
        <v>0</v>
      </c>
      <c r="E8" s="94">
        <v>4.8999999999999998E-3</v>
      </c>
      <c r="F8" s="94">
        <v>5.0000000000000001E-3</v>
      </c>
      <c r="G8" s="94">
        <v>4.5999999999999999E-3</v>
      </c>
      <c r="H8" s="94">
        <f t="shared" si="0"/>
        <v>3.6249999999999998E-3</v>
      </c>
    </row>
    <row r="9" spans="1:8" x14ac:dyDescent="0.25">
      <c r="A9" s="198"/>
      <c r="B9" s="200" t="s">
        <v>73</v>
      </c>
      <c r="C9" s="200"/>
      <c r="D9" s="89">
        <v>4.0000000000000001E-3</v>
      </c>
      <c r="E9" s="89">
        <v>5.5999999999999999E-3</v>
      </c>
      <c r="F9" s="89">
        <v>4.0000000000000001E-3</v>
      </c>
      <c r="G9" s="89">
        <v>1E-3</v>
      </c>
      <c r="H9" s="89">
        <f t="shared" si="0"/>
        <v>3.6500000000000005E-3</v>
      </c>
    </row>
    <row r="10" spans="1:8" x14ac:dyDescent="0.25">
      <c r="A10" s="168" t="s">
        <v>72</v>
      </c>
      <c r="B10" s="199" t="s">
        <v>41</v>
      </c>
      <c r="C10" s="199"/>
      <c r="D10" s="93">
        <v>3.0000000000000001E-3</v>
      </c>
      <c r="E10" s="93">
        <v>5.0000000000000001E-3</v>
      </c>
      <c r="F10" s="93">
        <v>4.0000000000000001E-3</v>
      </c>
      <c r="G10" s="93">
        <v>2E-3</v>
      </c>
      <c r="H10" s="93">
        <f t="shared" ref="H10:H12" si="1">AVERAGE(D10:G10)</f>
        <v>3.5000000000000001E-3</v>
      </c>
    </row>
    <row r="11" spans="1:8" x14ac:dyDescent="0.25">
      <c r="A11" s="197"/>
      <c r="B11" s="201" t="s">
        <v>40</v>
      </c>
      <c r="C11" s="201"/>
      <c r="D11" s="94"/>
      <c r="E11" s="94"/>
      <c r="F11" s="94"/>
      <c r="G11" s="94"/>
      <c r="H11" s="94" t="e">
        <f t="shared" si="1"/>
        <v>#DIV/0!</v>
      </c>
    </row>
    <row r="12" spans="1:8" x14ac:dyDescent="0.25">
      <c r="A12" s="198"/>
      <c r="B12" s="200" t="s">
        <v>73</v>
      </c>
      <c r="C12" s="200"/>
      <c r="D12" s="89"/>
      <c r="E12" s="89"/>
      <c r="F12" s="89"/>
      <c r="G12" s="89"/>
      <c r="H12" s="89" t="e">
        <f t="shared" si="1"/>
        <v>#DIV/0!</v>
      </c>
    </row>
    <row r="13" spans="1:8" x14ac:dyDescent="0.25">
      <c r="B13" s="100"/>
      <c r="C13" s="100"/>
      <c r="D13" s="94"/>
      <c r="E13" s="94"/>
      <c r="F13" s="94"/>
      <c r="G13" s="94"/>
      <c r="H13" s="94"/>
    </row>
    <row r="14" spans="1:8" x14ac:dyDescent="0.25">
      <c r="B14" s="100"/>
      <c r="C14" s="100"/>
      <c r="D14" s="94"/>
      <c r="E14" s="94"/>
      <c r="F14" s="94"/>
      <c r="G14" s="94"/>
      <c r="H14" s="94"/>
    </row>
    <row r="15" spans="1:8" x14ac:dyDescent="0.25">
      <c r="A15" s="178" t="s">
        <v>52</v>
      </c>
      <c r="B15" s="178"/>
      <c r="C15" s="178"/>
      <c r="D15" s="178"/>
      <c r="E15" s="178"/>
      <c r="F15" s="178"/>
      <c r="G15" s="178"/>
      <c r="H15" s="178"/>
    </row>
    <row r="16" spans="1:8" ht="15.75" x14ac:dyDescent="0.25">
      <c r="B16" s="101"/>
      <c r="C16" s="136" t="s">
        <v>70</v>
      </c>
      <c r="D16" s="136" t="s">
        <v>71</v>
      </c>
      <c r="E16" s="136" t="s">
        <v>72</v>
      </c>
    </row>
    <row r="17" spans="2:6" x14ac:dyDescent="0.25">
      <c r="B17" s="132" t="s">
        <v>42</v>
      </c>
      <c r="C17" s="137">
        <v>1600</v>
      </c>
      <c r="D17" s="137">
        <v>1600</v>
      </c>
      <c r="E17" s="137">
        <v>1600</v>
      </c>
    </row>
    <row r="18" spans="2:6" x14ac:dyDescent="0.25">
      <c r="B18" s="129" t="s">
        <v>43</v>
      </c>
      <c r="C18" s="131">
        <v>320</v>
      </c>
      <c r="D18" s="131">
        <v>320</v>
      </c>
      <c r="E18" s="131">
        <v>320</v>
      </c>
    </row>
    <row r="19" spans="2:6" x14ac:dyDescent="0.25">
      <c r="B19" s="129" t="s">
        <v>44</v>
      </c>
      <c r="C19" s="131">
        <v>1242</v>
      </c>
      <c r="D19" s="131">
        <v>1242</v>
      </c>
      <c r="E19" s="131">
        <v>1242</v>
      </c>
    </row>
    <row r="20" spans="2:6" x14ac:dyDescent="0.25">
      <c r="B20" s="129" t="s">
        <v>45</v>
      </c>
      <c r="C20" s="131">
        <v>1729</v>
      </c>
      <c r="D20" s="131">
        <v>1705</v>
      </c>
      <c r="E20" s="131">
        <v>1733</v>
      </c>
    </row>
    <row r="21" spans="2:6" x14ac:dyDescent="0.25">
      <c r="B21" s="129" t="s">
        <v>46</v>
      </c>
      <c r="C21" s="131">
        <v>3.73E-2</v>
      </c>
      <c r="D21" s="131">
        <v>0.86199999999999999</v>
      </c>
      <c r="E21" s="131">
        <v>0.2949</v>
      </c>
    </row>
    <row r="22" spans="2:6" x14ac:dyDescent="0.25">
      <c r="B22" s="129" t="s">
        <v>47</v>
      </c>
      <c r="C22" s="131">
        <v>1</v>
      </c>
      <c r="D22" s="131">
        <v>1</v>
      </c>
      <c r="E22" s="131">
        <v>3</v>
      </c>
    </row>
    <row r="23" spans="2:6" x14ac:dyDescent="0.25">
      <c r="B23" s="129" t="s">
        <v>48</v>
      </c>
      <c r="C23" s="131">
        <v>98.820800000000006</v>
      </c>
      <c r="D23" s="131">
        <v>88.626300000000001</v>
      </c>
      <c r="E23" s="131">
        <v>88.998599999999996</v>
      </c>
    </row>
    <row r="24" spans="2:6" x14ac:dyDescent="0.25">
      <c r="B24" s="134" t="s">
        <v>49</v>
      </c>
      <c r="C24" s="135">
        <v>92.141900000000007</v>
      </c>
      <c r="D24" s="135">
        <v>124.512</v>
      </c>
      <c r="E24" s="135">
        <v>94.706500000000005</v>
      </c>
    </row>
    <row r="25" spans="2:6" x14ac:dyDescent="0.25">
      <c r="B25" s="132" t="s">
        <v>50</v>
      </c>
      <c r="C25" s="133">
        <v>1.0000000000000001E-5</v>
      </c>
      <c r="D25" s="133">
        <v>2.0000000000000001E-4</v>
      </c>
      <c r="E25" s="133">
        <v>1E-4</v>
      </c>
    </row>
    <row r="26" spans="2:6" x14ac:dyDescent="0.25">
      <c r="B26" s="129" t="s">
        <v>51</v>
      </c>
      <c r="C26" s="130">
        <v>2.2700000000000001E-2</v>
      </c>
      <c r="D26" s="130">
        <v>3.0700000000000002E-2</v>
      </c>
      <c r="E26" s="130">
        <v>2.3300000000000001E-2</v>
      </c>
    </row>
    <row r="27" spans="2:6" x14ac:dyDescent="0.25">
      <c r="B27" s="134" t="s">
        <v>78</v>
      </c>
      <c r="C27" s="135">
        <v>3.6</v>
      </c>
      <c r="D27" s="135">
        <v>3.9329999999999998</v>
      </c>
      <c r="E27" s="135">
        <v>4.0662000000000003</v>
      </c>
      <c r="F27" s="205">
        <f>AVERAGE(C27:E27)</f>
        <v>3.8664000000000001</v>
      </c>
    </row>
    <row r="28" spans="2:6" x14ac:dyDescent="0.25">
      <c r="F28">
        <f>F27*10.15</f>
        <v>39.243960000000001</v>
      </c>
    </row>
    <row r="29" spans="2:6" x14ac:dyDescent="0.25">
      <c r="F29">
        <f>F28/180</f>
        <v>0.21802199999999999</v>
      </c>
    </row>
  </sheetData>
  <mergeCells count="14">
    <mergeCell ref="A7:A9"/>
    <mergeCell ref="B7:C7"/>
    <mergeCell ref="A1:H1"/>
    <mergeCell ref="A15:H15"/>
    <mergeCell ref="B9:C9"/>
    <mergeCell ref="B8:C8"/>
    <mergeCell ref="A4:A6"/>
    <mergeCell ref="B6:C6"/>
    <mergeCell ref="B4:C4"/>
    <mergeCell ref="B5:C5"/>
    <mergeCell ref="A10:A12"/>
    <mergeCell ref="B10:C10"/>
    <mergeCell ref="B11:C11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7E90-43C5-418B-929D-24725C4C8A81}">
  <dimension ref="A1:F16"/>
  <sheetViews>
    <sheetView zoomScale="120" zoomScaleNormal="120" workbookViewId="0">
      <selection activeCell="F28" sqref="F28"/>
    </sheetView>
  </sheetViews>
  <sheetFormatPr baseColWidth="10" defaultRowHeight="15" x14ac:dyDescent="0.25"/>
  <cols>
    <col min="2" max="2" width="6.28515625" style="36" customWidth="1"/>
    <col min="3" max="5" width="8.5703125" style="36" customWidth="1"/>
  </cols>
  <sheetData>
    <row r="1" spans="1:6" x14ac:dyDescent="0.25">
      <c r="A1" s="97"/>
      <c r="B1" s="98"/>
      <c r="C1" s="98"/>
      <c r="D1" s="98"/>
      <c r="E1" s="98"/>
      <c r="F1" s="97"/>
    </row>
    <row r="2" spans="1:6" ht="24" x14ac:dyDescent="0.25">
      <c r="A2" s="97"/>
      <c r="B2" s="151" t="s">
        <v>28</v>
      </c>
      <c r="C2" s="152" t="s">
        <v>70</v>
      </c>
      <c r="D2" s="152" t="s">
        <v>71</v>
      </c>
      <c r="E2" s="152" t="s">
        <v>72</v>
      </c>
      <c r="F2" s="97"/>
    </row>
    <row r="3" spans="1:6" ht="19.5" customHeight="1" x14ac:dyDescent="0.25">
      <c r="A3" s="97"/>
      <c r="B3" s="96">
        <v>0</v>
      </c>
      <c r="C3" s="95" t="e" vm="1">
        <v>#VALUE!</v>
      </c>
      <c r="D3" s="95" t="e" vm="2">
        <v>#VALUE!</v>
      </c>
      <c r="E3" s="95" t="e" vm="3">
        <v>#VALUE!</v>
      </c>
      <c r="F3" s="97"/>
    </row>
    <row r="4" spans="1:6" ht="19.5" customHeight="1" x14ac:dyDescent="0.25">
      <c r="A4" s="97"/>
      <c r="B4" s="96">
        <v>20</v>
      </c>
      <c r="C4" s="96"/>
      <c r="D4" s="96"/>
      <c r="E4" s="96"/>
      <c r="F4" s="97"/>
    </row>
    <row r="5" spans="1:6" ht="19.5" customHeight="1" x14ac:dyDescent="0.25">
      <c r="A5" s="97"/>
      <c r="B5" s="96">
        <v>40</v>
      </c>
      <c r="C5" s="96"/>
      <c r="D5" s="96"/>
      <c r="E5" s="96"/>
      <c r="F5" s="97"/>
    </row>
    <row r="6" spans="1:6" ht="19.5" customHeight="1" x14ac:dyDescent="0.25">
      <c r="A6" s="97"/>
      <c r="B6" s="96">
        <v>60</v>
      </c>
      <c r="C6" s="96"/>
      <c r="D6" s="96"/>
      <c r="E6" s="96"/>
      <c r="F6" s="97"/>
    </row>
    <row r="7" spans="1:6" ht="19.5" customHeight="1" x14ac:dyDescent="0.25">
      <c r="A7" s="97"/>
      <c r="B7" s="96">
        <v>80</v>
      </c>
      <c r="C7" s="96"/>
      <c r="D7" s="96"/>
      <c r="E7" s="96"/>
      <c r="F7" s="97"/>
    </row>
    <row r="8" spans="1:6" ht="19.5" customHeight="1" x14ac:dyDescent="0.25">
      <c r="A8" s="97"/>
      <c r="B8" s="96">
        <v>100</v>
      </c>
      <c r="C8" s="96"/>
      <c r="D8" s="96"/>
      <c r="E8" s="96"/>
      <c r="F8" s="97"/>
    </row>
    <row r="9" spans="1:6" ht="19.5" customHeight="1" x14ac:dyDescent="0.25">
      <c r="A9" s="97"/>
      <c r="B9" s="96">
        <v>120</v>
      </c>
      <c r="C9" s="96"/>
      <c r="D9" s="96"/>
      <c r="E9" s="96"/>
      <c r="F9" s="97"/>
    </row>
    <row r="10" spans="1:6" ht="19.5" customHeight="1" x14ac:dyDescent="0.25">
      <c r="A10" s="97"/>
      <c r="B10" s="96">
        <v>140</v>
      </c>
      <c r="C10" s="96"/>
      <c r="D10" s="96"/>
      <c r="E10" s="96"/>
      <c r="F10" s="97"/>
    </row>
    <row r="11" spans="1:6" ht="19.5" customHeight="1" x14ac:dyDescent="0.25">
      <c r="A11" s="97"/>
      <c r="B11" s="96">
        <v>160</v>
      </c>
      <c r="C11" s="96"/>
      <c r="D11" s="96"/>
      <c r="E11" s="96"/>
      <c r="F11" s="97"/>
    </row>
    <row r="12" spans="1:6" ht="19.5" customHeight="1" x14ac:dyDescent="0.25">
      <c r="A12" s="97"/>
      <c r="B12" s="96">
        <v>180</v>
      </c>
      <c r="C12" s="96"/>
      <c r="D12" s="96"/>
      <c r="E12" s="96"/>
      <c r="F12" s="97"/>
    </row>
    <row r="13" spans="1:6" ht="19.5" customHeight="1" x14ac:dyDescent="0.25">
      <c r="A13" s="97"/>
      <c r="B13" s="96">
        <v>200</v>
      </c>
      <c r="C13" s="96" t="e" vm="4">
        <v>#VALUE!</v>
      </c>
      <c r="D13" s="96" t="e" vm="5">
        <v>#VALUE!</v>
      </c>
      <c r="E13" s="96" t="e" vm="6">
        <v>#VALUE!</v>
      </c>
      <c r="F13" s="97"/>
    </row>
    <row r="14" spans="1:6" x14ac:dyDescent="0.25">
      <c r="A14" s="97"/>
      <c r="B14" s="98"/>
      <c r="C14" s="98"/>
      <c r="D14" s="98"/>
      <c r="E14" s="98"/>
      <c r="F14" s="97"/>
    </row>
    <row r="15" spans="1:6" x14ac:dyDescent="0.25">
      <c r="A15" s="97"/>
    </row>
    <row r="16" spans="1:6" x14ac:dyDescent="0.25">
      <c r="A16" s="97"/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CAD2-D37D-4669-829A-23717BB9753D}">
  <dimension ref="A1:M304"/>
  <sheetViews>
    <sheetView zoomScale="60" zoomScaleNormal="60" workbookViewId="0">
      <selection activeCell="P170" sqref="P170"/>
    </sheetView>
  </sheetViews>
  <sheetFormatPr baseColWidth="10" defaultRowHeight="15" x14ac:dyDescent="0.25"/>
  <cols>
    <col min="3" max="3" width="15.7109375" customWidth="1"/>
    <col min="7" max="7" width="12.7109375" style="1" customWidth="1"/>
    <col min="11" max="11" width="12.5703125" customWidth="1"/>
  </cols>
  <sheetData>
    <row r="1" spans="1:13" x14ac:dyDescent="0.25">
      <c r="A1" s="102"/>
      <c r="B1" s="202" t="s">
        <v>70</v>
      </c>
      <c r="C1" s="203"/>
      <c r="D1" s="203"/>
      <c r="E1" s="204"/>
      <c r="F1" s="202" t="s">
        <v>71</v>
      </c>
      <c r="G1" s="203"/>
      <c r="H1" s="203"/>
      <c r="I1" s="203"/>
      <c r="J1" s="202" t="s">
        <v>72</v>
      </c>
      <c r="K1" s="203"/>
      <c r="L1" s="203"/>
      <c r="M1" s="204"/>
    </row>
    <row r="2" spans="1:13" ht="30" x14ac:dyDescent="0.25">
      <c r="A2" s="126" t="s">
        <v>28</v>
      </c>
      <c r="B2" s="125" t="s">
        <v>53</v>
      </c>
      <c r="C2" s="123" t="s">
        <v>56</v>
      </c>
      <c r="D2" s="123" t="s">
        <v>54</v>
      </c>
      <c r="E2" s="124" t="s">
        <v>55</v>
      </c>
      <c r="F2" s="125" t="s">
        <v>53</v>
      </c>
      <c r="G2" s="123" t="s">
        <v>56</v>
      </c>
      <c r="H2" s="123" t="s">
        <v>54</v>
      </c>
      <c r="I2" s="123" t="s">
        <v>55</v>
      </c>
      <c r="J2" s="125" t="s">
        <v>53</v>
      </c>
      <c r="K2" s="123" t="s">
        <v>56</v>
      </c>
      <c r="L2" s="123" t="s">
        <v>54</v>
      </c>
      <c r="M2" s="124" t="s">
        <v>55</v>
      </c>
    </row>
    <row r="3" spans="1:13" x14ac:dyDescent="0.25">
      <c r="A3" s="127">
        <v>1</v>
      </c>
      <c r="B3" s="17">
        <v>0</v>
      </c>
      <c r="C3" s="6">
        <v>6.3</v>
      </c>
      <c r="D3" s="6">
        <v>17.399999999999999</v>
      </c>
      <c r="E3" s="13">
        <v>0.5</v>
      </c>
      <c r="F3" s="18">
        <v>3.5</v>
      </c>
      <c r="G3" s="1">
        <v>6</v>
      </c>
      <c r="H3" s="1">
        <v>50.7</v>
      </c>
      <c r="I3" s="1">
        <v>7.7</v>
      </c>
      <c r="J3" s="17">
        <v>3</v>
      </c>
      <c r="K3" s="6">
        <v>6.5</v>
      </c>
      <c r="L3" s="6">
        <v>24.5</v>
      </c>
      <c r="M3" s="13">
        <v>2.7</v>
      </c>
    </row>
    <row r="4" spans="1:13" x14ac:dyDescent="0.25">
      <c r="A4" s="127">
        <v>2</v>
      </c>
      <c r="B4" s="18">
        <v>0</v>
      </c>
      <c r="C4" s="1">
        <v>6.3</v>
      </c>
      <c r="D4" s="1">
        <v>17.399999999999999</v>
      </c>
      <c r="E4" s="14">
        <v>0.5</v>
      </c>
      <c r="F4" s="18">
        <v>3.5</v>
      </c>
      <c r="G4" s="1">
        <v>5.9</v>
      </c>
      <c r="H4" s="1">
        <v>51.4</v>
      </c>
      <c r="I4" s="1">
        <v>7.6</v>
      </c>
      <c r="J4" s="18">
        <v>3.5</v>
      </c>
      <c r="K4" s="1">
        <v>6.4</v>
      </c>
      <c r="L4" s="1">
        <v>41.5</v>
      </c>
      <c r="M4" s="14">
        <v>5.7</v>
      </c>
    </row>
    <row r="5" spans="1:13" x14ac:dyDescent="0.25">
      <c r="A5" s="127">
        <v>3</v>
      </c>
      <c r="B5" s="18">
        <v>0</v>
      </c>
      <c r="C5" s="1">
        <v>6.2</v>
      </c>
      <c r="D5" s="1">
        <v>17.8</v>
      </c>
      <c r="E5" s="14">
        <v>0.5</v>
      </c>
      <c r="F5" s="18">
        <v>3.5</v>
      </c>
      <c r="G5" s="1">
        <v>6.4</v>
      </c>
      <c r="H5" s="1">
        <v>52.2</v>
      </c>
      <c r="I5" s="1">
        <v>8</v>
      </c>
      <c r="J5" s="18">
        <v>3.5</v>
      </c>
      <c r="K5" s="1">
        <v>6.3</v>
      </c>
      <c r="L5" s="1">
        <v>49.4</v>
      </c>
      <c r="M5" s="14">
        <v>7</v>
      </c>
    </row>
    <row r="6" spans="1:13" x14ac:dyDescent="0.25">
      <c r="A6" s="127">
        <v>4</v>
      </c>
      <c r="B6" s="18">
        <v>3.3</v>
      </c>
      <c r="C6" s="1">
        <v>6</v>
      </c>
      <c r="D6" s="1">
        <v>23.8</v>
      </c>
      <c r="E6" s="14">
        <v>3.2</v>
      </c>
      <c r="F6" s="18">
        <v>3.4</v>
      </c>
      <c r="G6" s="1">
        <v>7</v>
      </c>
      <c r="H6" s="1">
        <v>52.7</v>
      </c>
      <c r="I6" s="1">
        <v>7.8</v>
      </c>
      <c r="J6" s="18">
        <v>3.5</v>
      </c>
      <c r="K6" s="1">
        <v>6</v>
      </c>
      <c r="L6" s="1">
        <v>52</v>
      </c>
      <c r="M6" s="14">
        <v>7.4</v>
      </c>
    </row>
    <row r="7" spans="1:13" x14ac:dyDescent="0.25">
      <c r="A7" s="127">
        <v>5</v>
      </c>
      <c r="B7" s="18">
        <v>3.5</v>
      </c>
      <c r="C7" s="1">
        <v>5.9</v>
      </c>
      <c r="D7" s="1">
        <v>43.2</v>
      </c>
      <c r="E7" s="14">
        <v>6.2</v>
      </c>
      <c r="F7" s="18">
        <v>3.4</v>
      </c>
      <c r="G7" s="1">
        <v>6.8</v>
      </c>
      <c r="H7" s="1">
        <v>53.3</v>
      </c>
      <c r="I7" s="1">
        <v>7.6</v>
      </c>
      <c r="J7" s="18">
        <v>3.5</v>
      </c>
      <c r="K7" s="1">
        <v>6.1</v>
      </c>
      <c r="L7" s="1">
        <v>52.9</v>
      </c>
      <c r="M7" s="14">
        <v>7.6</v>
      </c>
    </row>
    <row r="8" spans="1:13" x14ac:dyDescent="0.25">
      <c r="A8" s="127">
        <v>6</v>
      </c>
      <c r="B8" s="160">
        <v>3.5</v>
      </c>
      <c r="C8" s="161">
        <v>6.9</v>
      </c>
      <c r="D8" s="161">
        <v>50.7</v>
      </c>
      <c r="E8" s="162">
        <v>7.4</v>
      </c>
      <c r="F8" s="160">
        <v>3.5</v>
      </c>
      <c r="G8" s="161">
        <v>6.3</v>
      </c>
      <c r="H8" s="161">
        <v>53.6</v>
      </c>
      <c r="I8" s="161">
        <v>7.7</v>
      </c>
      <c r="J8" s="160">
        <v>3.4</v>
      </c>
      <c r="K8" s="161">
        <v>6.9</v>
      </c>
      <c r="L8" s="161">
        <v>53.7</v>
      </c>
      <c r="M8" s="162">
        <v>7.6</v>
      </c>
    </row>
    <row r="9" spans="1:13" x14ac:dyDescent="0.25">
      <c r="A9" s="127">
        <v>7</v>
      </c>
      <c r="B9" s="18">
        <v>3.5</v>
      </c>
      <c r="C9" s="1">
        <v>7</v>
      </c>
      <c r="D9" s="1">
        <v>53</v>
      </c>
      <c r="E9" s="14">
        <v>8.1</v>
      </c>
      <c r="F9" s="18">
        <v>3.5</v>
      </c>
      <c r="G9" s="1">
        <v>5.9</v>
      </c>
      <c r="H9" s="1">
        <v>53.9</v>
      </c>
      <c r="I9" s="1">
        <v>7.9</v>
      </c>
      <c r="J9" s="18">
        <v>3.5</v>
      </c>
      <c r="K9" s="1">
        <v>6.4</v>
      </c>
      <c r="L9" s="1">
        <v>54</v>
      </c>
      <c r="M9" s="14">
        <v>8.1999999999999993</v>
      </c>
    </row>
    <row r="10" spans="1:13" x14ac:dyDescent="0.25">
      <c r="A10" s="127">
        <v>8</v>
      </c>
      <c r="B10" s="18">
        <v>3.5</v>
      </c>
      <c r="C10" s="1">
        <v>6.8</v>
      </c>
      <c r="D10" s="1">
        <v>53.8</v>
      </c>
      <c r="E10" s="14">
        <v>8.1999999999999993</v>
      </c>
      <c r="F10" s="18">
        <v>3.5</v>
      </c>
      <c r="G10" s="1">
        <v>6</v>
      </c>
      <c r="H10" s="1">
        <v>53.6</v>
      </c>
      <c r="I10" s="1">
        <v>7.9</v>
      </c>
      <c r="J10" s="18">
        <v>3.5</v>
      </c>
      <c r="K10" s="1">
        <v>6</v>
      </c>
      <c r="L10" s="1">
        <v>52.7</v>
      </c>
      <c r="M10" s="14">
        <v>7.4</v>
      </c>
    </row>
    <row r="11" spans="1:13" x14ac:dyDescent="0.25">
      <c r="A11" s="127">
        <v>9</v>
      </c>
      <c r="B11" s="18">
        <v>3.5</v>
      </c>
      <c r="C11" s="1">
        <v>6.5</v>
      </c>
      <c r="D11" s="1">
        <v>54.3</v>
      </c>
      <c r="E11" s="14">
        <v>8.3000000000000007</v>
      </c>
      <c r="F11" s="18">
        <v>3.4</v>
      </c>
      <c r="G11" s="1">
        <v>6.9</v>
      </c>
      <c r="H11" s="1">
        <v>53</v>
      </c>
      <c r="I11" s="1">
        <v>7.9</v>
      </c>
      <c r="J11" s="18">
        <v>3.5</v>
      </c>
      <c r="K11" s="1">
        <v>6.1</v>
      </c>
      <c r="L11" s="1">
        <v>52.5</v>
      </c>
      <c r="M11" s="14">
        <v>7.8</v>
      </c>
    </row>
    <row r="12" spans="1:13" x14ac:dyDescent="0.25">
      <c r="A12" s="127">
        <v>10</v>
      </c>
      <c r="B12" s="18">
        <v>3.5</v>
      </c>
      <c r="C12" s="1">
        <v>6.1</v>
      </c>
      <c r="D12" s="1">
        <v>54.2</v>
      </c>
      <c r="E12" s="14">
        <v>8.3000000000000007</v>
      </c>
      <c r="F12" s="18">
        <v>3.5</v>
      </c>
      <c r="G12" s="1">
        <v>6.4</v>
      </c>
      <c r="H12" s="1">
        <v>53.3</v>
      </c>
      <c r="I12" s="1">
        <v>7.8</v>
      </c>
      <c r="J12" s="18">
        <v>3.4</v>
      </c>
      <c r="K12" s="1">
        <v>6.8</v>
      </c>
      <c r="L12" s="1">
        <v>52.8</v>
      </c>
      <c r="M12" s="14">
        <v>7.7</v>
      </c>
    </row>
    <row r="13" spans="1:13" x14ac:dyDescent="0.25">
      <c r="A13" s="127">
        <v>11</v>
      </c>
      <c r="B13" s="18">
        <v>3.5</v>
      </c>
      <c r="C13" s="1">
        <v>5.8</v>
      </c>
      <c r="D13" s="1">
        <v>54.1</v>
      </c>
      <c r="E13" s="14">
        <v>8.3000000000000007</v>
      </c>
      <c r="F13" s="18">
        <v>3.5</v>
      </c>
      <c r="G13" s="1">
        <v>6</v>
      </c>
      <c r="H13" s="1">
        <v>53.7</v>
      </c>
      <c r="I13" s="1">
        <v>8</v>
      </c>
      <c r="J13" s="18">
        <v>3.4</v>
      </c>
      <c r="K13" s="1">
        <v>6.4</v>
      </c>
      <c r="L13" s="1">
        <v>53</v>
      </c>
      <c r="M13" s="14">
        <v>7.5</v>
      </c>
    </row>
    <row r="14" spans="1:13" x14ac:dyDescent="0.25">
      <c r="A14" s="127">
        <v>12</v>
      </c>
      <c r="B14" s="18">
        <v>3.5</v>
      </c>
      <c r="C14" s="1">
        <v>6.9</v>
      </c>
      <c r="D14" s="1">
        <v>54.1</v>
      </c>
      <c r="E14" s="14">
        <v>8.4</v>
      </c>
      <c r="F14" s="18">
        <v>3.5</v>
      </c>
      <c r="G14" s="1">
        <v>6</v>
      </c>
      <c r="H14" s="1">
        <v>53.1</v>
      </c>
      <c r="I14" s="1">
        <v>7.4</v>
      </c>
      <c r="J14" s="18">
        <v>3.5</v>
      </c>
      <c r="K14" s="1">
        <v>6</v>
      </c>
      <c r="L14" s="1">
        <v>53.2</v>
      </c>
      <c r="M14" s="14">
        <v>7.5</v>
      </c>
    </row>
    <row r="15" spans="1:13" x14ac:dyDescent="0.25">
      <c r="A15" s="127">
        <v>13</v>
      </c>
      <c r="B15" s="18">
        <v>3.5</v>
      </c>
      <c r="C15" s="1">
        <v>6.5</v>
      </c>
      <c r="D15" s="1">
        <v>53.6</v>
      </c>
      <c r="E15" s="14">
        <v>8.1999999999999993</v>
      </c>
      <c r="F15" s="18">
        <v>3.4</v>
      </c>
      <c r="G15" s="1">
        <v>6.8</v>
      </c>
      <c r="H15" s="1">
        <v>53.3</v>
      </c>
      <c r="I15" s="1">
        <v>8</v>
      </c>
      <c r="J15" s="18">
        <v>3.5</v>
      </c>
      <c r="K15" s="1">
        <v>6.2</v>
      </c>
      <c r="L15" s="1">
        <v>53.3</v>
      </c>
      <c r="M15" s="14">
        <v>7.5</v>
      </c>
    </row>
    <row r="16" spans="1:13" x14ac:dyDescent="0.25">
      <c r="A16" s="127">
        <v>14</v>
      </c>
      <c r="B16" s="18">
        <v>3.5</v>
      </c>
      <c r="C16" s="1">
        <v>6.1</v>
      </c>
      <c r="D16" s="1">
        <v>52.9</v>
      </c>
      <c r="E16" s="14">
        <v>8.1</v>
      </c>
      <c r="F16" s="18">
        <v>3.5</v>
      </c>
      <c r="G16" s="1">
        <v>6.4</v>
      </c>
      <c r="H16" s="1">
        <v>53.6</v>
      </c>
      <c r="I16" s="1">
        <v>8</v>
      </c>
      <c r="J16" s="18">
        <v>3.4</v>
      </c>
      <c r="K16" s="1">
        <v>6.8</v>
      </c>
      <c r="L16" s="1">
        <v>53.3</v>
      </c>
      <c r="M16" s="14">
        <v>7.2</v>
      </c>
    </row>
    <row r="17" spans="1:13" x14ac:dyDescent="0.25">
      <c r="A17" s="127">
        <v>15</v>
      </c>
      <c r="B17" s="18">
        <v>3.5</v>
      </c>
      <c r="C17" s="1">
        <v>5.9</v>
      </c>
      <c r="D17" s="1">
        <v>52.8</v>
      </c>
      <c r="E17" s="14">
        <v>8</v>
      </c>
      <c r="F17" s="18">
        <v>3.5</v>
      </c>
      <c r="G17" s="1">
        <v>6</v>
      </c>
      <c r="H17" s="1">
        <v>53.3</v>
      </c>
      <c r="I17" s="1">
        <v>7.4</v>
      </c>
      <c r="J17" s="18">
        <v>3.4</v>
      </c>
      <c r="K17" s="1">
        <v>6.4</v>
      </c>
      <c r="L17" s="1">
        <v>53.2</v>
      </c>
      <c r="M17" s="14">
        <v>7.2</v>
      </c>
    </row>
    <row r="18" spans="1:13" x14ac:dyDescent="0.25">
      <c r="A18" s="127">
        <v>16</v>
      </c>
      <c r="B18" s="18">
        <v>3.4</v>
      </c>
      <c r="C18" s="1">
        <v>6.9</v>
      </c>
      <c r="D18" s="1">
        <v>53</v>
      </c>
      <c r="E18" s="14">
        <v>7.9</v>
      </c>
      <c r="F18" s="18">
        <v>3.5</v>
      </c>
      <c r="G18" s="1">
        <v>6.1</v>
      </c>
      <c r="H18" s="1">
        <v>53.6</v>
      </c>
      <c r="I18" s="1">
        <v>8.1</v>
      </c>
      <c r="J18" s="18">
        <v>3.5</v>
      </c>
      <c r="K18" s="1">
        <v>6</v>
      </c>
      <c r="L18" s="1">
        <v>53.6</v>
      </c>
      <c r="M18" s="14">
        <v>7.8</v>
      </c>
    </row>
    <row r="19" spans="1:13" x14ac:dyDescent="0.25">
      <c r="A19" s="127">
        <v>17</v>
      </c>
      <c r="B19" s="18">
        <v>3.5</v>
      </c>
      <c r="C19" s="1">
        <v>6.5</v>
      </c>
      <c r="D19" s="1">
        <v>53.2</v>
      </c>
      <c r="E19" s="14">
        <v>7.8</v>
      </c>
      <c r="F19" s="18">
        <v>3.4</v>
      </c>
      <c r="G19" s="1">
        <v>6.8</v>
      </c>
      <c r="H19" s="1">
        <v>53.4</v>
      </c>
      <c r="I19" s="1">
        <v>7.7</v>
      </c>
      <c r="J19" s="18">
        <v>3.4</v>
      </c>
      <c r="K19" s="1">
        <v>6.2</v>
      </c>
      <c r="L19" s="1">
        <v>53.8</v>
      </c>
      <c r="M19" s="14">
        <v>7.5</v>
      </c>
    </row>
    <row r="20" spans="1:13" x14ac:dyDescent="0.25">
      <c r="A20" s="127">
        <v>18</v>
      </c>
      <c r="B20" s="18">
        <v>3.5</v>
      </c>
      <c r="C20" s="1">
        <v>6.1</v>
      </c>
      <c r="D20" s="1">
        <v>53.4</v>
      </c>
      <c r="E20" s="14">
        <v>7.8</v>
      </c>
      <c r="F20" s="18">
        <v>3.4</v>
      </c>
      <c r="G20" s="1">
        <v>6.4</v>
      </c>
      <c r="H20" s="1">
        <v>53.7</v>
      </c>
      <c r="I20" s="1">
        <v>7.7</v>
      </c>
      <c r="J20" s="18">
        <v>3.4</v>
      </c>
      <c r="K20" s="1">
        <v>6.8</v>
      </c>
      <c r="L20" s="1">
        <v>53.5</v>
      </c>
      <c r="M20" s="14">
        <v>7.3</v>
      </c>
    </row>
    <row r="21" spans="1:13" x14ac:dyDescent="0.25">
      <c r="A21" s="127">
        <v>19</v>
      </c>
      <c r="B21" s="18">
        <v>3.5</v>
      </c>
      <c r="C21" s="1">
        <v>6</v>
      </c>
      <c r="D21" s="1">
        <v>53.6</v>
      </c>
      <c r="E21" s="14">
        <v>7.8</v>
      </c>
      <c r="F21" s="18">
        <v>3.5</v>
      </c>
      <c r="G21" s="1">
        <v>6</v>
      </c>
      <c r="H21" s="1">
        <v>53.4</v>
      </c>
      <c r="I21" s="1">
        <v>7.9</v>
      </c>
      <c r="J21" s="18">
        <v>3.4</v>
      </c>
      <c r="K21" s="1">
        <v>6.3</v>
      </c>
      <c r="L21" s="1">
        <v>53.7</v>
      </c>
      <c r="M21" s="14">
        <v>7.6</v>
      </c>
    </row>
    <row r="22" spans="1:13" x14ac:dyDescent="0.25">
      <c r="A22" s="127">
        <v>20</v>
      </c>
      <c r="B22" s="18">
        <v>3.4</v>
      </c>
      <c r="C22" s="1">
        <v>6.9</v>
      </c>
      <c r="D22" s="1">
        <v>53.6</v>
      </c>
      <c r="E22" s="14">
        <v>7.8</v>
      </c>
      <c r="F22" s="18">
        <v>3.5</v>
      </c>
      <c r="G22" s="1">
        <v>6.1</v>
      </c>
      <c r="H22" s="1">
        <v>52.9</v>
      </c>
      <c r="I22" s="1">
        <v>7.9</v>
      </c>
      <c r="J22" s="18">
        <v>3.4</v>
      </c>
      <c r="K22" s="1">
        <v>6</v>
      </c>
      <c r="L22" s="1">
        <v>53.7</v>
      </c>
      <c r="M22" s="14">
        <v>7.4</v>
      </c>
    </row>
    <row r="23" spans="1:13" x14ac:dyDescent="0.25">
      <c r="A23" s="127">
        <v>21</v>
      </c>
      <c r="B23" s="18">
        <v>3.5</v>
      </c>
      <c r="C23" s="1">
        <v>6.5</v>
      </c>
      <c r="D23" s="1">
        <v>53.6</v>
      </c>
      <c r="E23" s="14">
        <v>7.7</v>
      </c>
      <c r="F23" s="18">
        <v>3.4</v>
      </c>
      <c r="G23" s="1">
        <v>6.7</v>
      </c>
      <c r="H23" s="1">
        <v>52.5</v>
      </c>
      <c r="I23" s="1">
        <v>8</v>
      </c>
      <c r="J23" s="18">
        <v>3.4</v>
      </c>
      <c r="K23" s="1">
        <v>6.3</v>
      </c>
      <c r="L23" s="1">
        <v>53.8</v>
      </c>
      <c r="M23" s="14">
        <v>7.4</v>
      </c>
    </row>
    <row r="24" spans="1:13" x14ac:dyDescent="0.25">
      <c r="A24" s="127">
        <v>22</v>
      </c>
      <c r="B24" s="18">
        <v>3.5</v>
      </c>
      <c r="C24" s="1">
        <v>6.1</v>
      </c>
      <c r="D24" s="1">
        <v>53.8</v>
      </c>
      <c r="E24" s="14">
        <v>7.8</v>
      </c>
      <c r="F24" s="18">
        <v>3.5</v>
      </c>
      <c r="G24" s="1">
        <v>6</v>
      </c>
      <c r="H24" s="1">
        <v>52</v>
      </c>
      <c r="I24" s="1">
        <v>8.1</v>
      </c>
      <c r="J24" s="18">
        <v>3.4</v>
      </c>
      <c r="K24" s="1">
        <v>6.8</v>
      </c>
      <c r="L24" s="1">
        <v>53.8</v>
      </c>
      <c r="M24" s="14">
        <v>7.3</v>
      </c>
    </row>
    <row r="25" spans="1:13" x14ac:dyDescent="0.25">
      <c r="A25" s="127">
        <v>23</v>
      </c>
      <c r="B25" s="18">
        <v>3.5</v>
      </c>
      <c r="C25" s="1">
        <v>6</v>
      </c>
      <c r="D25" s="1">
        <v>53.9</v>
      </c>
      <c r="E25" s="14">
        <v>7.9</v>
      </c>
      <c r="F25" s="18">
        <v>3.5</v>
      </c>
      <c r="G25" s="1">
        <v>5.8</v>
      </c>
      <c r="H25" s="1">
        <v>51.7</v>
      </c>
      <c r="I25" s="1">
        <v>8.1</v>
      </c>
      <c r="J25" s="18">
        <v>3.4</v>
      </c>
      <c r="K25" s="1">
        <v>6.3</v>
      </c>
      <c r="L25" s="1">
        <v>54</v>
      </c>
      <c r="M25" s="14">
        <v>7.5</v>
      </c>
    </row>
    <row r="26" spans="1:13" x14ac:dyDescent="0.25">
      <c r="A26" s="127">
        <v>24</v>
      </c>
      <c r="B26" s="18">
        <v>3.4</v>
      </c>
      <c r="C26" s="1">
        <v>6.9</v>
      </c>
      <c r="D26" s="1">
        <v>54</v>
      </c>
      <c r="E26" s="14">
        <v>7.9</v>
      </c>
      <c r="F26" s="18">
        <v>3.4</v>
      </c>
      <c r="G26" s="1">
        <v>6.8</v>
      </c>
      <c r="H26" s="1">
        <v>51.4</v>
      </c>
      <c r="I26" s="1">
        <v>7.9</v>
      </c>
      <c r="J26" s="18">
        <v>3.4</v>
      </c>
      <c r="K26" s="1">
        <v>5.9</v>
      </c>
      <c r="L26" s="1">
        <v>54.2</v>
      </c>
      <c r="M26" s="14">
        <v>7.4</v>
      </c>
    </row>
    <row r="27" spans="1:13" x14ac:dyDescent="0.25">
      <c r="A27" s="127">
        <v>25</v>
      </c>
      <c r="B27" s="18">
        <v>3.4</v>
      </c>
      <c r="C27" s="1">
        <v>6.4</v>
      </c>
      <c r="D27" s="1">
        <v>54.1</v>
      </c>
      <c r="E27" s="14">
        <v>7.8</v>
      </c>
      <c r="F27" s="18">
        <v>3.4</v>
      </c>
      <c r="G27" s="1">
        <v>6.5</v>
      </c>
      <c r="H27" s="1">
        <v>51.2</v>
      </c>
      <c r="I27" s="1">
        <v>7.9</v>
      </c>
      <c r="J27" s="18">
        <v>3.4</v>
      </c>
      <c r="K27" s="1">
        <v>6.4</v>
      </c>
      <c r="L27" s="1">
        <v>54</v>
      </c>
      <c r="M27" s="14">
        <v>7</v>
      </c>
    </row>
    <row r="28" spans="1:13" x14ac:dyDescent="0.25">
      <c r="A28" s="127">
        <v>26</v>
      </c>
      <c r="B28" s="18">
        <v>3.5</v>
      </c>
      <c r="C28" s="1">
        <v>6</v>
      </c>
      <c r="D28" s="1">
        <v>54.1</v>
      </c>
      <c r="E28" s="14">
        <v>7.7</v>
      </c>
      <c r="F28" s="18">
        <v>3.5</v>
      </c>
      <c r="G28" s="1">
        <v>6.1</v>
      </c>
      <c r="H28" s="1">
        <v>51.1</v>
      </c>
      <c r="I28" s="1">
        <v>7.8</v>
      </c>
      <c r="J28" s="18">
        <v>3.4</v>
      </c>
      <c r="K28" s="1">
        <v>6.2</v>
      </c>
      <c r="L28" s="1">
        <v>54.2</v>
      </c>
      <c r="M28" s="14">
        <v>7.6</v>
      </c>
    </row>
    <row r="29" spans="1:13" x14ac:dyDescent="0.25">
      <c r="A29" s="127">
        <v>27</v>
      </c>
      <c r="B29" s="18">
        <v>3.5</v>
      </c>
      <c r="C29" s="1">
        <v>6.1</v>
      </c>
      <c r="D29" s="1">
        <v>54.1</v>
      </c>
      <c r="E29" s="14">
        <v>7.8</v>
      </c>
      <c r="F29" s="18">
        <v>3.5</v>
      </c>
      <c r="G29" s="1">
        <v>5.8</v>
      </c>
      <c r="H29" s="1">
        <v>51.1</v>
      </c>
      <c r="I29" s="1">
        <v>7.8</v>
      </c>
      <c r="J29" s="18">
        <v>3.4</v>
      </c>
      <c r="K29" s="1">
        <v>6</v>
      </c>
      <c r="L29" s="1">
        <v>54.5</v>
      </c>
      <c r="M29" s="14">
        <v>7.8</v>
      </c>
    </row>
    <row r="30" spans="1:13" x14ac:dyDescent="0.25">
      <c r="A30" s="127">
        <v>28</v>
      </c>
      <c r="B30" s="18">
        <v>3.4</v>
      </c>
      <c r="C30" s="1">
        <v>6.9</v>
      </c>
      <c r="D30" s="1">
        <v>54.3</v>
      </c>
      <c r="E30" s="14">
        <v>7.7</v>
      </c>
      <c r="F30" s="18">
        <v>3.4</v>
      </c>
      <c r="G30" s="1">
        <v>6.8</v>
      </c>
      <c r="H30" s="1">
        <v>51.1</v>
      </c>
      <c r="I30" s="1">
        <v>7.6</v>
      </c>
      <c r="J30" s="18">
        <v>3.4</v>
      </c>
      <c r="K30" s="1">
        <v>6</v>
      </c>
      <c r="L30" s="1">
        <v>54.7</v>
      </c>
      <c r="M30" s="14">
        <v>8.1</v>
      </c>
    </row>
    <row r="31" spans="1:13" x14ac:dyDescent="0.25">
      <c r="A31" s="127">
        <v>29</v>
      </c>
      <c r="B31" s="18">
        <v>3.5</v>
      </c>
      <c r="C31" s="1">
        <v>5.8</v>
      </c>
      <c r="D31" s="1">
        <v>54.5</v>
      </c>
      <c r="E31" s="14">
        <v>7.8</v>
      </c>
      <c r="F31" s="18">
        <v>3.4</v>
      </c>
      <c r="G31" s="1">
        <v>6.5</v>
      </c>
      <c r="H31" s="1">
        <v>51.2</v>
      </c>
      <c r="I31" s="1">
        <v>7.6</v>
      </c>
      <c r="J31" s="18">
        <v>3.4</v>
      </c>
      <c r="K31" s="1">
        <v>6.9</v>
      </c>
      <c r="L31" s="1">
        <v>54.5</v>
      </c>
      <c r="M31" s="14">
        <v>8.3000000000000007</v>
      </c>
    </row>
    <row r="32" spans="1:13" x14ac:dyDescent="0.25">
      <c r="A32" s="127">
        <v>30</v>
      </c>
      <c r="B32" s="18">
        <v>3.5</v>
      </c>
      <c r="C32" s="1">
        <v>5.9</v>
      </c>
      <c r="D32" s="1">
        <v>54.1</v>
      </c>
      <c r="E32" s="14">
        <v>7.8</v>
      </c>
      <c r="F32" s="18">
        <v>3.4</v>
      </c>
      <c r="G32" s="1">
        <v>6.1</v>
      </c>
      <c r="H32" s="1">
        <v>51.3</v>
      </c>
      <c r="I32" s="1">
        <v>7.7</v>
      </c>
      <c r="J32" s="18">
        <v>3.4</v>
      </c>
      <c r="K32" s="1">
        <v>6.4</v>
      </c>
      <c r="L32" s="1">
        <v>54.2</v>
      </c>
      <c r="M32" s="14">
        <v>8.1999999999999993</v>
      </c>
    </row>
    <row r="33" spans="1:13" x14ac:dyDescent="0.25">
      <c r="A33" s="127">
        <v>31</v>
      </c>
      <c r="B33" s="18">
        <v>3.4</v>
      </c>
      <c r="C33" s="1">
        <v>6.9</v>
      </c>
      <c r="D33" s="1">
        <v>54</v>
      </c>
      <c r="E33" s="14">
        <v>7.6</v>
      </c>
      <c r="F33" s="18">
        <v>3.5</v>
      </c>
      <c r="G33" s="1">
        <v>5.8</v>
      </c>
      <c r="H33" s="1">
        <v>51.4</v>
      </c>
      <c r="I33" s="1">
        <v>7.8</v>
      </c>
      <c r="J33" s="18">
        <v>3.4</v>
      </c>
      <c r="K33" s="1">
        <v>6.1</v>
      </c>
      <c r="L33" s="1">
        <v>53.9</v>
      </c>
      <c r="M33" s="14">
        <v>8.1999999999999993</v>
      </c>
    </row>
    <row r="34" spans="1:13" x14ac:dyDescent="0.25">
      <c r="A34" s="127">
        <v>32</v>
      </c>
      <c r="B34" s="18">
        <v>3.4</v>
      </c>
      <c r="C34" s="1">
        <v>6.5</v>
      </c>
      <c r="D34" s="1">
        <v>54.1</v>
      </c>
      <c r="E34" s="14">
        <v>7.7</v>
      </c>
      <c r="F34" s="18">
        <v>3.4</v>
      </c>
      <c r="G34" s="1">
        <v>6.8</v>
      </c>
      <c r="H34" s="1">
        <v>51.5</v>
      </c>
      <c r="I34" s="1">
        <v>7.9</v>
      </c>
      <c r="J34" s="18">
        <v>3.4</v>
      </c>
      <c r="K34" s="1">
        <v>6</v>
      </c>
      <c r="L34" s="1">
        <v>53.7</v>
      </c>
      <c r="M34" s="14">
        <v>8.1</v>
      </c>
    </row>
    <row r="35" spans="1:13" x14ac:dyDescent="0.25">
      <c r="A35" s="127">
        <v>33</v>
      </c>
      <c r="B35" s="18">
        <v>3.5</v>
      </c>
      <c r="C35" s="1">
        <v>6.1</v>
      </c>
      <c r="D35" s="1">
        <v>54</v>
      </c>
      <c r="E35" s="14">
        <v>7.2</v>
      </c>
      <c r="F35" s="18">
        <v>3.4</v>
      </c>
      <c r="G35" s="1">
        <v>6.6</v>
      </c>
      <c r="H35" s="1">
        <v>51.6</v>
      </c>
      <c r="I35" s="1">
        <v>7.7</v>
      </c>
      <c r="J35" s="18">
        <v>3.4</v>
      </c>
      <c r="K35" s="1">
        <v>6.9</v>
      </c>
      <c r="L35" s="1">
        <v>53.6</v>
      </c>
      <c r="M35" s="14">
        <v>8</v>
      </c>
    </row>
    <row r="36" spans="1:13" x14ac:dyDescent="0.25">
      <c r="A36" s="127">
        <v>34</v>
      </c>
      <c r="B36" s="18">
        <v>3.5</v>
      </c>
      <c r="C36" s="1">
        <v>6</v>
      </c>
      <c r="D36" s="1">
        <v>53.9</v>
      </c>
      <c r="E36" s="14">
        <v>7.9</v>
      </c>
      <c r="F36" s="18">
        <v>3.4</v>
      </c>
      <c r="G36" s="1">
        <v>6.2</v>
      </c>
      <c r="H36" s="1">
        <v>51.8</v>
      </c>
      <c r="I36" s="1">
        <v>7.7</v>
      </c>
      <c r="J36" s="18">
        <v>3.4</v>
      </c>
      <c r="K36" s="1">
        <v>6.5</v>
      </c>
      <c r="L36" s="1">
        <v>53.5</v>
      </c>
      <c r="M36" s="14">
        <v>8</v>
      </c>
    </row>
    <row r="37" spans="1:13" x14ac:dyDescent="0.25">
      <c r="A37" s="127">
        <v>35</v>
      </c>
      <c r="B37" s="18">
        <v>3.4</v>
      </c>
      <c r="C37" s="1">
        <v>6.9</v>
      </c>
      <c r="D37" s="1">
        <v>54.3</v>
      </c>
      <c r="E37" s="14">
        <v>7.5</v>
      </c>
      <c r="F37" s="18">
        <v>3.5</v>
      </c>
      <c r="G37" s="1">
        <v>5.8</v>
      </c>
      <c r="H37" s="1">
        <v>52</v>
      </c>
      <c r="I37" s="1">
        <v>7.7</v>
      </c>
      <c r="J37" s="18">
        <v>3.4</v>
      </c>
      <c r="K37" s="1">
        <v>6.1</v>
      </c>
      <c r="L37" s="1">
        <v>53.4</v>
      </c>
      <c r="M37" s="14">
        <v>7.9</v>
      </c>
    </row>
    <row r="38" spans="1:13" x14ac:dyDescent="0.25">
      <c r="A38" s="127">
        <v>36</v>
      </c>
      <c r="B38" s="18">
        <v>3.4</v>
      </c>
      <c r="C38" s="1">
        <v>6.4</v>
      </c>
      <c r="D38" s="1">
        <v>54.3</v>
      </c>
      <c r="E38" s="14">
        <v>8.1</v>
      </c>
      <c r="F38" s="18">
        <v>3.4</v>
      </c>
      <c r="G38" s="1">
        <v>6.8</v>
      </c>
      <c r="H38" s="1">
        <v>52.2</v>
      </c>
      <c r="I38" s="1">
        <v>7.6</v>
      </c>
      <c r="J38" s="18">
        <v>3.4</v>
      </c>
      <c r="K38" s="1">
        <v>5.9</v>
      </c>
      <c r="L38" s="1">
        <v>53.4</v>
      </c>
      <c r="M38" s="14">
        <v>7.8</v>
      </c>
    </row>
    <row r="39" spans="1:13" x14ac:dyDescent="0.25">
      <c r="A39" s="127">
        <v>37</v>
      </c>
      <c r="B39" s="18">
        <v>3.5</v>
      </c>
      <c r="C39" s="1">
        <v>6</v>
      </c>
      <c r="D39" s="1">
        <v>54.1</v>
      </c>
      <c r="E39" s="14">
        <v>7.8</v>
      </c>
      <c r="F39" s="18">
        <v>3.4</v>
      </c>
      <c r="G39" s="1">
        <v>6.6</v>
      </c>
      <c r="H39" s="1">
        <v>52.5</v>
      </c>
      <c r="I39" s="1">
        <v>7.7</v>
      </c>
      <c r="J39" s="18">
        <v>3.4</v>
      </c>
      <c r="K39" s="1">
        <v>6.9</v>
      </c>
      <c r="L39" s="1">
        <v>53.2</v>
      </c>
      <c r="M39" s="14">
        <v>7.8</v>
      </c>
    </row>
    <row r="40" spans="1:13" x14ac:dyDescent="0.25">
      <c r="A40" s="127">
        <v>38</v>
      </c>
      <c r="B40" s="18">
        <v>3.5</v>
      </c>
      <c r="C40" s="1">
        <v>6.1</v>
      </c>
      <c r="D40" s="1">
        <v>54.2</v>
      </c>
      <c r="E40" s="14">
        <v>7.8</v>
      </c>
      <c r="F40" s="18">
        <v>3.4</v>
      </c>
      <c r="G40" s="1">
        <v>6.2</v>
      </c>
      <c r="H40" s="1">
        <v>53.1</v>
      </c>
      <c r="I40" s="1">
        <v>7.5</v>
      </c>
      <c r="J40" s="18">
        <v>3.4</v>
      </c>
      <c r="K40" s="1">
        <v>6.5</v>
      </c>
      <c r="L40" s="1">
        <v>53</v>
      </c>
      <c r="M40" s="14">
        <v>7.7</v>
      </c>
    </row>
    <row r="41" spans="1:13" x14ac:dyDescent="0.25">
      <c r="A41" s="127">
        <v>39</v>
      </c>
      <c r="B41" s="18">
        <v>3.4</v>
      </c>
      <c r="C41" s="1">
        <v>6.9</v>
      </c>
      <c r="D41" s="1">
        <v>54.1</v>
      </c>
      <c r="E41" s="14">
        <v>7.9</v>
      </c>
      <c r="F41" s="18">
        <v>3.5</v>
      </c>
      <c r="G41" s="1">
        <v>5.8</v>
      </c>
      <c r="H41" s="1">
        <v>53.6</v>
      </c>
      <c r="I41" s="1">
        <v>7.7</v>
      </c>
      <c r="J41" s="18">
        <v>3.4</v>
      </c>
      <c r="K41" s="1">
        <v>6.1</v>
      </c>
      <c r="L41" s="1">
        <v>53.2</v>
      </c>
      <c r="M41" s="14">
        <v>7.6</v>
      </c>
    </row>
    <row r="42" spans="1:13" x14ac:dyDescent="0.25">
      <c r="A42" s="127">
        <v>40</v>
      </c>
      <c r="B42" s="18">
        <v>3.4</v>
      </c>
      <c r="C42" s="1">
        <v>6.4</v>
      </c>
      <c r="D42" s="1">
        <v>53.9</v>
      </c>
      <c r="E42" s="14">
        <v>8</v>
      </c>
      <c r="F42" s="18">
        <v>3.4</v>
      </c>
      <c r="G42" s="1">
        <v>6.7</v>
      </c>
      <c r="H42" s="1">
        <v>53.8</v>
      </c>
      <c r="I42" s="1">
        <v>7.8</v>
      </c>
      <c r="J42" s="18">
        <v>3.4</v>
      </c>
      <c r="K42" s="1">
        <v>5.9</v>
      </c>
      <c r="L42" s="1">
        <v>53</v>
      </c>
      <c r="M42" s="14">
        <v>7.9</v>
      </c>
    </row>
    <row r="43" spans="1:13" x14ac:dyDescent="0.25">
      <c r="A43" s="127">
        <v>41</v>
      </c>
      <c r="B43" s="18">
        <v>3.5</v>
      </c>
      <c r="C43" s="1">
        <v>6</v>
      </c>
      <c r="D43" s="1">
        <v>53.6</v>
      </c>
      <c r="E43" s="14">
        <v>7.9</v>
      </c>
      <c r="F43" s="18">
        <v>3.4</v>
      </c>
      <c r="G43" s="1">
        <v>6.6</v>
      </c>
      <c r="H43" s="1">
        <v>53.7</v>
      </c>
      <c r="I43" s="1">
        <v>7.9</v>
      </c>
      <c r="J43" s="18">
        <v>3.4</v>
      </c>
      <c r="K43" s="1">
        <v>6.9</v>
      </c>
      <c r="L43" s="1">
        <v>52.9</v>
      </c>
      <c r="M43" s="14">
        <v>7.9</v>
      </c>
    </row>
    <row r="44" spans="1:13" x14ac:dyDescent="0.25">
      <c r="A44" s="127">
        <v>42</v>
      </c>
      <c r="B44" s="18">
        <v>3.4</v>
      </c>
      <c r="C44" s="1">
        <v>6.2</v>
      </c>
      <c r="D44" s="1">
        <v>53.3</v>
      </c>
      <c r="E44" s="14">
        <v>7.8</v>
      </c>
      <c r="F44" s="18">
        <v>3.4</v>
      </c>
      <c r="G44" s="1">
        <v>6.2</v>
      </c>
      <c r="H44" s="1">
        <v>53.6</v>
      </c>
      <c r="I44" s="1">
        <v>7.9</v>
      </c>
      <c r="J44" s="18">
        <v>3.4</v>
      </c>
      <c r="K44" s="1">
        <v>6.5</v>
      </c>
      <c r="L44" s="1">
        <v>52.4</v>
      </c>
      <c r="M44" s="14">
        <v>7.8</v>
      </c>
    </row>
    <row r="45" spans="1:13" x14ac:dyDescent="0.25">
      <c r="A45" s="127">
        <v>43</v>
      </c>
      <c r="B45" s="18">
        <v>3.4</v>
      </c>
      <c r="C45" s="1">
        <v>6.8</v>
      </c>
      <c r="D45" s="1">
        <v>53</v>
      </c>
      <c r="E45" s="14">
        <v>7.9</v>
      </c>
      <c r="F45" s="18">
        <v>3.5</v>
      </c>
      <c r="G45" s="1">
        <v>5.8</v>
      </c>
      <c r="H45" s="1">
        <v>53.6</v>
      </c>
      <c r="I45" s="1">
        <v>7.9</v>
      </c>
      <c r="J45" s="18">
        <v>3.4</v>
      </c>
      <c r="K45" s="1">
        <v>6.1</v>
      </c>
      <c r="L45" s="1">
        <v>52</v>
      </c>
      <c r="M45" s="14">
        <v>7.7</v>
      </c>
    </row>
    <row r="46" spans="1:13" x14ac:dyDescent="0.25">
      <c r="A46" s="127">
        <v>44</v>
      </c>
      <c r="B46" s="18">
        <v>3.4</v>
      </c>
      <c r="C46" s="1">
        <v>6.4</v>
      </c>
      <c r="D46" s="1">
        <v>52.8</v>
      </c>
      <c r="E46" s="14">
        <v>7.9</v>
      </c>
      <c r="F46" s="18">
        <v>3.4</v>
      </c>
      <c r="G46" s="1">
        <v>6.8</v>
      </c>
      <c r="H46" s="1">
        <v>53.5</v>
      </c>
      <c r="I46" s="1">
        <v>7.9</v>
      </c>
      <c r="J46" s="18">
        <v>3.4</v>
      </c>
      <c r="K46" s="1">
        <v>5.9</v>
      </c>
      <c r="L46" s="1">
        <v>51.8</v>
      </c>
      <c r="M46" s="14">
        <v>7.6</v>
      </c>
    </row>
    <row r="47" spans="1:13" x14ac:dyDescent="0.25">
      <c r="A47" s="127">
        <v>45</v>
      </c>
      <c r="B47" s="18">
        <v>3.4</v>
      </c>
      <c r="C47" s="1">
        <v>6</v>
      </c>
      <c r="D47" s="1">
        <v>52.6</v>
      </c>
      <c r="E47" s="14">
        <v>7.8</v>
      </c>
      <c r="F47" s="18">
        <v>3.4</v>
      </c>
      <c r="G47" s="1">
        <v>6.6</v>
      </c>
      <c r="H47" s="1">
        <v>53.2</v>
      </c>
      <c r="I47" s="1">
        <v>7.8</v>
      </c>
      <c r="J47" s="18">
        <v>3.4</v>
      </c>
      <c r="K47" s="1">
        <v>6.9</v>
      </c>
      <c r="L47" s="1">
        <v>51.7</v>
      </c>
      <c r="M47" s="14">
        <v>7.4</v>
      </c>
    </row>
    <row r="48" spans="1:13" x14ac:dyDescent="0.25">
      <c r="A48" s="127">
        <v>46</v>
      </c>
      <c r="B48" s="18">
        <v>3.4</v>
      </c>
      <c r="C48" s="1">
        <v>6.2</v>
      </c>
      <c r="D48" s="1">
        <v>52.5</v>
      </c>
      <c r="E48" s="14">
        <v>7.6</v>
      </c>
      <c r="F48" s="18">
        <v>3.4</v>
      </c>
      <c r="G48" s="1">
        <v>6.2</v>
      </c>
      <c r="H48" s="1">
        <v>53</v>
      </c>
      <c r="I48" s="1">
        <v>7.8</v>
      </c>
      <c r="J48" s="18">
        <v>3.4</v>
      </c>
      <c r="K48" s="1">
        <v>6.6</v>
      </c>
      <c r="L48" s="1">
        <v>51.6</v>
      </c>
      <c r="M48" s="14">
        <v>7.4</v>
      </c>
    </row>
    <row r="49" spans="1:13" x14ac:dyDescent="0.25">
      <c r="A49" s="127">
        <v>47</v>
      </c>
      <c r="B49" s="18">
        <v>3.4</v>
      </c>
      <c r="C49" s="1">
        <v>6.8</v>
      </c>
      <c r="D49" s="1">
        <v>52.4</v>
      </c>
      <c r="E49" s="14">
        <v>7.6</v>
      </c>
      <c r="F49" s="18">
        <v>3.5</v>
      </c>
      <c r="G49" s="1">
        <v>5.7</v>
      </c>
      <c r="H49" s="1">
        <v>52.8</v>
      </c>
      <c r="I49" s="1">
        <v>7.8</v>
      </c>
      <c r="J49" s="18">
        <v>3.4</v>
      </c>
      <c r="K49" s="1">
        <v>6.2</v>
      </c>
      <c r="L49" s="1">
        <v>51.6</v>
      </c>
      <c r="M49" s="14">
        <v>7.3</v>
      </c>
    </row>
    <row r="50" spans="1:13" x14ac:dyDescent="0.25">
      <c r="A50" s="127">
        <v>48</v>
      </c>
      <c r="B50" s="18">
        <v>3.4</v>
      </c>
      <c r="C50" s="1">
        <v>6.3</v>
      </c>
      <c r="D50" s="1">
        <v>52.2</v>
      </c>
      <c r="E50" s="14">
        <v>7.9</v>
      </c>
      <c r="F50" s="18">
        <v>3.4</v>
      </c>
      <c r="G50" s="1">
        <v>6.9</v>
      </c>
      <c r="H50" s="1">
        <v>52.5</v>
      </c>
      <c r="I50" s="1">
        <v>7.8</v>
      </c>
      <c r="J50" s="18">
        <v>3.4</v>
      </c>
      <c r="K50" s="1">
        <v>5.8</v>
      </c>
      <c r="L50" s="1">
        <v>51.7</v>
      </c>
      <c r="M50" s="14">
        <v>7.2</v>
      </c>
    </row>
    <row r="51" spans="1:13" x14ac:dyDescent="0.25">
      <c r="A51" s="127">
        <v>49</v>
      </c>
      <c r="B51" s="18">
        <v>3.4</v>
      </c>
      <c r="C51" s="1">
        <v>6</v>
      </c>
      <c r="D51" s="1">
        <v>51.9</v>
      </c>
      <c r="E51" s="14">
        <v>8</v>
      </c>
      <c r="F51" s="18">
        <v>3.4</v>
      </c>
      <c r="G51" s="1">
        <v>6.4</v>
      </c>
      <c r="H51" s="1">
        <v>52.3</v>
      </c>
      <c r="I51" s="1">
        <v>7.6</v>
      </c>
      <c r="J51" s="18">
        <v>3.4</v>
      </c>
      <c r="K51" s="1">
        <v>6.8</v>
      </c>
      <c r="L51" s="1">
        <v>51.9</v>
      </c>
      <c r="M51" s="14">
        <v>7.2</v>
      </c>
    </row>
    <row r="52" spans="1:13" x14ac:dyDescent="0.25">
      <c r="A52" s="127">
        <v>50</v>
      </c>
      <c r="B52" s="18">
        <v>3.4</v>
      </c>
      <c r="C52" s="1">
        <v>6.3</v>
      </c>
      <c r="D52" s="1">
        <v>51.7</v>
      </c>
      <c r="E52" s="14">
        <v>8</v>
      </c>
      <c r="F52" s="18">
        <v>3.4</v>
      </c>
      <c r="G52" s="1">
        <v>6</v>
      </c>
      <c r="H52" s="1">
        <v>52.1</v>
      </c>
      <c r="I52" s="1">
        <v>7.6</v>
      </c>
      <c r="J52" s="18">
        <v>3.4</v>
      </c>
      <c r="K52" s="1">
        <v>6.6</v>
      </c>
      <c r="L52" s="1">
        <v>52.1</v>
      </c>
      <c r="M52" s="14">
        <v>7.3</v>
      </c>
    </row>
    <row r="53" spans="1:13" x14ac:dyDescent="0.25">
      <c r="A53" s="127">
        <v>51</v>
      </c>
      <c r="B53" s="18">
        <v>3.4</v>
      </c>
      <c r="C53" s="1">
        <v>6.8</v>
      </c>
      <c r="D53" s="1">
        <v>51.7</v>
      </c>
      <c r="E53" s="14">
        <v>7.8</v>
      </c>
      <c r="F53" s="18">
        <v>3.4</v>
      </c>
      <c r="G53" s="1">
        <v>6</v>
      </c>
      <c r="H53" s="1">
        <v>51.9</v>
      </c>
      <c r="I53" s="1">
        <v>7.6</v>
      </c>
      <c r="J53" s="18">
        <v>3.4</v>
      </c>
      <c r="K53" s="1">
        <v>5.7</v>
      </c>
      <c r="L53" s="1">
        <v>52.4</v>
      </c>
      <c r="M53" s="14">
        <v>7.3</v>
      </c>
    </row>
    <row r="54" spans="1:13" x14ac:dyDescent="0.25">
      <c r="A54" s="127">
        <v>52</v>
      </c>
      <c r="B54" s="18">
        <v>3.4</v>
      </c>
      <c r="C54" s="1">
        <v>6.3</v>
      </c>
      <c r="D54" s="1">
        <v>51.7</v>
      </c>
      <c r="E54" s="14">
        <v>7.6</v>
      </c>
      <c r="F54" s="18">
        <v>3.4</v>
      </c>
      <c r="G54" s="1">
        <v>6.9</v>
      </c>
      <c r="H54" s="1">
        <v>51.8</v>
      </c>
      <c r="I54" s="1">
        <v>7.7</v>
      </c>
      <c r="J54" s="18">
        <v>3.4</v>
      </c>
      <c r="K54" s="1">
        <v>6.6</v>
      </c>
      <c r="L54" s="1">
        <v>52.8</v>
      </c>
      <c r="M54" s="14">
        <v>7.3</v>
      </c>
    </row>
    <row r="55" spans="1:13" x14ac:dyDescent="0.25">
      <c r="A55" s="127">
        <v>53</v>
      </c>
      <c r="B55" s="18">
        <v>3.4</v>
      </c>
      <c r="C55" s="1">
        <v>6</v>
      </c>
      <c r="D55" s="1">
        <v>51.8</v>
      </c>
      <c r="E55" s="14">
        <v>7.5</v>
      </c>
      <c r="F55" s="18">
        <v>3.4</v>
      </c>
      <c r="G55" s="1">
        <v>6.5</v>
      </c>
      <c r="H55" s="1">
        <v>51.6</v>
      </c>
      <c r="I55" s="1">
        <v>7.8</v>
      </c>
      <c r="J55" s="18">
        <v>3.4</v>
      </c>
      <c r="K55" s="1">
        <v>6.7</v>
      </c>
      <c r="L55" s="1">
        <v>53</v>
      </c>
      <c r="M55" s="14">
        <v>7.3</v>
      </c>
    </row>
    <row r="56" spans="1:13" x14ac:dyDescent="0.25">
      <c r="A56" s="127">
        <v>54</v>
      </c>
      <c r="B56" s="18">
        <v>3.4</v>
      </c>
      <c r="C56" s="1">
        <v>5.9</v>
      </c>
      <c r="D56" s="1">
        <v>52</v>
      </c>
      <c r="E56" s="14">
        <v>7.4</v>
      </c>
      <c r="F56" s="18">
        <v>3.4</v>
      </c>
      <c r="G56" s="1">
        <v>6.1</v>
      </c>
      <c r="H56" s="1">
        <v>51.4</v>
      </c>
      <c r="I56" s="1">
        <v>7.9</v>
      </c>
      <c r="J56" s="18">
        <v>3.4</v>
      </c>
      <c r="K56" s="1">
        <v>6.3</v>
      </c>
      <c r="L56" s="1">
        <v>53.1</v>
      </c>
      <c r="M56" s="14">
        <v>7.5</v>
      </c>
    </row>
    <row r="57" spans="1:13" x14ac:dyDescent="0.25">
      <c r="A57" s="127">
        <v>55</v>
      </c>
      <c r="B57" s="18">
        <v>3.4</v>
      </c>
      <c r="C57" s="1">
        <v>6.8</v>
      </c>
      <c r="D57" s="1">
        <v>52</v>
      </c>
      <c r="E57" s="14">
        <v>7.4</v>
      </c>
      <c r="F57" s="18">
        <v>3.4</v>
      </c>
      <c r="G57" s="1">
        <v>5.9</v>
      </c>
      <c r="H57" s="1">
        <v>51.2</v>
      </c>
      <c r="I57" s="1">
        <v>7.9</v>
      </c>
      <c r="J57" s="18">
        <v>3.4</v>
      </c>
      <c r="K57" s="1">
        <v>5.9</v>
      </c>
      <c r="L57" s="1">
        <v>53.4</v>
      </c>
      <c r="M57" s="14">
        <v>7.5</v>
      </c>
    </row>
    <row r="58" spans="1:13" x14ac:dyDescent="0.25">
      <c r="A58" s="127">
        <v>56</v>
      </c>
      <c r="B58" s="18">
        <v>3.4</v>
      </c>
      <c r="C58" s="1">
        <v>6.4</v>
      </c>
      <c r="D58" s="1">
        <v>52.1</v>
      </c>
      <c r="E58" s="14">
        <v>7.5</v>
      </c>
      <c r="F58" s="18">
        <v>3.4</v>
      </c>
      <c r="G58" s="1">
        <v>6.9</v>
      </c>
      <c r="H58" s="1">
        <v>50.9</v>
      </c>
      <c r="I58" s="1">
        <v>7.8</v>
      </c>
      <c r="J58" s="18">
        <v>3.4</v>
      </c>
      <c r="K58" s="1">
        <v>6.5</v>
      </c>
      <c r="L58" s="1">
        <v>53.7</v>
      </c>
      <c r="M58" s="14">
        <v>7.5</v>
      </c>
    </row>
    <row r="59" spans="1:13" x14ac:dyDescent="0.25">
      <c r="A59" s="127">
        <v>57</v>
      </c>
      <c r="B59" s="18">
        <v>3.4</v>
      </c>
      <c r="C59" s="1">
        <v>6</v>
      </c>
      <c r="D59" s="1">
        <v>52.2</v>
      </c>
      <c r="E59" s="14">
        <v>7.5</v>
      </c>
      <c r="F59" s="18">
        <v>3.4</v>
      </c>
      <c r="G59" s="1">
        <v>6.5</v>
      </c>
      <c r="H59" s="1">
        <v>50.7</v>
      </c>
      <c r="I59" s="1">
        <v>7.6</v>
      </c>
      <c r="J59" s="18">
        <v>3.4</v>
      </c>
      <c r="K59" s="1">
        <v>6.7</v>
      </c>
      <c r="L59" s="1">
        <v>54.1</v>
      </c>
      <c r="M59" s="14">
        <v>7.4</v>
      </c>
    </row>
    <row r="60" spans="1:13" x14ac:dyDescent="0.25">
      <c r="A60" s="127">
        <v>58</v>
      </c>
      <c r="B60" s="18">
        <v>3.4</v>
      </c>
      <c r="C60" s="1">
        <v>6.3</v>
      </c>
      <c r="D60" s="1">
        <v>52.4</v>
      </c>
      <c r="E60" s="14">
        <v>7.5</v>
      </c>
      <c r="F60" s="18">
        <v>3.4</v>
      </c>
      <c r="G60" s="1">
        <v>6.1</v>
      </c>
      <c r="H60" s="1">
        <v>50.6</v>
      </c>
      <c r="I60" s="1">
        <v>7.4</v>
      </c>
      <c r="J60" s="18">
        <v>3.4</v>
      </c>
      <c r="K60" s="1">
        <v>6.3</v>
      </c>
      <c r="L60" s="1">
        <v>54.2</v>
      </c>
      <c r="M60" s="14">
        <v>7.4</v>
      </c>
    </row>
    <row r="61" spans="1:13" x14ac:dyDescent="0.25">
      <c r="A61" s="127">
        <v>59</v>
      </c>
      <c r="B61" s="18">
        <v>3.4</v>
      </c>
      <c r="C61" s="1">
        <v>6.8</v>
      </c>
      <c r="D61" s="1">
        <v>52.4</v>
      </c>
      <c r="E61" s="14">
        <v>7.6</v>
      </c>
      <c r="F61" s="18">
        <v>3.4</v>
      </c>
      <c r="G61" s="1">
        <v>5.9</v>
      </c>
      <c r="H61" s="1">
        <v>50.7</v>
      </c>
      <c r="I61" s="1">
        <v>7.4</v>
      </c>
      <c r="J61" s="18">
        <v>3.4</v>
      </c>
      <c r="K61" s="1">
        <v>5.9</v>
      </c>
      <c r="L61" s="1">
        <v>54.2</v>
      </c>
      <c r="M61" s="14">
        <v>7.5</v>
      </c>
    </row>
    <row r="62" spans="1:13" x14ac:dyDescent="0.25">
      <c r="A62" s="127">
        <v>60</v>
      </c>
      <c r="B62" s="18">
        <v>3.4</v>
      </c>
      <c r="C62" s="1">
        <v>6.4</v>
      </c>
      <c r="D62" s="1">
        <v>52.3</v>
      </c>
      <c r="E62" s="14">
        <v>7.5</v>
      </c>
      <c r="F62" s="18">
        <v>3.4</v>
      </c>
      <c r="G62" s="1">
        <v>6.9</v>
      </c>
      <c r="H62" s="1">
        <v>50.8</v>
      </c>
      <c r="I62" s="1">
        <v>7.4</v>
      </c>
      <c r="J62" s="18">
        <v>3.4</v>
      </c>
      <c r="K62" s="1">
        <v>6.4</v>
      </c>
      <c r="L62" s="1">
        <v>54</v>
      </c>
      <c r="M62" s="14">
        <v>7.6</v>
      </c>
    </row>
    <row r="63" spans="1:13" x14ac:dyDescent="0.25">
      <c r="A63" s="127">
        <v>61</v>
      </c>
      <c r="B63" s="18">
        <v>3.4</v>
      </c>
      <c r="C63" s="1">
        <v>6</v>
      </c>
      <c r="D63" s="1">
        <v>52.4</v>
      </c>
      <c r="E63" s="14">
        <v>7.6</v>
      </c>
      <c r="F63" s="18">
        <v>3.4</v>
      </c>
      <c r="G63" s="1">
        <v>6.5</v>
      </c>
      <c r="H63" s="1">
        <v>51.1</v>
      </c>
      <c r="I63" s="1">
        <v>7.4</v>
      </c>
      <c r="J63" s="18">
        <v>3.4</v>
      </c>
      <c r="K63" s="1">
        <v>6.8</v>
      </c>
      <c r="L63" s="1">
        <v>53.8</v>
      </c>
      <c r="M63" s="14">
        <v>7.6</v>
      </c>
    </row>
    <row r="64" spans="1:13" x14ac:dyDescent="0.25">
      <c r="A64" s="127">
        <v>62</v>
      </c>
      <c r="B64" s="18">
        <v>3.4</v>
      </c>
      <c r="C64" s="1">
        <v>6.3</v>
      </c>
      <c r="D64" s="1">
        <v>52.4</v>
      </c>
      <c r="E64" s="14">
        <v>7.6</v>
      </c>
      <c r="F64" s="18">
        <v>3.4</v>
      </c>
      <c r="G64" s="1">
        <v>6.1</v>
      </c>
      <c r="H64" s="1">
        <v>51.2</v>
      </c>
      <c r="I64" s="1">
        <v>7.4</v>
      </c>
      <c r="J64" s="18">
        <v>3.4</v>
      </c>
      <c r="K64" s="1">
        <v>6.3</v>
      </c>
      <c r="L64" s="1">
        <v>53.6</v>
      </c>
      <c r="M64" s="14">
        <v>7.5</v>
      </c>
    </row>
    <row r="65" spans="1:13" x14ac:dyDescent="0.25">
      <c r="A65" s="127">
        <v>63</v>
      </c>
      <c r="B65" s="18">
        <v>3.4</v>
      </c>
      <c r="C65" s="1">
        <v>6.8</v>
      </c>
      <c r="D65" s="1">
        <v>52.5</v>
      </c>
      <c r="E65" s="14">
        <v>7.6</v>
      </c>
      <c r="F65" s="18">
        <v>3.4</v>
      </c>
      <c r="G65" s="1">
        <v>5.9</v>
      </c>
      <c r="H65" s="1">
        <v>51.4</v>
      </c>
      <c r="I65" s="1">
        <v>7.4</v>
      </c>
      <c r="J65" s="18">
        <v>3.4</v>
      </c>
      <c r="K65" s="1">
        <v>6</v>
      </c>
      <c r="L65" s="1">
        <v>53.4</v>
      </c>
      <c r="M65" s="14">
        <v>7.6</v>
      </c>
    </row>
    <row r="66" spans="1:13" x14ac:dyDescent="0.25">
      <c r="A66" s="127">
        <v>64</v>
      </c>
      <c r="B66" s="18">
        <v>3.4</v>
      </c>
      <c r="C66" s="1">
        <v>6.3</v>
      </c>
      <c r="D66" s="1">
        <v>52.6</v>
      </c>
      <c r="E66" s="14">
        <v>7.5</v>
      </c>
      <c r="F66" s="18">
        <v>3.4</v>
      </c>
      <c r="G66" s="1">
        <v>6.9</v>
      </c>
      <c r="H66" s="1">
        <v>51.6</v>
      </c>
      <c r="I66" s="1">
        <v>7.4</v>
      </c>
      <c r="J66" s="18">
        <v>3.4</v>
      </c>
      <c r="K66" s="1">
        <v>6.3</v>
      </c>
      <c r="L66" s="1">
        <v>53.2</v>
      </c>
      <c r="M66" s="14">
        <v>7.6</v>
      </c>
    </row>
    <row r="67" spans="1:13" x14ac:dyDescent="0.25">
      <c r="A67" s="127">
        <v>65</v>
      </c>
      <c r="B67" s="18">
        <v>3.4</v>
      </c>
      <c r="C67" s="1">
        <v>6</v>
      </c>
      <c r="D67" s="1">
        <v>52.8</v>
      </c>
      <c r="E67" s="14">
        <v>7.5</v>
      </c>
      <c r="F67" s="18">
        <v>3.4</v>
      </c>
      <c r="G67" s="1">
        <v>6.5</v>
      </c>
      <c r="H67" s="1">
        <v>51.6</v>
      </c>
      <c r="I67" s="1">
        <v>7.5</v>
      </c>
      <c r="J67" s="18">
        <v>3.4</v>
      </c>
      <c r="K67" s="1">
        <v>6.8</v>
      </c>
      <c r="L67" s="1">
        <v>52.9</v>
      </c>
      <c r="M67" s="14">
        <v>7.5</v>
      </c>
    </row>
    <row r="68" spans="1:13" x14ac:dyDescent="0.25">
      <c r="A68" s="127">
        <v>66</v>
      </c>
      <c r="B68" s="18">
        <v>3.4</v>
      </c>
      <c r="C68" s="1">
        <v>6.3</v>
      </c>
      <c r="D68" s="1">
        <v>52.9</v>
      </c>
      <c r="E68" s="14">
        <v>7.6</v>
      </c>
      <c r="F68" s="18">
        <v>3.4</v>
      </c>
      <c r="G68" s="1">
        <v>6.1</v>
      </c>
      <c r="H68" s="1">
        <v>51.7</v>
      </c>
      <c r="I68" s="1">
        <v>7.4</v>
      </c>
      <c r="J68" s="18">
        <v>3.4</v>
      </c>
      <c r="K68" s="1">
        <v>6.4</v>
      </c>
      <c r="L68" s="1">
        <v>52.7</v>
      </c>
      <c r="M68" s="14">
        <v>7.4</v>
      </c>
    </row>
    <row r="69" spans="1:13" x14ac:dyDescent="0.25">
      <c r="A69" s="127">
        <v>67</v>
      </c>
      <c r="B69" s="18">
        <v>3.4</v>
      </c>
      <c r="C69" s="1">
        <v>6.8</v>
      </c>
      <c r="D69" s="1">
        <v>53.2</v>
      </c>
      <c r="E69" s="14">
        <v>7.6</v>
      </c>
      <c r="F69" s="18">
        <v>3.4</v>
      </c>
      <c r="G69" s="1">
        <v>5.8</v>
      </c>
      <c r="H69" s="1">
        <v>52.3</v>
      </c>
      <c r="I69" s="1">
        <v>7.4</v>
      </c>
      <c r="J69" s="18">
        <v>3.4</v>
      </c>
      <c r="K69" s="1">
        <v>6</v>
      </c>
      <c r="L69" s="1">
        <v>52.5</v>
      </c>
      <c r="M69" s="14">
        <v>7.4</v>
      </c>
    </row>
    <row r="70" spans="1:13" x14ac:dyDescent="0.25">
      <c r="A70" s="127">
        <v>68</v>
      </c>
      <c r="B70" s="18">
        <v>3.4</v>
      </c>
      <c r="C70" s="1">
        <v>6.3</v>
      </c>
      <c r="D70" s="1">
        <v>53.6</v>
      </c>
      <c r="E70" s="14">
        <v>7.6</v>
      </c>
      <c r="F70" s="18">
        <v>3.4</v>
      </c>
      <c r="G70" s="1">
        <v>6.8</v>
      </c>
      <c r="H70" s="1">
        <v>53</v>
      </c>
      <c r="I70" s="1">
        <v>7.4</v>
      </c>
      <c r="J70" s="18">
        <v>3.4</v>
      </c>
      <c r="K70" s="1">
        <v>6.2</v>
      </c>
      <c r="L70" s="1">
        <v>52.4</v>
      </c>
      <c r="M70" s="14">
        <v>7.4</v>
      </c>
    </row>
    <row r="71" spans="1:13" x14ac:dyDescent="0.25">
      <c r="A71" s="127">
        <v>69</v>
      </c>
      <c r="B71" s="18">
        <v>3.4</v>
      </c>
      <c r="C71" s="1">
        <v>6</v>
      </c>
      <c r="D71" s="1">
        <v>54</v>
      </c>
      <c r="E71" s="14">
        <v>7.6</v>
      </c>
      <c r="F71" s="18">
        <v>3.4</v>
      </c>
      <c r="G71" s="1">
        <v>6.6</v>
      </c>
      <c r="H71" s="1">
        <v>53.6</v>
      </c>
      <c r="I71" s="1">
        <v>7.6</v>
      </c>
      <c r="J71" s="18">
        <v>3.4</v>
      </c>
      <c r="K71" s="1">
        <v>6.8</v>
      </c>
      <c r="L71" s="1">
        <v>52.1</v>
      </c>
      <c r="M71" s="14">
        <v>7.3</v>
      </c>
    </row>
    <row r="72" spans="1:13" x14ac:dyDescent="0.25">
      <c r="A72" s="127">
        <v>70</v>
      </c>
      <c r="B72" s="18">
        <v>3.4</v>
      </c>
      <c r="C72" s="1">
        <v>6.4</v>
      </c>
      <c r="D72" s="1">
        <v>54.1</v>
      </c>
      <c r="E72" s="14">
        <v>7.7</v>
      </c>
      <c r="F72" s="18">
        <v>3.4</v>
      </c>
      <c r="G72" s="1">
        <v>6.2</v>
      </c>
      <c r="H72" s="1">
        <v>53.9</v>
      </c>
      <c r="I72" s="1">
        <v>7.8</v>
      </c>
      <c r="J72" s="18">
        <v>3.4</v>
      </c>
      <c r="K72" s="1">
        <v>6.4</v>
      </c>
      <c r="L72" s="1">
        <v>51.8</v>
      </c>
      <c r="M72" s="14">
        <v>7.4</v>
      </c>
    </row>
    <row r="73" spans="1:13" x14ac:dyDescent="0.25">
      <c r="A73" s="127">
        <v>71</v>
      </c>
      <c r="B73" s="18">
        <v>3.4</v>
      </c>
      <c r="C73" s="1">
        <v>6.8</v>
      </c>
      <c r="D73" s="1">
        <v>54</v>
      </c>
      <c r="E73" s="14">
        <v>7.7</v>
      </c>
      <c r="F73" s="18">
        <v>3.4</v>
      </c>
      <c r="G73" s="1">
        <v>5.8</v>
      </c>
      <c r="H73" s="1">
        <v>53.6</v>
      </c>
      <c r="I73" s="1">
        <v>7.9</v>
      </c>
      <c r="J73" s="18">
        <v>3.4</v>
      </c>
      <c r="K73" s="1">
        <v>6</v>
      </c>
      <c r="L73" s="1">
        <v>51.5</v>
      </c>
      <c r="M73" s="14">
        <v>7.4</v>
      </c>
    </row>
    <row r="74" spans="1:13" x14ac:dyDescent="0.25">
      <c r="A74" s="127">
        <v>72</v>
      </c>
      <c r="B74" s="18">
        <v>3.4</v>
      </c>
      <c r="C74" s="1">
        <v>6.3</v>
      </c>
      <c r="D74" s="1">
        <v>53.9</v>
      </c>
      <c r="E74" s="14">
        <v>7.9</v>
      </c>
      <c r="F74" s="18">
        <v>3.4</v>
      </c>
      <c r="G74" s="1">
        <v>6.4</v>
      </c>
      <c r="H74" s="1">
        <v>53</v>
      </c>
      <c r="I74" s="1">
        <v>7.9</v>
      </c>
      <c r="J74" s="18">
        <v>3.4</v>
      </c>
      <c r="K74" s="1">
        <v>6.1</v>
      </c>
      <c r="L74" s="1">
        <v>51.1</v>
      </c>
      <c r="M74" s="14">
        <v>7.4</v>
      </c>
    </row>
    <row r="75" spans="1:13" x14ac:dyDescent="0.25">
      <c r="A75" s="127">
        <v>73</v>
      </c>
      <c r="B75" s="18">
        <v>3.4</v>
      </c>
      <c r="C75" s="1">
        <v>5.9</v>
      </c>
      <c r="D75" s="1">
        <v>53.8</v>
      </c>
      <c r="E75" s="14">
        <v>7.9</v>
      </c>
      <c r="F75" s="18">
        <v>3.4</v>
      </c>
      <c r="G75" s="1">
        <v>6.3</v>
      </c>
      <c r="H75" s="1">
        <v>52.5</v>
      </c>
      <c r="I75" s="1">
        <v>7.9</v>
      </c>
      <c r="J75" s="18">
        <v>3.4</v>
      </c>
      <c r="K75" s="1">
        <v>6.8</v>
      </c>
      <c r="L75" s="1">
        <v>50.9</v>
      </c>
      <c r="M75" s="14">
        <v>7.3</v>
      </c>
    </row>
    <row r="76" spans="1:13" x14ac:dyDescent="0.25">
      <c r="A76" s="127">
        <v>74</v>
      </c>
      <c r="B76" s="18">
        <v>3.4</v>
      </c>
      <c r="C76" s="1">
        <v>6.4</v>
      </c>
      <c r="D76" s="1">
        <v>53.6</v>
      </c>
      <c r="E76" s="14">
        <v>7.9</v>
      </c>
      <c r="F76" s="18">
        <v>3.4</v>
      </c>
      <c r="G76" s="1">
        <v>5.9</v>
      </c>
      <c r="H76" s="1">
        <v>52.5</v>
      </c>
      <c r="I76" s="1">
        <v>7.7</v>
      </c>
      <c r="J76" s="18">
        <v>3.4</v>
      </c>
      <c r="K76" s="1">
        <v>6.4</v>
      </c>
      <c r="L76" s="1">
        <v>50.5</v>
      </c>
      <c r="M76" s="14">
        <v>7.3</v>
      </c>
    </row>
    <row r="77" spans="1:13" x14ac:dyDescent="0.25">
      <c r="A77" s="127">
        <v>75</v>
      </c>
      <c r="B77" s="18">
        <v>3.4</v>
      </c>
      <c r="C77" s="1">
        <v>6.7</v>
      </c>
      <c r="D77" s="1">
        <v>53.4</v>
      </c>
      <c r="E77" s="14">
        <v>7.9</v>
      </c>
      <c r="F77" s="18">
        <v>3.4</v>
      </c>
      <c r="G77" s="1">
        <v>6.4</v>
      </c>
      <c r="H77" s="1">
        <v>52.7</v>
      </c>
      <c r="I77" s="1">
        <v>7.6</v>
      </c>
      <c r="J77" s="18">
        <v>3.4</v>
      </c>
      <c r="K77" s="1">
        <v>6</v>
      </c>
      <c r="L77" s="1">
        <v>50.2</v>
      </c>
      <c r="M77" s="14">
        <v>7.3</v>
      </c>
    </row>
    <row r="78" spans="1:13" x14ac:dyDescent="0.25">
      <c r="A78" s="127">
        <v>76</v>
      </c>
      <c r="B78" s="18">
        <v>3.4</v>
      </c>
      <c r="C78" s="1">
        <v>6.3</v>
      </c>
      <c r="D78" s="1">
        <v>53.3</v>
      </c>
      <c r="E78" s="14">
        <v>7.8</v>
      </c>
      <c r="F78" s="18">
        <v>3.4</v>
      </c>
      <c r="G78" s="1">
        <v>6.7</v>
      </c>
      <c r="H78" s="1">
        <v>53</v>
      </c>
      <c r="I78" s="1">
        <v>7.6</v>
      </c>
      <c r="J78" s="18">
        <v>3.4</v>
      </c>
      <c r="K78" s="1">
        <v>5.9</v>
      </c>
      <c r="L78" s="1">
        <v>49.9</v>
      </c>
      <c r="M78" s="14">
        <v>7.3</v>
      </c>
    </row>
    <row r="79" spans="1:13" x14ac:dyDescent="0.25">
      <c r="A79" s="127">
        <v>77</v>
      </c>
      <c r="B79" s="18">
        <v>3.4</v>
      </c>
      <c r="C79" s="1">
        <v>5.9</v>
      </c>
      <c r="D79" s="1">
        <v>53.1</v>
      </c>
      <c r="E79" s="14">
        <v>7.8</v>
      </c>
      <c r="F79" s="18">
        <v>3.4</v>
      </c>
      <c r="G79" s="1">
        <v>6.3</v>
      </c>
      <c r="H79" s="1">
        <v>53.5</v>
      </c>
      <c r="I79" s="1">
        <v>7.3</v>
      </c>
      <c r="J79" s="18">
        <v>3.4</v>
      </c>
      <c r="K79" s="1">
        <v>6.6</v>
      </c>
      <c r="L79" s="1">
        <v>49.5</v>
      </c>
      <c r="M79" s="14">
        <v>7.1</v>
      </c>
    </row>
    <row r="80" spans="1:13" x14ac:dyDescent="0.25">
      <c r="A80" s="127">
        <v>78</v>
      </c>
      <c r="B80" s="18">
        <v>3.4</v>
      </c>
      <c r="C80" s="1">
        <v>6.6</v>
      </c>
      <c r="D80" s="1">
        <v>52.9</v>
      </c>
      <c r="E80" s="14">
        <v>7.8</v>
      </c>
      <c r="F80" s="18">
        <v>3.4</v>
      </c>
      <c r="G80" s="1">
        <v>5.9</v>
      </c>
      <c r="H80" s="1">
        <v>53.7</v>
      </c>
      <c r="I80" s="1">
        <v>7.5</v>
      </c>
      <c r="J80" s="18">
        <v>3.4</v>
      </c>
      <c r="K80" s="1">
        <v>6.3</v>
      </c>
      <c r="L80" s="1">
        <v>49.4</v>
      </c>
      <c r="M80" s="14">
        <v>7</v>
      </c>
    </row>
    <row r="81" spans="1:13" x14ac:dyDescent="0.25">
      <c r="A81" s="127">
        <v>79</v>
      </c>
      <c r="B81" s="18">
        <v>3.4</v>
      </c>
      <c r="C81" s="1">
        <v>6.5</v>
      </c>
      <c r="D81" s="1">
        <v>52.6</v>
      </c>
      <c r="E81" s="14">
        <v>7.7</v>
      </c>
      <c r="F81" s="18">
        <v>3.4</v>
      </c>
      <c r="G81" s="1">
        <v>6.4</v>
      </c>
      <c r="H81" s="1">
        <v>53.7</v>
      </c>
      <c r="I81" s="1">
        <v>7.7</v>
      </c>
      <c r="J81" s="18">
        <v>3.4</v>
      </c>
      <c r="K81" s="1">
        <v>5.9</v>
      </c>
      <c r="L81" s="1">
        <v>49.5</v>
      </c>
      <c r="M81" s="14">
        <v>7.1</v>
      </c>
    </row>
    <row r="82" spans="1:13" x14ac:dyDescent="0.25">
      <c r="A82" s="127">
        <v>80</v>
      </c>
      <c r="B82" s="18">
        <v>3.4</v>
      </c>
      <c r="C82" s="1">
        <v>5.9</v>
      </c>
      <c r="D82" s="1">
        <v>52.4</v>
      </c>
      <c r="E82" s="14">
        <v>7.6</v>
      </c>
      <c r="F82" s="18">
        <v>3.4</v>
      </c>
      <c r="G82" s="1">
        <v>6.8</v>
      </c>
      <c r="H82" s="1">
        <v>53.6</v>
      </c>
      <c r="I82" s="1">
        <v>7.7</v>
      </c>
      <c r="J82" s="18">
        <v>3.4</v>
      </c>
      <c r="K82" s="1">
        <v>6.4</v>
      </c>
      <c r="L82" s="1">
        <v>49.6</v>
      </c>
      <c r="M82" s="14">
        <v>7.2</v>
      </c>
    </row>
    <row r="83" spans="1:13" x14ac:dyDescent="0.25">
      <c r="A83" s="127">
        <v>81</v>
      </c>
      <c r="B83" s="18">
        <v>3.4</v>
      </c>
      <c r="C83" s="1">
        <v>6.3</v>
      </c>
      <c r="D83" s="1">
        <v>52.2</v>
      </c>
      <c r="E83" s="14">
        <v>7.7</v>
      </c>
      <c r="F83" s="18">
        <v>3.4</v>
      </c>
      <c r="G83" s="1">
        <v>6.3</v>
      </c>
      <c r="H83" s="1">
        <v>53.5</v>
      </c>
      <c r="I83" s="1">
        <v>7.8</v>
      </c>
      <c r="J83" s="18">
        <v>3.4</v>
      </c>
      <c r="K83" s="1">
        <v>6.8</v>
      </c>
      <c r="L83" s="1">
        <v>49.6</v>
      </c>
      <c r="M83" s="14">
        <v>7.2</v>
      </c>
    </row>
    <row r="84" spans="1:13" x14ac:dyDescent="0.25">
      <c r="A84" s="127">
        <v>82</v>
      </c>
      <c r="B84" s="18">
        <v>3.4</v>
      </c>
      <c r="C84" s="1">
        <v>6.8</v>
      </c>
      <c r="D84" s="1">
        <v>52.1</v>
      </c>
      <c r="E84" s="14">
        <v>7.6</v>
      </c>
      <c r="F84" s="18">
        <v>3.4</v>
      </c>
      <c r="G84" s="1">
        <v>6</v>
      </c>
      <c r="H84" s="1">
        <v>53.3</v>
      </c>
      <c r="I84" s="1">
        <v>7.8</v>
      </c>
      <c r="J84" s="18">
        <v>3.4</v>
      </c>
      <c r="K84" s="1">
        <v>6.3</v>
      </c>
      <c r="L84" s="1">
        <v>49.5</v>
      </c>
      <c r="M84" s="14">
        <v>7.2</v>
      </c>
    </row>
    <row r="85" spans="1:13" x14ac:dyDescent="0.25">
      <c r="A85" s="127">
        <v>83</v>
      </c>
      <c r="B85" s="18">
        <v>3.4</v>
      </c>
      <c r="C85" s="1">
        <v>6.3</v>
      </c>
      <c r="D85" s="1">
        <v>52.3</v>
      </c>
      <c r="E85" s="14">
        <v>7.6</v>
      </c>
      <c r="F85" s="18">
        <v>3.4</v>
      </c>
      <c r="G85" s="1">
        <v>6.3</v>
      </c>
      <c r="H85" s="1">
        <v>53.2</v>
      </c>
      <c r="I85" s="1">
        <v>7.9</v>
      </c>
      <c r="J85" s="18">
        <v>3.4</v>
      </c>
      <c r="K85" s="1">
        <v>6</v>
      </c>
      <c r="L85" s="1">
        <v>49.8</v>
      </c>
      <c r="M85" s="14">
        <v>7.2</v>
      </c>
    </row>
    <row r="86" spans="1:13" x14ac:dyDescent="0.25">
      <c r="A86" s="127">
        <v>84</v>
      </c>
      <c r="B86" s="18">
        <v>3.4</v>
      </c>
      <c r="C86" s="1">
        <v>6</v>
      </c>
      <c r="D86" s="1">
        <v>52.3</v>
      </c>
      <c r="E86" s="14">
        <v>7.7</v>
      </c>
      <c r="F86" s="18">
        <v>3.4</v>
      </c>
      <c r="G86" s="1">
        <v>6.8</v>
      </c>
      <c r="H86" s="1">
        <v>53</v>
      </c>
      <c r="I86" s="1">
        <v>7.9</v>
      </c>
      <c r="J86" s="18">
        <v>3.4</v>
      </c>
      <c r="K86" s="1">
        <v>6.3</v>
      </c>
      <c r="L86" s="1">
        <v>50.5</v>
      </c>
      <c r="M86" s="14">
        <v>7.3</v>
      </c>
    </row>
    <row r="87" spans="1:13" x14ac:dyDescent="0.25">
      <c r="A87" s="127">
        <v>85</v>
      </c>
      <c r="B87" s="18">
        <v>3.4</v>
      </c>
      <c r="C87" s="1">
        <v>6.3</v>
      </c>
      <c r="D87" s="1">
        <v>52.2</v>
      </c>
      <c r="E87" s="14">
        <v>7.8</v>
      </c>
      <c r="F87" s="18">
        <v>3.4</v>
      </c>
      <c r="G87" s="1">
        <v>6.4</v>
      </c>
      <c r="H87" s="1">
        <v>52.7</v>
      </c>
      <c r="I87" s="1">
        <v>7.9</v>
      </c>
      <c r="J87" s="18">
        <v>3.4</v>
      </c>
      <c r="K87" s="1">
        <v>6.8</v>
      </c>
      <c r="L87" s="1">
        <v>50.8</v>
      </c>
      <c r="M87" s="14">
        <v>7.2</v>
      </c>
    </row>
    <row r="88" spans="1:13" x14ac:dyDescent="0.25">
      <c r="A88" s="127">
        <v>86</v>
      </c>
      <c r="B88" s="18">
        <v>3.4</v>
      </c>
      <c r="C88" s="1">
        <v>6.8</v>
      </c>
      <c r="D88" s="1">
        <v>51.8</v>
      </c>
      <c r="E88" s="14">
        <v>7.8</v>
      </c>
      <c r="F88" s="18">
        <v>3.4</v>
      </c>
      <c r="G88" s="1">
        <v>6</v>
      </c>
      <c r="H88" s="1">
        <v>52.5</v>
      </c>
      <c r="I88" s="1">
        <v>7.8</v>
      </c>
      <c r="J88" s="18">
        <v>3.4</v>
      </c>
      <c r="K88" s="1">
        <v>6.3</v>
      </c>
      <c r="L88" s="1">
        <v>51.7</v>
      </c>
      <c r="M88" s="14">
        <v>7.6</v>
      </c>
    </row>
    <row r="89" spans="1:13" x14ac:dyDescent="0.25">
      <c r="A89" s="127">
        <v>87</v>
      </c>
      <c r="B89" s="18">
        <v>3.4</v>
      </c>
      <c r="C89" s="1">
        <v>6.3</v>
      </c>
      <c r="D89" s="1">
        <v>51.5</v>
      </c>
      <c r="E89" s="14">
        <v>7.8</v>
      </c>
      <c r="F89" s="18">
        <v>3.4</v>
      </c>
      <c r="G89" s="1">
        <v>6.2</v>
      </c>
      <c r="H89" s="1">
        <v>52.3</v>
      </c>
      <c r="I89" s="1">
        <v>7.6</v>
      </c>
      <c r="J89" s="18">
        <v>3.4</v>
      </c>
      <c r="K89" s="1">
        <v>6</v>
      </c>
      <c r="L89" s="1">
        <v>52.6</v>
      </c>
      <c r="M89" s="14">
        <v>7.9</v>
      </c>
    </row>
    <row r="90" spans="1:13" x14ac:dyDescent="0.25">
      <c r="A90" s="127">
        <v>88</v>
      </c>
      <c r="B90" s="18">
        <v>3.4</v>
      </c>
      <c r="C90" s="1">
        <v>6</v>
      </c>
      <c r="D90" s="1">
        <v>51.3</v>
      </c>
      <c r="E90" s="14">
        <v>7.7</v>
      </c>
      <c r="F90" s="18">
        <v>3.4</v>
      </c>
      <c r="G90" s="1">
        <v>6.8</v>
      </c>
      <c r="H90" s="1">
        <v>52.1</v>
      </c>
      <c r="I90" s="1">
        <v>7.6</v>
      </c>
      <c r="J90" s="18">
        <v>3.4</v>
      </c>
      <c r="K90" s="1">
        <v>6.3</v>
      </c>
      <c r="L90" s="1">
        <v>53.2</v>
      </c>
      <c r="M90" s="14">
        <v>8.5</v>
      </c>
    </row>
    <row r="91" spans="1:13" x14ac:dyDescent="0.25">
      <c r="A91" s="127">
        <v>89</v>
      </c>
      <c r="B91" s="18">
        <v>3.4</v>
      </c>
      <c r="C91" s="1">
        <v>6.4</v>
      </c>
      <c r="D91" s="1">
        <v>51.4</v>
      </c>
      <c r="E91" s="14">
        <v>7.7</v>
      </c>
      <c r="F91" s="18">
        <v>3.4</v>
      </c>
      <c r="G91" s="1">
        <v>6.4</v>
      </c>
      <c r="H91" s="1">
        <v>51.8</v>
      </c>
      <c r="I91" s="1">
        <v>7.6</v>
      </c>
      <c r="J91" s="18">
        <v>3.4</v>
      </c>
      <c r="K91" s="1">
        <v>6.8</v>
      </c>
      <c r="L91" s="1">
        <v>53.4</v>
      </c>
      <c r="M91" s="14">
        <v>8.6</v>
      </c>
    </row>
    <row r="92" spans="1:13" x14ac:dyDescent="0.25">
      <c r="A92" s="127">
        <v>90</v>
      </c>
      <c r="B92" s="18">
        <v>3.4</v>
      </c>
      <c r="C92" s="1">
        <v>6.8</v>
      </c>
      <c r="D92" s="1">
        <v>51.5</v>
      </c>
      <c r="E92" s="14">
        <v>7.5</v>
      </c>
      <c r="F92" s="18">
        <v>3.4</v>
      </c>
      <c r="G92" s="1">
        <v>6</v>
      </c>
      <c r="H92" s="1">
        <v>51.6</v>
      </c>
      <c r="I92" s="1">
        <v>7.5</v>
      </c>
      <c r="J92" s="18">
        <v>3.4</v>
      </c>
      <c r="K92" s="1">
        <v>6.4</v>
      </c>
      <c r="L92" s="1">
        <v>52.6</v>
      </c>
      <c r="M92" s="14">
        <v>8.6999999999999993</v>
      </c>
    </row>
    <row r="93" spans="1:13" x14ac:dyDescent="0.25">
      <c r="A93" s="127">
        <v>91</v>
      </c>
      <c r="B93" s="18">
        <v>3.4</v>
      </c>
      <c r="C93" s="1">
        <v>6.3</v>
      </c>
      <c r="D93" s="1">
        <v>51.6</v>
      </c>
      <c r="E93" s="14">
        <v>7.5</v>
      </c>
      <c r="F93" s="18">
        <v>3.4</v>
      </c>
      <c r="G93" s="1">
        <v>6.1</v>
      </c>
      <c r="H93" s="1">
        <v>51.3</v>
      </c>
      <c r="I93" s="1">
        <v>7.6</v>
      </c>
      <c r="J93" s="18">
        <v>3.4</v>
      </c>
      <c r="K93" s="1">
        <v>6</v>
      </c>
      <c r="L93" s="1">
        <v>51.7</v>
      </c>
      <c r="M93" s="14">
        <v>8.1999999999999993</v>
      </c>
    </row>
    <row r="94" spans="1:13" x14ac:dyDescent="0.25">
      <c r="A94" s="127">
        <v>92</v>
      </c>
      <c r="B94" s="18">
        <v>3.4</v>
      </c>
      <c r="C94" s="1">
        <v>6</v>
      </c>
      <c r="D94" s="1">
        <v>51.6</v>
      </c>
      <c r="E94" s="14">
        <v>7.5</v>
      </c>
      <c r="F94" s="18">
        <v>3.4</v>
      </c>
      <c r="G94" s="1">
        <v>6.9</v>
      </c>
      <c r="H94" s="1">
        <v>50.9</v>
      </c>
      <c r="I94" s="1">
        <v>7.5</v>
      </c>
      <c r="J94" s="18">
        <v>3.4</v>
      </c>
      <c r="K94" s="1">
        <v>6.1</v>
      </c>
      <c r="L94" s="1">
        <v>51.9</v>
      </c>
      <c r="M94" s="14">
        <v>7.8</v>
      </c>
    </row>
    <row r="95" spans="1:13" x14ac:dyDescent="0.25">
      <c r="A95" s="127">
        <v>93</v>
      </c>
      <c r="B95" s="18">
        <v>3.4</v>
      </c>
      <c r="C95" s="1">
        <v>6.4</v>
      </c>
      <c r="D95" s="1">
        <v>51.6</v>
      </c>
      <c r="E95" s="14">
        <v>7.6</v>
      </c>
      <c r="F95" s="18">
        <v>3.4</v>
      </c>
      <c r="G95" s="1">
        <v>6.4</v>
      </c>
      <c r="H95" s="1">
        <v>50.5</v>
      </c>
      <c r="I95" s="1">
        <v>7.6</v>
      </c>
      <c r="J95" s="18">
        <v>3.4</v>
      </c>
      <c r="K95" s="1">
        <v>6.9</v>
      </c>
      <c r="L95" s="1">
        <v>52.6</v>
      </c>
      <c r="M95" s="14">
        <v>7.9</v>
      </c>
    </row>
    <row r="96" spans="1:13" x14ac:dyDescent="0.25">
      <c r="A96" s="127">
        <v>94</v>
      </c>
      <c r="B96" s="18">
        <v>3.4</v>
      </c>
      <c r="C96" s="1">
        <v>6.8</v>
      </c>
      <c r="D96" s="1">
        <v>51.6</v>
      </c>
      <c r="E96" s="14">
        <v>7.7</v>
      </c>
      <c r="F96" s="18">
        <v>3.4</v>
      </c>
      <c r="G96" s="1">
        <v>6</v>
      </c>
      <c r="H96" s="1">
        <v>50.2</v>
      </c>
      <c r="I96" s="1">
        <v>7.5</v>
      </c>
      <c r="J96" s="18">
        <v>3.4</v>
      </c>
      <c r="K96" s="1">
        <v>6.4</v>
      </c>
      <c r="L96" s="1">
        <v>53.4</v>
      </c>
      <c r="M96" s="14">
        <v>7.9</v>
      </c>
    </row>
    <row r="97" spans="1:13" x14ac:dyDescent="0.25">
      <c r="A97" s="127">
        <v>95</v>
      </c>
      <c r="B97" s="18">
        <v>3.4</v>
      </c>
      <c r="C97" s="1">
        <v>6.3</v>
      </c>
      <c r="D97" s="1">
        <v>51.5</v>
      </c>
      <c r="E97" s="14">
        <v>7.6</v>
      </c>
      <c r="F97" s="18">
        <v>3.4</v>
      </c>
      <c r="G97" s="1">
        <v>6</v>
      </c>
      <c r="H97" s="1">
        <v>49.9</v>
      </c>
      <c r="I97" s="1">
        <v>7.5</v>
      </c>
      <c r="J97" s="18">
        <v>3.4</v>
      </c>
      <c r="K97" s="1">
        <v>6</v>
      </c>
      <c r="L97" s="1">
        <v>54</v>
      </c>
      <c r="M97" s="14">
        <v>8.3000000000000007</v>
      </c>
    </row>
    <row r="98" spans="1:13" x14ac:dyDescent="0.25">
      <c r="A98" s="127">
        <v>96</v>
      </c>
      <c r="B98" s="18">
        <v>3.4</v>
      </c>
      <c r="C98" s="1">
        <v>6</v>
      </c>
      <c r="D98" s="1">
        <v>51.4</v>
      </c>
      <c r="E98" s="14">
        <v>7.5</v>
      </c>
      <c r="F98" s="18">
        <v>3.4</v>
      </c>
      <c r="G98" s="1">
        <v>6.9</v>
      </c>
      <c r="H98" s="1">
        <v>49.5</v>
      </c>
      <c r="I98" s="1">
        <v>7.6</v>
      </c>
      <c r="J98" s="18">
        <v>3.4</v>
      </c>
      <c r="K98" s="1">
        <v>6.1</v>
      </c>
      <c r="L98" s="1">
        <v>54.5</v>
      </c>
      <c r="M98" s="14">
        <v>8.4</v>
      </c>
    </row>
    <row r="99" spans="1:13" x14ac:dyDescent="0.25">
      <c r="A99" s="127">
        <v>97</v>
      </c>
      <c r="B99" s="18">
        <v>3.4</v>
      </c>
      <c r="C99" s="1">
        <v>6.4</v>
      </c>
      <c r="D99" s="1">
        <v>51.3</v>
      </c>
      <c r="E99" s="14">
        <v>7.5</v>
      </c>
      <c r="F99" s="18">
        <v>3.4</v>
      </c>
      <c r="G99" s="1">
        <v>6.2</v>
      </c>
      <c r="H99" s="1">
        <v>49.1</v>
      </c>
      <c r="I99" s="1">
        <v>7.5</v>
      </c>
      <c r="J99" s="18">
        <v>3.4</v>
      </c>
      <c r="K99" s="1">
        <v>6.9</v>
      </c>
      <c r="L99" s="1">
        <v>54.9</v>
      </c>
      <c r="M99" s="14">
        <v>8.6</v>
      </c>
    </row>
    <row r="100" spans="1:13" x14ac:dyDescent="0.25">
      <c r="A100" s="127">
        <v>98</v>
      </c>
      <c r="B100" s="18">
        <v>3.4</v>
      </c>
      <c r="C100" s="1">
        <v>6.8</v>
      </c>
      <c r="D100" s="1">
        <v>51.1</v>
      </c>
      <c r="E100" s="14">
        <v>7.6</v>
      </c>
      <c r="F100" s="18">
        <v>3.4</v>
      </c>
      <c r="G100" s="1">
        <v>5.7</v>
      </c>
      <c r="H100" s="1">
        <v>48.9</v>
      </c>
      <c r="I100" s="1">
        <v>7.3</v>
      </c>
      <c r="J100" s="18">
        <v>3.4</v>
      </c>
      <c r="K100" s="1">
        <v>6.4</v>
      </c>
      <c r="L100" s="1">
        <v>55.3</v>
      </c>
      <c r="M100" s="14">
        <v>8.8000000000000007</v>
      </c>
    </row>
    <row r="101" spans="1:13" x14ac:dyDescent="0.25">
      <c r="A101" s="127">
        <v>99</v>
      </c>
      <c r="B101" s="18">
        <v>3.4</v>
      </c>
      <c r="C101" s="1">
        <v>6.3</v>
      </c>
      <c r="D101" s="1">
        <v>51</v>
      </c>
      <c r="E101" s="14">
        <v>7.5</v>
      </c>
      <c r="F101" s="18">
        <v>3.4</v>
      </c>
      <c r="G101" s="1">
        <v>6.9</v>
      </c>
      <c r="H101" s="1">
        <v>48.8</v>
      </c>
      <c r="I101" s="1">
        <v>7</v>
      </c>
      <c r="J101" s="18">
        <v>3.4</v>
      </c>
      <c r="K101" s="1">
        <v>6.1</v>
      </c>
      <c r="L101" s="1">
        <v>55.3</v>
      </c>
      <c r="M101" s="14">
        <v>8.6999999999999993</v>
      </c>
    </row>
    <row r="102" spans="1:13" x14ac:dyDescent="0.25">
      <c r="A102" s="127">
        <v>100</v>
      </c>
      <c r="B102" s="18">
        <v>3.4</v>
      </c>
      <c r="C102" s="1">
        <v>5.9</v>
      </c>
      <c r="D102" s="1">
        <v>51</v>
      </c>
      <c r="E102" s="14">
        <v>7.4</v>
      </c>
      <c r="F102" s="18">
        <v>3.4</v>
      </c>
      <c r="G102" s="1">
        <v>6.6</v>
      </c>
      <c r="H102" s="1">
        <v>48.9</v>
      </c>
      <c r="I102" s="1">
        <v>7</v>
      </c>
      <c r="J102" s="18">
        <v>3.4</v>
      </c>
      <c r="K102" s="1">
        <v>6</v>
      </c>
      <c r="L102" s="1">
        <v>55.2</v>
      </c>
      <c r="M102" s="14">
        <v>8.8000000000000007</v>
      </c>
    </row>
    <row r="103" spans="1:13" x14ac:dyDescent="0.25">
      <c r="A103" s="127">
        <v>101</v>
      </c>
      <c r="B103" s="18">
        <v>3.4</v>
      </c>
      <c r="C103" s="1">
        <v>6.5</v>
      </c>
      <c r="D103" s="1">
        <v>51.2</v>
      </c>
      <c r="E103" s="14">
        <v>7.2</v>
      </c>
      <c r="F103" s="18">
        <v>3.4</v>
      </c>
      <c r="G103" s="1">
        <v>6.2</v>
      </c>
      <c r="H103" s="1">
        <v>49.4</v>
      </c>
      <c r="I103" s="1">
        <v>6.9</v>
      </c>
      <c r="J103" s="18">
        <v>3.4</v>
      </c>
      <c r="K103" s="1">
        <v>6.9</v>
      </c>
      <c r="L103" s="1">
        <v>55.1</v>
      </c>
      <c r="M103" s="14">
        <v>8.9</v>
      </c>
    </row>
    <row r="104" spans="1:13" x14ac:dyDescent="0.25">
      <c r="A104" s="127">
        <v>102</v>
      </c>
      <c r="B104" s="18">
        <v>3.4</v>
      </c>
      <c r="C104" s="1">
        <v>6.7</v>
      </c>
      <c r="D104" s="1">
        <v>51.3</v>
      </c>
      <c r="E104" s="14">
        <v>7.3</v>
      </c>
      <c r="F104" s="18">
        <v>3.4</v>
      </c>
      <c r="G104" s="1">
        <v>5.8</v>
      </c>
      <c r="H104" s="1">
        <v>50</v>
      </c>
      <c r="I104" s="1">
        <v>6.9</v>
      </c>
      <c r="J104" s="18">
        <v>3.4</v>
      </c>
      <c r="K104" s="1">
        <v>5.9</v>
      </c>
      <c r="L104" s="1">
        <v>55.1</v>
      </c>
      <c r="M104" s="14">
        <v>8.6999999999999993</v>
      </c>
    </row>
    <row r="105" spans="1:13" x14ac:dyDescent="0.25">
      <c r="A105" s="127">
        <v>103</v>
      </c>
      <c r="B105" s="18">
        <v>3.4</v>
      </c>
      <c r="C105" s="1">
        <v>6.3</v>
      </c>
      <c r="D105" s="1">
        <v>51.1</v>
      </c>
      <c r="E105" s="14">
        <v>7.3</v>
      </c>
      <c r="F105" s="18">
        <v>3.4</v>
      </c>
      <c r="G105" s="1">
        <v>6.8</v>
      </c>
      <c r="H105" s="1">
        <v>50.8</v>
      </c>
      <c r="I105" s="1">
        <v>6.9</v>
      </c>
      <c r="J105" s="18">
        <v>3.4</v>
      </c>
      <c r="K105" s="1">
        <v>5.8</v>
      </c>
      <c r="L105" s="1">
        <v>55.1</v>
      </c>
      <c r="M105" s="14">
        <v>8.6999999999999993</v>
      </c>
    </row>
    <row r="106" spans="1:13" x14ac:dyDescent="0.25">
      <c r="A106" s="127">
        <v>104</v>
      </c>
      <c r="B106" s="18">
        <v>3.4</v>
      </c>
      <c r="C106" s="1">
        <v>5.9</v>
      </c>
      <c r="D106" s="1">
        <v>51.3</v>
      </c>
      <c r="E106" s="14">
        <v>7.2</v>
      </c>
      <c r="F106" s="18">
        <v>3.4</v>
      </c>
      <c r="G106" s="1">
        <v>6.6</v>
      </c>
      <c r="H106" s="1">
        <v>51.5</v>
      </c>
      <c r="I106" s="1">
        <v>7.2</v>
      </c>
      <c r="J106" s="18">
        <v>3.4</v>
      </c>
      <c r="K106" s="1">
        <v>6.8</v>
      </c>
      <c r="L106" s="1">
        <v>55</v>
      </c>
      <c r="M106" s="14">
        <v>8.8000000000000007</v>
      </c>
    </row>
    <row r="107" spans="1:13" x14ac:dyDescent="0.25">
      <c r="A107" s="127">
        <v>105</v>
      </c>
      <c r="B107" s="18">
        <v>3.4</v>
      </c>
      <c r="C107" s="1">
        <v>6.1</v>
      </c>
      <c r="D107" s="1">
        <v>51.5</v>
      </c>
      <c r="E107" s="14">
        <v>7.3</v>
      </c>
      <c r="F107" s="18">
        <v>3.4</v>
      </c>
      <c r="G107" s="1">
        <v>6.2</v>
      </c>
      <c r="H107" s="1">
        <v>51.5</v>
      </c>
      <c r="I107" s="1">
        <v>7.5</v>
      </c>
      <c r="J107" s="18">
        <v>3.4</v>
      </c>
      <c r="K107" s="1">
        <v>6.6</v>
      </c>
      <c r="L107" s="1">
        <v>54.9</v>
      </c>
      <c r="M107" s="14">
        <v>8.6999999999999993</v>
      </c>
    </row>
    <row r="108" spans="1:13" x14ac:dyDescent="0.25">
      <c r="A108" s="127">
        <v>106</v>
      </c>
      <c r="B108" s="18">
        <v>3.4</v>
      </c>
      <c r="C108" s="1">
        <v>6.8</v>
      </c>
      <c r="D108" s="1">
        <v>51.3</v>
      </c>
      <c r="E108" s="14">
        <v>7.4</v>
      </c>
      <c r="F108" s="18">
        <v>3.4</v>
      </c>
      <c r="G108" s="1">
        <v>5.9</v>
      </c>
      <c r="H108" s="1">
        <v>51.4</v>
      </c>
      <c r="I108" s="1">
        <v>7.5</v>
      </c>
      <c r="J108" s="18">
        <v>3.4</v>
      </c>
      <c r="K108" s="1">
        <v>6.2</v>
      </c>
      <c r="L108" s="1">
        <v>54.8</v>
      </c>
      <c r="M108" s="14">
        <v>8.8000000000000007</v>
      </c>
    </row>
    <row r="109" spans="1:13" x14ac:dyDescent="0.25">
      <c r="A109" s="127">
        <v>107</v>
      </c>
      <c r="B109" s="18">
        <v>3.4</v>
      </c>
      <c r="C109" s="1">
        <v>6.3</v>
      </c>
      <c r="D109" s="1">
        <v>51.6</v>
      </c>
      <c r="E109" s="14">
        <v>7.4</v>
      </c>
      <c r="F109" s="18">
        <v>3.4</v>
      </c>
      <c r="G109" s="1">
        <v>6.7</v>
      </c>
      <c r="H109" s="1">
        <v>51.9</v>
      </c>
      <c r="I109" s="1">
        <v>7.3</v>
      </c>
      <c r="J109" s="18">
        <v>3.4</v>
      </c>
      <c r="K109" s="1">
        <v>5.9</v>
      </c>
      <c r="L109" s="1">
        <v>54.6</v>
      </c>
      <c r="M109" s="14">
        <v>9.1</v>
      </c>
    </row>
    <row r="110" spans="1:13" x14ac:dyDescent="0.25">
      <c r="A110" s="127">
        <v>108</v>
      </c>
      <c r="B110" s="18">
        <v>3.4</v>
      </c>
      <c r="C110" s="1">
        <v>5.9</v>
      </c>
      <c r="D110" s="1">
        <v>52.2</v>
      </c>
      <c r="E110" s="14">
        <v>7.3</v>
      </c>
      <c r="F110" s="18">
        <v>3.4</v>
      </c>
      <c r="G110" s="1">
        <v>6.6</v>
      </c>
      <c r="H110" s="1">
        <v>52.5</v>
      </c>
      <c r="I110" s="1">
        <v>7.5</v>
      </c>
      <c r="J110" s="18">
        <v>3.4</v>
      </c>
      <c r="K110" s="1">
        <v>6.6</v>
      </c>
      <c r="L110" s="1">
        <v>54.4</v>
      </c>
      <c r="M110" s="14">
        <v>9.1</v>
      </c>
    </row>
    <row r="111" spans="1:13" x14ac:dyDescent="0.25">
      <c r="A111" s="127">
        <v>109</v>
      </c>
      <c r="B111" s="18">
        <v>3.4</v>
      </c>
      <c r="C111" s="1">
        <v>6.4</v>
      </c>
      <c r="D111" s="1">
        <v>52.4</v>
      </c>
      <c r="E111" s="14">
        <v>7.4</v>
      </c>
      <c r="F111" s="18">
        <v>3.4</v>
      </c>
      <c r="G111" s="1">
        <v>6.2</v>
      </c>
      <c r="H111" s="1">
        <v>52.9</v>
      </c>
      <c r="I111" s="1">
        <v>7.7</v>
      </c>
      <c r="J111" s="18">
        <v>3.4</v>
      </c>
      <c r="K111" s="1">
        <v>6.7</v>
      </c>
      <c r="L111" s="1">
        <v>54.2</v>
      </c>
      <c r="M111" s="14">
        <v>9.4</v>
      </c>
    </row>
    <row r="112" spans="1:13" x14ac:dyDescent="0.25">
      <c r="A112" s="127">
        <v>110</v>
      </c>
      <c r="B112" s="18">
        <v>3.4</v>
      </c>
      <c r="C112" s="1">
        <v>6.8</v>
      </c>
      <c r="D112" s="1">
        <v>52.3</v>
      </c>
      <c r="E112" s="14">
        <v>7.6</v>
      </c>
      <c r="F112" s="18">
        <v>3.4</v>
      </c>
      <c r="G112" s="1">
        <v>5.9</v>
      </c>
      <c r="H112" s="1">
        <v>53.3</v>
      </c>
      <c r="I112" s="1">
        <v>7.7</v>
      </c>
      <c r="J112" s="18">
        <v>3.4</v>
      </c>
      <c r="K112" s="1">
        <v>6.3</v>
      </c>
      <c r="L112" s="1">
        <v>54</v>
      </c>
      <c r="M112" s="14">
        <v>9.1</v>
      </c>
    </row>
    <row r="113" spans="1:13" x14ac:dyDescent="0.25">
      <c r="A113" s="127">
        <v>111</v>
      </c>
      <c r="B113" s="18">
        <v>3.4</v>
      </c>
      <c r="C113" s="1">
        <v>6.3</v>
      </c>
      <c r="D113" s="1">
        <v>52.5</v>
      </c>
      <c r="E113" s="14">
        <v>7.4</v>
      </c>
      <c r="F113" s="18">
        <v>3.4</v>
      </c>
      <c r="G113" s="1">
        <v>6.6</v>
      </c>
      <c r="H113" s="1">
        <v>53.5</v>
      </c>
      <c r="I113" s="1">
        <v>7.7</v>
      </c>
      <c r="J113" s="18">
        <v>3.4</v>
      </c>
      <c r="K113" s="1">
        <v>5.9</v>
      </c>
      <c r="L113" s="1">
        <v>53.9</v>
      </c>
      <c r="M113" s="14">
        <v>8.9</v>
      </c>
    </row>
    <row r="114" spans="1:13" x14ac:dyDescent="0.25">
      <c r="A114" s="127">
        <v>112</v>
      </c>
      <c r="B114" s="18">
        <v>0.6</v>
      </c>
      <c r="C114" s="1">
        <v>5.8</v>
      </c>
      <c r="D114" s="1">
        <v>53.2</v>
      </c>
      <c r="E114" s="14">
        <v>5.8</v>
      </c>
      <c r="F114" s="18">
        <v>3.4</v>
      </c>
      <c r="G114" s="1">
        <v>6.7</v>
      </c>
      <c r="H114" s="1">
        <v>53.6</v>
      </c>
      <c r="I114" s="1">
        <v>7.8</v>
      </c>
      <c r="J114" s="18">
        <v>3.4</v>
      </c>
      <c r="K114" s="1">
        <v>6.5</v>
      </c>
      <c r="L114" s="1">
        <v>53.6</v>
      </c>
      <c r="M114" s="14">
        <v>8.5</v>
      </c>
    </row>
    <row r="115" spans="1:13" x14ac:dyDescent="0.25">
      <c r="A115" s="127">
        <v>113</v>
      </c>
      <c r="B115" s="18">
        <v>0</v>
      </c>
      <c r="C115" s="1">
        <v>6.9</v>
      </c>
      <c r="D115" s="1">
        <v>53.6</v>
      </c>
      <c r="E115" s="14">
        <v>0.5</v>
      </c>
      <c r="F115" s="18">
        <v>3.4</v>
      </c>
      <c r="G115" s="1">
        <v>6.3</v>
      </c>
      <c r="H115" s="1">
        <v>53.8</v>
      </c>
      <c r="I115" s="1">
        <v>7.8</v>
      </c>
      <c r="J115" s="18">
        <v>3.4</v>
      </c>
      <c r="K115" s="1">
        <v>6.7</v>
      </c>
      <c r="L115" s="1">
        <v>53.2</v>
      </c>
      <c r="M115" s="14">
        <v>8.8000000000000007</v>
      </c>
    </row>
    <row r="116" spans="1:13" x14ac:dyDescent="0.25">
      <c r="A116" s="127">
        <v>114</v>
      </c>
      <c r="B116" s="18">
        <v>2.7</v>
      </c>
      <c r="C116" s="1">
        <v>6.8</v>
      </c>
      <c r="D116" s="1">
        <v>53.4</v>
      </c>
      <c r="E116" s="14">
        <v>2.2000000000000002</v>
      </c>
      <c r="F116" s="18">
        <v>3.4</v>
      </c>
      <c r="G116" s="1">
        <v>5.9</v>
      </c>
      <c r="H116" s="1">
        <v>53.9</v>
      </c>
      <c r="I116" s="1">
        <v>7.8</v>
      </c>
      <c r="J116" s="18">
        <v>3.4</v>
      </c>
      <c r="K116" s="1">
        <v>6.3</v>
      </c>
      <c r="L116" s="1">
        <v>52.8</v>
      </c>
      <c r="M116" s="14">
        <v>9.1999999999999993</v>
      </c>
    </row>
    <row r="117" spans="1:13" x14ac:dyDescent="0.25">
      <c r="A117" s="127">
        <v>115</v>
      </c>
      <c r="B117" s="18">
        <v>3.5</v>
      </c>
      <c r="C117" s="1">
        <v>6.3</v>
      </c>
      <c r="D117" s="1">
        <v>55.7</v>
      </c>
      <c r="E117" s="14">
        <v>6.6</v>
      </c>
      <c r="F117" s="18">
        <v>3.4</v>
      </c>
      <c r="G117" s="1">
        <v>6.5</v>
      </c>
      <c r="H117" s="1">
        <v>53.6</v>
      </c>
      <c r="I117" s="1">
        <v>7.8</v>
      </c>
      <c r="J117" s="18">
        <v>3.4</v>
      </c>
      <c r="K117" s="1">
        <v>5.9</v>
      </c>
      <c r="L117" s="1">
        <v>52.6</v>
      </c>
      <c r="M117" s="14">
        <v>9.1999999999999993</v>
      </c>
    </row>
    <row r="118" spans="1:13" x14ac:dyDescent="0.25">
      <c r="A118" s="127">
        <v>116</v>
      </c>
      <c r="B118" s="18">
        <v>3.5</v>
      </c>
      <c r="C118" s="1">
        <v>5.9</v>
      </c>
      <c r="D118" s="1">
        <v>55.7</v>
      </c>
      <c r="E118" s="14">
        <v>6.7</v>
      </c>
      <c r="F118" s="18">
        <v>3.4</v>
      </c>
      <c r="G118" s="1">
        <v>6.7</v>
      </c>
      <c r="H118" s="1">
        <v>53.2</v>
      </c>
      <c r="I118" s="1">
        <v>7.7</v>
      </c>
      <c r="J118" s="18">
        <v>3.4</v>
      </c>
      <c r="K118" s="1">
        <v>6.4</v>
      </c>
      <c r="L118" s="1">
        <v>52.3</v>
      </c>
      <c r="M118" s="14">
        <v>8.8000000000000007</v>
      </c>
    </row>
    <row r="119" spans="1:13" x14ac:dyDescent="0.25">
      <c r="A119" s="127">
        <v>117</v>
      </c>
      <c r="B119" s="18">
        <v>3.4</v>
      </c>
      <c r="C119" s="1">
        <v>6.4</v>
      </c>
      <c r="D119" s="1">
        <v>54.5</v>
      </c>
      <c r="E119" s="14">
        <v>7.5</v>
      </c>
      <c r="F119" s="18">
        <v>3.4</v>
      </c>
      <c r="G119" s="1">
        <v>6.3</v>
      </c>
      <c r="H119" s="1">
        <v>52.9</v>
      </c>
      <c r="I119" s="1">
        <v>7.5</v>
      </c>
      <c r="J119" s="18">
        <v>3.4</v>
      </c>
      <c r="K119" s="1">
        <v>6.8</v>
      </c>
      <c r="L119" s="1">
        <v>52</v>
      </c>
      <c r="M119" s="14">
        <v>8.6</v>
      </c>
    </row>
    <row r="120" spans="1:13" x14ac:dyDescent="0.25">
      <c r="A120" s="127">
        <v>118</v>
      </c>
      <c r="B120" s="18">
        <v>3.4</v>
      </c>
      <c r="C120" s="1">
        <v>6.7</v>
      </c>
      <c r="D120" s="1">
        <v>54</v>
      </c>
      <c r="E120" s="14">
        <v>7</v>
      </c>
      <c r="F120" s="18">
        <v>3.4</v>
      </c>
      <c r="G120" s="1">
        <v>5.9</v>
      </c>
      <c r="H120" s="1">
        <v>52.9</v>
      </c>
      <c r="I120" s="1">
        <v>7.3</v>
      </c>
      <c r="J120" s="18">
        <v>3.4</v>
      </c>
      <c r="K120" s="1">
        <v>6.3</v>
      </c>
      <c r="L120" s="1">
        <v>51.7</v>
      </c>
      <c r="M120" s="14">
        <v>8.6</v>
      </c>
    </row>
    <row r="121" spans="1:13" x14ac:dyDescent="0.25">
      <c r="A121" s="127">
        <v>119</v>
      </c>
      <c r="B121" s="18">
        <v>3.4</v>
      </c>
      <c r="C121" s="1">
        <v>6.3</v>
      </c>
      <c r="D121" s="1">
        <v>53.9</v>
      </c>
      <c r="E121" s="14">
        <v>7.4</v>
      </c>
      <c r="F121" s="18">
        <v>3.4</v>
      </c>
      <c r="G121" s="1">
        <v>6.4</v>
      </c>
      <c r="H121" s="1">
        <v>53.1</v>
      </c>
      <c r="I121" s="1">
        <v>7.3</v>
      </c>
      <c r="J121" s="18">
        <v>3.4</v>
      </c>
      <c r="K121" s="1">
        <v>6</v>
      </c>
      <c r="L121" s="1">
        <v>51.4</v>
      </c>
      <c r="M121" s="14">
        <v>7.2</v>
      </c>
    </row>
    <row r="122" spans="1:13" x14ac:dyDescent="0.25">
      <c r="A122" s="127">
        <v>120</v>
      </c>
      <c r="B122" s="18">
        <v>3.4</v>
      </c>
      <c r="C122" s="1">
        <v>5.9</v>
      </c>
      <c r="D122" s="1">
        <v>53.8</v>
      </c>
      <c r="E122" s="14">
        <v>7.3</v>
      </c>
      <c r="F122" s="18">
        <v>3.4</v>
      </c>
      <c r="G122" s="1">
        <v>6.7</v>
      </c>
      <c r="H122" s="1">
        <v>53.5</v>
      </c>
      <c r="I122" s="1">
        <v>7.2</v>
      </c>
      <c r="J122" s="18">
        <v>3.4</v>
      </c>
      <c r="K122" s="1">
        <v>6.3</v>
      </c>
      <c r="L122" s="1">
        <v>51.5</v>
      </c>
      <c r="M122" s="14">
        <v>7.2</v>
      </c>
    </row>
    <row r="123" spans="1:13" x14ac:dyDescent="0.25">
      <c r="A123" s="127">
        <v>121</v>
      </c>
      <c r="B123" s="18">
        <v>3.4</v>
      </c>
      <c r="C123" s="1">
        <v>6.6</v>
      </c>
      <c r="D123" s="1">
        <v>54</v>
      </c>
      <c r="E123" s="14">
        <v>6.8</v>
      </c>
      <c r="F123" s="18">
        <v>3.4</v>
      </c>
      <c r="G123" s="1">
        <v>6.3</v>
      </c>
      <c r="H123" s="1">
        <v>53.7</v>
      </c>
      <c r="I123" s="1">
        <v>7.4</v>
      </c>
      <c r="J123" s="18">
        <v>3.4</v>
      </c>
      <c r="K123" s="1">
        <v>6.8</v>
      </c>
      <c r="L123" s="1">
        <v>51.6</v>
      </c>
      <c r="M123" s="14">
        <v>7.4</v>
      </c>
    </row>
    <row r="124" spans="1:13" x14ac:dyDescent="0.25">
      <c r="A124" s="127">
        <v>122</v>
      </c>
      <c r="B124" s="18">
        <v>3.4</v>
      </c>
      <c r="C124" s="1">
        <v>6.7</v>
      </c>
      <c r="D124" s="1">
        <v>54.1</v>
      </c>
      <c r="E124" s="14">
        <v>7.8</v>
      </c>
      <c r="F124" s="18">
        <v>3.4</v>
      </c>
      <c r="G124" s="1">
        <v>6</v>
      </c>
      <c r="H124" s="1">
        <v>53.5</v>
      </c>
      <c r="I124" s="1">
        <v>7.6</v>
      </c>
      <c r="J124" s="18">
        <v>3.4</v>
      </c>
      <c r="K124" s="1">
        <v>6.4</v>
      </c>
      <c r="L124" s="1">
        <v>51.6</v>
      </c>
      <c r="M124" s="14">
        <v>7.6</v>
      </c>
    </row>
    <row r="125" spans="1:13" x14ac:dyDescent="0.25">
      <c r="A125" s="127">
        <v>123</v>
      </c>
      <c r="B125" s="18">
        <v>3.4</v>
      </c>
      <c r="C125" s="1">
        <v>6.2</v>
      </c>
      <c r="D125" s="1">
        <v>54</v>
      </c>
      <c r="E125" s="14">
        <v>6.9</v>
      </c>
      <c r="F125" s="18">
        <v>3.4</v>
      </c>
      <c r="G125" s="1">
        <v>6</v>
      </c>
      <c r="H125" s="1">
        <v>53.4</v>
      </c>
      <c r="I125" s="1">
        <v>7.5</v>
      </c>
      <c r="J125" s="18">
        <v>3.4</v>
      </c>
      <c r="K125" s="1">
        <v>6</v>
      </c>
      <c r="L125" s="1">
        <v>51.4</v>
      </c>
      <c r="M125" s="14">
        <v>7.5</v>
      </c>
    </row>
    <row r="126" spans="1:13" x14ac:dyDescent="0.25">
      <c r="A126" s="127">
        <v>124</v>
      </c>
      <c r="B126" s="18">
        <v>3.4</v>
      </c>
      <c r="C126" s="1">
        <v>5.9</v>
      </c>
      <c r="D126" s="1">
        <v>54.2</v>
      </c>
      <c r="E126" s="14">
        <v>7.1</v>
      </c>
      <c r="F126" s="18">
        <v>3.4</v>
      </c>
      <c r="G126" s="1">
        <v>6.8</v>
      </c>
      <c r="H126" s="1">
        <v>53.1</v>
      </c>
      <c r="I126" s="1">
        <v>7.7</v>
      </c>
      <c r="J126" s="18">
        <v>3.4</v>
      </c>
      <c r="K126" s="1">
        <v>6.2</v>
      </c>
      <c r="L126" s="1">
        <v>51.7</v>
      </c>
      <c r="M126" s="14">
        <v>7.4</v>
      </c>
    </row>
    <row r="127" spans="1:13" x14ac:dyDescent="0.25">
      <c r="A127" s="127">
        <v>125</v>
      </c>
      <c r="B127" s="18">
        <v>3.4</v>
      </c>
      <c r="C127" s="1">
        <v>6.7</v>
      </c>
      <c r="D127" s="1">
        <v>54.2</v>
      </c>
      <c r="E127" s="14">
        <v>7.8</v>
      </c>
      <c r="F127" s="18">
        <v>2.2000000000000002</v>
      </c>
      <c r="G127" s="1">
        <v>6.4</v>
      </c>
      <c r="H127" s="1">
        <v>53</v>
      </c>
      <c r="I127" s="1">
        <v>7.6</v>
      </c>
      <c r="J127" s="18">
        <v>3.4</v>
      </c>
      <c r="K127" s="1">
        <v>6.9</v>
      </c>
      <c r="L127" s="1">
        <v>52.3</v>
      </c>
      <c r="M127" s="14">
        <v>7.6</v>
      </c>
    </row>
    <row r="128" spans="1:13" x14ac:dyDescent="0.25">
      <c r="A128" s="127">
        <v>126</v>
      </c>
      <c r="B128" s="18">
        <v>3.4</v>
      </c>
      <c r="C128" s="1">
        <v>6.6</v>
      </c>
      <c r="D128" s="1">
        <v>54.2</v>
      </c>
      <c r="E128" s="14">
        <v>7.1</v>
      </c>
      <c r="F128" s="18">
        <v>0</v>
      </c>
      <c r="G128" s="1">
        <v>6</v>
      </c>
      <c r="H128" s="1">
        <v>53.3</v>
      </c>
      <c r="I128" s="1">
        <v>2.2000000000000002</v>
      </c>
      <c r="J128" s="18">
        <v>3.4</v>
      </c>
      <c r="K128" s="1">
        <v>6.4</v>
      </c>
      <c r="L128" s="1">
        <v>53.2</v>
      </c>
      <c r="M128" s="14">
        <v>7.9</v>
      </c>
    </row>
    <row r="129" spans="1:13" x14ac:dyDescent="0.25">
      <c r="A129" s="127">
        <v>127</v>
      </c>
      <c r="B129" s="18">
        <v>3.4</v>
      </c>
      <c r="C129" s="1">
        <v>6.2</v>
      </c>
      <c r="D129" s="1">
        <v>54.3</v>
      </c>
      <c r="E129" s="14">
        <v>7.2</v>
      </c>
      <c r="F129" s="18">
        <v>2</v>
      </c>
      <c r="G129" s="1">
        <v>5.9</v>
      </c>
      <c r="H129" s="1">
        <v>53.1</v>
      </c>
      <c r="I129" s="1">
        <v>1.2</v>
      </c>
      <c r="J129" s="18">
        <v>3.4</v>
      </c>
      <c r="K129" s="1">
        <v>5.6</v>
      </c>
      <c r="L129" s="1">
        <v>53.8</v>
      </c>
      <c r="M129" s="14">
        <v>8.3000000000000007</v>
      </c>
    </row>
    <row r="130" spans="1:13" x14ac:dyDescent="0.25">
      <c r="A130" s="127">
        <v>128</v>
      </c>
      <c r="B130" s="18">
        <v>3.4</v>
      </c>
      <c r="C130" s="1">
        <v>5.8</v>
      </c>
      <c r="D130" s="1">
        <v>54.4</v>
      </c>
      <c r="E130" s="14">
        <v>7.2</v>
      </c>
      <c r="F130" s="18">
        <v>3.4</v>
      </c>
      <c r="G130" s="1">
        <v>6.4</v>
      </c>
      <c r="H130" s="1">
        <v>55.2</v>
      </c>
      <c r="I130" s="1">
        <v>6.6</v>
      </c>
      <c r="J130" s="18">
        <v>3.4</v>
      </c>
      <c r="K130" s="1">
        <v>6.8</v>
      </c>
      <c r="L130" s="1">
        <v>54.1</v>
      </c>
      <c r="M130" s="14">
        <v>8.5</v>
      </c>
    </row>
    <row r="131" spans="1:13" x14ac:dyDescent="0.25">
      <c r="A131" s="127">
        <v>129</v>
      </c>
      <c r="B131" s="18">
        <v>3.4</v>
      </c>
      <c r="C131" s="1">
        <v>6.8</v>
      </c>
      <c r="D131" s="1">
        <v>54.4</v>
      </c>
      <c r="E131" s="14">
        <v>7.6</v>
      </c>
      <c r="F131" s="18">
        <v>3.4</v>
      </c>
      <c r="G131" s="1">
        <v>6.7</v>
      </c>
      <c r="H131" s="1">
        <v>55.3</v>
      </c>
      <c r="I131" s="1">
        <v>6.9</v>
      </c>
      <c r="J131" s="18">
        <v>3.4</v>
      </c>
      <c r="K131" s="1">
        <v>6.6</v>
      </c>
      <c r="L131" s="1">
        <v>54.3</v>
      </c>
      <c r="M131" s="14">
        <v>8.9</v>
      </c>
    </row>
    <row r="132" spans="1:13" x14ac:dyDescent="0.25">
      <c r="A132" s="127">
        <v>130</v>
      </c>
      <c r="B132" s="18">
        <v>3.4</v>
      </c>
      <c r="C132" s="1">
        <v>6.6</v>
      </c>
      <c r="D132" s="1">
        <v>54.3</v>
      </c>
      <c r="E132" s="14">
        <v>7.5</v>
      </c>
      <c r="F132" s="18">
        <v>3.4</v>
      </c>
      <c r="G132" s="1">
        <v>6.3</v>
      </c>
      <c r="H132" s="1">
        <v>54.8</v>
      </c>
      <c r="I132" s="1">
        <v>7.3</v>
      </c>
      <c r="J132" s="18">
        <v>3.4</v>
      </c>
      <c r="K132" s="1">
        <v>6.2</v>
      </c>
      <c r="L132" s="1">
        <v>54.1</v>
      </c>
      <c r="M132" s="14">
        <v>8.9</v>
      </c>
    </row>
    <row r="133" spans="1:13" x14ac:dyDescent="0.25">
      <c r="A133" s="127">
        <v>131</v>
      </c>
      <c r="B133" s="18">
        <v>3.4</v>
      </c>
      <c r="C133" s="1">
        <v>6.2</v>
      </c>
      <c r="D133" s="1">
        <v>54.1</v>
      </c>
      <c r="E133" s="14">
        <v>7</v>
      </c>
      <c r="F133" s="18">
        <v>3.4</v>
      </c>
      <c r="G133" s="1">
        <v>5.9</v>
      </c>
      <c r="H133" s="1">
        <v>54.4</v>
      </c>
      <c r="I133" s="1">
        <v>7.6</v>
      </c>
      <c r="J133" s="18">
        <v>3.4</v>
      </c>
      <c r="K133" s="1">
        <v>5.9</v>
      </c>
      <c r="L133" s="1">
        <v>53.7</v>
      </c>
      <c r="M133" s="14">
        <v>8.8000000000000007</v>
      </c>
    </row>
    <row r="134" spans="1:13" x14ac:dyDescent="0.25">
      <c r="A134" s="127">
        <v>132</v>
      </c>
      <c r="B134" s="18">
        <v>3.4</v>
      </c>
      <c r="C134" s="1">
        <v>5.9</v>
      </c>
      <c r="D134" s="1">
        <v>53.9</v>
      </c>
      <c r="E134" s="14">
        <v>7.2</v>
      </c>
      <c r="F134" s="18">
        <v>3.4</v>
      </c>
      <c r="G134" s="1">
        <v>6.6</v>
      </c>
      <c r="H134" s="1">
        <v>54.1</v>
      </c>
      <c r="I134" s="1">
        <v>6.8</v>
      </c>
      <c r="J134" s="18">
        <v>3.4</v>
      </c>
      <c r="K134" s="1">
        <v>6.6</v>
      </c>
      <c r="L134" s="1">
        <v>53.4</v>
      </c>
      <c r="M134" s="14">
        <v>8.6999999999999993</v>
      </c>
    </row>
    <row r="135" spans="1:13" x14ac:dyDescent="0.25">
      <c r="A135" s="127">
        <v>133</v>
      </c>
      <c r="B135" s="18">
        <v>3.4</v>
      </c>
      <c r="C135" s="1">
        <v>6.8</v>
      </c>
      <c r="D135" s="1">
        <v>53.9</v>
      </c>
      <c r="E135" s="14">
        <v>7</v>
      </c>
      <c r="F135" s="18">
        <v>3.4</v>
      </c>
      <c r="G135" s="1">
        <v>6.7</v>
      </c>
      <c r="H135" s="1">
        <v>54.2</v>
      </c>
      <c r="I135" s="1">
        <v>7.9</v>
      </c>
      <c r="J135" s="18">
        <v>3.4</v>
      </c>
      <c r="K135" s="1">
        <v>6.7</v>
      </c>
      <c r="L135" s="1">
        <v>52.8</v>
      </c>
      <c r="M135" s="14">
        <v>8.6</v>
      </c>
    </row>
    <row r="136" spans="1:13" x14ac:dyDescent="0.25">
      <c r="A136" s="127">
        <v>134</v>
      </c>
      <c r="B136" s="18">
        <v>3.4</v>
      </c>
      <c r="C136" s="1">
        <v>6.6</v>
      </c>
      <c r="D136" s="1">
        <v>53.9</v>
      </c>
      <c r="E136" s="14">
        <v>7.5</v>
      </c>
      <c r="F136" s="18">
        <v>3.4</v>
      </c>
      <c r="G136" s="1">
        <v>6.2</v>
      </c>
      <c r="H136" s="1">
        <v>54</v>
      </c>
      <c r="I136" s="1">
        <v>6.9</v>
      </c>
      <c r="J136" s="18">
        <v>3.4</v>
      </c>
      <c r="K136" s="1">
        <v>6.3</v>
      </c>
      <c r="L136" s="1">
        <v>52.2</v>
      </c>
      <c r="M136" s="14">
        <v>7.9</v>
      </c>
    </row>
    <row r="137" spans="1:13" x14ac:dyDescent="0.25">
      <c r="A137" s="127">
        <v>135</v>
      </c>
      <c r="B137" s="18">
        <v>3.4</v>
      </c>
      <c r="C137" s="1">
        <v>6.1</v>
      </c>
      <c r="D137" s="1">
        <v>53.8</v>
      </c>
      <c r="E137" s="14">
        <v>7.3</v>
      </c>
      <c r="F137" s="18">
        <v>3.4</v>
      </c>
      <c r="G137" s="1">
        <v>5.9</v>
      </c>
      <c r="H137" s="1">
        <v>54.1</v>
      </c>
      <c r="I137" s="1">
        <v>7.2</v>
      </c>
      <c r="J137" s="18">
        <v>3.4</v>
      </c>
      <c r="K137" s="1">
        <v>5.9</v>
      </c>
      <c r="L137" s="1">
        <v>52.5</v>
      </c>
      <c r="M137" s="14">
        <v>7.9</v>
      </c>
    </row>
    <row r="138" spans="1:13" x14ac:dyDescent="0.25">
      <c r="A138" s="127">
        <v>136</v>
      </c>
      <c r="B138" s="18">
        <v>3.4</v>
      </c>
      <c r="C138" s="1">
        <v>5.9</v>
      </c>
      <c r="D138" s="1">
        <v>53.8</v>
      </c>
      <c r="E138" s="14">
        <v>6.9</v>
      </c>
      <c r="F138" s="18">
        <v>3.4</v>
      </c>
      <c r="G138" s="1">
        <v>6.7</v>
      </c>
      <c r="H138" s="1">
        <v>54.2</v>
      </c>
      <c r="I138" s="1">
        <v>8.1</v>
      </c>
      <c r="J138" s="18">
        <v>3.4</v>
      </c>
      <c r="K138" s="1">
        <v>6.6</v>
      </c>
      <c r="L138" s="1">
        <v>53.3</v>
      </c>
      <c r="M138" s="14">
        <v>7.9</v>
      </c>
    </row>
    <row r="139" spans="1:13" x14ac:dyDescent="0.25">
      <c r="A139" s="127">
        <v>137</v>
      </c>
      <c r="B139" s="18">
        <v>3.4</v>
      </c>
      <c r="C139" s="1">
        <v>6.9</v>
      </c>
      <c r="D139" s="1">
        <v>53.9</v>
      </c>
      <c r="E139" s="14">
        <v>7</v>
      </c>
      <c r="F139" s="18">
        <v>3.4</v>
      </c>
      <c r="G139" s="1">
        <v>6.6</v>
      </c>
      <c r="H139" s="1">
        <v>54</v>
      </c>
      <c r="I139" s="1">
        <v>6.9</v>
      </c>
      <c r="J139" s="18">
        <v>3.4</v>
      </c>
      <c r="K139" s="1">
        <v>6.7</v>
      </c>
      <c r="L139" s="1">
        <v>54.1</v>
      </c>
      <c r="M139" s="14">
        <v>8.3000000000000007</v>
      </c>
    </row>
    <row r="140" spans="1:13" x14ac:dyDescent="0.25">
      <c r="A140" s="127">
        <v>138</v>
      </c>
      <c r="B140" s="18">
        <v>3.4</v>
      </c>
      <c r="C140" s="1">
        <v>6.5</v>
      </c>
      <c r="D140" s="1">
        <v>53.9</v>
      </c>
      <c r="E140" s="14">
        <v>7.8</v>
      </c>
      <c r="F140" s="18">
        <v>3.4</v>
      </c>
      <c r="G140" s="1">
        <v>6.2</v>
      </c>
      <c r="H140" s="1">
        <v>54.1</v>
      </c>
      <c r="I140" s="1">
        <v>7.2</v>
      </c>
      <c r="J140" s="18">
        <v>3.4</v>
      </c>
      <c r="K140" s="1">
        <v>6.3</v>
      </c>
      <c r="L140" s="1">
        <v>54.7</v>
      </c>
      <c r="M140" s="14">
        <v>8.6</v>
      </c>
    </row>
    <row r="141" spans="1:13" x14ac:dyDescent="0.25">
      <c r="A141" s="127">
        <v>139</v>
      </c>
      <c r="B141" s="18">
        <v>3.4</v>
      </c>
      <c r="C141" s="1">
        <v>5.6</v>
      </c>
      <c r="D141" s="1">
        <v>53.7</v>
      </c>
      <c r="E141" s="14">
        <v>6.8</v>
      </c>
      <c r="F141" s="18">
        <v>3.4</v>
      </c>
      <c r="G141" s="1">
        <v>5.8</v>
      </c>
      <c r="H141" s="1">
        <v>54.1</v>
      </c>
      <c r="I141" s="1">
        <v>7.9</v>
      </c>
      <c r="J141" s="18">
        <v>3.4</v>
      </c>
      <c r="K141" s="1">
        <v>5.9</v>
      </c>
      <c r="L141" s="1">
        <v>55.1</v>
      </c>
      <c r="M141" s="14">
        <v>9.1</v>
      </c>
    </row>
    <row r="142" spans="1:13" x14ac:dyDescent="0.25">
      <c r="A142" s="127">
        <v>140</v>
      </c>
      <c r="B142" s="18">
        <v>3.4</v>
      </c>
      <c r="C142" s="1">
        <v>6.8</v>
      </c>
      <c r="D142" s="1">
        <v>53.8</v>
      </c>
      <c r="E142" s="14">
        <v>7</v>
      </c>
      <c r="F142" s="18">
        <v>3.4</v>
      </c>
      <c r="G142" s="1">
        <v>6.8</v>
      </c>
      <c r="H142" s="1">
        <v>54.1</v>
      </c>
      <c r="I142" s="1">
        <v>6.8</v>
      </c>
      <c r="J142" s="18">
        <v>3.4</v>
      </c>
      <c r="K142" s="1">
        <v>6.5</v>
      </c>
      <c r="L142" s="1">
        <v>54.9</v>
      </c>
      <c r="M142" s="14">
        <v>8.3000000000000007</v>
      </c>
    </row>
    <row r="143" spans="1:13" x14ac:dyDescent="0.25">
      <c r="A143" s="127">
        <v>141</v>
      </c>
      <c r="B143" s="18">
        <v>3.4</v>
      </c>
      <c r="C143" s="1">
        <v>6.6</v>
      </c>
      <c r="D143" s="1">
        <v>54</v>
      </c>
      <c r="E143" s="14">
        <v>8.1</v>
      </c>
      <c r="F143" s="18">
        <v>3.4</v>
      </c>
      <c r="G143" s="1">
        <v>6.6</v>
      </c>
      <c r="H143" s="1">
        <v>54.2</v>
      </c>
      <c r="I143" s="1">
        <v>7.3</v>
      </c>
      <c r="J143" s="18">
        <v>3.4</v>
      </c>
      <c r="K143" s="1">
        <v>6.7</v>
      </c>
      <c r="L143" s="1">
        <v>54.8</v>
      </c>
      <c r="M143" s="14">
        <v>8.8000000000000007</v>
      </c>
    </row>
    <row r="144" spans="1:13" x14ac:dyDescent="0.25">
      <c r="A144" s="127">
        <v>142</v>
      </c>
      <c r="B144" s="18">
        <v>3.4</v>
      </c>
      <c r="C144" s="1">
        <v>6.2</v>
      </c>
      <c r="D144" s="1">
        <v>54</v>
      </c>
      <c r="E144" s="14">
        <v>7</v>
      </c>
      <c r="F144" s="18">
        <v>3.4</v>
      </c>
      <c r="G144" s="1">
        <v>6.2</v>
      </c>
      <c r="H144" s="1">
        <v>54.1</v>
      </c>
      <c r="I144" s="1">
        <v>7.6</v>
      </c>
      <c r="J144" s="18">
        <v>3.4</v>
      </c>
      <c r="K144" s="1">
        <v>6.3</v>
      </c>
      <c r="L144" s="1">
        <v>55.3</v>
      </c>
      <c r="M144" s="14">
        <v>8.3000000000000007</v>
      </c>
    </row>
    <row r="145" spans="1:13" x14ac:dyDescent="0.25">
      <c r="A145" s="127">
        <v>143</v>
      </c>
      <c r="B145" s="18">
        <v>3.4</v>
      </c>
      <c r="C145" s="1">
        <v>5.9</v>
      </c>
      <c r="D145" s="1">
        <v>54.2</v>
      </c>
      <c r="E145" s="14">
        <v>7.3</v>
      </c>
      <c r="F145" s="18">
        <v>3.4</v>
      </c>
      <c r="G145" s="1">
        <v>5.9</v>
      </c>
      <c r="H145" s="1">
        <v>54.1</v>
      </c>
      <c r="I145" s="1">
        <v>7.2</v>
      </c>
      <c r="J145" s="18">
        <v>3.4</v>
      </c>
      <c r="K145" s="1">
        <v>5.9</v>
      </c>
      <c r="L145" s="1">
        <v>55.4</v>
      </c>
      <c r="M145" s="14">
        <v>9.1</v>
      </c>
    </row>
    <row r="146" spans="1:13" x14ac:dyDescent="0.25">
      <c r="A146" s="127">
        <v>144</v>
      </c>
      <c r="B146" s="18">
        <v>3.4</v>
      </c>
      <c r="C146" s="1">
        <v>6.8</v>
      </c>
      <c r="D146" s="1">
        <v>54</v>
      </c>
      <c r="E146" s="14">
        <v>7.7</v>
      </c>
      <c r="F146" s="18">
        <v>3.4</v>
      </c>
      <c r="G146" s="1">
        <v>6.9</v>
      </c>
      <c r="H146" s="1">
        <v>54.1</v>
      </c>
      <c r="I146" s="1">
        <v>7.1</v>
      </c>
      <c r="J146" s="18">
        <v>3.4</v>
      </c>
      <c r="K146" s="1">
        <v>6.4</v>
      </c>
      <c r="L146" s="1">
        <v>55.5</v>
      </c>
      <c r="M146" s="14">
        <v>9.1</v>
      </c>
    </row>
    <row r="147" spans="1:13" x14ac:dyDescent="0.25">
      <c r="A147" s="127">
        <v>145</v>
      </c>
      <c r="B147" s="18">
        <v>3.4</v>
      </c>
      <c r="C147" s="1">
        <v>6.6</v>
      </c>
      <c r="D147" s="1">
        <v>53.9</v>
      </c>
      <c r="E147" s="14">
        <v>6.8</v>
      </c>
      <c r="F147" s="18">
        <v>3.4</v>
      </c>
      <c r="G147" s="1">
        <v>6.5</v>
      </c>
      <c r="H147" s="1">
        <v>54</v>
      </c>
      <c r="I147" s="1">
        <v>7.6</v>
      </c>
      <c r="J147" s="18">
        <v>3.4</v>
      </c>
      <c r="K147" s="1">
        <v>6.8</v>
      </c>
      <c r="L147" s="1">
        <v>55.5</v>
      </c>
      <c r="M147" s="14">
        <v>9.5</v>
      </c>
    </row>
    <row r="148" spans="1:13" x14ac:dyDescent="0.25">
      <c r="A148" s="127">
        <v>146</v>
      </c>
      <c r="B148" s="18">
        <v>3.4</v>
      </c>
      <c r="C148" s="1">
        <v>6.1</v>
      </c>
      <c r="D148" s="1">
        <v>54</v>
      </c>
      <c r="E148" s="14">
        <v>7.7</v>
      </c>
      <c r="F148" s="18">
        <v>3.4</v>
      </c>
      <c r="G148" s="1">
        <v>6.1</v>
      </c>
      <c r="H148" s="1">
        <v>53.7</v>
      </c>
      <c r="I148" s="1">
        <v>6.9</v>
      </c>
      <c r="J148" s="18">
        <v>3.4</v>
      </c>
      <c r="K148" s="1">
        <v>6.3</v>
      </c>
      <c r="L148" s="1">
        <v>55.4</v>
      </c>
      <c r="M148" s="14">
        <v>9.4</v>
      </c>
    </row>
    <row r="149" spans="1:13" x14ac:dyDescent="0.25">
      <c r="A149" s="127">
        <v>147</v>
      </c>
      <c r="B149" s="18">
        <v>3.4</v>
      </c>
      <c r="C149" s="1">
        <v>5.9</v>
      </c>
      <c r="D149" s="1">
        <v>53.9</v>
      </c>
      <c r="E149" s="14">
        <v>7.3</v>
      </c>
      <c r="F149" s="18">
        <v>3.4</v>
      </c>
      <c r="G149" s="1">
        <v>5.9</v>
      </c>
      <c r="H149" s="1">
        <v>53.7</v>
      </c>
      <c r="I149" s="1">
        <v>7.2</v>
      </c>
      <c r="J149" s="18">
        <v>3.4</v>
      </c>
      <c r="K149" s="1">
        <v>6</v>
      </c>
      <c r="L149" s="1">
        <v>55.3</v>
      </c>
      <c r="M149" s="14">
        <v>9.4</v>
      </c>
    </row>
    <row r="150" spans="1:13" x14ac:dyDescent="0.25">
      <c r="A150" s="127">
        <v>148</v>
      </c>
      <c r="B150" s="18">
        <v>3.4</v>
      </c>
      <c r="C150" s="1">
        <v>6.9</v>
      </c>
      <c r="D150" s="1">
        <v>54</v>
      </c>
      <c r="E150" s="14">
        <v>7.2</v>
      </c>
      <c r="F150" s="18">
        <v>3.4</v>
      </c>
      <c r="G150" s="1">
        <v>6.9</v>
      </c>
      <c r="H150" s="1">
        <v>53.8</v>
      </c>
      <c r="I150" s="1">
        <v>7.7</v>
      </c>
      <c r="J150" s="18">
        <v>3.4</v>
      </c>
      <c r="K150" s="1">
        <v>6.3</v>
      </c>
      <c r="L150" s="1">
        <v>55.2</v>
      </c>
      <c r="M150" s="14">
        <v>9.3000000000000007</v>
      </c>
    </row>
    <row r="151" spans="1:13" x14ac:dyDescent="0.25">
      <c r="A151" s="127">
        <v>149</v>
      </c>
      <c r="B151" s="18">
        <v>3.4</v>
      </c>
      <c r="C151" s="1">
        <v>6.5</v>
      </c>
      <c r="D151" s="1">
        <v>53.9</v>
      </c>
      <c r="E151" s="14">
        <v>7.5</v>
      </c>
      <c r="F151" s="18">
        <v>3.4</v>
      </c>
      <c r="G151" s="1">
        <v>6.5</v>
      </c>
      <c r="H151" s="1">
        <v>53.7</v>
      </c>
      <c r="I151" s="1">
        <v>7</v>
      </c>
      <c r="J151" s="18">
        <v>3.4</v>
      </c>
      <c r="K151" s="1">
        <v>6.8</v>
      </c>
      <c r="L151" s="1">
        <v>55.1</v>
      </c>
      <c r="M151" s="14">
        <v>9.1999999999999993</v>
      </c>
    </row>
    <row r="152" spans="1:13" x14ac:dyDescent="0.25">
      <c r="A152" s="127">
        <v>150</v>
      </c>
      <c r="B152" s="18">
        <v>3.4</v>
      </c>
      <c r="C152" s="1">
        <v>6.1</v>
      </c>
      <c r="D152" s="1">
        <v>53.9</v>
      </c>
      <c r="E152" s="14">
        <v>7.1</v>
      </c>
      <c r="F152" s="18">
        <v>3.4</v>
      </c>
      <c r="G152" s="1">
        <v>6.1</v>
      </c>
      <c r="H152" s="1">
        <v>53.7</v>
      </c>
      <c r="I152" s="1">
        <v>6.9</v>
      </c>
      <c r="J152" s="18">
        <v>3.4</v>
      </c>
      <c r="K152" s="1">
        <v>6.4</v>
      </c>
      <c r="L152" s="1">
        <v>55</v>
      </c>
      <c r="M152" s="14">
        <v>9</v>
      </c>
    </row>
    <row r="153" spans="1:13" x14ac:dyDescent="0.25">
      <c r="A153" s="127">
        <v>151</v>
      </c>
      <c r="B153" s="18">
        <v>3.4</v>
      </c>
      <c r="C153" s="1">
        <v>6</v>
      </c>
      <c r="D153" s="1">
        <v>53.9</v>
      </c>
      <c r="E153" s="14">
        <v>7.8</v>
      </c>
      <c r="F153" s="18">
        <v>3.4</v>
      </c>
      <c r="G153" s="1">
        <v>5.9</v>
      </c>
      <c r="H153" s="1">
        <v>53.8</v>
      </c>
      <c r="I153" s="1">
        <v>7.7</v>
      </c>
      <c r="J153" s="18">
        <v>3.4</v>
      </c>
      <c r="K153" s="1">
        <v>6</v>
      </c>
      <c r="L153" s="1">
        <v>54.9</v>
      </c>
      <c r="M153" s="14">
        <v>9.1</v>
      </c>
    </row>
    <row r="154" spans="1:13" x14ac:dyDescent="0.25">
      <c r="A154" s="127">
        <v>152</v>
      </c>
      <c r="B154" s="18">
        <v>3.4</v>
      </c>
      <c r="C154" s="1">
        <v>6.9</v>
      </c>
      <c r="D154" s="1">
        <v>53.8</v>
      </c>
      <c r="E154" s="14">
        <v>7.1</v>
      </c>
      <c r="F154" s="18">
        <v>3.4</v>
      </c>
      <c r="G154" s="1">
        <v>6.5</v>
      </c>
      <c r="H154" s="1">
        <v>53.6</v>
      </c>
      <c r="I154" s="1">
        <v>7.4</v>
      </c>
      <c r="J154" s="18">
        <v>3.4</v>
      </c>
      <c r="K154" s="1">
        <v>6</v>
      </c>
      <c r="L154" s="1">
        <v>54.6</v>
      </c>
      <c r="M154" s="14">
        <v>9.1</v>
      </c>
    </row>
    <row r="155" spans="1:13" x14ac:dyDescent="0.25">
      <c r="A155" s="127">
        <v>153</v>
      </c>
      <c r="B155" s="18">
        <v>3.4</v>
      </c>
      <c r="C155" s="1">
        <v>6.4</v>
      </c>
      <c r="D155" s="1">
        <v>53.9</v>
      </c>
      <c r="E155" s="14">
        <v>8</v>
      </c>
      <c r="F155" s="18">
        <v>3.4</v>
      </c>
      <c r="G155" s="1">
        <v>6.2</v>
      </c>
      <c r="H155" s="1">
        <v>53.6</v>
      </c>
      <c r="I155" s="1">
        <v>7.1</v>
      </c>
      <c r="J155" s="18">
        <v>3.4</v>
      </c>
      <c r="K155" s="1">
        <v>6.6</v>
      </c>
      <c r="L155" s="1">
        <v>54.4</v>
      </c>
      <c r="M155" s="14">
        <v>8.9</v>
      </c>
    </row>
    <row r="156" spans="1:13" x14ac:dyDescent="0.25">
      <c r="A156" s="127">
        <v>154</v>
      </c>
      <c r="B156" s="18">
        <v>3.4</v>
      </c>
      <c r="C156" s="1">
        <v>6.1</v>
      </c>
      <c r="D156" s="1">
        <v>53.8</v>
      </c>
      <c r="E156" s="14">
        <v>7</v>
      </c>
      <c r="F156" s="18">
        <v>3.4</v>
      </c>
      <c r="G156" s="1">
        <v>5.8</v>
      </c>
      <c r="H156" s="1">
        <v>53.8</v>
      </c>
      <c r="I156" s="1">
        <v>7.3</v>
      </c>
      <c r="J156" s="18">
        <v>3.4</v>
      </c>
      <c r="K156" s="1">
        <v>6.3</v>
      </c>
      <c r="L156" s="1">
        <v>54.2</v>
      </c>
      <c r="M156" s="14">
        <v>8.9</v>
      </c>
    </row>
    <row r="157" spans="1:13" x14ac:dyDescent="0.25">
      <c r="A157" s="127">
        <v>155</v>
      </c>
      <c r="B157" s="18">
        <v>3.4</v>
      </c>
      <c r="C157" s="1">
        <v>6.1</v>
      </c>
      <c r="D157" s="1">
        <v>54</v>
      </c>
      <c r="E157" s="14">
        <v>7.6</v>
      </c>
      <c r="F157" s="18">
        <v>3.4</v>
      </c>
      <c r="G157" s="1">
        <v>6.8</v>
      </c>
      <c r="H157" s="1">
        <v>53.6</v>
      </c>
      <c r="I157" s="1">
        <v>7.7</v>
      </c>
      <c r="J157" s="18">
        <v>3.4</v>
      </c>
      <c r="K157" s="1">
        <v>6</v>
      </c>
      <c r="L157" s="1">
        <v>54</v>
      </c>
      <c r="M157" s="14">
        <v>8.9</v>
      </c>
    </row>
    <row r="158" spans="1:13" x14ac:dyDescent="0.25">
      <c r="A158" s="127">
        <v>156</v>
      </c>
      <c r="B158" s="18">
        <v>3.4</v>
      </c>
      <c r="C158" s="1">
        <v>6.9</v>
      </c>
      <c r="D158" s="1">
        <v>53.9</v>
      </c>
      <c r="E158" s="14">
        <v>7.2</v>
      </c>
      <c r="F158" s="18">
        <v>3.4</v>
      </c>
      <c r="G158" s="1">
        <v>6.6</v>
      </c>
      <c r="H158" s="1">
        <v>53.5</v>
      </c>
      <c r="I158" s="1">
        <v>7.1</v>
      </c>
      <c r="J158" s="18">
        <v>3.4</v>
      </c>
      <c r="K158" s="1">
        <v>6.4</v>
      </c>
      <c r="L158" s="1">
        <v>54</v>
      </c>
      <c r="M158" s="14">
        <v>8.1999999999999993</v>
      </c>
    </row>
    <row r="159" spans="1:13" x14ac:dyDescent="0.25">
      <c r="A159" s="127">
        <v>157</v>
      </c>
      <c r="B159" s="18">
        <v>3.4</v>
      </c>
      <c r="C159" s="1">
        <v>6.4</v>
      </c>
      <c r="D159" s="1">
        <v>54.1</v>
      </c>
      <c r="E159" s="14">
        <v>7.1</v>
      </c>
      <c r="F159" s="18">
        <v>3.4</v>
      </c>
      <c r="G159" s="1">
        <v>6.2</v>
      </c>
      <c r="H159" s="1">
        <v>53.7</v>
      </c>
      <c r="I159" s="1">
        <v>7.3</v>
      </c>
      <c r="J159" s="18">
        <v>3.4</v>
      </c>
      <c r="K159" s="1">
        <v>6.8</v>
      </c>
      <c r="L159" s="1">
        <v>53.5</v>
      </c>
      <c r="M159" s="14">
        <v>8.3000000000000007</v>
      </c>
    </row>
    <row r="160" spans="1:13" x14ac:dyDescent="0.25">
      <c r="A160" s="127">
        <v>158</v>
      </c>
      <c r="B160" s="18">
        <v>3.4</v>
      </c>
      <c r="C160" s="1">
        <v>6</v>
      </c>
      <c r="D160" s="1">
        <v>54.2</v>
      </c>
      <c r="E160" s="14">
        <v>7.7</v>
      </c>
      <c r="F160" s="18">
        <v>3.4</v>
      </c>
      <c r="G160" s="1">
        <v>5.9</v>
      </c>
      <c r="H160" s="1">
        <v>53.7</v>
      </c>
      <c r="I160" s="1">
        <v>7.8</v>
      </c>
      <c r="J160" s="18">
        <v>3.4</v>
      </c>
      <c r="K160" s="1">
        <v>6.3</v>
      </c>
      <c r="L160" s="1">
        <v>52.9</v>
      </c>
      <c r="M160" s="14">
        <v>8.4</v>
      </c>
    </row>
    <row r="161" spans="1:13" x14ac:dyDescent="0.25">
      <c r="A161" s="127">
        <v>159</v>
      </c>
      <c r="B161" s="18">
        <v>3.4</v>
      </c>
      <c r="C161" s="1">
        <v>6.2</v>
      </c>
      <c r="D161" s="1">
        <v>54.1</v>
      </c>
      <c r="E161" s="14">
        <v>6.8</v>
      </c>
      <c r="F161" s="18">
        <v>3.4</v>
      </c>
      <c r="G161" s="1">
        <v>6.8</v>
      </c>
      <c r="H161" s="1">
        <v>53.6</v>
      </c>
      <c r="I161" s="1">
        <v>7</v>
      </c>
      <c r="J161" s="18">
        <v>3.4</v>
      </c>
      <c r="K161" s="1">
        <v>6</v>
      </c>
      <c r="L161" s="1">
        <v>52.5</v>
      </c>
      <c r="M161" s="14">
        <v>8.1999999999999993</v>
      </c>
    </row>
    <row r="162" spans="1:13" x14ac:dyDescent="0.25">
      <c r="A162" s="127">
        <v>160</v>
      </c>
      <c r="B162" s="18">
        <v>3.4</v>
      </c>
      <c r="C162" s="1">
        <v>6.8</v>
      </c>
      <c r="D162" s="1">
        <v>54.3</v>
      </c>
      <c r="E162" s="14">
        <v>7.3</v>
      </c>
      <c r="F162" s="18">
        <v>3.4</v>
      </c>
      <c r="G162" s="1">
        <v>6.5</v>
      </c>
      <c r="H162" s="1">
        <v>53.8</v>
      </c>
      <c r="I162" s="1">
        <v>7.6</v>
      </c>
      <c r="J162" s="18">
        <v>3.4</v>
      </c>
      <c r="K162" s="1">
        <v>6.2</v>
      </c>
      <c r="L162" s="1">
        <v>52.1</v>
      </c>
      <c r="M162" s="14">
        <v>8.3000000000000007</v>
      </c>
    </row>
    <row r="163" spans="1:13" x14ac:dyDescent="0.25">
      <c r="A163" s="127">
        <v>161</v>
      </c>
      <c r="B163" s="18">
        <v>3.4</v>
      </c>
      <c r="C163" s="1">
        <v>6.4</v>
      </c>
      <c r="D163" s="1">
        <v>54.2</v>
      </c>
      <c r="E163" s="14">
        <v>7.5</v>
      </c>
      <c r="F163" s="18">
        <v>3.4</v>
      </c>
      <c r="G163" s="1">
        <v>6.1</v>
      </c>
      <c r="H163" s="1">
        <v>53.7</v>
      </c>
      <c r="I163" s="1">
        <v>7.2</v>
      </c>
      <c r="J163" s="18">
        <v>3.4</v>
      </c>
      <c r="K163" s="1">
        <v>6.8</v>
      </c>
      <c r="L163" s="1">
        <v>51.7</v>
      </c>
      <c r="M163" s="14">
        <v>8.1</v>
      </c>
    </row>
    <row r="164" spans="1:13" x14ac:dyDescent="0.25">
      <c r="A164" s="127">
        <v>162</v>
      </c>
      <c r="B164" s="18">
        <v>3.4</v>
      </c>
      <c r="C164" s="1">
        <v>6</v>
      </c>
      <c r="D164" s="1">
        <v>54.1</v>
      </c>
      <c r="E164" s="14">
        <v>6.9</v>
      </c>
      <c r="F164" s="18">
        <v>3.4</v>
      </c>
      <c r="G164" s="1">
        <v>5.9</v>
      </c>
      <c r="H164" s="1">
        <v>53.8</v>
      </c>
      <c r="I164" s="1">
        <v>7.2</v>
      </c>
      <c r="J164" s="18">
        <v>3.4</v>
      </c>
      <c r="K164" s="1">
        <v>6.4</v>
      </c>
      <c r="L164" s="1">
        <v>51.6</v>
      </c>
      <c r="M164" s="14">
        <v>7.1</v>
      </c>
    </row>
    <row r="165" spans="1:13" x14ac:dyDescent="0.25">
      <c r="A165" s="127">
        <v>163</v>
      </c>
      <c r="B165" s="18">
        <v>3.4</v>
      </c>
      <c r="C165" s="1">
        <v>6.4</v>
      </c>
      <c r="D165" s="1">
        <v>54.3</v>
      </c>
      <c r="E165" s="14">
        <v>7.4</v>
      </c>
      <c r="F165" s="18">
        <v>3.4</v>
      </c>
      <c r="G165" s="1">
        <v>6.9</v>
      </c>
      <c r="H165" s="1">
        <v>53.7</v>
      </c>
      <c r="I165" s="1">
        <v>7.6</v>
      </c>
      <c r="J165" s="18">
        <v>3.4</v>
      </c>
      <c r="K165" s="1">
        <v>6</v>
      </c>
      <c r="L165" s="1">
        <v>51.6</v>
      </c>
      <c r="M165" s="14">
        <v>7.5</v>
      </c>
    </row>
    <row r="166" spans="1:13" x14ac:dyDescent="0.25">
      <c r="A166" s="127">
        <v>164</v>
      </c>
      <c r="B166" s="18">
        <v>3.4</v>
      </c>
      <c r="C166" s="1">
        <v>6.4</v>
      </c>
      <c r="D166" s="1">
        <v>54.3</v>
      </c>
      <c r="E166" s="14">
        <v>7.8</v>
      </c>
      <c r="F166" s="18">
        <v>3.4</v>
      </c>
      <c r="G166" s="1">
        <v>6.5</v>
      </c>
      <c r="H166" s="1">
        <v>53.6</v>
      </c>
      <c r="I166" s="1">
        <v>7</v>
      </c>
      <c r="J166" s="18">
        <v>3.4</v>
      </c>
      <c r="K166" s="1">
        <v>6.1</v>
      </c>
      <c r="L166" s="1">
        <v>51.5</v>
      </c>
      <c r="M166" s="14">
        <v>7.5</v>
      </c>
    </row>
    <row r="167" spans="1:13" x14ac:dyDescent="0.25">
      <c r="A167" s="127">
        <v>165</v>
      </c>
      <c r="B167" s="18">
        <v>3.4</v>
      </c>
      <c r="C167" s="1">
        <v>6</v>
      </c>
      <c r="D167" s="1">
        <v>54.2</v>
      </c>
      <c r="E167" s="14">
        <v>6.7</v>
      </c>
      <c r="F167" s="18">
        <v>3.4</v>
      </c>
      <c r="G167" s="1">
        <v>6.1</v>
      </c>
      <c r="H167" s="1">
        <v>53.6</v>
      </c>
      <c r="I167" s="1">
        <v>7.9</v>
      </c>
      <c r="J167" s="18">
        <v>3.4</v>
      </c>
      <c r="K167" s="1">
        <v>6.9</v>
      </c>
      <c r="L167" s="1">
        <v>52</v>
      </c>
      <c r="M167" s="14">
        <v>7.5</v>
      </c>
    </row>
    <row r="168" spans="1:13" x14ac:dyDescent="0.25">
      <c r="A168" s="127">
        <v>166</v>
      </c>
      <c r="B168" s="18">
        <v>3.4</v>
      </c>
      <c r="C168" s="1">
        <v>6.1</v>
      </c>
      <c r="D168" s="1">
        <v>54.3</v>
      </c>
      <c r="E168" s="14">
        <v>7.2</v>
      </c>
      <c r="F168" s="18">
        <v>3.4</v>
      </c>
      <c r="G168" s="1">
        <v>5.9</v>
      </c>
      <c r="H168" s="1">
        <v>53.7</v>
      </c>
      <c r="I168" s="1">
        <v>6.7</v>
      </c>
      <c r="J168" s="18">
        <v>3.4</v>
      </c>
      <c r="K168" s="1">
        <v>6.4</v>
      </c>
      <c r="L168" s="1">
        <v>52.7</v>
      </c>
      <c r="M168" s="14">
        <v>7.7</v>
      </c>
    </row>
    <row r="169" spans="1:13" x14ac:dyDescent="0.25">
      <c r="A169" s="127">
        <v>167</v>
      </c>
      <c r="B169" s="18">
        <v>3.4</v>
      </c>
      <c r="C169" s="1">
        <v>6.9</v>
      </c>
      <c r="D169" s="1">
        <v>54.3</v>
      </c>
      <c r="E169" s="14">
        <v>7.5</v>
      </c>
      <c r="F169" s="18">
        <v>3.4</v>
      </c>
      <c r="G169" s="1">
        <v>6.9</v>
      </c>
      <c r="H169" s="1">
        <v>53.6</v>
      </c>
      <c r="I169" s="1">
        <v>8</v>
      </c>
      <c r="J169" s="18">
        <v>3.4</v>
      </c>
      <c r="K169" s="1">
        <v>6</v>
      </c>
      <c r="L169" s="1">
        <v>53.3</v>
      </c>
      <c r="M169" s="14">
        <v>8</v>
      </c>
    </row>
    <row r="170" spans="1:13" x14ac:dyDescent="0.25">
      <c r="A170" s="127">
        <v>168</v>
      </c>
      <c r="B170" s="18">
        <v>3.4</v>
      </c>
      <c r="C170" s="1">
        <v>6.4</v>
      </c>
      <c r="D170" s="1">
        <v>54.3</v>
      </c>
      <c r="E170" s="14">
        <v>7.6</v>
      </c>
      <c r="F170" s="18">
        <v>3.4</v>
      </c>
      <c r="G170" s="1">
        <v>6.5</v>
      </c>
      <c r="H170" s="1">
        <v>53.5</v>
      </c>
      <c r="I170" s="1">
        <v>6.9</v>
      </c>
      <c r="J170" s="18">
        <v>3.4</v>
      </c>
      <c r="K170" s="1">
        <v>6</v>
      </c>
      <c r="L170" s="1">
        <v>53.7</v>
      </c>
      <c r="M170" s="14">
        <v>8</v>
      </c>
    </row>
    <row r="171" spans="1:13" x14ac:dyDescent="0.25">
      <c r="A171" s="127">
        <v>169</v>
      </c>
      <c r="B171" s="18">
        <v>3.4</v>
      </c>
      <c r="C171" s="1">
        <v>6</v>
      </c>
      <c r="D171" s="1">
        <v>54.2</v>
      </c>
      <c r="E171" s="14">
        <v>7.2</v>
      </c>
      <c r="F171" s="18">
        <v>3.4</v>
      </c>
      <c r="G171" s="1">
        <v>6.1</v>
      </c>
      <c r="H171" s="1">
        <v>53.6</v>
      </c>
      <c r="I171" s="1">
        <v>8.1999999999999993</v>
      </c>
      <c r="J171" s="18">
        <v>3.4</v>
      </c>
      <c r="K171" s="1">
        <v>6.9</v>
      </c>
      <c r="L171" s="1">
        <v>53.9</v>
      </c>
      <c r="M171" s="14">
        <v>8.3000000000000007</v>
      </c>
    </row>
    <row r="172" spans="1:13" x14ac:dyDescent="0.25">
      <c r="A172" s="127">
        <v>170</v>
      </c>
      <c r="B172" s="18">
        <v>3.4</v>
      </c>
      <c r="C172" s="1">
        <v>6.2</v>
      </c>
      <c r="D172" s="1">
        <v>54.2</v>
      </c>
      <c r="E172" s="14">
        <v>7.2</v>
      </c>
      <c r="F172" s="18">
        <v>3.4</v>
      </c>
      <c r="G172" s="1">
        <v>6</v>
      </c>
      <c r="H172" s="1">
        <v>53.4</v>
      </c>
      <c r="I172" s="1">
        <v>7.1</v>
      </c>
      <c r="J172" s="18">
        <v>3.4</v>
      </c>
      <c r="K172" s="1">
        <v>6.5</v>
      </c>
      <c r="L172" s="1">
        <v>54</v>
      </c>
      <c r="M172" s="14">
        <v>8.5</v>
      </c>
    </row>
    <row r="173" spans="1:13" x14ac:dyDescent="0.25">
      <c r="A173" s="127">
        <v>171</v>
      </c>
      <c r="B173" s="18">
        <v>3.4</v>
      </c>
      <c r="C173" s="1">
        <v>6.9</v>
      </c>
      <c r="D173" s="1">
        <v>54.2</v>
      </c>
      <c r="E173" s="14">
        <v>7.2</v>
      </c>
      <c r="F173" s="18">
        <v>3.4</v>
      </c>
      <c r="G173" s="1">
        <v>6.9</v>
      </c>
      <c r="H173" s="1">
        <v>53.4</v>
      </c>
      <c r="I173" s="1">
        <v>7.4</v>
      </c>
      <c r="J173" s="18">
        <v>3.4</v>
      </c>
      <c r="K173" s="1">
        <v>6.1</v>
      </c>
      <c r="L173" s="1">
        <v>54</v>
      </c>
      <c r="M173" s="14">
        <v>8.6</v>
      </c>
    </row>
    <row r="174" spans="1:13" x14ac:dyDescent="0.25">
      <c r="A174" s="127">
        <v>172</v>
      </c>
      <c r="B174" s="18">
        <v>3.4</v>
      </c>
      <c r="C174" s="1">
        <v>6.4</v>
      </c>
      <c r="D174" s="1">
        <v>54.3</v>
      </c>
      <c r="E174" s="14">
        <v>7.1</v>
      </c>
      <c r="F174" s="18">
        <v>3.4</v>
      </c>
      <c r="G174" s="1">
        <v>6.4</v>
      </c>
      <c r="H174" s="1">
        <v>53.3</v>
      </c>
      <c r="I174" s="1">
        <v>7.6</v>
      </c>
      <c r="J174" s="18">
        <v>3.4</v>
      </c>
      <c r="K174" s="1">
        <v>5.9</v>
      </c>
      <c r="L174" s="1">
        <v>53.9</v>
      </c>
      <c r="M174" s="14">
        <v>8.6999999999999993</v>
      </c>
    </row>
    <row r="175" spans="1:13" x14ac:dyDescent="0.25">
      <c r="A175" s="127">
        <v>173</v>
      </c>
      <c r="B175" s="18">
        <v>3.4</v>
      </c>
      <c r="C175" s="1">
        <v>6</v>
      </c>
      <c r="D175" s="1">
        <v>54.3</v>
      </c>
      <c r="E175" s="14">
        <v>7.6</v>
      </c>
      <c r="F175" s="18">
        <v>3.4</v>
      </c>
      <c r="G175" s="1">
        <v>6</v>
      </c>
      <c r="H175" s="1">
        <v>53.4</v>
      </c>
      <c r="I175" s="1">
        <v>7.1</v>
      </c>
      <c r="J175" s="18">
        <v>3.4</v>
      </c>
      <c r="K175" s="1">
        <v>6.9</v>
      </c>
      <c r="L175" s="1">
        <v>53.9</v>
      </c>
      <c r="M175" s="14">
        <v>8.6999999999999993</v>
      </c>
    </row>
    <row r="176" spans="1:13" x14ac:dyDescent="0.25">
      <c r="A176" s="127">
        <v>174</v>
      </c>
      <c r="B176" s="18">
        <v>3.4</v>
      </c>
      <c r="C176" s="1">
        <v>6.3</v>
      </c>
      <c r="D176" s="1">
        <v>54.3</v>
      </c>
      <c r="E176" s="14">
        <v>7.8</v>
      </c>
      <c r="F176" s="18">
        <v>3.4</v>
      </c>
      <c r="G176" s="1">
        <v>6.1</v>
      </c>
      <c r="H176" s="1">
        <v>53.4</v>
      </c>
      <c r="I176" s="1">
        <v>8.1999999999999993</v>
      </c>
      <c r="J176" s="18">
        <v>3.4</v>
      </c>
      <c r="K176" s="1">
        <v>6.5</v>
      </c>
      <c r="L176" s="1">
        <v>53.9</v>
      </c>
      <c r="M176" s="14">
        <v>8.5</v>
      </c>
    </row>
    <row r="177" spans="1:13" x14ac:dyDescent="0.25">
      <c r="A177" s="127">
        <v>175</v>
      </c>
      <c r="B177" s="18">
        <v>3.4</v>
      </c>
      <c r="C177" s="1">
        <v>6.8</v>
      </c>
      <c r="D177" s="1">
        <v>54.2</v>
      </c>
      <c r="E177" s="14">
        <v>7.4</v>
      </c>
      <c r="F177" s="18">
        <v>3.4</v>
      </c>
      <c r="G177" s="1">
        <v>6.9</v>
      </c>
      <c r="H177" s="1">
        <v>53.2</v>
      </c>
      <c r="I177" s="1">
        <v>6.8</v>
      </c>
      <c r="J177" s="18">
        <v>3.4</v>
      </c>
      <c r="K177" s="1">
        <v>6.1</v>
      </c>
      <c r="L177" s="1">
        <v>53.9</v>
      </c>
      <c r="M177" s="14">
        <v>8.5</v>
      </c>
    </row>
    <row r="178" spans="1:13" x14ac:dyDescent="0.25">
      <c r="A178" s="127">
        <v>176</v>
      </c>
      <c r="B178" s="18">
        <v>3.4</v>
      </c>
      <c r="C178" s="1">
        <v>6.4</v>
      </c>
      <c r="D178" s="1">
        <v>54.5</v>
      </c>
      <c r="E178" s="14">
        <v>7.2</v>
      </c>
      <c r="F178" s="18">
        <v>3.4</v>
      </c>
      <c r="G178" s="1">
        <v>6.4</v>
      </c>
      <c r="H178" s="1">
        <v>54.2</v>
      </c>
      <c r="I178" s="1">
        <v>7.6</v>
      </c>
      <c r="J178" s="18">
        <v>3.4</v>
      </c>
      <c r="K178" s="1">
        <v>5.9</v>
      </c>
      <c r="L178" s="1">
        <v>53.4</v>
      </c>
      <c r="M178" s="14">
        <v>8.8000000000000007</v>
      </c>
    </row>
    <row r="179" spans="1:13" x14ac:dyDescent="0.25">
      <c r="A179" s="127">
        <v>177</v>
      </c>
      <c r="B179" s="18">
        <v>3.4</v>
      </c>
      <c r="C179" s="1">
        <v>6</v>
      </c>
      <c r="D179" s="1">
        <v>55.5</v>
      </c>
      <c r="E179" s="14">
        <v>7.2</v>
      </c>
      <c r="F179" s="18">
        <v>3.4</v>
      </c>
      <c r="G179" s="1">
        <v>5.8</v>
      </c>
      <c r="H179" s="1">
        <v>55.6</v>
      </c>
      <c r="I179" s="1">
        <v>7.3</v>
      </c>
      <c r="J179" s="18">
        <v>3.4</v>
      </c>
      <c r="K179" s="1">
        <v>6.9</v>
      </c>
      <c r="L179" s="1">
        <v>52.1</v>
      </c>
      <c r="M179" s="14">
        <v>8.3000000000000007</v>
      </c>
    </row>
    <row r="180" spans="1:13" x14ac:dyDescent="0.25">
      <c r="A180" s="127">
        <v>178</v>
      </c>
      <c r="B180" s="18">
        <v>3.4</v>
      </c>
      <c r="C180" s="1">
        <v>6.4</v>
      </c>
      <c r="D180" s="1">
        <v>56.2</v>
      </c>
      <c r="E180" s="14">
        <v>7.9</v>
      </c>
      <c r="F180" s="18">
        <v>3.4</v>
      </c>
      <c r="G180" s="1">
        <v>6.4</v>
      </c>
      <c r="H180" s="1">
        <v>56.3</v>
      </c>
      <c r="I180" s="1">
        <v>7.1</v>
      </c>
      <c r="J180" s="18">
        <v>3.4</v>
      </c>
      <c r="K180" s="1">
        <v>6</v>
      </c>
      <c r="L180" s="1">
        <v>51.9</v>
      </c>
      <c r="M180" s="14">
        <v>7.3</v>
      </c>
    </row>
    <row r="181" spans="1:13" x14ac:dyDescent="0.25">
      <c r="A181" s="127">
        <v>179</v>
      </c>
      <c r="B181" s="18">
        <v>3.4</v>
      </c>
      <c r="C181" s="1">
        <v>6.8</v>
      </c>
      <c r="D181" s="1">
        <v>56.4</v>
      </c>
      <c r="E181" s="14">
        <v>7.5</v>
      </c>
      <c r="F181" s="18">
        <v>3.4</v>
      </c>
      <c r="G181" s="1">
        <v>6.7</v>
      </c>
      <c r="H181" s="1">
        <v>56.6</v>
      </c>
      <c r="I181" s="1">
        <v>7.9</v>
      </c>
      <c r="J181" s="18">
        <v>3.4</v>
      </c>
      <c r="K181" s="1">
        <v>5.9</v>
      </c>
      <c r="L181" s="1">
        <v>53.6</v>
      </c>
      <c r="M181" s="14">
        <v>7.4</v>
      </c>
    </row>
    <row r="182" spans="1:13" x14ac:dyDescent="0.25">
      <c r="A182" s="127">
        <v>180</v>
      </c>
      <c r="B182" s="18">
        <v>3.4</v>
      </c>
      <c r="C182" s="1">
        <v>6.3</v>
      </c>
      <c r="D182" s="1">
        <v>56.6</v>
      </c>
      <c r="E182" s="14">
        <v>7.2</v>
      </c>
      <c r="F182" s="18">
        <v>3.4</v>
      </c>
      <c r="G182" s="1">
        <v>6.2</v>
      </c>
      <c r="H182" s="1">
        <v>56.6</v>
      </c>
      <c r="I182" s="1">
        <v>7.1</v>
      </c>
      <c r="J182" s="18">
        <v>3.4</v>
      </c>
      <c r="K182" s="1">
        <v>6.5</v>
      </c>
      <c r="L182" s="1">
        <v>54.7</v>
      </c>
      <c r="M182" s="14">
        <v>8.3000000000000007</v>
      </c>
    </row>
    <row r="183" spans="1:13" x14ac:dyDescent="0.25">
      <c r="A183" s="127">
        <v>181</v>
      </c>
      <c r="B183" s="18">
        <v>3.4</v>
      </c>
      <c r="C183" s="1">
        <v>5.9</v>
      </c>
      <c r="D183" s="1">
        <v>56.8</v>
      </c>
      <c r="E183" s="14">
        <v>7.2</v>
      </c>
      <c r="F183" s="18">
        <v>3.4</v>
      </c>
      <c r="G183" s="1">
        <v>5.9</v>
      </c>
      <c r="H183" s="1">
        <v>56.7</v>
      </c>
      <c r="I183" s="1">
        <v>7</v>
      </c>
      <c r="J183" s="18">
        <v>3.4</v>
      </c>
      <c r="K183" s="1">
        <v>6.7</v>
      </c>
      <c r="L183" s="1">
        <v>55</v>
      </c>
      <c r="M183" s="14">
        <v>8.1</v>
      </c>
    </row>
    <row r="184" spans="1:13" x14ac:dyDescent="0.25">
      <c r="A184" s="127">
        <v>182</v>
      </c>
      <c r="B184" s="18">
        <v>3.4</v>
      </c>
      <c r="C184" s="1">
        <v>6.5</v>
      </c>
      <c r="D184" s="1">
        <v>56.9</v>
      </c>
      <c r="E184" s="14">
        <v>7.9</v>
      </c>
      <c r="F184" s="18">
        <v>3.4</v>
      </c>
      <c r="G184" s="1">
        <v>6.6</v>
      </c>
      <c r="H184" s="1">
        <v>56.8</v>
      </c>
      <c r="I184" s="1">
        <v>7.7</v>
      </c>
      <c r="J184" s="18">
        <v>3.4</v>
      </c>
      <c r="K184" s="1">
        <v>6.3</v>
      </c>
      <c r="L184" s="1">
        <v>55.5</v>
      </c>
      <c r="M184" s="14">
        <v>8.3000000000000007</v>
      </c>
    </row>
    <row r="185" spans="1:13" x14ac:dyDescent="0.25">
      <c r="A185" s="127">
        <v>183</v>
      </c>
      <c r="B185" s="18">
        <v>3.4</v>
      </c>
      <c r="C185" s="1">
        <v>6.7</v>
      </c>
      <c r="D185" s="1">
        <v>56.8</v>
      </c>
      <c r="E185" s="14">
        <v>6.9</v>
      </c>
      <c r="F185" s="18">
        <v>3.4</v>
      </c>
      <c r="G185" s="1">
        <v>6.7</v>
      </c>
      <c r="H185" s="1">
        <v>56.8</v>
      </c>
      <c r="I185" s="1">
        <v>7.5</v>
      </c>
      <c r="J185" s="18">
        <v>3.4</v>
      </c>
      <c r="K185" s="1">
        <v>5.9</v>
      </c>
      <c r="L185" s="1">
        <v>56.2</v>
      </c>
      <c r="M185" s="14">
        <v>8.3000000000000007</v>
      </c>
    </row>
    <row r="186" spans="1:13" x14ac:dyDescent="0.25">
      <c r="A186" s="127">
        <v>184</v>
      </c>
      <c r="B186" s="18">
        <v>3.4</v>
      </c>
      <c r="C186" s="1">
        <v>6.3</v>
      </c>
      <c r="D186" s="1">
        <v>56.9</v>
      </c>
      <c r="E186" s="14">
        <v>7.2</v>
      </c>
      <c r="F186" s="18">
        <v>3.4</v>
      </c>
      <c r="G186" s="1">
        <v>6.2</v>
      </c>
      <c r="H186" s="1">
        <v>56.8</v>
      </c>
      <c r="I186" s="1">
        <v>7.1</v>
      </c>
      <c r="J186" s="18">
        <v>3.4</v>
      </c>
      <c r="K186" s="1">
        <v>6.4</v>
      </c>
      <c r="L186" s="1">
        <v>56.9</v>
      </c>
      <c r="M186" s="14">
        <v>8.4</v>
      </c>
    </row>
    <row r="187" spans="1:13" x14ac:dyDescent="0.25">
      <c r="A187" s="127">
        <v>185</v>
      </c>
      <c r="B187" s="18">
        <v>3.4</v>
      </c>
      <c r="C187" s="1">
        <v>5.9</v>
      </c>
      <c r="D187" s="1">
        <v>57</v>
      </c>
      <c r="E187" s="14">
        <v>7.2</v>
      </c>
      <c r="F187" s="45">
        <v>2.6</v>
      </c>
      <c r="G187" s="9">
        <v>5.9</v>
      </c>
      <c r="H187" s="9">
        <v>56.9</v>
      </c>
      <c r="I187" s="22">
        <v>7.3</v>
      </c>
      <c r="J187" s="18">
        <v>3.4</v>
      </c>
      <c r="K187" s="1">
        <v>6.8</v>
      </c>
      <c r="L187" s="1">
        <v>57.3</v>
      </c>
      <c r="M187" s="14">
        <v>8.5</v>
      </c>
    </row>
    <row r="188" spans="1:13" x14ac:dyDescent="0.25">
      <c r="A188" s="127">
        <v>186</v>
      </c>
      <c r="B188" s="18">
        <v>3.4</v>
      </c>
      <c r="C188" s="1">
        <v>6.6</v>
      </c>
      <c r="D188" s="1">
        <v>57</v>
      </c>
      <c r="E188" s="14">
        <v>7.7</v>
      </c>
      <c r="F188" s="18"/>
      <c r="H188" s="1"/>
      <c r="I188" s="1"/>
      <c r="J188" s="45">
        <v>1</v>
      </c>
      <c r="K188" s="9">
        <v>6.3</v>
      </c>
      <c r="L188" s="9">
        <v>57.3</v>
      </c>
      <c r="M188" s="22">
        <v>7.7</v>
      </c>
    </row>
    <row r="189" spans="1:13" x14ac:dyDescent="0.25">
      <c r="A189" s="128">
        <v>187</v>
      </c>
      <c r="B189" s="45">
        <v>0.1</v>
      </c>
      <c r="C189" s="9">
        <v>6.7</v>
      </c>
      <c r="D189" s="9">
        <v>57.2</v>
      </c>
      <c r="E189" s="22">
        <v>4</v>
      </c>
      <c r="F189" s="18"/>
      <c r="H189" s="1"/>
      <c r="I189" s="1"/>
      <c r="J189" s="1"/>
      <c r="K189" s="1"/>
      <c r="L189" s="1"/>
      <c r="M189" s="1"/>
    </row>
    <row r="190" spans="1:13" x14ac:dyDescent="0.25">
      <c r="B190" s="1"/>
      <c r="C190" s="1"/>
      <c r="D190" s="1"/>
      <c r="E190" s="1"/>
      <c r="F190" s="1"/>
      <c r="H190" s="1"/>
      <c r="I190" s="1"/>
      <c r="J190" s="1"/>
      <c r="K190" s="1"/>
      <c r="L190" s="1"/>
      <c r="M190" s="1"/>
    </row>
    <row r="191" spans="1:13" x14ac:dyDescent="0.25">
      <c r="B191" s="1"/>
      <c r="C191" s="1"/>
      <c r="D191" s="1"/>
      <c r="E191" s="1"/>
      <c r="F191" s="1"/>
      <c r="H191" s="1"/>
      <c r="I191" s="1"/>
      <c r="J191" s="1"/>
      <c r="K191" s="1"/>
      <c r="L191" s="1"/>
      <c r="M191" s="1"/>
    </row>
    <row r="192" spans="1:13" x14ac:dyDescent="0.25">
      <c r="B192" s="1"/>
      <c r="C192" s="1"/>
      <c r="D192" s="1"/>
      <c r="E192" s="1"/>
      <c r="F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1"/>
      <c r="D193" s="1"/>
      <c r="E193" s="1"/>
      <c r="F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1"/>
      <c r="D194" s="1"/>
      <c r="E194" s="1"/>
      <c r="F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1"/>
      <c r="D195" s="1"/>
      <c r="E195" s="1"/>
      <c r="F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1"/>
      <c r="D196" s="1"/>
      <c r="E196" s="1"/>
      <c r="F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1"/>
      <c r="D197" s="1"/>
      <c r="E197" s="1"/>
      <c r="F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1"/>
      <c r="D198" s="1"/>
      <c r="E198" s="1"/>
      <c r="F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1"/>
      <c r="D199" s="1"/>
      <c r="E199" s="1"/>
      <c r="F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1"/>
      <c r="D200" s="1"/>
      <c r="E200" s="1"/>
      <c r="F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1"/>
      <c r="D201" s="1"/>
      <c r="E201" s="1"/>
      <c r="F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1"/>
      <c r="D202" s="1"/>
      <c r="E202" s="1"/>
      <c r="F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1"/>
      <c r="D203" s="1"/>
      <c r="E203" s="1"/>
      <c r="F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1"/>
      <c r="D204" s="1"/>
      <c r="E204" s="1"/>
      <c r="F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1"/>
      <c r="D205" s="1"/>
      <c r="E205" s="1"/>
      <c r="F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1"/>
      <c r="D206" s="1"/>
      <c r="E206" s="1"/>
      <c r="F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1"/>
      <c r="D207" s="1"/>
      <c r="E207" s="1"/>
      <c r="F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1"/>
      <c r="D208" s="1"/>
      <c r="E208" s="1"/>
      <c r="F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1"/>
      <c r="D209" s="1"/>
      <c r="E209" s="1"/>
      <c r="F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1"/>
      <c r="D210" s="1"/>
      <c r="E210" s="1"/>
      <c r="F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1"/>
      <c r="D211" s="1"/>
      <c r="E211" s="1"/>
      <c r="F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1"/>
      <c r="D212" s="1"/>
      <c r="E212" s="1"/>
      <c r="F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1"/>
      <c r="D213" s="1"/>
      <c r="E213" s="1"/>
      <c r="F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1"/>
      <c r="D214" s="1"/>
      <c r="E214" s="1"/>
      <c r="F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1"/>
      <c r="D215" s="1"/>
      <c r="E215" s="1"/>
      <c r="F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1"/>
      <c r="D216" s="1"/>
      <c r="E216" s="1"/>
      <c r="F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1"/>
      <c r="D217" s="1"/>
      <c r="E217" s="1"/>
      <c r="F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1"/>
      <c r="D218" s="1"/>
      <c r="E218" s="1"/>
      <c r="F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1"/>
      <c r="D219" s="1"/>
      <c r="E219" s="1"/>
      <c r="F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1"/>
      <c r="D220" s="1"/>
      <c r="E220" s="1"/>
      <c r="F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1"/>
      <c r="D221" s="1"/>
      <c r="E221" s="1"/>
      <c r="F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1"/>
      <c r="D222" s="1"/>
      <c r="E222" s="1"/>
      <c r="F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1"/>
      <c r="D223" s="1"/>
      <c r="E223" s="1"/>
      <c r="F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1"/>
      <c r="D224" s="1"/>
      <c r="E224" s="1"/>
      <c r="F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1"/>
      <c r="D225" s="1"/>
      <c r="E225" s="1"/>
      <c r="F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1"/>
      <c r="D226" s="1"/>
      <c r="E226" s="1"/>
      <c r="F226" s="1"/>
      <c r="H226" s="1"/>
      <c r="I226" s="1"/>
      <c r="J226" s="1"/>
      <c r="K226" s="1"/>
      <c r="L226" s="1"/>
      <c r="M226" s="1"/>
    </row>
    <row r="227" spans="2:13" x14ac:dyDescent="0.25">
      <c r="B227" s="1"/>
      <c r="C227" s="1"/>
      <c r="D227" s="1"/>
      <c r="E227" s="1"/>
      <c r="F227" s="1"/>
      <c r="H227" s="1"/>
      <c r="I227" s="1"/>
      <c r="J227" s="1"/>
      <c r="K227" s="1"/>
      <c r="L227" s="1"/>
      <c r="M227" s="1"/>
    </row>
    <row r="228" spans="2:13" x14ac:dyDescent="0.25">
      <c r="B228" s="1"/>
      <c r="C228" s="1"/>
      <c r="D228" s="1"/>
      <c r="E228" s="1"/>
      <c r="F228" s="1"/>
      <c r="H228" s="1"/>
      <c r="I228" s="1"/>
      <c r="J228" s="1"/>
      <c r="K228" s="1"/>
      <c r="L228" s="1"/>
      <c r="M228" s="1"/>
    </row>
    <row r="229" spans="2:13" x14ac:dyDescent="0.25">
      <c r="B229" s="1"/>
      <c r="C229" s="1"/>
      <c r="D229" s="1"/>
      <c r="E229" s="1"/>
      <c r="F229" s="1"/>
      <c r="H229" s="1"/>
      <c r="I229" s="1"/>
      <c r="J229" s="1"/>
      <c r="K229" s="1"/>
      <c r="L229" s="1"/>
      <c r="M229" s="1"/>
    </row>
    <row r="230" spans="2:13" x14ac:dyDescent="0.25">
      <c r="B230" s="1"/>
      <c r="C230" s="1"/>
      <c r="D230" s="1"/>
      <c r="E230" s="1"/>
      <c r="F230" s="1"/>
      <c r="H230" s="1"/>
      <c r="I230" s="1"/>
      <c r="J230" s="1"/>
      <c r="K230" s="1"/>
      <c r="L230" s="1"/>
      <c r="M230" s="1"/>
    </row>
    <row r="231" spans="2:13" x14ac:dyDescent="0.25">
      <c r="B231" s="1"/>
      <c r="C231" s="1"/>
      <c r="D231" s="1"/>
      <c r="E231" s="1"/>
      <c r="F231" s="1"/>
      <c r="H231" s="1"/>
      <c r="I231" s="1"/>
      <c r="J231" s="1"/>
      <c r="K231" s="1"/>
      <c r="L231" s="1"/>
      <c r="M231" s="1"/>
    </row>
    <row r="232" spans="2:13" x14ac:dyDescent="0.25">
      <c r="B232" s="1"/>
      <c r="C232" s="1"/>
      <c r="D232" s="1"/>
      <c r="E232" s="1"/>
      <c r="F232" s="1"/>
      <c r="H232" s="1"/>
      <c r="I232" s="1"/>
      <c r="J232" s="1"/>
      <c r="K232" s="1"/>
      <c r="L232" s="1"/>
      <c r="M232" s="1"/>
    </row>
    <row r="233" spans="2:13" x14ac:dyDescent="0.25">
      <c r="B233" s="1"/>
      <c r="C233" s="1"/>
      <c r="D233" s="1"/>
      <c r="E233" s="1"/>
      <c r="F233" s="1"/>
      <c r="H233" s="1"/>
      <c r="I233" s="1"/>
      <c r="J233" s="1"/>
      <c r="K233" s="1"/>
      <c r="L233" s="1"/>
    </row>
    <row r="234" spans="2:13" x14ac:dyDescent="0.25">
      <c r="B234" s="1"/>
      <c r="C234" s="1"/>
      <c r="D234" s="1"/>
      <c r="E234" s="1"/>
      <c r="F234" s="1"/>
      <c r="H234" s="1"/>
      <c r="I234" s="1"/>
      <c r="J234" s="1"/>
      <c r="K234" s="1"/>
      <c r="L234" s="1"/>
    </row>
    <row r="235" spans="2:13" x14ac:dyDescent="0.25">
      <c r="B235" s="1"/>
      <c r="C235" s="1"/>
      <c r="D235" s="1"/>
      <c r="E235" s="1"/>
      <c r="F235" s="1"/>
      <c r="H235" s="1"/>
      <c r="I235" s="1"/>
      <c r="J235" s="1"/>
      <c r="K235" s="1"/>
      <c r="L235" s="1"/>
    </row>
    <row r="236" spans="2:13" x14ac:dyDescent="0.25">
      <c r="B236" s="1"/>
      <c r="C236" s="1"/>
      <c r="D236" s="1"/>
      <c r="E236" s="1"/>
      <c r="F236" s="1"/>
      <c r="H236" s="1"/>
      <c r="I236" s="1"/>
      <c r="J236" s="1"/>
      <c r="K236" s="1"/>
      <c r="L236" s="1"/>
    </row>
    <row r="237" spans="2:13" x14ac:dyDescent="0.25">
      <c r="B237" s="1"/>
      <c r="C237" s="1"/>
      <c r="D237" s="1"/>
      <c r="E237" s="1"/>
      <c r="F237" s="1"/>
      <c r="H237" s="1"/>
      <c r="I237" s="1"/>
      <c r="J237" s="1"/>
      <c r="K237" s="1"/>
      <c r="L237" s="1"/>
    </row>
    <row r="238" spans="2:13" x14ac:dyDescent="0.25">
      <c r="B238" s="1"/>
      <c r="C238" s="1"/>
      <c r="D238" s="1"/>
      <c r="E238" s="1"/>
      <c r="F238" s="1"/>
      <c r="H238" s="1"/>
      <c r="I238" s="1"/>
      <c r="J238" s="1"/>
      <c r="K238" s="1"/>
      <c r="L238" s="1"/>
    </row>
    <row r="239" spans="2:13" x14ac:dyDescent="0.25">
      <c r="B239" s="1"/>
      <c r="C239" s="1"/>
      <c r="D239" s="1"/>
      <c r="E239" s="1"/>
      <c r="F239" s="1"/>
      <c r="H239" s="1"/>
      <c r="I239" s="1"/>
      <c r="J239" s="1"/>
      <c r="K239" s="1"/>
      <c r="L239" s="1"/>
    </row>
    <row r="240" spans="2:13" x14ac:dyDescent="0.25">
      <c r="B240" s="1"/>
      <c r="C240" s="1"/>
      <c r="D240" s="1"/>
      <c r="E240" s="1"/>
      <c r="F240" s="1"/>
      <c r="H240" s="1"/>
      <c r="I240" s="1"/>
      <c r="J240" s="1"/>
      <c r="K240" s="1"/>
      <c r="L240" s="1"/>
    </row>
    <row r="241" spans="2:12" x14ac:dyDescent="0.25">
      <c r="B241" s="1"/>
      <c r="C241" s="1"/>
      <c r="D241" s="1"/>
      <c r="E241" s="1"/>
      <c r="F241" s="1"/>
      <c r="H241" s="1"/>
      <c r="I241" s="1"/>
      <c r="J241" s="1"/>
      <c r="K241" s="1"/>
      <c r="L241" s="1"/>
    </row>
    <row r="242" spans="2:12" x14ac:dyDescent="0.25">
      <c r="B242" s="1"/>
      <c r="C242" s="1"/>
      <c r="D242" s="1"/>
      <c r="E242" s="1"/>
      <c r="F242" s="1"/>
      <c r="H242" s="1"/>
      <c r="I242" s="1"/>
      <c r="J242" s="1"/>
      <c r="K242" s="1"/>
      <c r="L242" s="1"/>
    </row>
    <row r="243" spans="2:12" x14ac:dyDescent="0.25">
      <c r="B243" s="1"/>
      <c r="C243" s="1"/>
      <c r="D243" s="1"/>
      <c r="E243" s="1"/>
      <c r="F243" s="1"/>
      <c r="H243" s="1"/>
      <c r="I243" s="1"/>
      <c r="J243" s="1"/>
      <c r="K243" s="1"/>
      <c r="L243" s="1"/>
    </row>
    <row r="244" spans="2:12" x14ac:dyDescent="0.25">
      <c r="B244" s="1"/>
      <c r="C244" s="1"/>
      <c r="D244" s="1"/>
      <c r="E244" s="1"/>
      <c r="F244" s="1"/>
      <c r="H244" s="1"/>
      <c r="I244" s="1"/>
      <c r="J244" s="1"/>
      <c r="K244" s="1"/>
      <c r="L244" s="1"/>
    </row>
    <row r="245" spans="2:12" x14ac:dyDescent="0.25">
      <c r="B245" s="1"/>
      <c r="C245" s="1"/>
      <c r="D245" s="1"/>
      <c r="E245" s="1"/>
      <c r="F245" s="1"/>
      <c r="H245" s="1"/>
      <c r="I245" s="1"/>
      <c r="J245" s="1"/>
      <c r="K245" s="1"/>
      <c r="L245" s="1"/>
    </row>
    <row r="246" spans="2:12" x14ac:dyDescent="0.25">
      <c r="B246" s="1"/>
      <c r="C246" s="1"/>
      <c r="D246" s="1"/>
      <c r="E246" s="1"/>
      <c r="F246" s="1"/>
      <c r="H246" s="1"/>
      <c r="I246" s="1"/>
      <c r="J246" s="1"/>
      <c r="K246" s="1"/>
      <c r="L246" s="1"/>
    </row>
    <row r="247" spans="2:12" x14ac:dyDescent="0.25">
      <c r="B247" s="1"/>
      <c r="C247" s="1"/>
      <c r="D247" s="1"/>
      <c r="E247" s="1"/>
      <c r="F247" s="1"/>
      <c r="H247" s="1"/>
      <c r="I247" s="1"/>
      <c r="J247" s="1"/>
      <c r="K247" s="1"/>
      <c r="L247" s="1"/>
    </row>
    <row r="248" spans="2:12" x14ac:dyDescent="0.25">
      <c r="B248" s="1"/>
      <c r="C248" s="1"/>
      <c r="D248" s="1"/>
      <c r="E248" s="1"/>
      <c r="F248" s="1"/>
      <c r="H248" s="1"/>
      <c r="I248" s="1"/>
      <c r="J248" s="1"/>
      <c r="K248" s="1"/>
      <c r="L248" s="1"/>
    </row>
    <row r="249" spans="2:12" x14ac:dyDescent="0.25">
      <c r="B249" s="1"/>
      <c r="C249" s="1"/>
      <c r="D249" s="1"/>
      <c r="E249" s="1"/>
      <c r="F249" s="1"/>
      <c r="H249" s="1"/>
      <c r="I249" s="1"/>
      <c r="J249" s="1"/>
      <c r="K249" s="1"/>
      <c r="L249" s="1"/>
    </row>
    <row r="250" spans="2:12" x14ac:dyDescent="0.25">
      <c r="B250" s="1"/>
      <c r="C250" s="1"/>
      <c r="D250" s="1"/>
      <c r="E250" s="1"/>
      <c r="F250" s="1"/>
      <c r="H250" s="1"/>
      <c r="I250" s="1"/>
      <c r="J250" s="1"/>
      <c r="K250" s="1"/>
      <c r="L250" s="1"/>
    </row>
    <row r="251" spans="2:12" x14ac:dyDescent="0.25">
      <c r="B251" s="1"/>
      <c r="C251" s="1"/>
      <c r="D251" s="1"/>
      <c r="E251" s="1"/>
      <c r="F251" s="1"/>
      <c r="H251" s="1"/>
      <c r="I251" s="1"/>
      <c r="J251" s="1"/>
      <c r="K251" s="1"/>
      <c r="L251" s="1"/>
    </row>
    <row r="252" spans="2:12" x14ac:dyDescent="0.25">
      <c r="B252" s="1"/>
      <c r="C252" s="1"/>
      <c r="D252" s="1"/>
      <c r="E252" s="1"/>
      <c r="F252" s="1"/>
      <c r="H252" s="1"/>
      <c r="I252" s="1"/>
      <c r="J252" s="1"/>
      <c r="K252" s="1"/>
      <c r="L252" s="1"/>
    </row>
    <row r="253" spans="2:12" x14ac:dyDescent="0.25">
      <c r="B253" s="1"/>
      <c r="C253" s="1"/>
      <c r="D253" s="1"/>
      <c r="E253" s="1"/>
      <c r="F253" s="1"/>
      <c r="H253" s="1"/>
      <c r="I253" s="1"/>
      <c r="J253" s="1"/>
      <c r="K253" s="1"/>
      <c r="L253" s="1"/>
    </row>
    <row r="254" spans="2:12" x14ac:dyDescent="0.25">
      <c r="B254" s="1"/>
      <c r="C254" s="1"/>
      <c r="D254" s="1"/>
      <c r="E254" s="1"/>
      <c r="F254" s="1"/>
      <c r="H254" s="1"/>
      <c r="I254" s="1"/>
      <c r="J254" s="1"/>
      <c r="K254" s="1"/>
      <c r="L254" s="1"/>
    </row>
    <row r="255" spans="2:12" x14ac:dyDescent="0.25">
      <c r="B255" s="1"/>
      <c r="C255" s="1"/>
      <c r="D255" s="1"/>
      <c r="E255" s="1"/>
      <c r="F255" s="1"/>
      <c r="H255" s="1"/>
      <c r="I255" s="1"/>
      <c r="J255" s="1"/>
      <c r="K255" s="1"/>
      <c r="L255" s="1"/>
    </row>
    <row r="256" spans="2:12" x14ac:dyDescent="0.25">
      <c r="B256" s="1"/>
      <c r="C256" s="1"/>
      <c r="D256" s="1"/>
      <c r="E256" s="1"/>
      <c r="F256" s="1"/>
      <c r="H256" s="1"/>
      <c r="I256" s="1"/>
      <c r="J256" s="1"/>
      <c r="K256" s="1"/>
      <c r="L256" s="1"/>
    </row>
    <row r="257" spans="2:12" x14ac:dyDescent="0.25">
      <c r="B257" s="1"/>
      <c r="C257" s="1"/>
      <c r="D257" s="1"/>
      <c r="E257" s="1"/>
      <c r="F257" s="1"/>
      <c r="H257" s="1"/>
      <c r="I257" s="1"/>
      <c r="J257" s="1"/>
      <c r="K257" s="1"/>
      <c r="L257" s="1"/>
    </row>
    <row r="258" spans="2:12" x14ac:dyDescent="0.25">
      <c r="B258" s="1"/>
      <c r="C258" s="1"/>
      <c r="D258" s="1"/>
      <c r="E258" s="1"/>
      <c r="F258" s="1"/>
      <c r="H258" s="1"/>
      <c r="I258" s="1"/>
      <c r="J258" s="1"/>
      <c r="K258" s="1"/>
      <c r="L258" s="1"/>
    </row>
    <row r="259" spans="2:12" x14ac:dyDescent="0.25">
      <c r="B259" s="1"/>
      <c r="C259" s="1"/>
      <c r="D259" s="1"/>
      <c r="E259" s="1"/>
      <c r="F259" s="1"/>
      <c r="H259" s="1"/>
      <c r="I259" s="1"/>
      <c r="J259" s="1"/>
      <c r="K259" s="1"/>
      <c r="L259" s="1"/>
    </row>
    <row r="260" spans="2:12" x14ac:dyDescent="0.25">
      <c r="B260" s="1"/>
      <c r="C260" s="1"/>
      <c r="D260" s="1"/>
      <c r="E260" s="1"/>
    </row>
    <row r="261" spans="2:12" x14ac:dyDescent="0.25">
      <c r="B261" s="1"/>
      <c r="C261" s="1"/>
      <c r="D261" s="1"/>
      <c r="E261" s="1"/>
    </row>
    <row r="262" spans="2:12" x14ac:dyDescent="0.25">
      <c r="B262" s="1"/>
      <c r="C262" s="1"/>
      <c r="D262" s="1"/>
      <c r="E262" s="1"/>
    </row>
    <row r="263" spans="2:12" x14ac:dyDescent="0.25">
      <c r="B263" s="1"/>
      <c r="C263" s="1"/>
      <c r="D263" s="1"/>
      <c r="E263" s="1"/>
    </row>
    <row r="264" spans="2:12" x14ac:dyDescent="0.25">
      <c r="B264" s="1"/>
      <c r="C264" s="1"/>
      <c r="D264" s="1"/>
      <c r="E264" s="1"/>
    </row>
    <row r="265" spans="2:12" x14ac:dyDescent="0.25">
      <c r="B265" s="1"/>
      <c r="C265" s="1"/>
      <c r="D265" s="1"/>
      <c r="E265" s="1"/>
    </row>
    <row r="266" spans="2:12" x14ac:dyDescent="0.25">
      <c r="B266" s="1"/>
      <c r="C266" s="1"/>
      <c r="D266" s="1"/>
      <c r="E266" s="1"/>
    </row>
    <row r="267" spans="2:12" x14ac:dyDescent="0.25">
      <c r="B267" s="1"/>
      <c r="C267" s="1"/>
      <c r="D267" s="1"/>
      <c r="E267" s="1"/>
    </row>
    <row r="268" spans="2:12" x14ac:dyDescent="0.25">
      <c r="B268" s="1"/>
      <c r="C268" s="1"/>
      <c r="D268" s="1"/>
      <c r="E268" s="1"/>
    </row>
    <row r="269" spans="2:12" x14ac:dyDescent="0.25">
      <c r="B269" s="1"/>
      <c r="C269" s="1"/>
      <c r="D269" s="1"/>
      <c r="E269" s="1"/>
    </row>
    <row r="270" spans="2:12" x14ac:dyDescent="0.25">
      <c r="B270" s="1"/>
      <c r="C270" s="1"/>
      <c r="D270" s="1"/>
      <c r="E270" s="1"/>
    </row>
    <row r="271" spans="2:12" x14ac:dyDescent="0.25">
      <c r="B271" s="1"/>
      <c r="C271" s="1"/>
      <c r="D271" s="1"/>
      <c r="E271" s="1"/>
    </row>
    <row r="272" spans="2:12" x14ac:dyDescent="0.25">
      <c r="B272" s="1"/>
      <c r="C272" s="1"/>
      <c r="D272" s="1"/>
      <c r="E272" s="1"/>
    </row>
    <row r="273" spans="2:5" x14ac:dyDescent="0.25">
      <c r="B273" s="1"/>
      <c r="C273" s="1"/>
      <c r="D273" s="1"/>
      <c r="E273" s="1"/>
    </row>
    <row r="274" spans="2:5" x14ac:dyDescent="0.25">
      <c r="B274" s="1"/>
      <c r="C274" s="1"/>
      <c r="D274" s="1"/>
      <c r="E274" s="1"/>
    </row>
    <row r="275" spans="2:5" x14ac:dyDescent="0.25">
      <c r="B275" s="1"/>
      <c r="C275" s="1"/>
      <c r="D275" s="1"/>
      <c r="E275" s="1"/>
    </row>
    <row r="276" spans="2:5" x14ac:dyDescent="0.25">
      <c r="B276" s="1"/>
      <c r="C276" s="1"/>
      <c r="D276" s="1"/>
      <c r="E276" s="1"/>
    </row>
    <row r="277" spans="2:5" x14ac:dyDescent="0.25">
      <c r="B277" s="1"/>
      <c r="C277" s="1"/>
      <c r="D277" s="1"/>
      <c r="E277" s="1"/>
    </row>
    <row r="278" spans="2:5" x14ac:dyDescent="0.25">
      <c r="B278" s="1"/>
      <c r="C278" s="1"/>
      <c r="D278" s="1"/>
      <c r="E278" s="1"/>
    </row>
    <row r="279" spans="2:5" x14ac:dyDescent="0.25">
      <c r="B279" s="1"/>
      <c r="C279" s="1"/>
      <c r="D279" s="1"/>
      <c r="E279" s="1"/>
    </row>
    <row r="280" spans="2:5" x14ac:dyDescent="0.25">
      <c r="B280" s="1"/>
      <c r="C280" s="1"/>
      <c r="D280" s="1"/>
      <c r="E280" s="1"/>
    </row>
    <row r="281" spans="2:5" x14ac:dyDescent="0.25">
      <c r="B281" s="1"/>
      <c r="C281" s="1"/>
      <c r="D281" s="1"/>
      <c r="E281" s="1"/>
    </row>
    <row r="282" spans="2:5" x14ac:dyDescent="0.25">
      <c r="B282" s="1"/>
      <c r="C282" s="1"/>
      <c r="D282" s="1"/>
      <c r="E282" s="1"/>
    </row>
    <row r="283" spans="2:5" x14ac:dyDescent="0.25">
      <c r="B283" s="1"/>
      <c r="C283" s="1"/>
      <c r="D283" s="1"/>
      <c r="E283" s="1"/>
    </row>
    <row r="284" spans="2:5" x14ac:dyDescent="0.25">
      <c r="B284" s="1"/>
      <c r="C284" s="1"/>
      <c r="D284" s="1"/>
      <c r="E284" s="1"/>
    </row>
    <row r="285" spans="2:5" x14ac:dyDescent="0.25">
      <c r="B285" s="1"/>
      <c r="C285" s="1"/>
      <c r="D285" s="1"/>
      <c r="E285" s="1"/>
    </row>
    <row r="286" spans="2:5" x14ac:dyDescent="0.25">
      <c r="B286" s="1"/>
      <c r="C286" s="1"/>
      <c r="D286" s="1"/>
      <c r="E286" s="1"/>
    </row>
    <row r="287" spans="2:5" x14ac:dyDescent="0.25">
      <c r="B287" s="1"/>
      <c r="C287" s="1"/>
      <c r="D287" s="1"/>
      <c r="E287" s="1"/>
    </row>
    <row r="288" spans="2:5" x14ac:dyDescent="0.25">
      <c r="B288" s="1"/>
      <c r="C288" s="1"/>
      <c r="D288" s="1"/>
      <c r="E288" s="1"/>
    </row>
    <row r="289" spans="2:5" x14ac:dyDescent="0.25">
      <c r="B289" s="1"/>
      <c r="C289" s="1"/>
      <c r="D289" s="1"/>
      <c r="E289" s="1"/>
    </row>
    <row r="290" spans="2:5" x14ac:dyDescent="0.25">
      <c r="B290" s="1"/>
      <c r="C290" s="1"/>
      <c r="D290" s="1"/>
      <c r="E290" s="1"/>
    </row>
    <row r="291" spans="2:5" x14ac:dyDescent="0.25">
      <c r="B291" s="1"/>
      <c r="C291" s="1"/>
      <c r="D291" s="1"/>
      <c r="E291" s="1"/>
    </row>
    <row r="292" spans="2:5" x14ac:dyDescent="0.25">
      <c r="B292" s="1"/>
      <c r="C292" s="1"/>
      <c r="D292" s="1"/>
      <c r="E292" s="1"/>
    </row>
    <row r="293" spans="2:5" x14ac:dyDescent="0.25">
      <c r="B293" s="1"/>
      <c r="C293" s="1"/>
      <c r="D293" s="1"/>
      <c r="E293" s="1"/>
    </row>
    <row r="294" spans="2:5" x14ac:dyDescent="0.25">
      <c r="B294" s="1"/>
      <c r="C294" s="1"/>
      <c r="D294" s="1"/>
      <c r="E294" s="1"/>
    </row>
    <row r="295" spans="2:5" x14ac:dyDescent="0.25">
      <c r="B295" s="1"/>
      <c r="C295" s="1"/>
      <c r="D295" s="1"/>
      <c r="E295" s="1"/>
    </row>
    <row r="296" spans="2:5" x14ac:dyDescent="0.25">
      <c r="B296" s="1"/>
      <c r="C296" s="1"/>
      <c r="D296" s="1"/>
      <c r="E296" s="1"/>
    </row>
    <row r="297" spans="2:5" x14ac:dyDescent="0.25">
      <c r="B297" s="1"/>
      <c r="C297" s="1"/>
      <c r="D297" s="1"/>
      <c r="E297" s="1"/>
    </row>
    <row r="298" spans="2:5" x14ac:dyDescent="0.25">
      <c r="B298" s="1"/>
      <c r="C298" s="1"/>
      <c r="D298" s="1"/>
      <c r="E298" s="1"/>
    </row>
    <row r="299" spans="2:5" x14ac:dyDescent="0.25">
      <c r="B299" s="1"/>
      <c r="C299" s="1"/>
      <c r="D299" s="1"/>
      <c r="E299" s="1"/>
    </row>
    <row r="300" spans="2:5" x14ac:dyDescent="0.25">
      <c r="B300" s="1"/>
      <c r="C300" s="1"/>
      <c r="D300" s="1"/>
      <c r="E300" s="1"/>
    </row>
    <row r="301" spans="2:5" x14ac:dyDescent="0.25">
      <c r="B301" s="1"/>
      <c r="C301" s="1"/>
      <c r="D301" s="1"/>
      <c r="E301" s="1"/>
    </row>
    <row r="302" spans="2:5" x14ac:dyDescent="0.25">
      <c r="B302" s="1"/>
      <c r="C302" s="1"/>
      <c r="D302" s="1"/>
      <c r="E302" s="1"/>
    </row>
    <row r="303" spans="2:5" x14ac:dyDescent="0.25">
      <c r="B303" s="1"/>
      <c r="C303" s="1"/>
      <c r="D303" s="1"/>
      <c r="E303" s="1"/>
    </row>
    <row r="304" spans="2:5" x14ac:dyDescent="0.25">
      <c r="B304" s="1"/>
      <c r="C304" s="1"/>
      <c r="D304" s="1"/>
      <c r="E304" s="1"/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Lote 1</vt:lpstr>
      <vt:lpstr>Lote 2</vt:lpstr>
      <vt:lpstr>Lote 3</vt:lpstr>
      <vt:lpstr>%Ganancia</vt:lpstr>
      <vt:lpstr>Resumen</vt:lpstr>
      <vt:lpstr>Analisis Cp</vt:lpstr>
      <vt:lpstr>Balance de masa</vt:lpstr>
      <vt:lpstr>Espesor</vt:lpstr>
      <vt:lpstr>Parámetros proc.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Santiago Rodríguez Osorio</dc:creator>
  <cp:lastModifiedBy>Wilder Santiago Rodríguez Osorio</cp:lastModifiedBy>
  <dcterms:created xsi:type="dcterms:W3CDTF">2025-09-04T17:28:39Z</dcterms:created>
  <dcterms:modified xsi:type="dcterms:W3CDTF">2025-11-24T17:36:40Z</dcterms:modified>
</cp:coreProperties>
</file>