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ti\Desktop\UTN\Organización Contable de la Empresa\Unidades\2023\UNIDAD 4 - CICLO OPERATIVO\"/>
    </mc:Choice>
  </mc:AlternateContent>
  <bookViews>
    <workbookView xWindow="-120" yWindow="-120" windowWidth="20730" windowHeight="11160"/>
  </bookViews>
  <sheets>
    <sheet name="Caviahue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1" i="1" l="1"/>
  <c r="P13" i="1"/>
  <c r="P9" i="1" l="1"/>
  <c r="P10" i="1"/>
  <c r="S10" i="1"/>
  <c r="P11" i="1"/>
  <c r="Q11" i="1"/>
  <c r="S11" i="1" s="1"/>
  <c r="P12" i="1"/>
  <c r="Q12" i="1"/>
  <c r="S12" i="1" s="1"/>
  <c r="Q13" i="1"/>
  <c r="S13" i="1" s="1"/>
  <c r="P14" i="1"/>
  <c r="Q14" i="1"/>
  <c r="S14" i="1" s="1"/>
  <c r="P15" i="1"/>
  <c r="Q15" i="1"/>
  <c r="S15" i="1"/>
  <c r="S8" i="1"/>
  <c r="M7" i="1"/>
  <c r="S7" i="1"/>
  <c r="M6" i="1"/>
  <c r="S6" i="1"/>
  <c r="P16" i="1" l="1"/>
  <c r="E27" i="1" s="1"/>
  <c r="D32" i="1" s="1"/>
  <c r="D26" i="1"/>
  <c r="E25" i="1"/>
  <c r="D24" i="1" s="1"/>
  <c r="E23" i="1"/>
  <c r="D22" i="1" s="1"/>
  <c r="E20" i="1"/>
  <c r="D19" i="1" s="1"/>
  <c r="E17" i="1"/>
  <c r="E18" i="1" s="1"/>
  <c r="D8" i="1"/>
  <c r="E14" i="1"/>
  <c r="E15" i="1" s="1"/>
  <c r="D13" i="1" s="1"/>
  <c r="E12" i="1"/>
  <c r="D5" i="1"/>
  <c r="D21" i="1" l="1"/>
  <c r="D9" i="1"/>
  <c r="E10" i="1" s="1"/>
  <c r="D16" i="1"/>
  <c r="E6" i="1"/>
  <c r="E7" i="1" s="1"/>
  <c r="D33" i="1"/>
</calcChain>
</file>

<file path=xl/sharedStrings.xml><?xml version="1.0" encoding="utf-8"?>
<sst xmlns="http://schemas.openxmlformats.org/spreadsheetml/2006/main" count="93" uniqueCount="49">
  <si>
    <t>DEBE</t>
  </si>
  <si>
    <t>HABER</t>
  </si>
  <si>
    <t>ENTRADAS</t>
  </si>
  <si>
    <t>SALIDAS</t>
  </si>
  <si>
    <t>SALDO</t>
  </si>
  <si>
    <t>FECHA</t>
  </si>
  <si>
    <t>DETALLE</t>
  </si>
  <si>
    <t>CANT.</t>
  </si>
  <si>
    <t>P.U.</t>
  </si>
  <si>
    <t>P.T.</t>
  </si>
  <si>
    <t>250u $300 c/u</t>
  </si>
  <si>
    <t>Mercaderías</t>
  </si>
  <si>
    <t>Descuentos Obtenidos</t>
  </si>
  <si>
    <t>Valores a Depositar</t>
  </si>
  <si>
    <t>A+</t>
  </si>
  <si>
    <t>R+</t>
  </si>
  <si>
    <t>A-</t>
  </si>
  <si>
    <t>20% 30 días</t>
  </si>
  <si>
    <t>17% 25 días</t>
  </si>
  <si>
    <t>R-</t>
  </si>
  <si>
    <t>Intereses Perdidos</t>
  </si>
  <si>
    <t>P+</t>
  </si>
  <si>
    <t>Proveedores</t>
  </si>
  <si>
    <t>Ventas</t>
  </si>
  <si>
    <t>260u $600 c/u</t>
  </si>
  <si>
    <t>25% 30 días</t>
  </si>
  <si>
    <t>37% 45 días</t>
  </si>
  <si>
    <t>Deudores por Ventas</t>
  </si>
  <si>
    <t>Intereses Ganados</t>
  </si>
  <si>
    <t>45u $660 c/u</t>
  </si>
  <si>
    <t>Caja</t>
  </si>
  <si>
    <t>540u $440 c/u</t>
  </si>
  <si>
    <t>190u $680 c/u</t>
  </si>
  <si>
    <t>15% 30 días</t>
  </si>
  <si>
    <t>20% 40 días</t>
  </si>
  <si>
    <t>Documentos a Cobrar</t>
  </si>
  <si>
    <t>100u $740 c/u</t>
  </si>
  <si>
    <t>Descuentos Cedidos</t>
  </si>
  <si>
    <t>75u $840 c/u</t>
  </si>
  <si>
    <t>45u $920 c/u</t>
  </si>
  <si>
    <t>CMV</t>
  </si>
  <si>
    <t>SALDO DE MERCADERÍAS AL 26/04</t>
  </si>
  <si>
    <t>5% descuento</t>
  </si>
  <si>
    <t>Entradas</t>
  </si>
  <si>
    <t>Salidas</t>
  </si>
  <si>
    <t>Saldo</t>
  </si>
  <si>
    <t>VENTAS = GANANCIA / RESULTADO POSITIVO (R+)</t>
  </si>
  <si>
    <t>COSTO DE LA MERCADERÍA VENDIDA (CMV) = PÉRDIDA / RESULTADO NEGATIVO (R-)</t>
  </si>
  <si>
    <t>Placas de hormigón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</si>
</sst>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\ _€_-;\-* #,##0.00\ _€_-;_-* &quot;-&quot;??\ _€_-;_-@_-"/>
    <numFmt numFmtId="165" formatCode="_-* #,##0\ _€_-;\-* #,##0\ _€_-;_-* &quot;-&quot;??\ _€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26AD0F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6" fontId="0" fillId="0" borderId="4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65" fontId="0" fillId="0" borderId="5" xfId="1" applyNumberFormat="1" applyFont="1" applyFill="1" applyBorder="1" applyAlignment="1">
      <alignment horizontal="center" vertical="center"/>
    </xf>
    <xf numFmtId="164" fontId="0" fillId="0" borderId="6" xfId="1" applyFont="1" applyFill="1" applyBorder="1" applyAlignment="1">
      <alignment horizontal="center" vertical="center"/>
    </xf>
    <xf numFmtId="164" fontId="0" fillId="0" borderId="7" xfId="1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165" fontId="0" fillId="0" borderId="9" xfId="1" applyNumberFormat="1" applyFont="1" applyFill="1" applyBorder="1" applyAlignment="1">
      <alignment horizontal="center" vertical="center"/>
    </xf>
    <xf numFmtId="164" fontId="0" fillId="0" borderId="10" xfId="1" applyFont="1" applyFill="1" applyBorder="1" applyAlignment="1">
      <alignment horizontal="center" vertical="center"/>
    </xf>
    <xf numFmtId="164" fontId="0" fillId="0" borderId="11" xfId="1" applyFont="1" applyFill="1" applyBorder="1" applyAlignment="1">
      <alignment horizontal="center" vertical="center"/>
    </xf>
    <xf numFmtId="165" fontId="0" fillId="0" borderId="12" xfId="1" applyNumberFormat="1" applyFont="1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165" fontId="0" fillId="0" borderId="14" xfId="1" applyNumberFormat="1" applyFont="1" applyFill="1" applyBorder="1" applyAlignment="1">
      <alignment horizontal="center" vertical="center"/>
    </xf>
    <xf numFmtId="164" fontId="0" fillId="0" borderId="15" xfId="1" applyFont="1" applyFill="1" applyBorder="1" applyAlignment="1">
      <alignment horizontal="center" vertical="center"/>
    </xf>
    <xf numFmtId="164" fontId="0" fillId="0" borderId="16" xfId="1" applyFont="1" applyFill="1" applyBorder="1" applyAlignment="1">
      <alignment horizontal="center" vertical="center"/>
    </xf>
    <xf numFmtId="165" fontId="0" fillId="0" borderId="17" xfId="1" applyNumberFormat="1" applyFont="1" applyFill="1" applyBorder="1" applyAlignment="1">
      <alignment horizontal="center" vertical="center"/>
    </xf>
    <xf numFmtId="164" fontId="0" fillId="0" borderId="0" xfId="1" applyFont="1" applyAlignment="1">
      <alignment horizontal="center"/>
    </xf>
    <xf numFmtId="0" fontId="0" fillId="0" borderId="20" xfId="0" applyBorder="1" applyAlignment="1">
      <alignment horizontal="center"/>
    </xf>
    <xf numFmtId="164" fontId="0" fillId="0" borderId="20" xfId="1" applyFont="1" applyBorder="1" applyAlignment="1">
      <alignment horizontal="center"/>
    </xf>
    <xf numFmtId="0" fontId="0" fillId="0" borderId="0" xfId="0" applyBorder="1" applyAlignment="1">
      <alignment horizontal="center"/>
    </xf>
    <xf numFmtId="164" fontId="0" fillId="0" borderId="0" xfId="1" applyFont="1" applyBorder="1" applyAlignment="1">
      <alignment horizontal="center"/>
    </xf>
    <xf numFmtId="0" fontId="0" fillId="0" borderId="21" xfId="0" applyBorder="1" applyAlignment="1">
      <alignment horizontal="center"/>
    </xf>
    <xf numFmtId="164" fontId="0" fillId="0" borderId="21" xfId="1" applyFont="1" applyBorder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1" applyFont="1" applyAlignment="1">
      <alignment horizontal="center"/>
    </xf>
    <xf numFmtId="0" fontId="0" fillId="3" borderId="20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0" borderId="18" xfId="0" applyFill="1" applyBorder="1" applyAlignment="1">
      <alignment horizontal="center" vertical="center"/>
    </xf>
    <xf numFmtId="16" fontId="0" fillId="0" borderId="19" xfId="0" applyNumberForma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165" fontId="4" fillId="0" borderId="5" xfId="1" applyNumberFormat="1" applyFont="1" applyFill="1" applyBorder="1" applyAlignment="1">
      <alignment horizontal="center" vertical="center"/>
    </xf>
    <xf numFmtId="164" fontId="4" fillId="0" borderId="6" xfId="1" applyFont="1" applyFill="1" applyBorder="1" applyAlignment="1">
      <alignment horizontal="center" vertical="center"/>
    </xf>
    <xf numFmtId="164" fontId="4" fillId="0" borderId="7" xfId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/>
    </xf>
    <xf numFmtId="164" fontId="2" fillId="2" borderId="20" xfId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20" xfId="0" applyFont="1" applyFill="1" applyBorder="1" applyAlignment="1">
      <alignment horizontal="center"/>
    </xf>
    <xf numFmtId="164" fontId="2" fillId="3" borderId="20" xfId="1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165" fontId="2" fillId="2" borderId="5" xfId="1" applyNumberFormat="1" applyFont="1" applyFill="1" applyBorder="1" applyAlignment="1">
      <alignment horizontal="center" vertical="center"/>
    </xf>
    <xf numFmtId="164" fontId="2" fillId="2" borderId="6" xfId="1" applyFont="1" applyFill="1" applyBorder="1" applyAlignment="1">
      <alignment horizontal="center" vertical="center"/>
    </xf>
    <xf numFmtId="164" fontId="2" fillId="2" borderId="7" xfId="1" applyFont="1" applyFill="1" applyBorder="1" applyAlignment="1">
      <alignment horizontal="center" vertical="center"/>
    </xf>
    <xf numFmtId="165" fontId="2" fillId="3" borderId="9" xfId="1" applyNumberFormat="1" applyFont="1" applyFill="1" applyBorder="1" applyAlignment="1">
      <alignment horizontal="center" vertical="center"/>
    </xf>
    <xf numFmtId="164" fontId="2" fillId="3" borderId="10" xfId="1" applyFont="1" applyFill="1" applyBorder="1" applyAlignment="1">
      <alignment horizontal="center" vertical="center"/>
    </xf>
    <xf numFmtId="164" fontId="2" fillId="3" borderId="11" xfId="1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164" fontId="0" fillId="0" borderId="23" xfId="1" applyFont="1" applyBorder="1" applyAlignment="1">
      <alignment horizont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6" fontId="0" fillId="0" borderId="4" xfId="0" applyNumberFormat="1" applyFill="1" applyBorder="1" applyAlignment="1">
      <alignment horizontal="center" vertical="center"/>
    </xf>
    <xf numFmtId="16" fontId="0" fillId="0" borderId="22" xfId="0" applyNumberForma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/>
    </xf>
    <xf numFmtId="164" fontId="3" fillId="0" borderId="7" xfId="1" applyFont="1" applyFill="1" applyBorder="1" applyAlignment="1">
      <alignment horizontal="center" vertical="center"/>
    </xf>
    <xf numFmtId="164" fontId="3" fillId="0" borderId="11" xfId="1" applyFont="1" applyFill="1" applyBorder="1" applyAlignment="1">
      <alignment horizontal="center" vertical="center"/>
    </xf>
    <xf numFmtId="164" fontId="3" fillId="0" borderId="16" xfId="1" applyFont="1" applyFill="1" applyBorder="1" applyAlignment="1">
      <alignment horizontal="center" vertical="center"/>
    </xf>
    <xf numFmtId="0" fontId="0" fillId="4" borderId="21" xfId="0" applyFill="1" applyBorder="1" applyAlignment="1">
      <alignment horizontal="center"/>
    </xf>
    <xf numFmtId="164" fontId="0" fillId="4" borderId="21" xfId="1" applyFont="1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164" fontId="0" fillId="4" borderId="0" xfId="1" applyFont="1" applyFill="1" applyBorder="1" applyAlignment="1">
      <alignment horizontal="center"/>
    </xf>
    <xf numFmtId="0" fontId="0" fillId="5" borderId="20" xfId="0" applyFill="1" applyBorder="1" applyAlignment="1">
      <alignment horizontal="center"/>
    </xf>
    <xf numFmtId="164" fontId="0" fillId="5" borderId="20" xfId="1" applyFont="1" applyFill="1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colors>
    <mruColors>
      <color rgb="FF26AD0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4"/>
  <sheetViews>
    <sheetView tabSelected="1" topLeftCell="F1" workbookViewId="0">
      <selection activeCell="L19" sqref="L19"/>
    </sheetView>
  </sheetViews>
  <sheetFormatPr baseColWidth="10" defaultRowHeight="15" x14ac:dyDescent="0.25"/>
  <cols>
    <col min="1" max="1" width="2" style="1" bestFit="1" customWidth="1"/>
    <col min="2" max="2" width="4" style="1" customWidth="1"/>
    <col min="3" max="3" width="21.28515625" style="1" bestFit="1" customWidth="1"/>
    <col min="4" max="5" width="13" style="20" bestFit="1" customWidth="1"/>
    <col min="6" max="6" width="20.85546875" style="1" customWidth="1"/>
    <col min="7" max="7" width="11.42578125" style="1"/>
    <col min="8" max="8" width="3.42578125" style="1" customWidth="1"/>
    <col min="9" max="9" width="11.42578125" style="1"/>
    <col min="10" max="10" width="18.28515625" style="1" bestFit="1" customWidth="1"/>
    <col min="11" max="11" width="11.42578125" style="1"/>
    <col min="12" max="12" width="12" style="1" bestFit="1" customWidth="1"/>
    <col min="13" max="13" width="13" style="1" bestFit="1" customWidth="1"/>
    <col min="14" max="14" width="11.42578125" style="1"/>
    <col min="15" max="15" width="12" style="1" bestFit="1" customWidth="1"/>
    <col min="16" max="16" width="13" style="27" bestFit="1" customWidth="1"/>
    <col min="17" max="18" width="11.42578125" style="1"/>
    <col min="19" max="19" width="13" style="1" bestFit="1" customWidth="1"/>
    <col min="20" max="20" width="30.85546875" style="1" bestFit="1" customWidth="1"/>
    <col min="21" max="16384" width="11.42578125" style="1"/>
  </cols>
  <sheetData>
    <row r="1" spans="1:20" ht="18.75" customHeight="1" x14ac:dyDescent="0.25">
      <c r="C1" s="62" t="s">
        <v>46</v>
      </c>
      <c r="D1" s="63"/>
      <c r="E1" s="63"/>
      <c r="F1" s="63"/>
      <c r="G1" s="63"/>
      <c r="H1" s="63"/>
      <c r="I1" s="63"/>
      <c r="J1" s="63"/>
      <c r="K1" s="64"/>
    </row>
    <row r="2" spans="1:20" ht="18.75" customHeight="1" thickBot="1" x14ac:dyDescent="0.3">
      <c r="C2" s="65" t="s">
        <v>47</v>
      </c>
      <c r="D2" s="66"/>
      <c r="E2" s="66"/>
      <c r="F2" s="66"/>
      <c r="G2" s="66"/>
      <c r="H2" s="66"/>
      <c r="I2" s="66"/>
      <c r="J2" s="66"/>
      <c r="K2" s="67"/>
    </row>
    <row r="3" spans="1:20" ht="15.75" thickBot="1" x14ac:dyDescent="0.3"/>
    <row r="4" spans="1:20" ht="15.75" thickBot="1" x14ac:dyDescent="0.3">
      <c r="D4" s="28" t="s">
        <v>0</v>
      </c>
      <c r="E4" s="28" t="s">
        <v>1</v>
      </c>
      <c r="I4" s="2"/>
      <c r="J4" s="2"/>
      <c r="K4" s="55" t="s">
        <v>2</v>
      </c>
      <c r="L4" s="56"/>
      <c r="M4" s="57"/>
      <c r="N4" s="55" t="s">
        <v>3</v>
      </c>
      <c r="O4" s="56"/>
      <c r="P4" s="57"/>
      <c r="Q4" s="58" t="s">
        <v>4</v>
      </c>
      <c r="R4" s="58"/>
      <c r="S4" s="59"/>
    </row>
    <row r="5" spans="1:20" ht="15.75" thickBot="1" x14ac:dyDescent="0.3">
      <c r="A5" s="52">
        <v>1</v>
      </c>
      <c r="B5" s="30" t="s">
        <v>14</v>
      </c>
      <c r="C5" s="38" t="s">
        <v>11</v>
      </c>
      <c r="D5" s="39">
        <f>250*300</f>
        <v>75000</v>
      </c>
      <c r="E5" s="39"/>
      <c r="F5" s="40" t="s">
        <v>10</v>
      </c>
      <c r="I5" s="3" t="s">
        <v>5</v>
      </c>
      <c r="J5" s="3" t="s">
        <v>6</v>
      </c>
      <c r="K5" s="3" t="s">
        <v>7</v>
      </c>
      <c r="L5" s="3" t="s">
        <v>8</v>
      </c>
      <c r="M5" s="3" t="s">
        <v>9</v>
      </c>
      <c r="N5" s="3" t="s">
        <v>7</v>
      </c>
      <c r="O5" s="3" t="s">
        <v>8</v>
      </c>
      <c r="P5" s="68" t="s">
        <v>9</v>
      </c>
      <c r="Q5" s="3" t="s">
        <v>7</v>
      </c>
      <c r="R5" s="4" t="s">
        <v>8</v>
      </c>
      <c r="S5" s="4" t="s">
        <v>9</v>
      </c>
    </row>
    <row r="6" spans="1:20" ht="15.75" thickBot="1" x14ac:dyDescent="0.3">
      <c r="A6" s="54"/>
      <c r="B6" s="23" t="s">
        <v>15</v>
      </c>
      <c r="C6" s="23" t="s">
        <v>12</v>
      </c>
      <c r="D6" s="24"/>
      <c r="E6" s="24">
        <f>0.05*D5</f>
        <v>3750</v>
      </c>
      <c r="F6" s="1" t="s">
        <v>42</v>
      </c>
      <c r="I6" s="5">
        <v>44288</v>
      </c>
      <c r="J6" s="6" t="s">
        <v>48</v>
      </c>
      <c r="K6" s="44">
        <v>250</v>
      </c>
      <c r="L6" s="45">
        <v>300</v>
      </c>
      <c r="M6" s="46">
        <f>+K6*L6</f>
        <v>75000</v>
      </c>
      <c r="N6" s="7"/>
      <c r="O6" s="8"/>
      <c r="P6" s="69"/>
      <c r="Q6" s="7">
        <v>250</v>
      </c>
      <c r="R6" s="8">
        <v>300</v>
      </c>
      <c r="S6" s="9">
        <f>+Q6*R6</f>
        <v>75000</v>
      </c>
    </row>
    <row r="7" spans="1:20" x14ac:dyDescent="0.25">
      <c r="A7" s="53"/>
      <c r="B7" s="25" t="s">
        <v>16</v>
      </c>
      <c r="C7" s="25" t="s">
        <v>13</v>
      </c>
      <c r="D7" s="26"/>
      <c r="E7" s="26">
        <f>75000-E6</f>
        <v>71250</v>
      </c>
      <c r="I7" s="60">
        <v>44291</v>
      </c>
      <c r="J7" s="10" t="s">
        <v>48</v>
      </c>
      <c r="K7" s="47">
        <v>540</v>
      </c>
      <c r="L7" s="48">
        <v>440</v>
      </c>
      <c r="M7" s="49">
        <f>+K7*L7</f>
        <v>237600</v>
      </c>
      <c r="N7" s="14"/>
      <c r="O7" s="12"/>
      <c r="P7" s="70"/>
      <c r="Q7" s="14">
        <v>250</v>
      </c>
      <c r="R7" s="12">
        <v>300</v>
      </c>
      <c r="S7" s="13">
        <f>+Q7*R7</f>
        <v>75000</v>
      </c>
    </row>
    <row r="8" spans="1:20" ht="15.75" thickBot="1" x14ac:dyDescent="0.3">
      <c r="A8" s="52">
        <v>2</v>
      </c>
      <c r="B8" s="29" t="s">
        <v>14</v>
      </c>
      <c r="C8" s="41" t="s">
        <v>11</v>
      </c>
      <c r="D8" s="42">
        <f>540*440</f>
        <v>237600</v>
      </c>
      <c r="E8" s="42"/>
      <c r="F8" s="43" t="s">
        <v>31</v>
      </c>
      <c r="I8" s="61"/>
      <c r="J8" s="15"/>
      <c r="K8" s="16"/>
      <c r="L8" s="17"/>
      <c r="M8" s="18"/>
      <c r="N8" s="19"/>
      <c r="O8" s="17"/>
      <c r="P8" s="71"/>
      <c r="Q8" s="19">
        <v>540</v>
      </c>
      <c r="R8" s="17">
        <v>440</v>
      </c>
      <c r="S8" s="18">
        <f>+Q8*R8</f>
        <v>237600</v>
      </c>
    </row>
    <row r="9" spans="1:20" x14ac:dyDescent="0.25">
      <c r="A9" s="54"/>
      <c r="B9" s="23" t="s">
        <v>19</v>
      </c>
      <c r="C9" s="23" t="s">
        <v>20</v>
      </c>
      <c r="D9" s="24">
        <f>0.17*D8</f>
        <v>40392</v>
      </c>
      <c r="E9" s="24"/>
      <c r="F9" s="20" t="s">
        <v>18</v>
      </c>
      <c r="G9" s="1" t="s">
        <v>17</v>
      </c>
      <c r="I9" s="60">
        <v>44298</v>
      </c>
      <c r="J9" s="10"/>
      <c r="K9" s="11"/>
      <c r="L9" s="12"/>
      <c r="M9" s="13"/>
      <c r="N9" s="14">
        <v>250</v>
      </c>
      <c r="O9" s="12">
        <v>300</v>
      </c>
      <c r="P9" s="70">
        <f>+N9*O9</f>
        <v>75000</v>
      </c>
      <c r="Q9" s="14"/>
      <c r="R9" s="12"/>
      <c r="S9" s="13"/>
    </row>
    <row r="10" spans="1:20" ht="15.75" thickBot="1" x14ac:dyDescent="0.3">
      <c r="A10" s="53"/>
      <c r="B10" s="25" t="s">
        <v>21</v>
      </c>
      <c r="C10" s="25" t="s">
        <v>22</v>
      </c>
      <c r="D10" s="26"/>
      <c r="E10" s="26">
        <f>+D8+D9</f>
        <v>277992</v>
      </c>
      <c r="I10" s="61"/>
      <c r="J10" s="15" t="s">
        <v>48</v>
      </c>
      <c r="K10" s="16"/>
      <c r="L10" s="17"/>
      <c r="M10" s="18"/>
      <c r="N10" s="19">
        <v>10</v>
      </c>
      <c r="O10" s="17">
        <v>440</v>
      </c>
      <c r="P10" s="71">
        <f>+N10*O10</f>
        <v>4400</v>
      </c>
      <c r="Q10" s="19">
        <v>530</v>
      </c>
      <c r="R10" s="17">
        <v>440</v>
      </c>
      <c r="S10" s="18">
        <f>+Q10*R10</f>
        <v>233200</v>
      </c>
    </row>
    <row r="11" spans="1:20" ht="15.75" thickBot="1" x14ac:dyDescent="0.3">
      <c r="A11" s="52">
        <v>3</v>
      </c>
      <c r="B11" s="21" t="s">
        <v>14</v>
      </c>
      <c r="C11" s="21" t="s">
        <v>30</v>
      </c>
      <c r="D11" s="22">
        <v>156000</v>
      </c>
      <c r="E11" s="22"/>
      <c r="I11" s="32">
        <v>44301</v>
      </c>
      <c r="J11" s="31" t="s">
        <v>48</v>
      </c>
      <c r="K11" s="7"/>
      <c r="L11" s="8"/>
      <c r="M11" s="9"/>
      <c r="N11" s="7">
        <v>45</v>
      </c>
      <c r="O11" s="8">
        <v>440</v>
      </c>
      <c r="P11" s="69">
        <f>+N11*O11</f>
        <v>19800</v>
      </c>
      <c r="Q11" s="7">
        <f>530-45</f>
        <v>485</v>
      </c>
      <c r="R11" s="8">
        <v>440</v>
      </c>
      <c r="S11" s="9">
        <f>+Q11*R11</f>
        <v>213400</v>
      </c>
    </row>
    <row r="12" spans="1:20" ht="15.75" thickBot="1" x14ac:dyDescent="0.3">
      <c r="A12" s="53"/>
      <c r="B12" s="72" t="s">
        <v>15</v>
      </c>
      <c r="C12" s="72" t="s">
        <v>23</v>
      </c>
      <c r="D12" s="73"/>
      <c r="E12" s="73">
        <f>260*600</f>
        <v>156000</v>
      </c>
      <c r="F12" s="1" t="s">
        <v>24</v>
      </c>
      <c r="I12" s="32">
        <v>44305</v>
      </c>
      <c r="J12" s="31" t="s">
        <v>48</v>
      </c>
      <c r="K12" s="7"/>
      <c r="L12" s="8"/>
      <c r="M12" s="9"/>
      <c r="N12" s="7">
        <v>190</v>
      </c>
      <c r="O12" s="8">
        <v>440</v>
      </c>
      <c r="P12" s="69">
        <f t="shared" ref="P12:P15" si="0">+N12*O12</f>
        <v>83600</v>
      </c>
      <c r="Q12" s="7">
        <f>485-190</f>
        <v>295</v>
      </c>
      <c r="R12" s="8">
        <v>440</v>
      </c>
      <c r="S12" s="9">
        <f t="shared" ref="S12:S15" si="1">+Q12*R12</f>
        <v>129800</v>
      </c>
    </row>
    <row r="13" spans="1:20" ht="15.75" thickBot="1" x14ac:dyDescent="0.3">
      <c r="A13" s="52">
        <v>4</v>
      </c>
      <c r="B13" s="21" t="s">
        <v>14</v>
      </c>
      <c r="C13" s="21" t="s">
        <v>27</v>
      </c>
      <c r="D13" s="22">
        <f>+E14+E15</f>
        <v>40689</v>
      </c>
      <c r="E13" s="22"/>
      <c r="I13" s="32">
        <v>44308</v>
      </c>
      <c r="J13" s="31" t="s">
        <v>48</v>
      </c>
      <c r="K13" s="7"/>
      <c r="L13" s="8"/>
      <c r="M13" s="9"/>
      <c r="N13" s="7">
        <v>100</v>
      </c>
      <c r="O13" s="8">
        <v>440</v>
      </c>
      <c r="P13" s="69">
        <f t="shared" si="0"/>
        <v>44000</v>
      </c>
      <c r="Q13" s="7">
        <f>295-100</f>
        <v>195</v>
      </c>
      <c r="R13" s="8">
        <v>440</v>
      </c>
      <c r="S13" s="9">
        <f t="shared" si="1"/>
        <v>85800</v>
      </c>
    </row>
    <row r="14" spans="1:20" ht="15.75" thickBot="1" x14ac:dyDescent="0.3">
      <c r="A14" s="54"/>
      <c r="B14" s="74" t="s">
        <v>15</v>
      </c>
      <c r="C14" s="74" t="s">
        <v>23</v>
      </c>
      <c r="D14" s="75"/>
      <c r="E14" s="75">
        <f>45*660</f>
        <v>29700</v>
      </c>
      <c r="F14" s="1" t="s">
        <v>29</v>
      </c>
      <c r="I14" s="32">
        <v>44311</v>
      </c>
      <c r="J14" s="31" t="s">
        <v>48</v>
      </c>
      <c r="K14" s="7"/>
      <c r="L14" s="8"/>
      <c r="M14" s="9"/>
      <c r="N14" s="7">
        <v>75</v>
      </c>
      <c r="O14" s="8">
        <v>440</v>
      </c>
      <c r="P14" s="69">
        <f t="shared" si="0"/>
        <v>33000</v>
      </c>
      <c r="Q14" s="7">
        <f>195-75</f>
        <v>120</v>
      </c>
      <c r="R14" s="8">
        <v>440</v>
      </c>
      <c r="S14" s="9">
        <f t="shared" si="1"/>
        <v>52800</v>
      </c>
    </row>
    <row r="15" spans="1:20" ht="15.75" thickBot="1" x14ac:dyDescent="0.3">
      <c r="A15" s="53"/>
      <c r="B15" s="25" t="s">
        <v>15</v>
      </c>
      <c r="C15" s="25" t="s">
        <v>28</v>
      </c>
      <c r="D15" s="26"/>
      <c r="E15" s="26">
        <f>+E14*0.37</f>
        <v>10989</v>
      </c>
      <c r="F15" s="1" t="s">
        <v>26</v>
      </c>
      <c r="G15" s="1" t="s">
        <v>25</v>
      </c>
      <c r="I15" s="32">
        <v>44312</v>
      </c>
      <c r="J15" s="31" t="s">
        <v>48</v>
      </c>
      <c r="K15" s="7"/>
      <c r="L15" s="8"/>
      <c r="M15" s="9"/>
      <c r="N15" s="7">
        <v>45</v>
      </c>
      <c r="O15" s="8">
        <v>440</v>
      </c>
      <c r="P15" s="69">
        <f t="shared" si="0"/>
        <v>19800</v>
      </c>
      <c r="Q15" s="35">
        <f>120-45</f>
        <v>75</v>
      </c>
      <c r="R15" s="36">
        <v>440</v>
      </c>
      <c r="S15" s="37">
        <f t="shared" si="1"/>
        <v>33000</v>
      </c>
      <c r="T15" s="50" t="s">
        <v>41</v>
      </c>
    </row>
    <row r="16" spans="1:20" x14ac:dyDescent="0.25">
      <c r="A16" s="52">
        <v>5</v>
      </c>
      <c r="B16" s="21" t="s">
        <v>14</v>
      </c>
      <c r="C16" s="21" t="s">
        <v>35</v>
      </c>
      <c r="D16" s="22">
        <f>+E17+E18</f>
        <v>155040</v>
      </c>
      <c r="E16" s="22"/>
      <c r="O16" s="33" t="s">
        <v>40</v>
      </c>
      <c r="P16" s="34">
        <f>SUM(P6:P15)</f>
        <v>279600</v>
      </c>
    </row>
    <row r="17" spans="1:7" x14ac:dyDescent="0.25">
      <c r="A17" s="54"/>
      <c r="B17" s="74" t="s">
        <v>15</v>
      </c>
      <c r="C17" s="74" t="s">
        <v>23</v>
      </c>
      <c r="D17" s="75"/>
      <c r="E17" s="75">
        <f>190*680</f>
        <v>129200</v>
      </c>
      <c r="F17" s="1" t="s">
        <v>32</v>
      </c>
    </row>
    <row r="18" spans="1:7" x14ac:dyDescent="0.25">
      <c r="A18" s="53"/>
      <c r="B18" s="25" t="s">
        <v>15</v>
      </c>
      <c r="C18" s="25" t="s">
        <v>28</v>
      </c>
      <c r="D18" s="26"/>
      <c r="E18" s="26">
        <f>0.2*E17</f>
        <v>25840</v>
      </c>
      <c r="F18" s="1" t="s">
        <v>34</v>
      </c>
      <c r="G18" s="1" t="s">
        <v>33</v>
      </c>
    </row>
    <row r="19" spans="1:7" x14ac:dyDescent="0.25">
      <c r="A19" s="52">
        <v>6</v>
      </c>
      <c r="B19" s="21" t="s">
        <v>14</v>
      </c>
      <c r="C19" s="21" t="s">
        <v>30</v>
      </c>
      <c r="D19" s="22">
        <f>+E20</f>
        <v>74000</v>
      </c>
      <c r="E19" s="22"/>
    </row>
    <row r="20" spans="1:7" x14ac:dyDescent="0.25">
      <c r="A20" s="53"/>
      <c r="B20" s="72" t="s">
        <v>15</v>
      </c>
      <c r="C20" s="72" t="s">
        <v>23</v>
      </c>
      <c r="D20" s="73"/>
      <c r="E20" s="73">
        <f>100*740</f>
        <v>74000</v>
      </c>
      <c r="F20" s="1" t="s">
        <v>36</v>
      </c>
    </row>
    <row r="21" spans="1:7" x14ac:dyDescent="0.25">
      <c r="A21" s="52">
        <v>7</v>
      </c>
      <c r="B21" s="21" t="s">
        <v>14</v>
      </c>
      <c r="C21" s="21" t="s">
        <v>13</v>
      </c>
      <c r="D21" s="22">
        <f>+E23-D22</f>
        <v>59850</v>
      </c>
      <c r="E21" s="22"/>
    </row>
    <row r="22" spans="1:7" x14ac:dyDescent="0.25">
      <c r="A22" s="54"/>
      <c r="B22" s="23" t="s">
        <v>19</v>
      </c>
      <c r="C22" s="23" t="s">
        <v>37</v>
      </c>
      <c r="D22" s="24">
        <f>0.05*E23</f>
        <v>3150</v>
      </c>
      <c r="E22" s="24"/>
      <c r="F22" s="1" t="s">
        <v>42</v>
      </c>
    </row>
    <row r="23" spans="1:7" x14ac:dyDescent="0.25">
      <c r="A23" s="53"/>
      <c r="B23" s="72" t="s">
        <v>15</v>
      </c>
      <c r="C23" s="72" t="s">
        <v>23</v>
      </c>
      <c r="D23" s="73"/>
      <c r="E23" s="73">
        <f>75*840</f>
        <v>63000</v>
      </c>
      <c r="F23" s="1" t="s">
        <v>38</v>
      </c>
    </row>
    <row r="24" spans="1:7" x14ac:dyDescent="0.25">
      <c r="A24" s="52">
        <v>8</v>
      </c>
      <c r="B24" s="21" t="s">
        <v>14</v>
      </c>
      <c r="C24" s="21" t="s">
        <v>27</v>
      </c>
      <c r="D24" s="22">
        <f>+E25</f>
        <v>41400</v>
      </c>
      <c r="E24" s="22"/>
    </row>
    <row r="25" spans="1:7" x14ac:dyDescent="0.25">
      <c r="A25" s="53"/>
      <c r="B25" s="72" t="s">
        <v>15</v>
      </c>
      <c r="C25" s="72" t="s">
        <v>23</v>
      </c>
      <c r="D25" s="73"/>
      <c r="E25" s="73">
        <f>45*920</f>
        <v>41400</v>
      </c>
      <c r="F25" s="1" t="s">
        <v>39</v>
      </c>
    </row>
    <row r="26" spans="1:7" x14ac:dyDescent="0.25">
      <c r="A26" s="21"/>
      <c r="B26" s="76" t="s">
        <v>19</v>
      </c>
      <c r="C26" s="76" t="s">
        <v>40</v>
      </c>
      <c r="D26" s="77">
        <f>+P16</f>
        <v>279600</v>
      </c>
      <c r="E26" s="77"/>
    </row>
    <row r="27" spans="1:7" x14ac:dyDescent="0.25">
      <c r="A27" s="25"/>
      <c r="B27" s="25" t="s">
        <v>16</v>
      </c>
      <c r="C27" s="25" t="s">
        <v>11</v>
      </c>
      <c r="D27" s="26"/>
      <c r="E27" s="26">
        <f>+P16</f>
        <v>279600</v>
      </c>
    </row>
    <row r="31" spans="1:7" x14ac:dyDescent="0.25">
      <c r="D31" s="20">
        <f>+D5+D8</f>
        <v>312600</v>
      </c>
      <c r="E31" s="20" t="s">
        <v>43</v>
      </c>
    </row>
    <row r="32" spans="1:7" x14ac:dyDescent="0.25">
      <c r="D32" s="20">
        <f>-E27</f>
        <v>-279600</v>
      </c>
      <c r="E32" s="20" t="s">
        <v>44</v>
      </c>
    </row>
    <row r="33" spans="4:5" ht="15.75" thickBot="1" x14ac:dyDescent="0.3">
      <c r="D33" s="51">
        <f>+D31+D32</f>
        <v>33000</v>
      </c>
      <c r="E33" s="51" t="s">
        <v>45</v>
      </c>
    </row>
    <row r="34" spans="4:5" ht="15.75" thickTop="1" x14ac:dyDescent="0.25"/>
  </sheetData>
  <mergeCells count="15">
    <mergeCell ref="C2:K2"/>
    <mergeCell ref="C1:K1"/>
    <mergeCell ref="K4:M4"/>
    <mergeCell ref="N4:P4"/>
    <mergeCell ref="Q4:S4"/>
    <mergeCell ref="I7:I8"/>
    <mergeCell ref="I9:I10"/>
    <mergeCell ref="A19:A20"/>
    <mergeCell ref="A21:A23"/>
    <mergeCell ref="A24:A25"/>
    <mergeCell ref="A5:A7"/>
    <mergeCell ref="A8:A10"/>
    <mergeCell ref="A11:A12"/>
    <mergeCell ref="A13:A15"/>
    <mergeCell ref="A16:A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Caviahue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Cecilia</dc:creator>
  <cp:lastModifiedBy>Teti</cp:lastModifiedBy>
  <dcterms:created xsi:type="dcterms:W3CDTF">2020-09-28T20:52:15Z</dcterms:created>
  <dcterms:modified xsi:type="dcterms:W3CDTF">2023-05-29T23:27:15Z</dcterms:modified>
</cp:coreProperties>
</file>