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ti\Documents\GitHub\Facultad\TERCER CUATRIMESTRE\Organización contable de la empresa\"/>
    </mc:Choice>
  </mc:AlternateContent>
  <xr:revisionPtr revIDLastSave="0" documentId="13_ncr:1_{B8FF7835-5043-484F-867E-3D8D74000F6B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Operaciones" sheetId="1" r:id="rId1"/>
    <sheet name="Mayores Contabl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7" i="1" l="1"/>
  <c r="E77" i="1"/>
  <c r="E75" i="1"/>
  <c r="E72" i="1"/>
  <c r="B45" i="2"/>
  <c r="B46" i="2" s="1"/>
  <c r="C40" i="2"/>
  <c r="G13" i="2" l="1"/>
  <c r="F13" i="2"/>
  <c r="F14" i="2" s="1"/>
  <c r="F7" i="2"/>
  <c r="E70" i="1"/>
  <c r="J63" i="1"/>
  <c r="J62" i="1"/>
  <c r="J64" i="1" s="1"/>
  <c r="E71" i="1" s="1"/>
  <c r="B49" i="2"/>
  <c r="B51" i="2" s="1"/>
  <c r="F49" i="2"/>
  <c r="F51" i="2" s="1"/>
  <c r="C51" i="2"/>
  <c r="G51" i="2"/>
  <c r="B55" i="2"/>
  <c r="F55" i="2"/>
  <c r="B57" i="2"/>
  <c r="C57" i="2"/>
  <c r="F57" i="2"/>
  <c r="G57" i="2"/>
  <c r="C62" i="2"/>
  <c r="C64" i="2" s="1"/>
  <c r="B65" i="2" s="1"/>
  <c r="G62" i="2"/>
  <c r="G64" i="2" s="1"/>
  <c r="B64" i="2"/>
  <c r="F64" i="2"/>
  <c r="B34" i="2"/>
  <c r="C42" i="2"/>
  <c r="F42" i="2"/>
  <c r="B41" i="2"/>
  <c r="F41" i="2"/>
  <c r="G34" i="2"/>
  <c r="G36" i="2" s="1"/>
  <c r="G40" i="2"/>
  <c r="F33" i="2"/>
  <c r="F36" i="2" s="1"/>
  <c r="G45" i="2"/>
  <c r="C36" i="2"/>
  <c r="G29" i="2"/>
  <c r="C29" i="2"/>
  <c r="G18" i="2"/>
  <c r="G23" i="2" s="1"/>
  <c r="F17" i="2"/>
  <c r="F23" i="2" s="1"/>
  <c r="C21" i="2"/>
  <c r="C20" i="2"/>
  <c r="C19" i="2"/>
  <c r="B17" i="2"/>
  <c r="C9" i="2"/>
  <c r="B8" i="2"/>
  <c r="C7" i="2"/>
  <c r="C6" i="2"/>
  <c r="B5" i="2"/>
  <c r="D51" i="1"/>
  <c r="C43" i="2" s="1"/>
  <c r="C26" i="1"/>
  <c r="C55" i="1" s="1"/>
  <c r="L19" i="1"/>
  <c r="C14" i="1" s="1"/>
  <c r="L11" i="1"/>
  <c r="I19" i="1"/>
  <c r="C13" i="1" s="1"/>
  <c r="I10" i="1"/>
  <c r="I13" i="1" s="1"/>
  <c r="C15" i="1" s="1"/>
  <c r="B33" i="2" s="1"/>
  <c r="C20" i="1" l="1"/>
  <c r="B27" i="2"/>
  <c r="B29" i="2" s="1"/>
  <c r="L10" i="1"/>
  <c r="F27" i="2"/>
  <c r="F29" i="2" s="1"/>
  <c r="B18" i="2"/>
  <c r="D55" i="1"/>
  <c r="D57" i="1" s="1"/>
  <c r="F65" i="2"/>
  <c r="B23" i="2"/>
  <c r="B30" i="2"/>
  <c r="F58" i="2"/>
  <c r="B58" i="2"/>
  <c r="F52" i="2"/>
  <c r="C23" i="2"/>
  <c r="B52" i="2"/>
  <c r="B13" i="2"/>
  <c r="F30" i="2"/>
  <c r="C45" i="2"/>
  <c r="B36" i="2"/>
  <c r="B37" i="2" s="1"/>
  <c r="F24" i="2"/>
  <c r="F45" i="2"/>
  <c r="F46" i="2" s="1"/>
  <c r="F37" i="2"/>
  <c r="C13" i="2"/>
  <c r="E68" i="1"/>
  <c r="B24" i="2" l="1"/>
  <c r="B14" i="2"/>
  <c r="D75" i="1"/>
  <c r="L13" i="1"/>
  <c r="E11" i="1" s="1"/>
  <c r="G5" i="2" s="1"/>
  <c r="E16" i="1" l="1"/>
  <c r="E18" i="1" s="1"/>
  <c r="E20" i="1" l="1"/>
  <c r="C72" i="1"/>
  <c r="C75" i="1" s="1"/>
</calcChain>
</file>

<file path=xl/sharedStrings.xml><?xml version="1.0" encoding="utf-8"?>
<sst xmlns="http://schemas.openxmlformats.org/spreadsheetml/2006/main" count="211" uniqueCount="92">
  <si>
    <t>ACTIVO</t>
  </si>
  <si>
    <t>PASIVO</t>
  </si>
  <si>
    <t>PATRIMONIO NETO</t>
  </si>
  <si>
    <t>TOTAL ACTIVO</t>
  </si>
  <si>
    <t>TOTAL PASIVO</t>
  </si>
  <si>
    <t>CAPITAL=ACTIVO-PASIVO</t>
  </si>
  <si>
    <t>RDOS. ACUMULADOS</t>
  </si>
  <si>
    <t>TOTAL PATRIMONIO NETO</t>
  </si>
  <si>
    <t>ESQUEMA PATRIMONIAL AL INICIO</t>
  </si>
  <si>
    <t>ESQUEMA PATRIMONIAL AL CIERRE</t>
  </si>
  <si>
    <t>LIBRO DIARIO</t>
  </si>
  <si>
    <t>DEBE</t>
  </si>
  <si>
    <t>HABER</t>
  </si>
  <si>
    <t>ACTIVO - PASIVO = PATRIMONIO NETO</t>
  </si>
  <si>
    <t>PATRIMONIO NETO = CAPITAL (INVERSIÓN INICIAL) + RESULTADOS ACUMULADOS</t>
  </si>
  <si>
    <t>ACTIVO - PASIVO = CAPITAL + RESULTADOS ACUMULADOS</t>
  </si>
  <si>
    <t>Crtl.</t>
  </si>
  <si>
    <t>Saldo Inicial</t>
  </si>
  <si>
    <t>Saldo inicial</t>
  </si>
  <si>
    <t>Subtotal</t>
  </si>
  <si>
    <t>SALDO</t>
  </si>
  <si>
    <t>MAYORES CONTABLES</t>
  </si>
  <si>
    <t>COMPROBANTE</t>
  </si>
  <si>
    <t>TIPO DE VARIACIÓN</t>
  </si>
  <si>
    <t>RESULTADO DEL EJERCICIO</t>
  </si>
  <si>
    <t>GANANCIAS</t>
  </si>
  <si>
    <t>PÉRDIDAS</t>
  </si>
  <si>
    <t>TOTAL</t>
  </si>
  <si>
    <t>PN</t>
  </si>
  <si>
    <t>NOTAS</t>
  </si>
  <si>
    <t>CUENTA</t>
  </si>
  <si>
    <t>Control</t>
  </si>
  <si>
    <t>Deudores por ventas</t>
  </si>
  <si>
    <t>Banco Galicia C/C</t>
  </si>
  <si>
    <t>Rodados</t>
  </si>
  <si>
    <t>Documentos a pagar</t>
  </si>
  <si>
    <t>Inmuebles</t>
  </si>
  <si>
    <t>Acreedores varios</t>
  </si>
  <si>
    <t>AUXILIAR ACREEDORES VARIOS</t>
  </si>
  <si>
    <t>Hipoteca, 25% del local</t>
  </si>
  <si>
    <t>Caja</t>
  </si>
  <si>
    <t>AUXILIAR MERCADERÍAS</t>
  </si>
  <si>
    <t>Mercaderías</t>
  </si>
  <si>
    <t>Proveedores</t>
  </si>
  <si>
    <t>Préstamo por rodado</t>
  </si>
  <si>
    <t>4 cuotas, $150k</t>
  </si>
  <si>
    <t>AUXILIAR RODADOS</t>
  </si>
  <si>
    <t>Camioneta</t>
  </si>
  <si>
    <t>AUXILIAR INMUEBLES</t>
  </si>
  <si>
    <t>Local</t>
  </si>
  <si>
    <t>Pelotas de fútbol, 200 x $6500</t>
  </si>
  <si>
    <t>Valores a depositar</t>
  </si>
  <si>
    <t>Permutativa / Cualitativa</t>
  </si>
  <si>
    <t>Descuento del 5%</t>
  </si>
  <si>
    <t>Modificativa / Cuantitativa</t>
  </si>
  <si>
    <t>Recibo</t>
  </si>
  <si>
    <t>Pagaré</t>
  </si>
  <si>
    <t>Factura</t>
  </si>
  <si>
    <t>Descuentos obtenidos (R+)</t>
  </si>
  <si>
    <t>Intereses a pagar (R-)</t>
  </si>
  <si>
    <t>Alquileres perdidos (R-)</t>
  </si>
  <si>
    <t>Intereses ganados (R+)</t>
  </si>
  <si>
    <t>Intereses perdidos (R-)</t>
  </si>
  <si>
    <t>Sueldos y jornales (R-)</t>
  </si>
  <si>
    <t>Documentos a pagar (P+)</t>
  </si>
  <si>
    <t>Banco Galicia C/C (A+)</t>
  </si>
  <si>
    <t>Valores a depositar (A-)</t>
  </si>
  <si>
    <t>Proveedores (P-)</t>
  </si>
  <si>
    <t>Caja (A+)</t>
  </si>
  <si>
    <t>Caja (A-)</t>
  </si>
  <si>
    <t>Banco Galicia C/C (A-)</t>
  </si>
  <si>
    <t>Documentos a pagar (P-)</t>
  </si>
  <si>
    <t>Deudores por ventas (A-)</t>
  </si>
  <si>
    <t>Acreedores varios (P-)</t>
  </si>
  <si>
    <t>Mercaderías (A+)</t>
  </si>
  <si>
    <t>CAJA (A)</t>
  </si>
  <si>
    <t>ACREEDORES VARIOS (P)</t>
  </si>
  <si>
    <t>DEUDORES POR VENTAS (A)</t>
  </si>
  <si>
    <t>BANCO GALICIA C/C (A)</t>
  </si>
  <si>
    <t>Interés del 18% mens a 20 dias</t>
  </si>
  <si>
    <t>DESCUENTOS OBTENIDOS (R+)</t>
  </si>
  <si>
    <t>INTERESES A PAGAR(R-)</t>
  </si>
  <si>
    <t>ALQUILERES PERDIDOS (R-)</t>
  </si>
  <si>
    <t>INTERESES PERDIDOS(R-)</t>
  </si>
  <si>
    <t>INTERESES GANADOS(R+)</t>
  </si>
  <si>
    <t>SUELDOS Y JORNALES (R-)</t>
  </si>
  <si>
    <t>DOCUMENTOS A PAGAR (P)</t>
  </si>
  <si>
    <t>MERCADERIAS(A)</t>
  </si>
  <si>
    <t>RODADOS(A)</t>
  </si>
  <si>
    <t>INMUEBLES(A)</t>
  </si>
  <si>
    <t>VELORES A DEPOSITAR (A)</t>
  </si>
  <si>
    <t>PROVEEDORES (P)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</si>
</sst>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$&quot;\ #,##0.00;[Red]\-&quot;$&quot;\ #,##0.00"/>
    <numFmt numFmtId="44" formatCode="_-&quot;$&quot;\ * #,##0.00_-;\-&quot;$&quot;\ * #,##0.00_-;_-&quot;$&quot;\ * &quot;-&quot;??_-;_-@_-"/>
    <numFmt numFmtId="164" formatCode="[$$-240A]\ #,##0.00"/>
    <numFmt numFmtId="165" formatCode="&quot;$&quot;\ #,##0.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4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75">
    <xf numFmtId="0" fontId="0" fillId="0" borderId="0" xfId="0"/>
    <xf numFmtId="0" fontId="0" fillId="0" borderId="0" xfId="0" applyAlignment="1">
      <alignment horizontal="center"/>
    </xf>
    <xf numFmtId="44" fontId="0" fillId="0" borderId="0" xfId="1" applyFont="1" applyAlignment="1">
      <alignment horizontal="center"/>
    </xf>
    <xf numFmtId="0" fontId="0" fillId="0" borderId="6" xfId="0" applyBorder="1" applyAlignment="1">
      <alignment horizontal="center"/>
    </xf>
    <xf numFmtId="44" fontId="0" fillId="0" borderId="7" xfId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44" fontId="3" fillId="0" borderId="2" xfId="1" applyFont="1" applyBorder="1" applyAlignment="1">
      <alignment horizontal="center"/>
    </xf>
    <xf numFmtId="44" fontId="0" fillId="0" borderId="0" xfId="0" applyNumberFormat="1" applyAlignment="1">
      <alignment horizontal="center"/>
    </xf>
    <xf numFmtId="0" fontId="4" fillId="0" borderId="0" xfId="0" applyFont="1" applyAlignment="1">
      <alignment horizontal="center"/>
    </xf>
    <xf numFmtId="44" fontId="0" fillId="0" borderId="0" xfId="1" applyFont="1" applyFill="1" applyAlignment="1">
      <alignment horizontal="center"/>
    </xf>
    <xf numFmtId="44" fontId="5" fillId="4" borderId="0" xfId="1" applyFont="1" applyFill="1" applyAlignment="1">
      <alignment horizontal="center"/>
    </xf>
    <xf numFmtId="0" fontId="5" fillId="4" borderId="0" xfId="0" applyFont="1" applyFill="1" applyAlignment="1">
      <alignment horizontal="center"/>
    </xf>
    <xf numFmtId="0" fontId="0" fillId="0" borderId="4" xfId="0" applyBorder="1" applyAlignment="1">
      <alignment horizontal="center"/>
    </xf>
    <xf numFmtId="44" fontId="0" fillId="0" borderId="5" xfId="1" applyFont="1" applyFill="1" applyBorder="1" applyAlignment="1">
      <alignment horizontal="center"/>
    </xf>
    <xf numFmtId="44" fontId="0" fillId="0" borderId="7" xfId="1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2" borderId="4" xfId="0" applyFill="1" applyBorder="1" applyAlignment="1">
      <alignment horizontal="center"/>
    </xf>
    <xf numFmtId="44" fontId="0" fillId="2" borderId="5" xfId="1" applyFont="1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Alignment="1">
      <alignment horizontal="center" vertical="center"/>
    </xf>
    <xf numFmtId="44" fontId="0" fillId="0" borderId="0" xfId="1" applyFont="1" applyFill="1" applyBorder="1" applyAlignment="1">
      <alignment horizontal="center"/>
    </xf>
    <xf numFmtId="44" fontId="0" fillId="0" borderId="0" xfId="1" applyFont="1" applyBorder="1" applyAlignment="1">
      <alignment horizontal="center"/>
    </xf>
    <xf numFmtId="44" fontId="2" fillId="0" borderId="0" xfId="1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164" fontId="2" fillId="0" borderId="7" xfId="0" applyNumberFormat="1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164" fontId="2" fillId="0" borderId="24" xfId="0" applyNumberFormat="1" applyFont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5" fillId="3" borderId="9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0" fillId="0" borderId="22" xfId="0" applyBorder="1" applyAlignment="1">
      <alignment horizontal="center"/>
    </xf>
    <xf numFmtId="0" fontId="2" fillId="6" borderId="23" xfId="0" applyFont="1" applyFill="1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44" fontId="0" fillId="0" borderId="0" xfId="1" applyFont="1" applyFill="1" applyBorder="1" applyAlignment="1">
      <alignment horizontal="center" vertical="center"/>
    </xf>
    <xf numFmtId="44" fontId="3" fillId="0" borderId="0" xfId="1" applyFont="1" applyFill="1" applyBorder="1" applyAlignment="1">
      <alignment horizontal="center" vertical="center"/>
    </xf>
    <xf numFmtId="164" fontId="0" fillId="0" borderId="22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0" fontId="5" fillId="7" borderId="1" xfId="0" applyFont="1" applyFill="1" applyBorder="1" applyAlignment="1">
      <alignment horizontal="center"/>
    </xf>
    <xf numFmtId="0" fontId="5" fillId="7" borderId="9" xfId="0" applyFont="1" applyFill="1" applyBorder="1" applyAlignment="1">
      <alignment horizontal="center"/>
    </xf>
    <xf numFmtId="0" fontId="5" fillId="7" borderId="2" xfId="0" applyFont="1" applyFill="1" applyBorder="1" applyAlignment="1">
      <alignment horizontal="center"/>
    </xf>
    <xf numFmtId="0" fontId="5" fillId="8" borderId="1" xfId="0" applyFont="1" applyFill="1" applyBorder="1" applyAlignment="1">
      <alignment horizontal="center"/>
    </xf>
    <xf numFmtId="0" fontId="5" fillId="8" borderId="9" xfId="0" applyFont="1" applyFill="1" applyBorder="1" applyAlignment="1">
      <alignment horizontal="center"/>
    </xf>
    <xf numFmtId="0" fontId="5" fillId="8" borderId="2" xfId="0" applyFont="1" applyFill="1" applyBorder="1" applyAlignment="1">
      <alignment horizontal="center"/>
    </xf>
    <xf numFmtId="0" fontId="2" fillId="5" borderId="10" xfId="0" applyFont="1" applyFill="1" applyBorder="1" applyAlignment="1">
      <alignment horizontal="center"/>
    </xf>
    <xf numFmtId="44" fontId="2" fillId="5" borderId="11" xfId="1" applyFont="1" applyFill="1" applyBorder="1" applyAlignment="1">
      <alignment horizontal="center"/>
    </xf>
    <xf numFmtId="0" fontId="2" fillId="5" borderId="15" xfId="0" applyFont="1" applyFill="1" applyBorder="1" applyAlignment="1">
      <alignment horizontal="center"/>
    </xf>
    <xf numFmtId="44" fontId="2" fillId="5" borderId="16" xfId="1" applyFont="1" applyFill="1" applyBorder="1" applyAlignment="1">
      <alignment horizontal="center"/>
    </xf>
    <xf numFmtId="0" fontId="2" fillId="5" borderId="13" xfId="0" applyFont="1" applyFill="1" applyBorder="1" applyAlignment="1">
      <alignment horizontal="center"/>
    </xf>
    <xf numFmtId="44" fontId="2" fillId="5" borderId="8" xfId="1" applyFont="1" applyFill="1" applyBorder="1" applyAlignment="1">
      <alignment horizontal="center"/>
    </xf>
    <xf numFmtId="44" fontId="2" fillId="5" borderId="26" xfId="1" applyFont="1" applyFill="1" applyBorder="1" applyAlignment="1">
      <alignment horizontal="center"/>
    </xf>
    <xf numFmtId="44" fontId="3" fillId="0" borderId="0" xfId="1" applyFont="1" applyBorder="1" applyAlignment="1">
      <alignment horizontal="center"/>
    </xf>
    <xf numFmtId="44" fontId="2" fillId="5" borderId="28" xfId="1" applyFont="1" applyFill="1" applyBorder="1" applyAlignment="1">
      <alignment horizontal="center"/>
    </xf>
    <xf numFmtId="44" fontId="2" fillId="5" borderId="29" xfId="1" applyFont="1" applyFill="1" applyBorder="1" applyAlignment="1">
      <alignment horizontal="center"/>
    </xf>
    <xf numFmtId="44" fontId="2" fillId="5" borderId="30" xfId="1" applyFon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5" fillId="4" borderId="4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44" fontId="0" fillId="0" borderId="8" xfId="1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44" fontId="2" fillId="0" borderId="8" xfId="1" applyFont="1" applyBorder="1" applyAlignment="1">
      <alignment horizontal="center"/>
    </xf>
    <xf numFmtId="44" fontId="0" fillId="10" borderId="13" xfId="1" applyFont="1" applyFill="1" applyBorder="1" applyAlignment="1">
      <alignment horizontal="center" vertical="center"/>
    </xf>
    <xf numFmtId="44" fontId="2" fillId="0" borderId="15" xfId="1" applyFont="1" applyFill="1" applyBorder="1" applyAlignment="1">
      <alignment horizontal="center" vertical="center"/>
    </xf>
    <xf numFmtId="44" fontId="2" fillId="0" borderId="17" xfId="1" applyFont="1" applyBorder="1" applyAlignment="1">
      <alignment horizontal="center"/>
    </xf>
    <xf numFmtId="44" fontId="0" fillId="9" borderId="39" xfId="1" applyFont="1" applyFill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2" fillId="0" borderId="25" xfId="0" applyFont="1" applyBorder="1" applyAlignment="1">
      <alignment horizontal="center"/>
    </xf>
    <xf numFmtId="8" fontId="2" fillId="0" borderId="11" xfId="1" applyNumberFormat="1" applyFont="1" applyBorder="1" applyAlignment="1">
      <alignment horizontal="center"/>
    </xf>
    <xf numFmtId="44" fontId="2" fillId="0" borderId="28" xfId="1" applyFont="1" applyBorder="1" applyAlignment="1">
      <alignment horizontal="center"/>
    </xf>
    <xf numFmtId="44" fontId="2" fillId="0" borderId="26" xfId="1" applyFont="1" applyBorder="1" applyAlignment="1">
      <alignment horizontal="center"/>
    </xf>
    <xf numFmtId="44" fontId="2" fillId="0" borderId="31" xfId="1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44" fontId="2" fillId="0" borderId="16" xfId="1" applyFont="1" applyBorder="1" applyAlignment="1">
      <alignment horizontal="center"/>
    </xf>
    <xf numFmtId="44" fontId="2" fillId="0" borderId="30" xfId="1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44" fontId="2" fillId="0" borderId="11" xfId="1" applyFont="1" applyFill="1" applyBorder="1" applyAlignment="1">
      <alignment horizontal="center"/>
    </xf>
    <xf numFmtId="44" fontId="2" fillId="0" borderId="29" xfId="0" applyNumberFormat="1" applyFont="1" applyBorder="1" applyAlignment="1">
      <alignment horizontal="center"/>
    </xf>
    <xf numFmtId="44" fontId="2" fillId="0" borderId="8" xfId="1" applyFont="1" applyFill="1" applyBorder="1" applyAlignment="1">
      <alignment horizontal="center"/>
    </xf>
    <xf numFmtId="44" fontId="2" fillId="0" borderId="16" xfId="1" applyFont="1" applyFill="1" applyBorder="1" applyAlignment="1">
      <alignment horizontal="center"/>
    </xf>
    <xf numFmtId="44" fontId="2" fillId="0" borderId="30" xfId="0" applyNumberFormat="1" applyFont="1" applyBorder="1" applyAlignment="1">
      <alignment horizontal="center"/>
    </xf>
    <xf numFmtId="0" fontId="2" fillId="0" borderId="0" xfId="0" applyFont="1"/>
    <xf numFmtId="44" fontId="4" fillId="0" borderId="0" xfId="0" applyNumberFormat="1" applyFont="1" applyAlignment="1">
      <alignment horizontal="center"/>
    </xf>
    <xf numFmtId="44" fontId="4" fillId="0" borderId="0" xfId="0" applyNumberFormat="1" applyFont="1" applyAlignment="1">
      <alignment horizontal="center" vertical="center"/>
    </xf>
    <xf numFmtId="44" fontId="2" fillId="5" borderId="44" xfId="1" applyFont="1" applyFill="1" applyBorder="1" applyAlignment="1">
      <alignment horizontal="center"/>
    </xf>
    <xf numFmtId="44" fontId="2" fillId="5" borderId="12" xfId="1" applyFont="1" applyFill="1" applyBorder="1" applyAlignment="1">
      <alignment horizontal="center"/>
    </xf>
    <xf numFmtId="0" fontId="2" fillId="5" borderId="39" xfId="0" applyFont="1" applyFill="1" applyBorder="1" applyAlignment="1">
      <alignment horizontal="center"/>
    </xf>
    <xf numFmtId="44" fontId="2" fillId="5" borderId="45" xfId="1" applyFont="1" applyFill="1" applyBorder="1" applyAlignment="1">
      <alignment horizontal="center"/>
    </xf>
    <xf numFmtId="44" fontId="2" fillId="0" borderId="17" xfId="1" applyFont="1" applyFill="1" applyBorder="1" applyAlignment="1">
      <alignment horizontal="center"/>
    </xf>
    <xf numFmtId="44" fontId="2" fillId="0" borderId="44" xfId="0" applyNumberFormat="1" applyFont="1" applyBorder="1" applyAlignment="1">
      <alignment horizontal="center"/>
    </xf>
    <xf numFmtId="44" fontId="2" fillId="5" borderId="17" xfId="1" applyFont="1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2" fillId="0" borderId="15" xfId="0" applyFont="1" applyBorder="1"/>
    <xf numFmtId="0" fontId="2" fillId="9" borderId="0" xfId="0" applyFont="1" applyFill="1" applyAlignment="1">
      <alignment horizontal="center"/>
    </xf>
    <xf numFmtId="44" fontId="2" fillId="9" borderId="31" xfId="1" applyFont="1" applyFill="1" applyBorder="1" applyAlignment="1">
      <alignment horizontal="center"/>
    </xf>
    <xf numFmtId="0" fontId="2" fillId="10" borderId="13" xfId="0" applyFont="1" applyFill="1" applyBorder="1" applyAlignment="1">
      <alignment horizontal="center"/>
    </xf>
    <xf numFmtId="44" fontId="2" fillId="10" borderId="8" xfId="1" applyFont="1" applyFill="1" applyBorder="1" applyAlignment="1">
      <alignment horizontal="center"/>
    </xf>
    <xf numFmtId="0" fontId="2" fillId="10" borderId="10" xfId="0" applyFont="1" applyFill="1" applyBorder="1" applyAlignment="1">
      <alignment horizontal="center"/>
    </xf>
    <xf numFmtId="44" fontId="2" fillId="10" borderId="11" xfId="1" applyFont="1" applyFill="1" applyBorder="1" applyAlignment="1">
      <alignment horizontal="center"/>
    </xf>
    <xf numFmtId="0" fontId="2" fillId="9" borderId="13" xfId="0" applyFont="1" applyFill="1" applyBorder="1" applyAlignment="1">
      <alignment horizontal="center"/>
    </xf>
    <xf numFmtId="44" fontId="2" fillId="9" borderId="29" xfId="0" applyNumberFormat="1" applyFont="1" applyFill="1" applyBorder="1" applyAlignment="1">
      <alignment horizontal="center"/>
    </xf>
    <xf numFmtId="0" fontId="2" fillId="10" borderId="10" xfId="0" applyFont="1" applyFill="1" applyBorder="1"/>
    <xf numFmtId="44" fontId="2" fillId="10" borderId="45" xfId="1" applyFont="1" applyFill="1" applyBorder="1" applyAlignment="1">
      <alignment horizontal="center"/>
    </xf>
    <xf numFmtId="164" fontId="0" fillId="0" borderId="24" xfId="0" applyNumberFormat="1" applyBorder="1" applyAlignment="1">
      <alignment horizontal="center"/>
    </xf>
    <xf numFmtId="164" fontId="0" fillId="0" borderId="46" xfId="0" applyNumberFormat="1" applyBorder="1" applyAlignment="1">
      <alignment horizontal="center"/>
    </xf>
    <xf numFmtId="164" fontId="2" fillId="6" borderId="1" xfId="0" applyNumberFormat="1" applyFont="1" applyFill="1" applyBorder="1" applyAlignment="1">
      <alignment horizontal="center"/>
    </xf>
    <xf numFmtId="164" fontId="2" fillId="6" borderId="2" xfId="0" applyNumberFormat="1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164" fontId="0" fillId="10" borderId="14" xfId="1" applyNumberFormat="1" applyFont="1" applyFill="1" applyBorder="1" applyAlignment="1">
      <alignment horizontal="center"/>
    </xf>
    <xf numFmtId="165" fontId="0" fillId="9" borderId="40" xfId="1" applyNumberFormat="1" applyFont="1" applyFill="1" applyBorder="1" applyAlignment="1">
      <alignment horizontal="center"/>
    </xf>
    <xf numFmtId="0" fontId="10" fillId="0" borderId="22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2" fillId="5" borderId="34" xfId="0" applyFont="1" applyFill="1" applyBorder="1" applyAlignment="1">
      <alignment horizontal="center"/>
    </xf>
    <xf numFmtId="0" fontId="2" fillId="5" borderId="35" xfId="0" applyFont="1" applyFill="1" applyBorder="1" applyAlignment="1">
      <alignment horizontal="center"/>
    </xf>
    <xf numFmtId="0" fontId="2" fillId="5" borderId="23" xfId="0" applyFont="1" applyFill="1" applyBorder="1"/>
    <xf numFmtId="0" fontId="2" fillId="5" borderId="36" xfId="0" applyFont="1" applyFill="1" applyBorder="1"/>
    <xf numFmtId="0" fontId="0" fillId="0" borderId="37" xfId="0" applyBorder="1" applyAlignment="1">
      <alignment horizontal="center"/>
    </xf>
    <xf numFmtId="0" fontId="0" fillId="0" borderId="38" xfId="0" applyBorder="1" applyAlignment="1">
      <alignment horizontal="center"/>
    </xf>
    <xf numFmtId="0" fontId="2" fillId="5" borderId="37" xfId="0" applyFont="1" applyFill="1" applyBorder="1" applyAlignment="1">
      <alignment horizontal="center"/>
    </xf>
    <xf numFmtId="0" fontId="2" fillId="5" borderId="38" xfId="0" applyFont="1" applyFill="1" applyBorder="1" applyAlignment="1">
      <alignment horizontal="center"/>
    </xf>
    <xf numFmtId="0" fontId="2" fillId="5" borderId="23" xfId="0" applyFont="1" applyFill="1" applyBorder="1" applyAlignment="1">
      <alignment horizontal="center"/>
    </xf>
    <xf numFmtId="0" fontId="2" fillId="5" borderId="36" xfId="0" applyFont="1" applyFill="1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 wrapText="1"/>
    </xf>
    <xf numFmtId="0" fontId="2" fillId="5" borderId="25" xfId="0" applyFont="1" applyFill="1" applyBorder="1" applyAlignment="1">
      <alignment horizontal="center" vertical="center" wrapText="1"/>
    </xf>
    <xf numFmtId="0" fontId="2" fillId="5" borderId="15" xfId="0" applyFont="1" applyFill="1" applyBorder="1" applyAlignment="1">
      <alignment horizontal="center" vertical="center" wrapText="1"/>
    </xf>
    <xf numFmtId="0" fontId="2" fillId="5" borderId="12" xfId="0" applyFont="1" applyFill="1" applyBorder="1" applyAlignment="1">
      <alignment horizontal="center" vertical="center" wrapText="1"/>
    </xf>
    <xf numFmtId="0" fontId="2" fillId="5" borderId="27" xfId="0" applyFont="1" applyFill="1" applyBorder="1" applyAlignment="1">
      <alignment horizontal="center" vertical="center" wrapText="1"/>
    </xf>
    <xf numFmtId="0" fontId="2" fillId="5" borderId="17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23" xfId="0" applyBorder="1" applyAlignment="1">
      <alignment horizontal="center"/>
    </xf>
    <xf numFmtId="0" fontId="0" fillId="0" borderId="36" xfId="0" applyBorder="1" applyAlignment="1">
      <alignment horizontal="center"/>
    </xf>
    <xf numFmtId="0" fontId="2" fillId="5" borderId="37" xfId="0" applyFont="1" applyFill="1" applyBorder="1"/>
    <xf numFmtId="0" fontId="2" fillId="5" borderId="38" xfId="0" applyFont="1" applyFill="1" applyBorder="1"/>
    <xf numFmtId="0" fontId="2" fillId="5" borderId="13" xfId="0" applyFont="1" applyFill="1" applyBorder="1" applyAlignment="1">
      <alignment horizontal="center" vertical="center" wrapText="1"/>
    </xf>
    <xf numFmtId="0" fontId="2" fillId="5" borderId="14" xfId="0" applyFont="1" applyFill="1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0" fontId="2" fillId="0" borderId="41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43" xfId="0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2" fillId="5" borderId="32" xfId="0" applyFont="1" applyFill="1" applyBorder="1" applyAlignment="1">
      <alignment horizontal="center"/>
    </xf>
    <xf numFmtId="0" fontId="2" fillId="5" borderId="33" xfId="0" applyFont="1" applyFill="1" applyBorder="1" applyAlignment="1">
      <alignment horizontal="center"/>
    </xf>
    <xf numFmtId="0" fontId="5" fillId="4" borderId="20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2" fillId="5" borderId="34" xfId="0" applyFont="1" applyFill="1" applyBorder="1"/>
    <xf numFmtId="0" fontId="2" fillId="5" borderId="35" xfId="0" applyFont="1" applyFill="1" applyBorder="1"/>
    <xf numFmtId="0" fontId="7" fillId="0" borderId="4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7" fillId="0" borderId="20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164" fontId="2" fillId="6" borderId="1" xfId="0" applyNumberFormat="1" applyFont="1" applyFill="1" applyBorder="1" applyAlignment="1">
      <alignment horizontal="center"/>
    </xf>
    <xf numFmtId="164" fontId="2" fillId="6" borderId="2" xfId="0" applyNumberFormat="1" applyFont="1" applyFill="1" applyBorder="1" applyAlignment="1">
      <alignment horizontal="center"/>
    </xf>
    <xf numFmtId="0" fontId="10" fillId="0" borderId="6" xfId="0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590550</xdr:colOff>
      <xdr:row>22</xdr:row>
      <xdr:rowOff>66675</xdr:rowOff>
    </xdr:from>
    <xdr:to>
      <xdr:col>11</xdr:col>
      <xdr:colOff>542583</xdr:colOff>
      <xdr:row>32</xdr:row>
      <xdr:rowOff>142632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506075" y="4410075"/>
          <a:ext cx="2733333" cy="1942857"/>
        </a:xfrm>
        <a:prstGeom prst="rect">
          <a:avLst/>
        </a:prstGeom>
      </xdr:spPr>
    </xdr:pic>
    <xdr:clientData/>
  </xdr:twoCellAnchor>
  <xdr:twoCellAnchor>
    <xdr:from>
      <xdr:col>9</xdr:col>
      <xdr:colOff>571500</xdr:colOff>
      <xdr:row>0</xdr:row>
      <xdr:rowOff>95250</xdr:rowOff>
    </xdr:from>
    <xdr:to>
      <xdr:col>12</xdr:col>
      <xdr:colOff>342900</xdr:colOff>
      <xdr:row>3</xdr:row>
      <xdr:rowOff>190500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8924925" y="95250"/>
          <a:ext cx="3514725" cy="666750"/>
        </a:xfrm>
        <a:prstGeom prst="rect">
          <a:avLst/>
        </a:prstGeom>
        <a:solidFill>
          <a:schemeClr val="lt1"/>
        </a:solidFill>
        <a:ln w="38100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AR" sz="1100" b="1" u="sng"/>
            <a:t>FUENTES DE FINANCIACIÓN</a:t>
          </a:r>
          <a:r>
            <a:rPr lang="es-AR" sz="1100" b="1" u="sng" baseline="0"/>
            <a:t> PROPIAS</a:t>
          </a:r>
          <a:endParaRPr lang="es-AR" sz="1100" b="1" u="sng"/>
        </a:p>
        <a:p>
          <a:pPr algn="ctr"/>
          <a:r>
            <a:rPr lang="es-AR" sz="1100" b="1"/>
            <a:t>*CAPITAL</a:t>
          </a:r>
        </a:p>
        <a:p>
          <a:pPr algn="ctr"/>
          <a:r>
            <a:rPr lang="es-AR" sz="1100" b="1"/>
            <a:t>*RECURSOS</a:t>
          </a:r>
          <a:r>
            <a:rPr lang="es-AR" sz="1100" b="1" baseline="0"/>
            <a:t> GENERADOS POR LA EMPRESA</a:t>
          </a:r>
          <a:endParaRPr lang="es-AR" sz="1100" b="1"/>
        </a:p>
      </xdr:txBody>
    </xdr:sp>
    <xdr:clientData/>
  </xdr:twoCellAnchor>
  <xdr:twoCellAnchor>
    <xdr:from>
      <xdr:col>9</xdr:col>
      <xdr:colOff>581025</xdr:colOff>
      <xdr:row>5</xdr:row>
      <xdr:rowOff>19050</xdr:rowOff>
    </xdr:from>
    <xdr:to>
      <xdr:col>12</xdr:col>
      <xdr:colOff>352425</xdr:colOff>
      <xdr:row>6</xdr:row>
      <xdr:rowOff>152400</xdr:rowOff>
    </xdr:to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8934450" y="1038225"/>
          <a:ext cx="3514725" cy="323850"/>
        </a:xfrm>
        <a:prstGeom prst="rect">
          <a:avLst/>
        </a:prstGeom>
        <a:solidFill>
          <a:schemeClr val="lt1"/>
        </a:solidFill>
        <a:ln w="38100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AR" sz="1100" b="1" u="sng"/>
            <a:t>FUENTES DE FINANCIACIÓN</a:t>
          </a:r>
          <a:r>
            <a:rPr lang="es-AR" sz="1100" b="1" u="sng" baseline="0"/>
            <a:t> AJENAS</a:t>
          </a:r>
          <a:endParaRPr lang="es-AR" sz="1100" b="1" u="sng"/>
        </a:p>
        <a:p>
          <a:pPr algn="ctr"/>
          <a:endParaRPr lang="es-AR" sz="1100" b="1"/>
        </a:p>
      </xdr:txBody>
    </xdr:sp>
    <xdr:clientData/>
  </xdr:twoCellAnchor>
  <xdr:twoCellAnchor>
    <xdr:from>
      <xdr:col>7</xdr:col>
      <xdr:colOff>540254</xdr:colOff>
      <xdr:row>4</xdr:row>
      <xdr:rowOff>200511</xdr:rowOff>
    </xdr:from>
    <xdr:to>
      <xdr:col>9</xdr:col>
      <xdr:colOff>457553</xdr:colOff>
      <xdr:row>5</xdr:row>
      <xdr:rowOff>75835</xdr:rowOff>
    </xdr:to>
    <xdr:sp macro="" textlink="">
      <xdr:nvSpPr>
        <xdr:cNvPr id="7" name="Flecha: a la derecha 4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 rot="651616" flipV="1">
          <a:off x="6874379" y="972036"/>
          <a:ext cx="1936599" cy="122974"/>
        </a:xfrm>
        <a:prstGeom prst="rightArrow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7</xdr:col>
      <xdr:colOff>492629</xdr:colOff>
      <xdr:row>2</xdr:row>
      <xdr:rowOff>162411</xdr:rowOff>
    </xdr:from>
    <xdr:to>
      <xdr:col>9</xdr:col>
      <xdr:colOff>409928</xdr:colOff>
      <xdr:row>3</xdr:row>
      <xdr:rowOff>94885</xdr:rowOff>
    </xdr:to>
    <xdr:sp macro="" textlink="">
      <xdr:nvSpPr>
        <xdr:cNvPr id="9" name="Flecha: a la derecha 4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 rot="20479506" flipV="1">
          <a:off x="6826754" y="543411"/>
          <a:ext cx="2260449" cy="122974"/>
        </a:xfrm>
        <a:prstGeom prst="rightArrow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7"/>
  <sheetViews>
    <sheetView topLeftCell="A50" zoomScale="80" zoomScaleNormal="80" workbookViewId="0">
      <selection activeCell="D79" sqref="D79"/>
    </sheetView>
  </sheetViews>
  <sheetFormatPr baseColWidth="10" defaultColWidth="11.42578125" defaultRowHeight="15" x14ac:dyDescent="0.25"/>
  <cols>
    <col min="1" max="1" width="3.85546875" style="19" customWidth="1"/>
    <col min="2" max="2" width="32.28515625" style="1" bestFit="1" customWidth="1"/>
    <col min="3" max="3" width="18.7109375" style="2" customWidth="1"/>
    <col min="4" max="4" width="25" style="1" bestFit="1" customWidth="1"/>
    <col min="5" max="5" width="18.7109375" style="1" customWidth="1"/>
    <col min="6" max="6" width="10.140625" style="1" customWidth="1"/>
    <col min="7" max="7" width="13" style="1" bestFit="1" customWidth="1"/>
    <col min="8" max="8" width="18.5703125" style="19" bestFit="1" customWidth="1"/>
    <col min="9" max="9" width="16.5703125" style="19" bestFit="1" customWidth="1"/>
    <col min="10" max="10" width="18.7109375" style="1" customWidth="1"/>
    <col min="11" max="11" width="22.7109375" style="1" bestFit="1" customWidth="1"/>
    <col min="12" max="12" width="22" style="1" bestFit="1" customWidth="1"/>
    <col min="13" max="13" width="13" style="1" bestFit="1" customWidth="1"/>
    <col min="14" max="16384" width="11.42578125" style="1"/>
  </cols>
  <sheetData>
    <row r="1" spans="2:13" x14ac:dyDescent="0.25">
      <c r="B1" s="156" t="s">
        <v>13</v>
      </c>
      <c r="C1" s="156"/>
      <c r="D1" s="156"/>
      <c r="E1" s="156"/>
      <c r="F1" s="15"/>
      <c r="G1" s="15"/>
      <c r="H1" s="15"/>
      <c r="I1" s="15"/>
    </row>
    <row r="2" spans="2:13" x14ac:dyDescent="0.25">
      <c r="C2" s="1"/>
    </row>
    <row r="3" spans="2:13" x14ac:dyDescent="0.25">
      <c r="B3" s="156" t="s">
        <v>14</v>
      </c>
      <c r="C3" s="156"/>
      <c r="D3" s="156"/>
      <c r="E3" s="156"/>
      <c r="F3" s="15"/>
      <c r="G3" s="15"/>
      <c r="H3" s="15"/>
      <c r="I3" s="15"/>
    </row>
    <row r="4" spans="2:13" ht="15.75" thickBot="1" x14ac:dyDescent="0.3">
      <c r="C4" s="1"/>
    </row>
    <row r="5" spans="2:13" ht="19.5" thickBot="1" x14ac:dyDescent="0.3">
      <c r="B5" s="157" t="s">
        <v>15</v>
      </c>
      <c r="C5" s="158"/>
      <c r="D5" s="158"/>
      <c r="E5" s="159"/>
      <c r="F5" s="33"/>
      <c r="G5" s="33"/>
      <c r="H5" s="33"/>
      <c r="I5" s="33"/>
    </row>
    <row r="6" spans="2:13" x14ac:dyDescent="0.25">
      <c r="C6" s="1"/>
    </row>
    <row r="7" spans="2:13" x14ac:dyDescent="0.25">
      <c r="B7" s="163" t="s">
        <v>8</v>
      </c>
      <c r="C7" s="163"/>
      <c r="D7" s="163"/>
      <c r="E7" s="163"/>
      <c r="F7" s="8"/>
      <c r="G7" s="8"/>
      <c r="H7" s="34"/>
      <c r="I7" s="34"/>
    </row>
    <row r="8" spans="2:13" ht="15.75" thickBot="1" x14ac:dyDescent="0.3"/>
    <row r="9" spans="2:13" ht="15.75" thickBot="1" x14ac:dyDescent="0.3">
      <c r="B9" s="148" t="s">
        <v>0</v>
      </c>
      <c r="C9" s="149"/>
      <c r="D9" s="148" t="s">
        <v>1</v>
      </c>
      <c r="E9" s="149"/>
      <c r="F9" s="23"/>
      <c r="G9" s="23"/>
      <c r="H9" s="151" t="s">
        <v>41</v>
      </c>
      <c r="I9" s="151"/>
      <c r="K9" s="151" t="s">
        <v>38</v>
      </c>
      <c r="L9" s="151"/>
    </row>
    <row r="10" spans="2:13" x14ac:dyDescent="0.25">
      <c r="B10" s="12" t="s">
        <v>40</v>
      </c>
      <c r="C10" s="13">
        <v>720000</v>
      </c>
      <c r="D10" s="12" t="s">
        <v>35</v>
      </c>
      <c r="E10" s="13">
        <v>320500</v>
      </c>
      <c r="F10" s="20"/>
      <c r="G10" s="154" t="s">
        <v>50</v>
      </c>
      <c r="H10" s="155"/>
      <c r="I10" s="59">
        <f>6500*200</f>
        <v>1300000</v>
      </c>
      <c r="K10" s="56" t="s">
        <v>39</v>
      </c>
      <c r="L10" s="59">
        <f>C14*0.25</f>
        <v>2875000</v>
      </c>
    </row>
    <row r="11" spans="2:13" x14ac:dyDescent="0.25">
      <c r="B11" s="3" t="s">
        <v>33</v>
      </c>
      <c r="C11" s="14">
        <v>770000</v>
      </c>
      <c r="D11" s="3" t="s">
        <v>37</v>
      </c>
      <c r="E11" s="14">
        <f>L13</f>
        <v>3475000</v>
      </c>
      <c r="F11" s="20"/>
      <c r="G11" s="20"/>
      <c r="H11" s="56"/>
      <c r="I11" s="59"/>
      <c r="K11" s="56" t="s">
        <v>44</v>
      </c>
      <c r="L11" s="59">
        <f>4*150000</f>
        <v>600000</v>
      </c>
      <c r="M11" s="66" t="s">
        <v>45</v>
      </c>
    </row>
    <row r="12" spans="2:13" x14ac:dyDescent="0.25">
      <c r="B12" s="3" t="s">
        <v>32</v>
      </c>
      <c r="C12" s="14">
        <v>640000</v>
      </c>
      <c r="D12" s="3" t="s">
        <v>43</v>
      </c>
      <c r="E12" s="14">
        <v>530000</v>
      </c>
      <c r="F12" s="20"/>
      <c r="G12" s="20"/>
      <c r="H12" s="56"/>
      <c r="I12" s="59"/>
      <c r="K12" s="56"/>
      <c r="L12" s="59"/>
    </row>
    <row r="13" spans="2:13" x14ac:dyDescent="0.25">
      <c r="B13" s="3" t="s">
        <v>34</v>
      </c>
      <c r="C13" s="14">
        <f>I19</f>
        <v>2500000</v>
      </c>
      <c r="D13" s="3"/>
      <c r="E13" s="14"/>
      <c r="F13" s="20"/>
      <c r="G13" s="20"/>
      <c r="H13" s="60" t="s">
        <v>27</v>
      </c>
      <c r="I13" s="61">
        <f>SUM(I10:I12)</f>
        <v>1300000</v>
      </c>
      <c r="K13" s="60" t="s">
        <v>27</v>
      </c>
      <c r="L13" s="61">
        <f>SUM(L10:L12)</f>
        <v>3475000</v>
      </c>
    </row>
    <row r="14" spans="2:13" x14ac:dyDescent="0.25">
      <c r="B14" s="3" t="s">
        <v>36</v>
      </c>
      <c r="C14" s="14">
        <f>L19</f>
        <v>11500000</v>
      </c>
      <c r="D14" s="3"/>
      <c r="E14" s="14"/>
      <c r="F14" s="20"/>
      <c r="G14" s="20"/>
      <c r="H14" s="35"/>
      <c r="I14" s="35"/>
    </row>
    <row r="15" spans="2:13" ht="15.75" thickBot="1" x14ac:dyDescent="0.3">
      <c r="B15" s="3" t="s">
        <v>42</v>
      </c>
      <c r="C15" s="9">
        <f>I13</f>
        <v>1300000</v>
      </c>
      <c r="D15" s="3"/>
      <c r="E15" s="14"/>
      <c r="F15" s="20"/>
      <c r="G15" s="20"/>
      <c r="H15" s="151" t="s">
        <v>46</v>
      </c>
      <c r="I15" s="151"/>
      <c r="K15" s="151" t="s">
        <v>48</v>
      </c>
      <c r="L15" s="151"/>
    </row>
    <row r="16" spans="2:13" ht="15.75" thickBot="1" x14ac:dyDescent="0.3">
      <c r="B16" s="3" t="s">
        <v>51</v>
      </c>
      <c r="C16" s="14">
        <v>250000</v>
      </c>
      <c r="D16" s="5" t="s">
        <v>4</v>
      </c>
      <c r="E16" s="6">
        <f>SUM(E10:E15)</f>
        <v>4325500</v>
      </c>
      <c r="F16" s="52"/>
      <c r="G16" s="52"/>
      <c r="H16" s="56" t="s">
        <v>47</v>
      </c>
      <c r="I16" s="59">
        <v>2500000</v>
      </c>
      <c r="K16" s="56" t="s">
        <v>49</v>
      </c>
      <c r="L16" s="59">
        <v>11500000</v>
      </c>
    </row>
    <row r="17" spans="1:12" ht="15.75" thickBot="1" x14ac:dyDescent="0.3">
      <c r="B17" s="3"/>
      <c r="C17" s="4"/>
      <c r="D17" s="150" t="s">
        <v>2</v>
      </c>
      <c r="E17" s="149"/>
      <c r="F17" s="23"/>
      <c r="G17" s="23"/>
      <c r="H17" s="56"/>
      <c r="I17" s="59"/>
      <c r="K17" s="56"/>
      <c r="L17" s="59"/>
    </row>
    <row r="18" spans="1:12" x14ac:dyDescent="0.25">
      <c r="B18" s="3"/>
      <c r="C18" s="4"/>
      <c r="D18" s="16" t="s">
        <v>5</v>
      </c>
      <c r="E18" s="17">
        <f>C20-E16</f>
        <v>13354500</v>
      </c>
      <c r="F18" s="20"/>
      <c r="G18" s="20"/>
      <c r="H18" s="56"/>
      <c r="I18" s="59"/>
      <c r="K18" s="56"/>
      <c r="L18" s="59"/>
    </row>
    <row r="19" spans="1:12" ht="15.75" thickBot="1" x14ac:dyDescent="0.3">
      <c r="B19" s="3"/>
      <c r="C19" s="4"/>
      <c r="D19" s="3" t="s">
        <v>6</v>
      </c>
      <c r="E19" s="4"/>
      <c r="F19" s="21"/>
      <c r="G19" s="21"/>
      <c r="H19" s="60" t="s">
        <v>27</v>
      </c>
      <c r="I19" s="61">
        <f>SUM(I16:I18)</f>
        <v>2500000</v>
      </c>
      <c r="K19" s="60" t="s">
        <v>27</v>
      </c>
      <c r="L19" s="61">
        <f>SUM(L16:L18)</f>
        <v>11500000</v>
      </c>
    </row>
    <row r="20" spans="1:12" ht="15.75" thickBot="1" x14ac:dyDescent="0.3">
      <c r="B20" s="5" t="s">
        <v>3</v>
      </c>
      <c r="C20" s="6">
        <f>SUM(C10:C19)</f>
        <v>17680000</v>
      </c>
      <c r="D20" s="5" t="s">
        <v>7</v>
      </c>
      <c r="E20" s="6">
        <f>SUM(E18:E19)</f>
        <v>13354500</v>
      </c>
      <c r="F20" s="52"/>
      <c r="G20" s="52"/>
      <c r="H20" s="36"/>
      <c r="I20" s="36"/>
    </row>
    <row r="22" spans="1:12" x14ac:dyDescent="0.25">
      <c r="B22" s="163" t="s">
        <v>10</v>
      </c>
      <c r="C22" s="163"/>
      <c r="D22" s="163"/>
    </row>
    <row r="23" spans="1:12" ht="9.75" customHeight="1" thickBot="1" x14ac:dyDescent="0.3">
      <c r="B23" s="8"/>
    </row>
    <row r="24" spans="1:12" ht="15.75" thickBot="1" x14ac:dyDescent="0.3">
      <c r="B24" s="10" t="s">
        <v>30</v>
      </c>
      <c r="C24" s="10" t="s">
        <v>11</v>
      </c>
      <c r="D24" s="11" t="s">
        <v>12</v>
      </c>
      <c r="E24" s="162" t="s">
        <v>29</v>
      </c>
      <c r="F24" s="162"/>
      <c r="G24"/>
      <c r="H24" s="57" t="s">
        <v>23</v>
      </c>
      <c r="I24" s="58" t="s">
        <v>22</v>
      </c>
    </row>
    <row r="25" spans="1:12" x14ac:dyDescent="0.25">
      <c r="A25" s="126">
        <v>1</v>
      </c>
      <c r="B25" s="45" t="s">
        <v>66</v>
      </c>
      <c r="C25" s="46"/>
      <c r="D25" s="53">
        <v>150200</v>
      </c>
      <c r="E25" s="160"/>
      <c r="F25" s="161"/>
      <c r="G25"/>
      <c r="H25" s="127" t="s">
        <v>52</v>
      </c>
      <c r="I25" s="130" t="s">
        <v>55</v>
      </c>
    </row>
    <row r="26" spans="1:12" x14ac:dyDescent="0.25">
      <c r="A26" s="126"/>
      <c r="B26" s="49" t="s">
        <v>65</v>
      </c>
      <c r="C26" s="50">
        <f>D25</f>
        <v>150200</v>
      </c>
      <c r="D26" s="54"/>
      <c r="E26" s="114"/>
      <c r="F26" s="115"/>
      <c r="G26"/>
      <c r="H26" s="144"/>
      <c r="I26" s="145"/>
    </row>
    <row r="27" spans="1:12" ht="15.75" thickBot="1" x14ac:dyDescent="0.3">
      <c r="A27" s="126"/>
      <c r="B27" s="47"/>
      <c r="C27" s="48"/>
      <c r="D27" s="55"/>
      <c r="E27" s="122"/>
      <c r="F27" s="123"/>
      <c r="G27"/>
      <c r="H27" s="129"/>
      <c r="I27" s="132"/>
    </row>
    <row r="28" spans="1:12" x14ac:dyDescent="0.25">
      <c r="A28" s="126">
        <v>2</v>
      </c>
      <c r="B28" s="75" t="s">
        <v>67</v>
      </c>
      <c r="C28" s="68">
        <v>82000</v>
      </c>
      <c r="D28" s="69"/>
      <c r="E28" s="118"/>
      <c r="F28" s="119"/>
      <c r="G28"/>
      <c r="H28" s="134" t="s">
        <v>54</v>
      </c>
      <c r="I28" s="137" t="s">
        <v>55</v>
      </c>
    </row>
    <row r="29" spans="1:12" x14ac:dyDescent="0.25">
      <c r="A29" s="126"/>
      <c r="B29" s="93" t="s">
        <v>58</v>
      </c>
      <c r="C29" s="70"/>
      <c r="D29" s="94">
        <v>4100</v>
      </c>
      <c r="E29" s="124" t="s">
        <v>53</v>
      </c>
      <c r="F29" s="125"/>
      <c r="G29"/>
      <c r="H29" s="146"/>
      <c r="I29" s="147"/>
    </row>
    <row r="30" spans="1:12" ht="15.75" thickBot="1" x14ac:dyDescent="0.3">
      <c r="A30" s="126"/>
      <c r="B30" s="72" t="s">
        <v>69</v>
      </c>
      <c r="C30" s="73"/>
      <c r="D30" s="74">
        <v>77900</v>
      </c>
      <c r="E30" s="140"/>
      <c r="F30" s="141"/>
      <c r="G30"/>
      <c r="H30" s="136"/>
      <c r="I30" s="139"/>
    </row>
    <row r="31" spans="1:12" x14ac:dyDescent="0.25">
      <c r="A31" s="133">
        <v>3</v>
      </c>
      <c r="B31" s="45" t="s">
        <v>73</v>
      </c>
      <c r="C31" s="46">
        <v>100000</v>
      </c>
      <c r="D31" s="53"/>
      <c r="E31" s="120" t="s">
        <v>39</v>
      </c>
      <c r="F31" s="121"/>
      <c r="G31"/>
      <c r="H31" s="127" t="s">
        <v>54</v>
      </c>
      <c r="I31" s="130" t="s">
        <v>55</v>
      </c>
    </row>
    <row r="32" spans="1:12" x14ac:dyDescent="0.25">
      <c r="A32" s="133"/>
      <c r="B32" s="95" t="s">
        <v>59</v>
      </c>
      <c r="C32" s="96">
        <v>15000</v>
      </c>
      <c r="D32" s="54"/>
      <c r="E32" s="114"/>
      <c r="F32" s="115"/>
      <c r="G32"/>
      <c r="H32" s="144"/>
      <c r="I32" s="145"/>
    </row>
    <row r="33" spans="1:9" ht="15.75" thickBot="1" x14ac:dyDescent="0.3">
      <c r="A33" s="133"/>
      <c r="B33" s="47" t="s">
        <v>70</v>
      </c>
      <c r="C33" s="48"/>
      <c r="D33" s="55">
        <v>115000</v>
      </c>
      <c r="E33" s="122"/>
      <c r="F33" s="123"/>
      <c r="G33"/>
      <c r="H33" s="129"/>
      <c r="I33" s="132"/>
    </row>
    <row r="34" spans="1:9" x14ac:dyDescent="0.25">
      <c r="A34" s="126">
        <v>4</v>
      </c>
      <c r="B34" s="97" t="s">
        <v>60</v>
      </c>
      <c r="C34" s="98">
        <v>110000</v>
      </c>
      <c r="D34" s="69"/>
      <c r="E34" s="118"/>
      <c r="F34" s="119"/>
      <c r="G34"/>
      <c r="H34" s="134" t="s">
        <v>54</v>
      </c>
      <c r="I34" s="137" t="s">
        <v>55</v>
      </c>
    </row>
    <row r="35" spans="1:9" x14ac:dyDescent="0.25">
      <c r="A35" s="126"/>
      <c r="B35" s="67" t="s">
        <v>69</v>
      </c>
      <c r="C35" s="70"/>
      <c r="D35" s="71">
        <v>110000</v>
      </c>
      <c r="E35" s="124"/>
      <c r="F35" s="125"/>
      <c r="G35"/>
      <c r="H35" s="146"/>
      <c r="I35" s="147"/>
    </row>
    <row r="36" spans="1:9" ht="15.75" thickBot="1" x14ac:dyDescent="0.3">
      <c r="A36" s="126"/>
      <c r="B36" s="72"/>
      <c r="C36" s="73"/>
      <c r="D36" s="74"/>
      <c r="E36" s="140"/>
      <c r="F36" s="141"/>
      <c r="G36"/>
      <c r="H36" s="136"/>
      <c r="I36" s="139"/>
    </row>
    <row r="37" spans="1:9" x14ac:dyDescent="0.25">
      <c r="A37" s="126">
        <v>5</v>
      </c>
      <c r="B37" s="45" t="s">
        <v>71</v>
      </c>
      <c r="C37" s="46">
        <v>120000</v>
      </c>
      <c r="D37" s="53"/>
      <c r="E37" s="120"/>
      <c r="F37" s="121"/>
      <c r="G37"/>
      <c r="H37" s="127" t="s">
        <v>54</v>
      </c>
      <c r="I37" s="130" t="s">
        <v>55</v>
      </c>
    </row>
    <row r="38" spans="1:9" x14ac:dyDescent="0.25">
      <c r="A38" s="126"/>
      <c r="B38" s="49" t="s">
        <v>70</v>
      </c>
      <c r="C38" s="50"/>
      <c r="D38" s="54">
        <v>120000</v>
      </c>
      <c r="E38" s="114"/>
      <c r="F38" s="115"/>
      <c r="G38"/>
      <c r="H38" s="144"/>
      <c r="I38" s="145"/>
    </row>
    <row r="39" spans="1:9" ht="15.75" thickBot="1" x14ac:dyDescent="0.3">
      <c r="A39" s="126"/>
      <c r="B39" s="47"/>
      <c r="C39" s="48"/>
      <c r="D39" s="55"/>
      <c r="E39" s="116"/>
      <c r="F39" s="117"/>
      <c r="G39"/>
      <c r="H39" s="129"/>
      <c r="I39" s="132"/>
    </row>
    <row r="40" spans="1:9" x14ac:dyDescent="0.25">
      <c r="A40" s="126">
        <v>6</v>
      </c>
      <c r="B40" s="75" t="s">
        <v>72</v>
      </c>
      <c r="C40" s="76"/>
      <c r="D40" s="77">
        <v>155000</v>
      </c>
      <c r="E40" s="118"/>
      <c r="F40" s="119"/>
      <c r="G40"/>
      <c r="H40" s="134" t="s">
        <v>54</v>
      </c>
      <c r="I40" s="137" t="s">
        <v>55</v>
      </c>
    </row>
    <row r="41" spans="1:9" x14ac:dyDescent="0.25">
      <c r="A41" s="126"/>
      <c r="B41" s="99" t="s">
        <v>61</v>
      </c>
      <c r="C41" s="78"/>
      <c r="D41" s="100">
        <v>15500</v>
      </c>
      <c r="E41" s="124"/>
      <c r="F41" s="125"/>
      <c r="G41"/>
      <c r="H41" s="135"/>
      <c r="I41" s="138"/>
    </row>
    <row r="42" spans="1:9" ht="15.75" thickBot="1" x14ac:dyDescent="0.3">
      <c r="A42" s="126"/>
      <c r="B42" s="72" t="s">
        <v>68</v>
      </c>
      <c r="C42" s="79">
        <v>170500</v>
      </c>
      <c r="D42" s="80"/>
      <c r="E42" s="140"/>
      <c r="F42" s="141"/>
      <c r="G42"/>
      <c r="H42" s="136"/>
      <c r="I42" s="139"/>
    </row>
    <row r="43" spans="1:9" x14ac:dyDescent="0.25">
      <c r="A43" s="126">
        <v>7</v>
      </c>
      <c r="B43" s="45" t="s">
        <v>67</v>
      </c>
      <c r="C43" s="50">
        <v>85000</v>
      </c>
      <c r="D43" s="85"/>
      <c r="E43" s="142"/>
      <c r="F43" s="143"/>
      <c r="G43"/>
      <c r="H43" s="127" t="s">
        <v>54</v>
      </c>
      <c r="I43" s="130" t="s">
        <v>56</v>
      </c>
    </row>
    <row r="44" spans="1:9" x14ac:dyDescent="0.25">
      <c r="A44" s="126"/>
      <c r="B44" s="86" t="s">
        <v>64</v>
      </c>
      <c r="C44" s="51"/>
      <c r="D44" s="84">
        <v>85000</v>
      </c>
      <c r="E44" s="164"/>
      <c r="F44" s="165"/>
      <c r="G44"/>
      <c r="H44" s="128"/>
      <c r="I44" s="131"/>
    </row>
    <row r="45" spans="1:9" ht="15.75" thickBot="1" x14ac:dyDescent="0.3">
      <c r="A45" s="126"/>
      <c r="B45" s="47"/>
      <c r="C45" s="48"/>
      <c r="D45" s="55"/>
      <c r="E45" s="116"/>
      <c r="F45" s="117"/>
      <c r="G45"/>
      <c r="H45" s="129"/>
      <c r="I45" s="132"/>
    </row>
    <row r="46" spans="1:9" x14ac:dyDescent="0.25">
      <c r="A46" s="126">
        <v>8</v>
      </c>
      <c r="B46" s="75" t="s">
        <v>73</v>
      </c>
      <c r="C46" s="78">
        <v>150000</v>
      </c>
      <c r="D46" s="78"/>
      <c r="E46" s="118" t="s">
        <v>44</v>
      </c>
      <c r="F46" s="119"/>
      <c r="G46"/>
      <c r="H46" s="134" t="s">
        <v>52</v>
      </c>
      <c r="I46" s="137" t="s">
        <v>55</v>
      </c>
    </row>
    <row r="47" spans="1:9" x14ac:dyDescent="0.25">
      <c r="A47" s="126"/>
      <c r="B47" s="23" t="s">
        <v>69</v>
      </c>
      <c r="C47" s="78"/>
      <c r="D47" s="78">
        <v>150000</v>
      </c>
      <c r="E47" s="124"/>
      <c r="F47" s="125"/>
      <c r="G47"/>
      <c r="H47" s="135"/>
      <c r="I47" s="138"/>
    </row>
    <row r="48" spans="1:9" ht="15.75" thickBot="1" x14ac:dyDescent="0.3">
      <c r="A48" s="126"/>
      <c r="B48" s="18"/>
      <c r="C48" s="79"/>
      <c r="D48" s="88"/>
      <c r="E48" s="140"/>
      <c r="F48" s="141"/>
      <c r="G48"/>
      <c r="H48" s="136"/>
      <c r="I48" s="139"/>
    </row>
    <row r="49" spans="1:10" x14ac:dyDescent="0.25">
      <c r="A49" s="126">
        <v>9</v>
      </c>
      <c r="B49" s="49" t="s">
        <v>74</v>
      </c>
      <c r="C49" s="87">
        <v>74000</v>
      </c>
      <c r="D49" s="87"/>
      <c r="E49" s="142"/>
      <c r="F49" s="143"/>
      <c r="G49"/>
      <c r="H49" s="127" t="s">
        <v>54</v>
      </c>
      <c r="I49" s="130" t="s">
        <v>57</v>
      </c>
    </row>
    <row r="50" spans="1:10" x14ac:dyDescent="0.25">
      <c r="A50" s="126"/>
      <c r="B50" s="95" t="s">
        <v>62</v>
      </c>
      <c r="C50" s="96">
        <v>8800</v>
      </c>
      <c r="D50" s="50"/>
      <c r="E50" s="114" t="s">
        <v>79</v>
      </c>
      <c r="F50" s="115"/>
      <c r="G50"/>
      <c r="H50" s="128"/>
      <c r="I50" s="131"/>
    </row>
    <row r="51" spans="1:10" ht="15.75" thickBot="1" x14ac:dyDescent="0.3">
      <c r="A51" s="126"/>
      <c r="B51" s="47" t="s">
        <v>64</v>
      </c>
      <c r="C51" s="48"/>
      <c r="D51" s="90">
        <f>C49+C50</f>
        <v>82800</v>
      </c>
      <c r="E51" s="122"/>
      <c r="F51" s="123"/>
      <c r="G51"/>
      <c r="H51" s="129"/>
      <c r="I51" s="132"/>
    </row>
    <row r="52" spans="1:10" x14ac:dyDescent="0.25">
      <c r="A52" s="126">
        <v>10</v>
      </c>
      <c r="B52" s="101" t="s">
        <v>63</v>
      </c>
      <c r="C52" s="102">
        <v>37000</v>
      </c>
      <c r="D52" s="89"/>
      <c r="E52" s="118"/>
      <c r="F52" s="119"/>
      <c r="G52"/>
      <c r="H52" s="134" t="s">
        <v>54</v>
      </c>
      <c r="I52" s="137" t="s">
        <v>55</v>
      </c>
    </row>
    <row r="53" spans="1:10" x14ac:dyDescent="0.25">
      <c r="A53" s="126"/>
      <c r="B53" s="81" t="s">
        <v>70</v>
      </c>
      <c r="C53" s="78"/>
      <c r="D53" s="77">
        <v>37000</v>
      </c>
      <c r="E53" s="124"/>
      <c r="F53" s="125"/>
      <c r="G53"/>
      <c r="H53" s="135"/>
      <c r="I53" s="138"/>
    </row>
    <row r="54" spans="1:10" ht="15.75" thickBot="1" x14ac:dyDescent="0.3">
      <c r="A54" s="133"/>
      <c r="B54" s="92"/>
      <c r="C54" s="91"/>
      <c r="D54" s="91"/>
      <c r="E54" s="140"/>
      <c r="F54" s="141"/>
      <c r="G54"/>
      <c r="H54" s="136"/>
      <c r="I54" s="139"/>
    </row>
    <row r="55" spans="1:10" x14ac:dyDescent="0.25">
      <c r="C55" s="22">
        <f>SUM(C25:C54)</f>
        <v>1102500</v>
      </c>
      <c r="D55" s="22">
        <f>SUM(D25:D54)</f>
        <v>1102500</v>
      </c>
    </row>
    <row r="56" spans="1:10" ht="3.75" customHeight="1" x14ac:dyDescent="0.25">
      <c r="C56" s="20"/>
      <c r="D56" s="21"/>
    </row>
    <row r="57" spans="1:10" x14ac:dyDescent="0.25">
      <c r="C57" s="20" t="s">
        <v>16</v>
      </c>
      <c r="D57" s="21">
        <f>+C55-D55</f>
        <v>0</v>
      </c>
    </row>
    <row r="58" spans="1:10" x14ac:dyDescent="0.25">
      <c r="C58" s="9"/>
    </row>
    <row r="59" spans="1:10" x14ac:dyDescent="0.25">
      <c r="B59" s="163" t="s">
        <v>9</v>
      </c>
      <c r="C59" s="163"/>
      <c r="D59" s="163"/>
      <c r="E59" s="163"/>
      <c r="F59" s="8"/>
      <c r="G59" s="82"/>
      <c r="H59" s="83"/>
      <c r="I59" s="34"/>
    </row>
    <row r="60" spans="1:10" ht="15.75" thickBot="1" x14ac:dyDescent="0.3"/>
    <row r="61" spans="1:10" ht="15.75" thickBot="1" x14ac:dyDescent="0.3">
      <c r="B61" s="148" t="s">
        <v>0</v>
      </c>
      <c r="C61" s="149"/>
      <c r="D61" s="148" t="s">
        <v>1</v>
      </c>
      <c r="E61" s="149"/>
      <c r="F61" s="23"/>
      <c r="G61" s="23"/>
      <c r="H61" s="15"/>
      <c r="I61" s="152" t="s">
        <v>24</v>
      </c>
      <c r="J61" s="153"/>
    </row>
    <row r="62" spans="1:10" x14ac:dyDescent="0.25">
      <c r="B62" s="12" t="s">
        <v>40</v>
      </c>
      <c r="C62" s="13">
        <v>552600</v>
      </c>
      <c r="D62" s="12" t="s">
        <v>35</v>
      </c>
      <c r="E62" s="13">
        <v>368300</v>
      </c>
      <c r="F62" s="20"/>
      <c r="G62" s="20"/>
      <c r="H62" s="35"/>
      <c r="I62" s="65" t="s">
        <v>25</v>
      </c>
      <c r="J62" s="109">
        <f>SUM('Mayores Contables'!B65+'Mayores Contables'!F65)</f>
        <v>19600</v>
      </c>
    </row>
    <row r="63" spans="1:10" x14ac:dyDescent="0.25">
      <c r="B63" s="3" t="s">
        <v>33</v>
      </c>
      <c r="C63" s="14">
        <v>648200</v>
      </c>
      <c r="D63" s="3" t="s">
        <v>37</v>
      </c>
      <c r="E63" s="14">
        <v>3225000</v>
      </c>
      <c r="F63" s="20"/>
      <c r="G63" s="20"/>
      <c r="H63" s="35"/>
      <c r="I63" s="62" t="s">
        <v>26</v>
      </c>
      <c r="J63" s="108">
        <f>SUM('Mayores Contables'!B52+'Mayores Contables'!F52+'Mayores Contables'!B58+'Mayores Contables'!F58)</f>
        <v>170800</v>
      </c>
    </row>
    <row r="64" spans="1:10" ht="15.75" thickBot="1" x14ac:dyDescent="0.3">
      <c r="B64" s="3" t="s">
        <v>32</v>
      </c>
      <c r="C64" s="14">
        <v>485000</v>
      </c>
      <c r="D64" s="3" t="s">
        <v>43</v>
      </c>
      <c r="E64" s="14">
        <v>363000</v>
      </c>
      <c r="F64" s="20"/>
      <c r="G64" s="20"/>
      <c r="H64" s="35"/>
      <c r="I64" s="63" t="s">
        <v>27</v>
      </c>
      <c r="J64" s="64">
        <f>+J62-J63</f>
        <v>-151200</v>
      </c>
    </row>
    <row r="65" spans="2:10" x14ac:dyDescent="0.25">
      <c r="B65" s="3" t="s">
        <v>34</v>
      </c>
      <c r="C65" s="14">
        <v>2500000</v>
      </c>
      <c r="D65" s="3"/>
      <c r="E65" s="14"/>
      <c r="F65" s="20"/>
      <c r="G65" s="20"/>
      <c r="H65" s="35"/>
    </row>
    <row r="66" spans="2:10" x14ac:dyDescent="0.25">
      <c r="B66" s="3" t="s">
        <v>36</v>
      </c>
      <c r="C66" s="14"/>
      <c r="D66" s="3"/>
      <c r="E66" s="14"/>
      <c r="F66" s="20"/>
      <c r="G66" s="20"/>
      <c r="H66" s="35"/>
      <c r="I66" s="35"/>
      <c r="J66" s="2"/>
    </row>
    <row r="67" spans="2:10" ht="15.75" thickBot="1" x14ac:dyDescent="0.3">
      <c r="B67" s="3" t="s">
        <v>42</v>
      </c>
      <c r="C67" s="14"/>
      <c r="D67" s="3"/>
      <c r="E67" s="14"/>
      <c r="F67" s="20"/>
      <c r="G67" s="20"/>
      <c r="H67" s="35"/>
      <c r="I67" s="35"/>
    </row>
    <row r="68" spans="2:10" ht="15.75" thickBot="1" x14ac:dyDescent="0.3">
      <c r="B68" s="3" t="s">
        <v>51</v>
      </c>
      <c r="C68" s="4"/>
      <c r="D68" s="5" t="s">
        <v>4</v>
      </c>
      <c r="E68" s="6">
        <f>SUM(E62:E67)</f>
        <v>3956300</v>
      </c>
      <c r="F68" s="52"/>
      <c r="G68" s="52"/>
      <c r="H68" s="36"/>
      <c r="I68" s="36"/>
    </row>
    <row r="69" spans="2:10" ht="15.75" thickBot="1" x14ac:dyDescent="0.3">
      <c r="B69" s="3"/>
      <c r="C69" s="4"/>
      <c r="D69" s="150" t="s">
        <v>2</v>
      </c>
      <c r="E69" s="149"/>
      <c r="F69" s="23"/>
      <c r="G69" s="23"/>
      <c r="H69" s="15"/>
      <c r="I69" s="34"/>
    </row>
    <row r="70" spans="2:10" x14ac:dyDescent="0.25">
      <c r="B70" s="3"/>
      <c r="C70" s="4"/>
      <c r="D70" s="16" t="s">
        <v>5</v>
      </c>
      <c r="E70" s="17">
        <f>E18</f>
        <v>13354500</v>
      </c>
      <c r="F70" s="20"/>
      <c r="G70" s="20"/>
      <c r="H70" s="35"/>
      <c r="I70" s="35"/>
    </row>
    <row r="71" spans="2:10" ht="15.75" thickBot="1" x14ac:dyDescent="0.3">
      <c r="B71" s="3"/>
      <c r="C71" s="4"/>
      <c r="D71" s="3" t="s">
        <v>6</v>
      </c>
      <c r="E71" s="4">
        <f>J64</f>
        <v>-151200</v>
      </c>
      <c r="F71" s="21"/>
      <c r="G71" s="21"/>
      <c r="H71" s="35"/>
      <c r="I71" s="35"/>
    </row>
    <row r="72" spans="2:10" ht="15.75" thickBot="1" x14ac:dyDescent="0.3">
      <c r="B72" s="5" t="s">
        <v>3</v>
      </c>
      <c r="C72" s="6">
        <f>SUM(C62:C71)</f>
        <v>4185800</v>
      </c>
      <c r="D72" s="5" t="s">
        <v>7</v>
      </c>
      <c r="E72" s="6">
        <f>SUM(E70:E71)</f>
        <v>13203300</v>
      </c>
      <c r="F72" s="52"/>
      <c r="G72" s="52"/>
      <c r="H72" s="36"/>
      <c r="I72" s="36"/>
    </row>
    <row r="74" spans="2:10" x14ac:dyDescent="0.25">
      <c r="C74" s="2" t="s">
        <v>0</v>
      </c>
      <c r="D74" s="1" t="s">
        <v>1</v>
      </c>
      <c r="E74" s="1" t="s">
        <v>28</v>
      </c>
    </row>
    <row r="75" spans="2:10" x14ac:dyDescent="0.25">
      <c r="C75" s="2">
        <f>+C72</f>
        <v>4185800</v>
      </c>
      <c r="D75" s="7">
        <f>+E68</f>
        <v>3956300</v>
      </c>
      <c r="E75" s="7">
        <f>+E72</f>
        <v>13203300</v>
      </c>
      <c r="F75" s="7"/>
      <c r="G75" s="7"/>
    </row>
    <row r="77" spans="2:10" x14ac:dyDescent="0.25">
      <c r="C77" s="2" t="s">
        <v>31</v>
      </c>
      <c r="D77" s="7">
        <f>+C75-D75</f>
        <v>229500</v>
      </c>
      <c r="E77" s="7">
        <f>+D77-E75</f>
        <v>-12973800</v>
      </c>
      <c r="F77" s="7"/>
      <c r="G77" s="7"/>
    </row>
  </sheetData>
  <mergeCells count="79">
    <mergeCell ref="H15:I15"/>
    <mergeCell ref="K15:L15"/>
    <mergeCell ref="B7:E7"/>
    <mergeCell ref="B59:E59"/>
    <mergeCell ref="B22:D22"/>
    <mergeCell ref="E27:F27"/>
    <mergeCell ref="E28:F28"/>
    <mergeCell ref="E29:F29"/>
    <mergeCell ref="E30:F30"/>
    <mergeCell ref="E44:F44"/>
    <mergeCell ref="E45:F45"/>
    <mergeCell ref="E46:F46"/>
    <mergeCell ref="E47:F47"/>
    <mergeCell ref="E48:F48"/>
    <mergeCell ref="E36:F36"/>
    <mergeCell ref="E37:F37"/>
    <mergeCell ref="B1:E1"/>
    <mergeCell ref="B3:E3"/>
    <mergeCell ref="B5:E5"/>
    <mergeCell ref="E25:F25"/>
    <mergeCell ref="E26:F26"/>
    <mergeCell ref="E24:F24"/>
    <mergeCell ref="B61:C61"/>
    <mergeCell ref="D61:E61"/>
    <mergeCell ref="D69:E69"/>
    <mergeCell ref="K9:L9"/>
    <mergeCell ref="I37:I39"/>
    <mergeCell ref="I34:I36"/>
    <mergeCell ref="I31:I33"/>
    <mergeCell ref="I61:J61"/>
    <mergeCell ref="B9:C9"/>
    <mergeCell ref="D9:E9"/>
    <mergeCell ref="D17:E17"/>
    <mergeCell ref="H9:I9"/>
    <mergeCell ref="G10:H10"/>
    <mergeCell ref="E41:F41"/>
    <mergeCell ref="E42:F42"/>
    <mergeCell ref="E43:F43"/>
    <mergeCell ref="A25:A27"/>
    <mergeCell ref="A28:A30"/>
    <mergeCell ref="A31:A33"/>
    <mergeCell ref="A34:A36"/>
    <mergeCell ref="A37:A39"/>
    <mergeCell ref="A40:A42"/>
    <mergeCell ref="A43:A45"/>
    <mergeCell ref="A46:A48"/>
    <mergeCell ref="H25:H27"/>
    <mergeCell ref="I25:I27"/>
    <mergeCell ref="H28:H30"/>
    <mergeCell ref="I28:I30"/>
    <mergeCell ref="H31:H33"/>
    <mergeCell ref="H34:H36"/>
    <mergeCell ref="H37:H39"/>
    <mergeCell ref="H40:H42"/>
    <mergeCell ref="H43:H45"/>
    <mergeCell ref="H46:H48"/>
    <mergeCell ref="I46:I48"/>
    <mergeCell ref="I43:I45"/>
    <mergeCell ref="I40:I42"/>
    <mergeCell ref="A49:A51"/>
    <mergeCell ref="H49:H51"/>
    <mergeCell ref="I49:I51"/>
    <mergeCell ref="A52:A54"/>
    <mergeCell ref="H52:H54"/>
    <mergeCell ref="I52:I54"/>
    <mergeCell ref="E51:F51"/>
    <mergeCell ref="E52:F52"/>
    <mergeCell ref="E53:F53"/>
    <mergeCell ref="E54:F54"/>
    <mergeCell ref="E50:F50"/>
    <mergeCell ref="E49:F49"/>
    <mergeCell ref="E38:F38"/>
    <mergeCell ref="E39:F39"/>
    <mergeCell ref="E40:F40"/>
    <mergeCell ref="E31:F31"/>
    <mergeCell ref="E32:F32"/>
    <mergeCell ref="E33:F33"/>
    <mergeCell ref="E34:F34"/>
    <mergeCell ref="E35:F35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65"/>
  <sheetViews>
    <sheetView tabSelected="1" workbookViewId="0">
      <selection activeCell="F37" sqref="F37:G37"/>
    </sheetView>
  </sheetViews>
  <sheetFormatPr baseColWidth="10" defaultColWidth="11.42578125" defaultRowHeight="15" x14ac:dyDescent="0.25"/>
  <cols>
    <col min="1" max="1" width="28.85546875" style="1" bestFit="1" customWidth="1"/>
    <col min="2" max="3" width="14.28515625" style="1" customWidth="1"/>
    <col min="4" max="4" width="7.140625" style="1" customWidth="1"/>
    <col min="5" max="5" width="29.5703125" style="1" bestFit="1" customWidth="1"/>
    <col min="6" max="7" width="14.28515625" style="1" customWidth="1"/>
    <col min="8" max="16384" width="11.42578125" style="1"/>
  </cols>
  <sheetData>
    <row r="1" spans="1:7" x14ac:dyDescent="0.25">
      <c r="A1" s="166" t="s">
        <v>21</v>
      </c>
      <c r="B1" s="167"/>
      <c r="C1" s="167"/>
      <c r="D1" s="167"/>
      <c r="E1" s="167"/>
      <c r="F1" s="167"/>
      <c r="G1" s="168"/>
    </row>
    <row r="2" spans="1:7" ht="15.75" thickBot="1" x14ac:dyDescent="0.3">
      <c r="A2" s="169"/>
      <c r="B2" s="170"/>
      <c r="C2" s="170"/>
      <c r="D2" s="170"/>
      <c r="E2" s="170"/>
      <c r="F2" s="170"/>
      <c r="G2" s="171"/>
    </row>
    <row r="3" spans="1:7" ht="15.75" thickBot="1" x14ac:dyDescent="0.3"/>
    <row r="4" spans="1:7" ht="15.75" thickBot="1" x14ac:dyDescent="0.3">
      <c r="A4" s="28" t="s">
        <v>75</v>
      </c>
      <c r="B4" s="29" t="s">
        <v>11</v>
      </c>
      <c r="C4" s="30" t="s">
        <v>12</v>
      </c>
      <c r="D4" s="23"/>
      <c r="E4" s="28" t="s">
        <v>76</v>
      </c>
      <c r="F4" s="29" t="s">
        <v>11</v>
      </c>
      <c r="G4" s="30" t="s">
        <v>12</v>
      </c>
    </row>
    <row r="5" spans="1:7" x14ac:dyDescent="0.25">
      <c r="A5" s="31" t="s">
        <v>17</v>
      </c>
      <c r="B5" s="37">
        <f>+Operaciones!C10</f>
        <v>720000</v>
      </c>
      <c r="C5" s="37"/>
      <c r="D5" s="24"/>
      <c r="E5" s="31" t="s">
        <v>18</v>
      </c>
      <c r="F5" s="37"/>
      <c r="G5" s="37">
        <f>+Operaciones!E11</f>
        <v>3475000</v>
      </c>
    </row>
    <row r="6" spans="1:7" x14ac:dyDescent="0.25">
      <c r="A6" s="31" t="s">
        <v>40</v>
      </c>
      <c r="B6" s="37"/>
      <c r="C6" s="37">
        <f>+Operaciones!D30</f>
        <v>77900</v>
      </c>
      <c r="D6" s="24"/>
      <c r="E6" s="110"/>
      <c r="F6" s="37">
        <v>100000</v>
      </c>
      <c r="G6" s="37"/>
    </row>
    <row r="7" spans="1:7" x14ac:dyDescent="0.25">
      <c r="A7" s="31"/>
      <c r="B7" s="37"/>
      <c r="C7" s="37">
        <f>+Operaciones!D35</f>
        <v>110000</v>
      </c>
      <c r="D7" s="24"/>
      <c r="E7" s="31"/>
      <c r="F7" s="37">
        <f>+Operaciones!C46</f>
        <v>150000</v>
      </c>
      <c r="G7" s="37"/>
    </row>
    <row r="8" spans="1:7" x14ac:dyDescent="0.25">
      <c r="A8" s="31"/>
      <c r="B8" s="37">
        <f>+Operaciones!C42</f>
        <v>170500</v>
      </c>
      <c r="C8" s="37"/>
      <c r="D8" s="24"/>
      <c r="E8" s="31"/>
      <c r="F8" s="37"/>
      <c r="G8" s="37"/>
    </row>
    <row r="9" spans="1:7" x14ac:dyDescent="0.25">
      <c r="A9" s="31"/>
      <c r="B9" s="37"/>
      <c r="C9" s="37">
        <f>+Operaciones!D47</f>
        <v>150000</v>
      </c>
      <c r="D9" s="24"/>
      <c r="E9" s="31"/>
      <c r="F9" s="37"/>
      <c r="G9" s="37"/>
    </row>
    <row r="10" spans="1:7" x14ac:dyDescent="0.25">
      <c r="A10" s="110"/>
      <c r="B10" s="37"/>
      <c r="C10" s="37"/>
      <c r="D10" s="24"/>
      <c r="E10" s="110"/>
      <c r="F10" s="37"/>
      <c r="G10" s="37"/>
    </row>
    <row r="11" spans="1:7" x14ac:dyDescent="0.25">
      <c r="A11" s="31"/>
      <c r="B11" s="37"/>
      <c r="C11" s="37"/>
      <c r="D11" s="24"/>
      <c r="E11" s="31"/>
      <c r="F11" s="37"/>
      <c r="G11" s="37"/>
    </row>
    <row r="12" spans="1:7" ht="15.75" thickBot="1" x14ac:dyDescent="0.3">
      <c r="A12" s="31"/>
      <c r="B12" s="104"/>
      <c r="C12" s="104"/>
      <c r="D12" s="24"/>
      <c r="E12" s="31"/>
      <c r="F12" s="104"/>
      <c r="G12" s="104"/>
    </row>
    <row r="13" spans="1:7" ht="15.75" thickBot="1" x14ac:dyDescent="0.3">
      <c r="A13" s="26" t="s">
        <v>19</v>
      </c>
      <c r="B13" s="37">
        <f>SUM(B5:B11)</f>
        <v>890500</v>
      </c>
      <c r="C13" s="37">
        <f>SUM(C5:C11)</f>
        <v>337900</v>
      </c>
      <c r="D13" s="24"/>
      <c r="E13" s="26" t="s">
        <v>19</v>
      </c>
      <c r="F13" s="37">
        <f>SUM(F5:F12)</f>
        <v>250000</v>
      </c>
      <c r="G13" s="37">
        <f>SUM(G5:G12)</f>
        <v>3475000</v>
      </c>
    </row>
    <row r="14" spans="1:7" ht="15.75" thickBot="1" x14ac:dyDescent="0.3">
      <c r="A14" s="32" t="s">
        <v>20</v>
      </c>
      <c r="B14" s="172">
        <f>+B13-C13</f>
        <v>552600</v>
      </c>
      <c r="C14" s="173"/>
      <c r="D14" s="24"/>
      <c r="E14" s="32" t="s">
        <v>20</v>
      </c>
      <c r="F14" s="172">
        <f>+G13-F13</f>
        <v>3225000</v>
      </c>
      <c r="G14" s="173"/>
    </row>
    <row r="15" spans="1:7" ht="15.75" thickBot="1" x14ac:dyDescent="0.3"/>
    <row r="16" spans="1:7" ht="15.75" thickBot="1" x14ac:dyDescent="0.3">
      <c r="A16" s="28" t="s">
        <v>78</v>
      </c>
      <c r="B16" s="29" t="s">
        <v>11</v>
      </c>
      <c r="C16" s="30" t="s">
        <v>12</v>
      </c>
      <c r="E16" s="28" t="s">
        <v>77</v>
      </c>
      <c r="F16" s="29" t="s">
        <v>11</v>
      </c>
      <c r="G16" s="30" t="s">
        <v>12</v>
      </c>
    </row>
    <row r="17" spans="1:8" x14ac:dyDescent="0.25">
      <c r="A17" s="31" t="s">
        <v>17</v>
      </c>
      <c r="B17" s="37">
        <f>+Operaciones!C11</f>
        <v>770000</v>
      </c>
      <c r="C17" s="37"/>
      <c r="E17" s="31" t="s">
        <v>17</v>
      </c>
      <c r="F17" s="37">
        <f>+Operaciones!C12</f>
        <v>640000</v>
      </c>
      <c r="G17" s="37"/>
    </row>
    <row r="18" spans="1:8" x14ac:dyDescent="0.25">
      <c r="A18" s="31"/>
      <c r="B18" s="37">
        <f>+Operaciones!C26</f>
        <v>150200</v>
      </c>
      <c r="C18" s="37"/>
      <c r="E18" s="31"/>
      <c r="F18" s="37"/>
      <c r="G18" s="37">
        <f>+Operaciones!D40</f>
        <v>155000</v>
      </c>
    </row>
    <row r="19" spans="1:8" x14ac:dyDescent="0.25">
      <c r="A19" s="31"/>
      <c r="B19" s="37"/>
      <c r="C19" s="37">
        <f>+Operaciones!D33</f>
        <v>115000</v>
      </c>
      <c r="E19" s="31"/>
      <c r="F19" s="37"/>
      <c r="G19" s="37"/>
    </row>
    <row r="20" spans="1:8" x14ac:dyDescent="0.25">
      <c r="A20" s="110"/>
      <c r="B20" s="37"/>
      <c r="C20" s="37">
        <f>+Operaciones!D38</f>
        <v>120000</v>
      </c>
      <c r="E20" s="110"/>
      <c r="F20" s="37"/>
      <c r="G20" s="37"/>
    </row>
    <row r="21" spans="1:8" x14ac:dyDescent="0.25">
      <c r="A21" s="31"/>
      <c r="B21" s="37"/>
      <c r="C21" s="37">
        <f>+Operaciones!D53</f>
        <v>37000</v>
      </c>
      <c r="E21" s="31"/>
      <c r="F21" s="37"/>
      <c r="G21" s="37"/>
    </row>
    <row r="22" spans="1:8" x14ac:dyDescent="0.25">
      <c r="A22" s="31"/>
      <c r="B22" s="37"/>
      <c r="C22" s="37"/>
      <c r="E22" s="31"/>
      <c r="F22" s="37"/>
      <c r="G22" s="37"/>
      <c r="H22" s="107"/>
    </row>
    <row r="23" spans="1:8" ht="15.75" thickBot="1" x14ac:dyDescent="0.3">
      <c r="A23" s="31" t="s">
        <v>19</v>
      </c>
      <c r="B23" s="37">
        <f>SUM(B17:B22)</f>
        <v>920200</v>
      </c>
      <c r="C23" s="37">
        <f>SUM(C17:C22)</f>
        <v>272000</v>
      </c>
      <c r="E23" s="31" t="s">
        <v>19</v>
      </c>
      <c r="F23" s="37">
        <f>SUM(F17:F22)</f>
        <v>640000</v>
      </c>
      <c r="G23" s="37">
        <f>SUM(G17:G22)</f>
        <v>155000</v>
      </c>
    </row>
    <row r="24" spans="1:8" ht="15.75" thickBot="1" x14ac:dyDescent="0.3">
      <c r="A24" s="32" t="s">
        <v>20</v>
      </c>
      <c r="B24" s="172">
        <f>+B23-C23</f>
        <v>648200</v>
      </c>
      <c r="C24" s="173"/>
      <c r="E24" s="32" t="s">
        <v>20</v>
      </c>
      <c r="F24" s="172">
        <f>+F23-G23</f>
        <v>485000</v>
      </c>
      <c r="G24" s="173"/>
    </row>
    <row r="25" spans="1:8" ht="15.75" thickBot="1" x14ac:dyDescent="0.3"/>
    <row r="26" spans="1:8" ht="15.75" thickBot="1" x14ac:dyDescent="0.3">
      <c r="A26" s="28" t="s">
        <v>88</v>
      </c>
      <c r="B26" s="29" t="s">
        <v>11</v>
      </c>
      <c r="C26" s="30" t="s">
        <v>12</v>
      </c>
      <c r="E26" s="28" t="s">
        <v>89</v>
      </c>
      <c r="F26" s="29" t="s">
        <v>11</v>
      </c>
      <c r="G26" s="30" t="s">
        <v>12</v>
      </c>
    </row>
    <row r="27" spans="1:8" ht="15.75" thickBot="1" x14ac:dyDescent="0.3">
      <c r="A27" s="31" t="s">
        <v>17</v>
      </c>
      <c r="B27" s="37">
        <f>+Operaciones!C13</f>
        <v>2500000</v>
      </c>
      <c r="C27" s="37"/>
      <c r="E27" s="31" t="s">
        <v>17</v>
      </c>
      <c r="F27" s="37">
        <f>+Operaciones!C14</f>
        <v>11500000</v>
      </c>
      <c r="G27" s="37"/>
    </row>
    <row r="28" spans="1:8" ht="14.25" customHeight="1" x14ac:dyDescent="0.25">
      <c r="A28" s="111"/>
      <c r="B28" s="37"/>
      <c r="C28" s="37"/>
      <c r="E28" s="111"/>
      <c r="F28" s="37"/>
      <c r="G28" s="37"/>
    </row>
    <row r="29" spans="1:8" ht="15.75" thickBot="1" x14ac:dyDescent="0.3">
      <c r="A29" s="26" t="s">
        <v>19</v>
      </c>
      <c r="B29" s="103">
        <f>SUM(B27:B28)</f>
        <v>2500000</v>
      </c>
      <c r="C29" s="103">
        <f>SUM(C27:C28)</f>
        <v>0</v>
      </c>
      <c r="E29" s="26" t="s">
        <v>19</v>
      </c>
      <c r="F29" s="103">
        <f>SUM(F27:F28)</f>
        <v>11500000</v>
      </c>
      <c r="G29" s="103">
        <f>SUM(G27:G28)</f>
        <v>0</v>
      </c>
    </row>
    <row r="30" spans="1:8" ht="15.75" thickBot="1" x14ac:dyDescent="0.3">
      <c r="A30" s="32" t="s">
        <v>20</v>
      </c>
      <c r="B30" s="172">
        <f>+B29-C29</f>
        <v>2500000</v>
      </c>
      <c r="C30" s="173"/>
      <c r="E30" s="32" t="s">
        <v>20</v>
      </c>
      <c r="F30" s="172">
        <f>+F29-G29</f>
        <v>11500000</v>
      </c>
      <c r="G30" s="173"/>
    </row>
    <row r="31" spans="1:8" ht="15.75" thickBot="1" x14ac:dyDescent="0.3"/>
    <row r="32" spans="1:8" ht="15.75" thickBot="1" x14ac:dyDescent="0.3">
      <c r="A32" s="28" t="s">
        <v>87</v>
      </c>
      <c r="B32" s="29" t="s">
        <v>11</v>
      </c>
      <c r="C32" s="30" t="s">
        <v>12</v>
      </c>
      <c r="E32" s="28" t="s">
        <v>90</v>
      </c>
      <c r="F32" s="29" t="s">
        <v>11</v>
      </c>
      <c r="G32" s="30" t="s">
        <v>12</v>
      </c>
    </row>
    <row r="33" spans="1:7" ht="15.75" thickBot="1" x14ac:dyDescent="0.3">
      <c r="A33" s="31" t="s">
        <v>17</v>
      </c>
      <c r="B33" s="37">
        <f>+Operaciones!C15</f>
        <v>1300000</v>
      </c>
      <c r="C33" s="37"/>
      <c r="E33" s="31" t="s">
        <v>17</v>
      </c>
      <c r="F33" s="37">
        <f>+Operaciones!C16</f>
        <v>250000</v>
      </c>
      <c r="G33" s="37"/>
    </row>
    <row r="34" spans="1:7" x14ac:dyDescent="0.25">
      <c r="A34" s="12"/>
      <c r="B34" s="37">
        <f>+Operaciones!C49</f>
        <v>74000</v>
      </c>
      <c r="C34" s="37"/>
      <c r="E34" s="12"/>
      <c r="F34" s="37"/>
      <c r="G34" s="37">
        <f>+Operaciones!D25</f>
        <v>150200</v>
      </c>
    </row>
    <row r="35" spans="1:7" x14ac:dyDescent="0.25">
      <c r="A35" s="112"/>
      <c r="B35" s="37"/>
      <c r="C35" s="37"/>
      <c r="E35" s="112"/>
      <c r="F35" s="37"/>
      <c r="G35" s="37"/>
    </row>
    <row r="36" spans="1:7" ht="15.75" thickBot="1" x14ac:dyDescent="0.3">
      <c r="A36" s="26" t="s">
        <v>19</v>
      </c>
      <c r="B36" s="103">
        <f>SUM(B33:B35)</f>
        <v>1374000</v>
      </c>
      <c r="C36" s="103">
        <f>SUM(C33:C35)</f>
        <v>0</v>
      </c>
      <c r="E36" s="26" t="s">
        <v>19</v>
      </c>
      <c r="F36" s="103">
        <f>SUM(F33:F35)</f>
        <v>250000</v>
      </c>
      <c r="G36" s="103">
        <f>SUM(G33:G35)</f>
        <v>150200</v>
      </c>
    </row>
    <row r="37" spans="1:7" ht="15.75" thickBot="1" x14ac:dyDescent="0.3">
      <c r="A37" s="32" t="s">
        <v>20</v>
      </c>
      <c r="B37" s="172">
        <f>+B36-C36</f>
        <v>1374000</v>
      </c>
      <c r="C37" s="173"/>
      <c r="E37" s="32" t="s">
        <v>20</v>
      </c>
      <c r="F37" s="172">
        <f>+F36-G36</f>
        <v>99800</v>
      </c>
      <c r="G37" s="173"/>
    </row>
    <row r="38" spans="1:7" ht="15.75" thickBot="1" x14ac:dyDescent="0.3"/>
    <row r="39" spans="1:7" ht="15.75" thickBot="1" x14ac:dyDescent="0.3">
      <c r="A39" s="28" t="s">
        <v>86</v>
      </c>
      <c r="B39" s="29" t="s">
        <v>11</v>
      </c>
      <c r="C39" s="30" t="s">
        <v>12</v>
      </c>
      <c r="E39" s="28" t="s">
        <v>91</v>
      </c>
      <c r="F39" s="29" t="s">
        <v>11</v>
      </c>
      <c r="G39" s="30" t="s">
        <v>12</v>
      </c>
    </row>
    <row r="40" spans="1:7" ht="15.75" thickBot="1" x14ac:dyDescent="0.3">
      <c r="A40" s="31" t="s">
        <v>17</v>
      </c>
      <c r="B40" s="113"/>
      <c r="C40" s="37">
        <f>+Operaciones!E10</f>
        <v>320500</v>
      </c>
      <c r="E40" s="31" t="s">
        <v>17</v>
      </c>
      <c r="F40" s="113"/>
      <c r="G40" s="37">
        <f>+Operaciones!E12</f>
        <v>530000</v>
      </c>
    </row>
    <row r="41" spans="1:7" x14ac:dyDescent="0.25">
      <c r="A41" s="12"/>
      <c r="B41" s="37">
        <f>+Operaciones!C37</f>
        <v>120000</v>
      </c>
      <c r="C41" s="37"/>
      <c r="E41" s="12"/>
      <c r="F41" s="37">
        <f>+Operaciones!C28</f>
        <v>82000</v>
      </c>
      <c r="G41" s="37"/>
    </row>
    <row r="42" spans="1:7" x14ac:dyDescent="0.25">
      <c r="A42" s="174"/>
      <c r="B42" s="37"/>
      <c r="C42" s="37">
        <f>+Operaciones!D44</f>
        <v>85000</v>
      </c>
      <c r="E42" s="174"/>
      <c r="F42" s="37">
        <f>+Operaciones!C43</f>
        <v>85000</v>
      </c>
      <c r="G42" s="37"/>
    </row>
    <row r="43" spans="1:7" x14ac:dyDescent="0.25">
      <c r="A43" s="112"/>
      <c r="B43" s="37"/>
      <c r="C43" s="37">
        <f>+Operaciones!D51</f>
        <v>82800</v>
      </c>
      <c r="E43" s="112"/>
      <c r="F43" s="37"/>
      <c r="G43" s="37"/>
    </row>
    <row r="44" spans="1:7" x14ac:dyDescent="0.25">
      <c r="A44" s="3"/>
      <c r="B44" s="37"/>
      <c r="C44" s="37"/>
      <c r="E44" s="3"/>
      <c r="F44" s="37"/>
      <c r="G44" s="37"/>
    </row>
    <row r="45" spans="1:7" ht="15.75" thickBot="1" x14ac:dyDescent="0.3">
      <c r="A45" s="26" t="s">
        <v>19</v>
      </c>
      <c r="B45" s="103">
        <f>SUM(B40:B44)</f>
        <v>120000</v>
      </c>
      <c r="C45" s="103">
        <f>SUM(C40:C44)</f>
        <v>488300</v>
      </c>
      <c r="D45" s="24"/>
      <c r="E45" s="26" t="s">
        <v>19</v>
      </c>
      <c r="F45" s="103">
        <f>SUM(F40:F44)</f>
        <v>167000</v>
      </c>
      <c r="G45" s="103">
        <f>SUM(G40:G44)</f>
        <v>530000</v>
      </c>
    </row>
    <row r="46" spans="1:7" ht="15.75" thickBot="1" x14ac:dyDescent="0.3">
      <c r="A46" s="32" t="s">
        <v>20</v>
      </c>
      <c r="B46" s="172">
        <f>C45-B45</f>
        <v>368300</v>
      </c>
      <c r="C46" s="173"/>
      <c r="D46" s="24"/>
      <c r="E46" s="32" t="s">
        <v>20</v>
      </c>
      <c r="F46" s="172">
        <f>G45-F45</f>
        <v>363000</v>
      </c>
      <c r="G46" s="173"/>
    </row>
    <row r="47" spans="1:7" ht="15.75" thickBot="1" x14ac:dyDescent="0.3">
      <c r="D47" s="24"/>
    </row>
    <row r="48" spans="1:7" ht="15.75" thickBot="1" x14ac:dyDescent="0.3">
      <c r="A48" s="39" t="s">
        <v>81</v>
      </c>
      <c r="B48" s="40" t="s">
        <v>11</v>
      </c>
      <c r="C48" s="41" t="s">
        <v>12</v>
      </c>
      <c r="E48" s="39" t="s">
        <v>82</v>
      </c>
      <c r="F48" s="40" t="s">
        <v>11</v>
      </c>
      <c r="G48" s="41" t="s">
        <v>12</v>
      </c>
    </row>
    <row r="49" spans="1:7" x14ac:dyDescent="0.25">
      <c r="A49" s="31"/>
      <c r="B49" s="37">
        <f>+Operaciones!C32</f>
        <v>15000</v>
      </c>
      <c r="C49" s="37"/>
      <c r="E49" s="31"/>
      <c r="F49" s="37">
        <f>+Operaciones!C34</f>
        <v>110000</v>
      </c>
      <c r="G49" s="37"/>
    </row>
    <row r="50" spans="1:7" x14ac:dyDescent="0.25">
      <c r="A50" s="3"/>
      <c r="B50" s="37"/>
      <c r="C50" s="37"/>
      <c r="E50" s="3"/>
      <c r="F50" s="37"/>
      <c r="G50" s="37"/>
    </row>
    <row r="51" spans="1:7" ht="15.75" thickBot="1" x14ac:dyDescent="0.3">
      <c r="A51" s="26" t="s">
        <v>19</v>
      </c>
      <c r="B51" s="27">
        <f>SUM(B47:B50)</f>
        <v>15000</v>
      </c>
      <c r="C51" s="27">
        <f>SUM(C47:C50)</f>
        <v>0</v>
      </c>
      <c r="E51" s="26" t="s">
        <v>19</v>
      </c>
      <c r="F51" s="27">
        <f>SUM(F47:F50)</f>
        <v>110000</v>
      </c>
      <c r="G51" s="27">
        <f>SUM(G47:G50)</f>
        <v>0</v>
      </c>
    </row>
    <row r="52" spans="1:7" ht="15.75" thickBot="1" x14ac:dyDescent="0.3">
      <c r="A52" s="32" t="s">
        <v>20</v>
      </c>
      <c r="B52" s="105">
        <f>+B51-C51</f>
        <v>15000</v>
      </c>
      <c r="C52" s="106"/>
      <c r="E52" s="32" t="s">
        <v>20</v>
      </c>
      <c r="F52" s="105">
        <f>+F51-G51</f>
        <v>110000</v>
      </c>
      <c r="G52" s="106"/>
    </row>
    <row r="53" spans="1:7" ht="15.75" thickBot="1" x14ac:dyDescent="0.3"/>
    <row r="54" spans="1:7" ht="15.75" thickBot="1" x14ac:dyDescent="0.3">
      <c r="A54" s="39" t="s">
        <v>83</v>
      </c>
      <c r="B54" s="40" t="s">
        <v>11</v>
      </c>
      <c r="C54" s="41" t="s">
        <v>12</v>
      </c>
      <c r="E54" s="39" t="s">
        <v>85</v>
      </c>
      <c r="F54" s="40" t="s">
        <v>11</v>
      </c>
      <c r="G54" s="41" t="s">
        <v>12</v>
      </c>
    </row>
    <row r="55" spans="1:7" x14ac:dyDescent="0.25">
      <c r="A55" s="31"/>
      <c r="B55" s="37">
        <f>+Operaciones!C50</f>
        <v>8800</v>
      </c>
      <c r="C55" s="37"/>
      <c r="E55" s="31"/>
      <c r="F55" s="37">
        <f>+Operaciones!C52</f>
        <v>37000</v>
      </c>
      <c r="G55" s="37"/>
    </row>
    <row r="56" spans="1:7" x14ac:dyDescent="0.25">
      <c r="A56" s="3"/>
      <c r="B56" s="37"/>
      <c r="C56" s="37"/>
      <c r="E56" s="3"/>
      <c r="F56" s="37"/>
      <c r="G56" s="37"/>
    </row>
    <row r="57" spans="1:7" ht="15.75" thickBot="1" x14ac:dyDescent="0.3">
      <c r="A57" s="26" t="s">
        <v>19</v>
      </c>
      <c r="B57" s="27">
        <f>SUM(B53:B56)</f>
        <v>8800</v>
      </c>
      <c r="C57" s="27">
        <f>SUM(C53:C56)</f>
        <v>0</v>
      </c>
      <c r="E57" s="26" t="s">
        <v>19</v>
      </c>
      <c r="F57" s="27">
        <f>SUM(F53:F56)</f>
        <v>37000</v>
      </c>
      <c r="G57" s="27">
        <f>SUM(G53:G56)</f>
        <v>0</v>
      </c>
    </row>
    <row r="58" spans="1:7" ht="15.75" thickBot="1" x14ac:dyDescent="0.3">
      <c r="A58" s="32" t="s">
        <v>20</v>
      </c>
      <c r="B58" s="105">
        <f>+B57-C57</f>
        <v>8800</v>
      </c>
      <c r="C58" s="106"/>
      <c r="E58" s="32" t="s">
        <v>20</v>
      </c>
      <c r="F58" s="105">
        <f>+F57-G57</f>
        <v>37000</v>
      </c>
      <c r="G58" s="106"/>
    </row>
    <row r="60" spans="1:7" ht="15.75" thickBot="1" x14ac:dyDescent="0.3"/>
    <row r="61" spans="1:7" ht="15.75" thickBot="1" x14ac:dyDescent="0.3">
      <c r="A61" s="42" t="s">
        <v>80</v>
      </c>
      <c r="B61" s="43" t="s">
        <v>11</v>
      </c>
      <c r="C61" s="44" t="s">
        <v>12</v>
      </c>
      <c r="E61" s="42" t="s">
        <v>84</v>
      </c>
      <c r="F61" s="43" t="s">
        <v>11</v>
      </c>
      <c r="G61" s="44" t="s">
        <v>12</v>
      </c>
    </row>
    <row r="62" spans="1:7" x14ac:dyDescent="0.25">
      <c r="A62" s="31"/>
      <c r="B62" s="25"/>
      <c r="C62" s="38">
        <f>+Operaciones!D29</f>
        <v>4100</v>
      </c>
      <c r="E62" s="31"/>
      <c r="F62" s="25"/>
      <c r="G62" s="38">
        <f>+Operaciones!D41</f>
        <v>15500</v>
      </c>
    </row>
    <row r="63" spans="1:7" x14ac:dyDescent="0.25">
      <c r="A63" s="31"/>
      <c r="B63" s="25"/>
      <c r="C63" s="25"/>
      <c r="E63" s="31"/>
      <c r="F63" s="25"/>
      <c r="G63" s="25"/>
    </row>
    <row r="64" spans="1:7" ht="15.75" thickBot="1" x14ac:dyDescent="0.3">
      <c r="A64" s="26" t="s">
        <v>19</v>
      </c>
      <c r="B64" s="27">
        <f>SUM(B61:B63)</f>
        <v>0</v>
      </c>
      <c r="C64" s="27">
        <f>SUM(C61:C63)</f>
        <v>4100</v>
      </c>
      <c r="E64" s="26" t="s">
        <v>19</v>
      </c>
      <c r="F64" s="27">
        <f>SUM(F61:F63)</f>
        <v>0</v>
      </c>
      <c r="G64" s="27">
        <f>SUM(G61:G63)</f>
        <v>15500</v>
      </c>
    </row>
    <row r="65" spans="1:7" ht="15.75" thickBot="1" x14ac:dyDescent="0.3">
      <c r="A65" s="32" t="s">
        <v>20</v>
      </c>
      <c r="B65" s="105">
        <f>+C64-B64</f>
        <v>4100</v>
      </c>
      <c r="C65" s="106"/>
      <c r="E65" s="32" t="s">
        <v>20</v>
      </c>
      <c r="F65" s="105">
        <f>+G64-F64</f>
        <v>15500</v>
      </c>
      <c r="G65" s="106"/>
    </row>
  </sheetData>
  <mergeCells count="11">
    <mergeCell ref="B46:C46"/>
    <mergeCell ref="F46:G46"/>
    <mergeCell ref="B24:C24"/>
    <mergeCell ref="F24:G24"/>
    <mergeCell ref="B30:C30"/>
    <mergeCell ref="A1:G2"/>
    <mergeCell ref="B14:C14"/>
    <mergeCell ref="F14:G14"/>
    <mergeCell ref="F30:G30"/>
    <mergeCell ref="B37:C37"/>
    <mergeCell ref="F37:G3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Operaciones</vt:lpstr>
      <vt:lpstr>Mayores Contables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ceci lupani</dc:creator>
  <cp:lastModifiedBy>Santiago Aguirre</cp:lastModifiedBy>
  <dcterms:created xsi:type="dcterms:W3CDTF">2022-03-30T21:54:46Z</dcterms:created>
  <dcterms:modified xsi:type="dcterms:W3CDTF">2024-05-25T22:15:07Z</dcterms:modified>
</cp:coreProperties>
</file>