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\Documents\Data Science\Streamlit\"/>
    </mc:Choice>
  </mc:AlternateContent>
  <xr:revisionPtr revIDLastSave="0" documentId="13_ncr:1_{5FD0E7CD-952F-418C-BAC4-CEE344948009}" xr6:coauthVersionLast="47" xr6:coauthVersionMax="47" xr10:uidLastSave="{00000000-0000-0000-0000-000000000000}"/>
  <bookViews>
    <workbookView xWindow="-120" yWindow="-120" windowWidth="20640" windowHeight="11160" xr2:uid="{B204AF43-E4FB-4C90-BF07-784E96784E63}"/>
  </bookViews>
  <sheets>
    <sheet name="HvTurnos" sheetId="1" r:id="rId1"/>
  </sheets>
  <definedNames>
    <definedName name="_xlnm._FilterDatabase" localSheetId="0" hidden="1">HvTurnos!$A$1:$BO$148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48" i="1" l="1"/>
  <c r="BU148" i="1"/>
  <c r="BN148" i="1"/>
  <c r="BH148" i="1"/>
  <c r="BE148" i="1"/>
  <c r="BC148" i="1"/>
  <c r="BB148" i="1"/>
  <c r="BA148" i="1"/>
  <c r="AY148" i="1"/>
  <c r="AZ148" i="1" s="1"/>
  <c r="AW148" i="1"/>
  <c r="AV148" i="1"/>
  <c r="AU148" i="1"/>
  <c r="AT148" i="1"/>
  <c r="AS148" i="1"/>
  <c r="AR148" i="1"/>
  <c r="AQ148" i="1"/>
  <c r="AP148" i="1"/>
  <c r="AO148" i="1"/>
  <c r="AX148" i="1" s="1"/>
  <c r="BD148" i="1" s="1"/>
  <c r="AN148" i="1"/>
  <c r="AM148" i="1"/>
  <c r="AL148" i="1"/>
  <c r="AK148" i="1"/>
  <c r="AJ148" i="1"/>
  <c r="AI148" i="1"/>
  <c r="AH148" i="1"/>
  <c r="BM148" i="1" s="1"/>
  <c r="AG148" i="1"/>
  <c r="I148" i="1"/>
  <c r="BV147" i="1"/>
  <c r="BU147" i="1"/>
  <c r="BO147" i="1"/>
  <c r="BN147" i="1"/>
  <c r="BI147" i="1"/>
  <c r="BE147" i="1"/>
  <c r="BC147" i="1"/>
  <c r="BB147" i="1"/>
  <c r="BA147" i="1"/>
  <c r="AY147" i="1"/>
  <c r="AZ147" i="1" s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BM147" i="1" s="1"/>
  <c r="AG147" i="1"/>
  <c r="I147" i="1"/>
  <c r="BV146" i="1"/>
  <c r="BU146" i="1"/>
  <c r="BN146" i="1"/>
  <c r="BH146" i="1"/>
  <c r="BI146" i="1" s="1"/>
  <c r="BE146" i="1"/>
  <c r="BC146" i="1"/>
  <c r="BB146" i="1"/>
  <c r="BA146" i="1"/>
  <c r="AY146" i="1"/>
  <c r="AZ146" i="1" s="1"/>
  <c r="AW146" i="1"/>
  <c r="AV146" i="1"/>
  <c r="AU146" i="1"/>
  <c r="AT146" i="1"/>
  <c r="AS146" i="1"/>
  <c r="AR146" i="1"/>
  <c r="AQ146" i="1"/>
  <c r="AP146" i="1"/>
  <c r="AO146" i="1"/>
  <c r="AN146" i="1"/>
  <c r="AM146" i="1"/>
  <c r="AX146" i="1" s="1"/>
  <c r="BD146" i="1" s="1"/>
  <c r="AL146" i="1"/>
  <c r="AK146" i="1"/>
  <c r="AJ146" i="1"/>
  <c r="AI146" i="1"/>
  <c r="AH146" i="1"/>
  <c r="BM146" i="1" s="1"/>
  <c r="AG146" i="1"/>
  <c r="I146" i="1"/>
  <c r="BV145" i="1"/>
  <c r="BU145" i="1"/>
  <c r="BN145" i="1"/>
  <c r="BO145" i="1" s="1"/>
  <c r="BI145" i="1"/>
  <c r="BE145" i="1"/>
  <c r="BC145" i="1"/>
  <c r="BB145" i="1"/>
  <c r="BA145" i="1"/>
  <c r="AZ145" i="1"/>
  <c r="AY145" i="1"/>
  <c r="AW145" i="1"/>
  <c r="AV145" i="1"/>
  <c r="AU145" i="1"/>
  <c r="AT145" i="1"/>
  <c r="AS145" i="1"/>
  <c r="AR145" i="1"/>
  <c r="AQ145" i="1"/>
  <c r="AP145" i="1"/>
  <c r="AO145" i="1"/>
  <c r="AN145" i="1"/>
  <c r="AM145" i="1"/>
  <c r="AX145" i="1" s="1"/>
  <c r="BD145" i="1" s="1"/>
  <c r="AL145" i="1"/>
  <c r="AK145" i="1"/>
  <c r="AJ145" i="1"/>
  <c r="AI145" i="1"/>
  <c r="AH145" i="1"/>
  <c r="BM145" i="1" s="1"/>
  <c r="AG145" i="1"/>
  <c r="I145" i="1"/>
  <c r="BV144" i="1"/>
  <c r="BU144" i="1"/>
  <c r="BN144" i="1"/>
  <c r="BO144" i="1" s="1"/>
  <c r="BI144" i="1"/>
  <c r="BE144" i="1"/>
  <c r="BC144" i="1"/>
  <c r="BB144" i="1"/>
  <c r="BA144" i="1"/>
  <c r="AZ144" i="1"/>
  <c r="AY144" i="1"/>
  <c r="AW144" i="1"/>
  <c r="AV144" i="1"/>
  <c r="AU144" i="1"/>
  <c r="AT144" i="1"/>
  <c r="AS144" i="1"/>
  <c r="AR144" i="1"/>
  <c r="AQ144" i="1"/>
  <c r="AP144" i="1"/>
  <c r="AO144" i="1"/>
  <c r="AN144" i="1"/>
  <c r="AM144" i="1"/>
  <c r="AX144" i="1" s="1"/>
  <c r="BD144" i="1" s="1"/>
  <c r="AL144" i="1"/>
  <c r="AK144" i="1"/>
  <c r="AJ144" i="1"/>
  <c r="AI144" i="1"/>
  <c r="AH144" i="1"/>
  <c r="BM144" i="1" s="1"/>
  <c r="AG144" i="1"/>
  <c r="I144" i="1"/>
  <c r="BV143" i="1"/>
  <c r="BU143" i="1"/>
  <c r="BN143" i="1"/>
  <c r="BO143" i="1" s="1"/>
  <c r="BI143" i="1"/>
  <c r="BE143" i="1"/>
  <c r="BC143" i="1"/>
  <c r="BB143" i="1"/>
  <c r="BA143" i="1"/>
  <c r="AZ143" i="1"/>
  <c r="AY143" i="1"/>
  <c r="AX143" i="1"/>
  <c r="BD143" i="1" s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BM143" i="1" s="1"/>
  <c r="AG143" i="1"/>
  <c r="I143" i="1"/>
  <c r="BV142" i="1"/>
  <c r="BU142" i="1"/>
  <c r="BN142" i="1"/>
  <c r="BO142" i="1" s="1"/>
  <c r="BI142" i="1"/>
  <c r="BE142" i="1"/>
  <c r="BC142" i="1"/>
  <c r="BB142" i="1"/>
  <c r="BA142" i="1"/>
  <c r="AY142" i="1"/>
  <c r="AZ142" i="1" s="1"/>
  <c r="AW142" i="1"/>
  <c r="AV142" i="1"/>
  <c r="AU142" i="1"/>
  <c r="AT142" i="1"/>
  <c r="AS142" i="1"/>
  <c r="AR142" i="1"/>
  <c r="AQ142" i="1"/>
  <c r="AP142" i="1"/>
  <c r="AO142" i="1"/>
  <c r="AN142" i="1"/>
  <c r="AX142" i="1" s="1"/>
  <c r="BD142" i="1" s="1"/>
  <c r="AM142" i="1"/>
  <c r="AL142" i="1"/>
  <c r="AK142" i="1"/>
  <c r="AJ142" i="1"/>
  <c r="AI142" i="1"/>
  <c r="AH142" i="1"/>
  <c r="BM142" i="1" s="1"/>
  <c r="AG142" i="1"/>
  <c r="I142" i="1"/>
  <c r="BV141" i="1"/>
  <c r="BU141" i="1"/>
  <c r="BN141" i="1"/>
  <c r="BO141" i="1" s="1"/>
  <c r="BI141" i="1"/>
  <c r="BE141" i="1"/>
  <c r="BC141" i="1"/>
  <c r="BB141" i="1"/>
  <c r="BA141" i="1"/>
  <c r="AY141" i="1"/>
  <c r="AZ141" i="1" s="1"/>
  <c r="AX141" i="1"/>
  <c r="BD141" i="1" s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BM141" i="1" s="1"/>
  <c r="AG141" i="1"/>
  <c r="I141" i="1"/>
  <c r="BV140" i="1"/>
  <c r="BU140" i="1"/>
  <c r="BN140" i="1"/>
  <c r="BO140" i="1" s="1"/>
  <c r="BI140" i="1"/>
  <c r="BE140" i="1"/>
  <c r="BC140" i="1"/>
  <c r="BB140" i="1"/>
  <c r="BA140" i="1"/>
  <c r="AY140" i="1"/>
  <c r="AZ140" i="1" s="1"/>
  <c r="AX140" i="1"/>
  <c r="BD140" i="1" s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BM140" i="1" s="1"/>
  <c r="AG140" i="1"/>
  <c r="I140" i="1"/>
  <c r="BV139" i="1"/>
  <c r="BU139" i="1"/>
  <c r="BN139" i="1"/>
  <c r="BO139" i="1" s="1"/>
  <c r="BI139" i="1"/>
  <c r="BE139" i="1"/>
  <c r="BC139" i="1"/>
  <c r="BB139" i="1"/>
  <c r="BA139" i="1"/>
  <c r="AY139" i="1"/>
  <c r="AZ139" i="1" s="1"/>
  <c r="AW139" i="1"/>
  <c r="AV139" i="1"/>
  <c r="AU139" i="1"/>
  <c r="AT139" i="1"/>
  <c r="AS139" i="1"/>
  <c r="AR139" i="1"/>
  <c r="AQ139" i="1"/>
  <c r="AP139" i="1"/>
  <c r="AO139" i="1"/>
  <c r="AN139" i="1"/>
  <c r="AM139" i="1"/>
  <c r="AX139" i="1" s="1"/>
  <c r="BD139" i="1" s="1"/>
  <c r="AL139" i="1"/>
  <c r="AK139" i="1"/>
  <c r="AJ139" i="1"/>
  <c r="AI139" i="1"/>
  <c r="AH139" i="1"/>
  <c r="BM139" i="1" s="1"/>
  <c r="AG139" i="1"/>
  <c r="I139" i="1"/>
  <c r="BV138" i="1"/>
  <c r="BU138" i="1"/>
  <c r="BN138" i="1"/>
  <c r="BO138" i="1" s="1"/>
  <c r="BI138" i="1"/>
  <c r="BE138" i="1"/>
  <c r="BC138" i="1"/>
  <c r="BB138" i="1"/>
  <c r="BA138" i="1"/>
  <c r="AY138" i="1"/>
  <c r="AZ138" i="1" s="1"/>
  <c r="AX138" i="1"/>
  <c r="BD138" i="1" s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BM138" i="1" s="1"/>
  <c r="AG138" i="1"/>
  <c r="I138" i="1"/>
  <c r="BV137" i="1"/>
  <c r="BU137" i="1"/>
  <c r="BN137" i="1"/>
  <c r="BO137" i="1" s="1"/>
  <c r="BI137" i="1"/>
  <c r="BE137" i="1"/>
  <c r="BC137" i="1"/>
  <c r="BB137" i="1"/>
  <c r="BA137" i="1"/>
  <c r="AY137" i="1"/>
  <c r="AZ137" i="1" s="1"/>
  <c r="AW137" i="1"/>
  <c r="AV137" i="1"/>
  <c r="AU137" i="1"/>
  <c r="AT137" i="1"/>
  <c r="AS137" i="1"/>
  <c r="AR137" i="1"/>
  <c r="AQ137" i="1"/>
  <c r="AP137" i="1"/>
  <c r="AO137" i="1"/>
  <c r="AN137" i="1"/>
  <c r="AM137" i="1"/>
  <c r="AX137" i="1" s="1"/>
  <c r="BD137" i="1" s="1"/>
  <c r="AL137" i="1"/>
  <c r="AK137" i="1"/>
  <c r="AJ137" i="1"/>
  <c r="AI137" i="1"/>
  <c r="AH137" i="1"/>
  <c r="BM137" i="1" s="1"/>
  <c r="AG137" i="1"/>
  <c r="I137" i="1"/>
  <c r="BV136" i="1"/>
  <c r="BU136" i="1"/>
  <c r="BN136" i="1"/>
  <c r="BO136" i="1" s="1"/>
  <c r="BI136" i="1"/>
  <c r="BE136" i="1"/>
  <c r="BC136" i="1"/>
  <c r="BB136" i="1"/>
  <c r="BA136" i="1"/>
  <c r="AZ136" i="1"/>
  <c r="AY136" i="1"/>
  <c r="AX136" i="1"/>
  <c r="BD136" i="1" s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BM136" i="1" s="1"/>
  <c r="AG136" i="1"/>
  <c r="I136" i="1"/>
  <c r="BV135" i="1"/>
  <c r="BU135" i="1"/>
  <c r="BN135" i="1"/>
  <c r="BO135" i="1" s="1"/>
  <c r="BI135" i="1"/>
  <c r="BE135" i="1"/>
  <c r="BC135" i="1"/>
  <c r="BB135" i="1"/>
  <c r="BA135" i="1"/>
  <c r="AY135" i="1"/>
  <c r="AZ135" i="1" s="1"/>
  <c r="AX135" i="1"/>
  <c r="BD135" i="1" s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BM135" i="1" s="1"/>
  <c r="AG135" i="1"/>
  <c r="I135" i="1"/>
  <c r="BV134" i="1"/>
  <c r="BU134" i="1"/>
  <c r="BN134" i="1"/>
  <c r="BO134" i="1" s="1"/>
  <c r="BI134" i="1"/>
  <c r="BE134" i="1"/>
  <c r="BC134" i="1"/>
  <c r="BB134" i="1"/>
  <c r="BA134" i="1"/>
  <c r="AY134" i="1"/>
  <c r="AZ134" i="1" s="1"/>
  <c r="AW134" i="1"/>
  <c r="AV134" i="1"/>
  <c r="AU134" i="1"/>
  <c r="AT134" i="1"/>
  <c r="AS134" i="1"/>
  <c r="AR134" i="1"/>
  <c r="AQ134" i="1"/>
  <c r="AP134" i="1"/>
  <c r="AO134" i="1"/>
  <c r="AN134" i="1"/>
  <c r="AM134" i="1"/>
  <c r="AX134" i="1" s="1"/>
  <c r="BD134" i="1" s="1"/>
  <c r="AL134" i="1"/>
  <c r="AK134" i="1"/>
  <c r="AJ134" i="1"/>
  <c r="AI134" i="1"/>
  <c r="AH134" i="1"/>
  <c r="BM134" i="1" s="1"/>
  <c r="AG134" i="1"/>
  <c r="I134" i="1"/>
  <c r="BV133" i="1"/>
  <c r="BU133" i="1"/>
  <c r="BN133" i="1"/>
  <c r="BM133" i="1"/>
  <c r="BH133" i="1"/>
  <c r="BI133" i="1" s="1"/>
  <c r="BE133" i="1"/>
  <c r="BC133" i="1"/>
  <c r="BB133" i="1"/>
  <c r="BA133" i="1"/>
  <c r="AY133" i="1"/>
  <c r="AZ133" i="1" s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I133" i="1"/>
  <c r="BV132" i="1"/>
  <c r="BU132" i="1"/>
  <c r="BN132" i="1"/>
  <c r="BO132" i="1" s="1"/>
  <c r="BM132" i="1"/>
  <c r="BI132" i="1"/>
  <c r="BE132" i="1"/>
  <c r="BC132" i="1"/>
  <c r="BB132" i="1"/>
  <c r="BA132" i="1"/>
  <c r="AY132" i="1"/>
  <c r="AZ132" i="1" s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I132" i="1"/>
  <c r="BV131" i="1"/>
  <c r="BU131" i="1"/>
  <c r="BN131" i="1"/>
  <c r="BO131" i="1" s="1"/>
  <c r="BM131" i="1"/>
  <c r="BI131" i="1"/>
  <c r="BE131" i="1"/>
  <c r="BC131" i="1"/>
  <c r="BB131" i="1"/>
  <c r="BA131" i="1"/>
  <c r="AY131" i="1"/>
  <c r="AZ131" i="1" s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I131" i="1"/>
  <c r="BV130" i="1"/>
  <c r="BU130" i="1"/>
  <c r="BO130" i="1"/>
  <c r="BN130" i="1"/>
  <c r="BH130" i="1"/>
  <c r="BI130" i="1" s="1"/>
  <c r="BE130" i="1"/>
  <c r="BC130" i="1"/>
  <c r="BB130" i="1"/>
  <c r="BA130" i="1"/>
  <c r="AY130" i="1"/>
  <c r="AZ130" i="1" s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BM130" i="1" s="1"/>
  <c r="AG130" i="1"/>
  <c r="I130" i="1"/>
  <c r="BV129" i="1"/>
  <c r="BU129" i="1"/>
  <c r="BN129" i="1"/>
  <c r="BO129" i="1" s="1"/>
  <c r="BI129" i="1"/>
  <c r="BE129" i="1"/>
  <c r="BC129" i="1"/>
  <c r="BB129" i="1"/>
  <c r="BA129" i="1"/>
  <c r="AY129" i="1"/>
  <c r="AZ129" i="1" s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BM129" i="1" s="1"/>
  <c r="AG129" i="1"/>
  <c r="I129" i="1"/>
  <c r="BV128" i="1"/>
  <c r="BU128" i="1"/>
  <c r="BN128" i="1"/>
  <c r="BO128" i="1" s="1"/>
  <c r="BI128" i="1"/>
  <c r="BE128" i="1"/>
  <c r="BC128" i="1"/>
  <c r="BB128" i="1"/>
  <c r="BA128" i="1"/>
  <c r="AZ128" i="1"/>
  <c r="AY128" i="1"/>
  <c r="AW128" i="1"/>
  <c r="AV128" i="1"/>
  <c r="AU128" i="1"/>
  <c r="AT128" i="1"/>
  <c r="AS128" i="1"/>
  <c r="AR128" i="1"/>
  <c r="AQ128" i="1"/>
  <c r="AP128" i="1"/>
  <c r="AO128" i="1"/>
  <c r="AN128" i="1"/>
  <c r="AM128" i="1"/>
  <c r="AX128" i="1" s="1"/>
  <c r="BD128" i="1" s="1"/>
  <c r="AL128" i="1"/>
  <c r="AK128" i="1"/>
  <c r="AJ128" i="1"/>
  <c r="AI128" i="1"/>
  <c r="AH128" i="1"/>
  <c r="BM128" i="1" s="1"/>
  <c r="AG128" i="1"/>
  <c r="I128" i="1"/>
  <c r="BV127" i="1"/>
  <c r="BU127" i="1"/>
  <c r="BN127" i="1"/>
  <c r="BO127" i="1" s="1"/>
  <c r="BI127" i="1"/>
  <c r="BE127" i="1"/>
  <c r="BC127" i="1"/>
  <c r="BB127" i="1"/>
  <c r="BA127" i="1"/>
  <c r="AY127" i="1"/>
  <c r="AZ127" i="1" s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BM127" i="1" s="1"/>
  <c r="AG127" i="1"/>
  <c r="I127" i="1"/>
  <c r="BV126" i="1"/>
  <c r="BU126" i="1"/>
  <c r="BN126" i="1"/>
  <c r="BO126" i="1" s="1"/>
  <c r="BM126" i="1"/>
  <c r="BI126" i="1"/>
  <c r="BE126" i="1"/>
  <c r="BC126" i="1"/>
  <c r="BB126" i="1"/>
  <c r="BA126" i="1"/>
  <c r="AY126" i="1"/>
  <c r="AZ126" i="1" s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I126" i="1"/>
  <c r="BV125" i="1"/>
  <c r="BU125" i="1"/>
  <c r="BO125" i="1"/>
  <c r="BN125" i="1"/>
  <c r="BI125" i="1"/>
  <c r="BE125" i="1"/>
  <c r="BC125" i="1"/>
  <c r="BB125" i="1"/>
  <c r="BA125" i="1"/>
  <c r="AZ125" i="1"/>
  <c r="AY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BM125" i="1" s="1"/>
  <c r="AG125" i="1"/>
  <c r="I125" i="1"/>
  <c r="BV124" i="1"/>
  <c r="BU124" i="1"/>
  <c r="BN124" i="1"/>
  <c r="BO124" i="1" s="1"/>
  <c r="BI124" i="1"/>
  <c r="BE124" i="1"/>
  <c r="BC124" i="1"/>
  <c r="BB124" i="1"/>
  <c r="BA124" i="1"/>
  <c r="AY124" i="1"/>
  <c r="AZ124" i="1" s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BM124" i="1" s="1"/>
  <c r="AG124" i="1"/>
  <c r="I124" i="1"/>
  <c r="BV123" i="1"/>
  <c r="BU123" i="1"/>
  <c r="BN123" i="1"/>
  <c r="BO123" i="1" s="1"/>
  <c r="BM123" i="1"/>
  <c r="BI123" i="1"/>
  <c r="BE123" i="1"/>
  <c r="BC123" i="1"/>
  <c r="BB123" i="1"/>
  <c r="BA123" i="1"/>
  <c r="AY123" i="1"/>
  <c r="AZ123" i="1" s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I123" i="1"/>
  <c r="BV122" i="1"/>
  <c r="BU122" i="1"/>
  <c r="BN122" i="1"/>
  <c r="BO122" i="1" s="1"/>
  <c r="BI122" i="1"/>
  <c r="BE122" i="1"/>
  <c r="BC122" i="1"/>
  <c r="BB122" i="1"/>
  <c r="BA122" i="1"/>
  <c r="AY122" i="1"/>
  <c r="AZ122" i="1" s="1"/>
  <c r="AW122" i="1"/>
  <c r="AV122" i="1"/>
  <c r="AU122" i="1"/>
  <c r="AT122" i="1"/>
  <c r="AS122" i="1"/>
  <c r="AR122" i="1"/>
  <c r="AQ122" i="1"/>
  <c r="AP122" i="1"/>
  <c r="AO122" i="1"/>
  <c r="AN122" i="1"/>
  <c r="AM122" i="1"/>
  <c r="AX122" i="1" s="1"/>
  <c r="AL122" i="1"/>
  <c r="AK122" i="1"/>
  <c r="AJ122" i="1"/>
  <c r="AI122" i="1"/>
  <c r="AH122" i="1"/>
  <c r="BM122" i="1" s="1"/>
  <c r="AG122" i="1"/>
  <c r="I122" i="1"/>
  <c r="BV121" i="1"/>
  <c r="BU121" i="1"/>
  <c r="BN121" i="1"/>
  <c r="BO121" i="1" s="1"/>
  <c r="BI121" i="1"/>
  <c r="BE121" i="1"/>
  <c r="BC121" i="1"/>
  <c r="BB121" i="1"/>
  <c r="BA121" i="1"/>
  <c r="AY121" i="1"/>
  <c r="AZ121" i="1" s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BM121" i="1" s="1"/>
  <c r="AG121" i="1"/>
  <c r="I121" i="1"/>
  <c r="BV120" i="1"/>
  <c r="BU120" i="1"/>
  <c r="BN120" i="1"/>
  <c r="BO120" i="1" s="1"/>
  <c r="BM120" i="1"/>
  <c r="BI120" i="1"/>
  <c r="BE120" i="1"/>
  <c r="BC120" i="1"/>
  <c r="BB120" i="1"/>
  <c r="BA120" i="1"/>
  <c r="AY120" i="1"/>
  <c r="AZ120" i="1" s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I120" i="1"/>
  <c r="BV119" i="1"/>
  <c r="BU119" i="1"/>
  <c r="BN119" i="1"/>
  <c r="BO119" i="1" s="1"/>
  <c r="BM119" i="1"/>
  <c r="BI119" i="1"/>
  <c r="BE119" i="1"/>
  <c r="BC119" i="1"/>
  <c r="BB119" i="1"/>
  <c r="BA119" i="1"/>
  <c r="AY119" i="1"/>
  <c r="AZ119" i="1" s="1"/>
  <c r="AW119" i="1"/>
  <c r="AV119" i="1"/>
  <c r="AU119" i="1"/>
  <c r="AT119" i="1"/>
  <c r="AS119" i="1"/>
  <c r="AR119" i="1"/>
  <c r="AQ119" i="1"/>
  <c r="AP119" i="1"/>
  <c r="AO119" i="1"/>
  <c r="AN119" i="1"/>
  <c r="AM119" i="1"/>
  <c r="AX119" i="1" s="1"/>
  <c r="AL119" i="1"/>
  <c r="AK119" i="1"/>
  <c r="AJ119" i="1"/>
  <c r="AI119" i="1"/>
  <c r="AH119" i="1"/>
  <c r="AG119" i="1"/>
  <c r="I119" i="1"/>
  <c r="BV118" i="1"/>
  <c r="BU118" i="1"/>
  <c r="BN118" i="1"/>
  <c r="BO118" i="1" s="1"/>
  <c r="BM118" i="1"/>
  <c r="BI118" i="1"/>
  <c r="BE118" i="1"/>
  <c r="BC118" i="1"/>
  <c r="BB118" i="1"/>
  <c r="BA118" i="1"/>
  <c r="AZ118" i="1"/>
  <c r="AY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I118" i="1"/>
  <c r="BV117" i="1"/>
  <c r="BU117" i="1"/>
  <c r="BN117" i="1"/>
  <c r="BO117" i="1" s="1"/>
  <c r="BM117" i="1"/>
  <c r="BI117" i="1"/>
  <c r="BE117" i="1"/>
  <c r="BC117" i="1"/>
  <c r="BB117" i="1"/>
  <c r="BA117" i="1"/>
  <c r="AY117" i="1"/>
  <c r="AZ117" i="1" s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I117" i="1"/>
  <c r="BV116" i="1"/>
  <c r="BU116" i="1"/>
  <c r="BN116" i="1"/>
  <c r="BO116" i="1" s="1"/>
  <c r="BM116" i="1"/>
  <c r="BI116" i="1"/>
  <c r="BE116" i="1"/>
  <c r="BC116" i="1"/>
  <c r="BB116" i="1"/>
  <c r="BA116" i="1"/>
  <c r="AY116" i="1"/>
  <c r="AZ116" i="1" s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I116" i="1"/>
  <c r="BV115" i="1"/>
  <c r="BU115" i="1"/>
  <c r="BN115" i="1"/>
  <c r="BO115" i="1" s="1"/>
  <c r="BM115" i="1"/>
  <c r="BI115" i="1"/>
  <c r="BE115" i="1"/>
  <c r="BC115" i="1"/>
  <c r="BB115" i="1"/>
  <c r="BA115" i="1"/>
  <c r="AZ115" i="1"/>
  <c r="AY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I115" i="1"/>
  <c r="BV114" i="1"/>
  <c r="BU114" i="1"/>
  <c r="BN114" i="1"/>
  <c r="BO114" i="1" s="1"/>
  <c r="BM114" i="1"/>
  <c r="BI114" i="1"/>
  <c r="BE114" i="1"/>
  <c r="BC114" i="1"/>
  <c r="BB114" i="1"/>
  <c r="BA114" i="1"/>
  <c r="AZ114" i="1"/>
  <c r="AY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I114" i="1"/>
  <c r="BV113" i="1"/>
  <c r="BU113" i="1"/>
  <c r="BN113" i="1"/>
  <c r="BO113" i="1" s="1"/>
  <c r="BM113" i="1"/>
  <c r="BI113" i="1"/>
  <c r="BE113" i="1"/>
  <c r="BC113" i="1"/>
  <c r="BB113" i="1"/>
  <c r="BA113" i="1"/>
  <c r="AY113" i="1"/>
  <c r="AZ113" i="1" s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I113" i="1"/>
  <c r="BV112" i="1"/>
  <c r="BU112" i="1"/>
  <c r="BN112" i="1"/>
  <c r="BO112" i="1" s="1"/>
  <c r="BI112" i="1"/>
  <c r="BE112" i="1"/>
  <c r="BC112" i="1"/>
  <c r="BB112" i="1"/>
  <c r="BA112" i="1"/>
  <c r="AY112" i="1"/>
  <c r="AZ112" i="1" s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BM112" i="1" s="1"/>
  <c r="AG112" i="1"/>
  <c r="I112" i="1"/>
  <c r="BV111" i="1"/>
  <c r="BU111" i="1"/>
  <c r="BN111" i="1"/>
  <c r="BO111" i="1" s="1"/>
  <c r="BM111" i="1"/>
  <c r="BI111" i="1"/>
  <c r="BE111" i="1"/>
  <c r="BC111" i="1"/>
  <c r="BB111" i="1"/>
  <c r="BA111" i="1"/>
  <c r="AY111" i="1"/>
  <c r="AZ111" i="1" s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I111" i="1"/>
  <c r="BV110" i="1"/>
  <c r="BU110" i="1"/>
  <c r="BN110" i="1"/>
  <c r="BO110" i="1" s="1"/>
  <c r="BM110" i="1"/>
  <c r="BI110" i="1"/>
  <c r="BE110" i="1"/>
  <c r="BC110" i="1"/>
  <c r="BB110" i="1"/>
  <c r="BA110" i="1"/>
  <c r="AY110" i="1"/>
  <c r="AZ110" i="1" s="1"/>
  <c r="AW110" i="1"/>
  <c r="AV110" i="1"/>
  <c r="AU110" i="1"/>
  <c r="AT110" i="1"/>
  <c r="AS110" i="1"/>
  <c r="AR110" i="1"/>
  <c r="AQ110" i="1"/>
  <c r="AP110" i="1"/>
  <c r="AO110" i="1"/>
  <c r="AN110" i="1"/>
  <c r="AM110" i="1"/>
  <c r="AX110" i="1" s="1"/>
  <c r="AL110" i="1"/>
  <c r="AK110" i="1"/>
  <c r="AJ110" i="1"/>
  <c r="AI110" i="1"/>
  <c r="AH110" i="1"/>
  <c r="AG110" i="1"/>
  <c r="I110" i="1"/>
  <c r="BV109" i="1"/>
  <c r="BU109" i="1"/>
  <c r="BN109" i="1"/>
  <c r="BO109" i="1" s="1"/>
  <c r="BI109" i="1"/>
  <c r="BE109" i="1"/>
  <c r="BC109" i="1"/>
  <c r="BB109" i="1"/>
  <c r="BA109" i="1"/>
  <c r="AY109" i="1"/>
  <c r="AZ109" i="1" s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BM109" i="1" s="1"/>
  <c r="AG109" i="1"/>
  <c r="I109" i="1"/>
  <c r="BV108" i="1"/>
  <c r="BU108" i="1"/>
  <c r="BN108" i="1"/>
  <c r="BO108" i="1" s="1"/>
  <c r="BM108" i="1"/>
  <c r="BI108" i="1"/>
  <c r="BE108" i="1"/>
  <c r="BC108" i="1"/>
  <c r="BB108" i="1"/>
  <c r="BA108" i="1"/>
  <c r="AY108" i="1"/>
  <c r="AZ108" i="1" s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I108" i="1"/>
  <c r="BV107" i="1"/>
  <c r="BU107" i="1"/>
  <c r="BN107" i="1"/>
  <c r="BO107" i="1" s="1"/>
  <c r="BM107" i="1"/>
  <c r="BI107" i="1"/>
  <c r="BE107" i="1"/>
  <c r="BC107" i="1"/>
  <c r="BB107" i="1"/>
  <c r="BA107" i="1"/>
  <c r="AY107" i="1"/>
  <c r="AZ107" i="1" s="1"/>
  <c r="AW107" i="1"/>
  <c r="AV107" i="1"/>
  <c r="AU107" i="1"/>
  <c r="AT107" i="1"/>
  <c r="AS107" i="1"/>
  <c r="AR107" i="1"/>
  <c r="AQ107" i="1"/>
  <c r="AP107" i="1"/>
  <c r="AO107" i="1"/>
  <c r="AN107" i="1"/>
  <c r="AM107" i="1"/>
  <c r="AX107" i="1" s="1"/>
  <c r="AL107" i="1"/>
  <c r="AK107" i="1"/>
  <c r="AJ107" i="1"/>
  <c r="AI107" i="1"/>
  <c r="AH107" i="1"/>
  <c r="AG107" i="1"/>
  <c r="I107" i="1"/>
  <c r="BV106" i="1"/>
  <c r="BU106" i="1"/>
  <c r="BN106" i="1"/>
  <c r="BO106" i="1" s="1"/>
  <c r="BM106" i="1"/>
  <c r="BI106" i="1"/>
  <c r="BE106" i="1"/>
  <c r="BC106" i="1"/>
  <c r="BB106" i="1"/>
  <c r="BA106" i="1"/>
  <c r="AZ106" i="1"/>
  <c r="AY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I106" i="1"/>
  <c r="BV105" i="1"/>
  <c r="BU105" i="1"/>
  <c r="BN105" i="1"/>
  <c r="BO105" i="1" s="1"/>
  <c r="BM105" i="1"/>
  <c r="BI105" i="1"/>
  <c r="BE105" i="1"/>
  <c r="BC105" i="1"/>
  <c r="BB105" i="1"/>
  <c r="BA105" i="1"/>
  <c r="AY105" i="1"/>
  <c r="AZ105" i="1" s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I105" i="1"/>
  <c r="BV104" i="1"/>
  <c r="BU104" i="1"/>
  <c r="BN104" i="1"/>
  <c r="BO104" i="1" s="1"/>
  <c r="BM104" i="1"/>
  <c r="BI104" i="1"/>
  <c r="BE104" i="1"/>
  <c r="BC104" i="1"/>
  <c r="BB104" i="1"/>
  <c r="BA104" i="1"/>
  <c r="AY104" i="1"/>
  <c r="AZ104" i="1" s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I104" i="1"/>
  <c r="BV103" i="1"/>
  <c r="BU103" i="1"/>
  <c r="BN103" i="1"/>
  <c r="BO103" i="1" s="1"/>
  <c r="BM103" i="1"/>
  <c r="BI103" i="1"/>
  <c r="BE103" i="1"/>
  <c r="BC103" i="1"/>
  <c r="BB103" i="1"/>
  <c r="BA103" i="1"/>
  <c r="AZ103" i="1"/>
  <c r="AY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I103" i="1"/>
  <c r="BV102" i="1"/>
  <c r="BU102" i="1"/>
  <c r="BN102" i="1"/>
  <c r="BO102" i="1" s="1"/>
  <c r="BM102" i="1"/>
  <c r="BI102" i="1"/>
  <c r="BE102" i="1"/>
  <c r="BC102" i="1"/>
  <c r="BB102" i="1"/>
  <c r="BA102" i="1"/>
  <c r="AZ102" i="1"/>
  <c r="AY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I102" i="1"/>
  <c r="BV101" i="1"/>
  <c r="BU101" i="1"/>
  <c r="BN101" i="1"/>
  <c r="BO101" i="1" s="1"/>
  <c r="BM101" i="1"/>
  <c r="BI101" i="1"/>
  <c r="BE101" i="1"/>
  <c r="BC101" i="1"/>
  <c r="BB101" i="1"/>
  <c r="BA101" i="1"/>
  <c r="AY101" i="1"/>
  <c r="AZ101" i="1" s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I101" i="1"/>
  <c r="BV100" i="1"/>
  <c r="BU100" i="1"/>
  <c r="BN100" i="1"/>
  <c r="BO100" i="1" s="1"/>
  <c r="BM100" i="1"/>
  <c r="BI100" i="1"/>
  <c r="BE100" i="1"/>
  <c r="BC100" i="1"/>
  <c r="BB100" i="1"/>
  <c r="BA100" i="1"/>
  <c r="AZ100" i="1"/>
  <c r="AY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I100" i="1"/>
  <c r="BV99" i="1"/>
  <c r="BU99" i="1"/>
  <c r="BN99" i="1"/>
  <c r="BO99" i="1" s="1"/>
  <c r="BM99" i="1"/>
  <c r="BI99" i="1"/>
  <c r="BE99" i="1"/>
  <c r="BC99" i="1"/>
  <c r="BB99" i="1"/>
  <c r="BA99" i="1"/>
  <c r="AZ99" i="1"/>
  <c r="AY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I99" i="1"/>
  <c r="BV98" i="1"/>
  <c r="BW98" i="1" s="1"/>
  <c r="BU98" i="1"/>
  <c r="BT98" i="1"/>
  <c r="BS98" i="1"/>
  <c r="BP98" i="1"/>
  <c r="BN98" i="1"/>
  <c r="BO98" i="1" s="1"/>
  <c r="BI98" i="1"/>
  <c r="BE98" i="1"/>
  <c r="BC98" i="1"/>
  <c r="BB98" i="1"/>
  <c r="BA98" i="1"/>
  <c r="AY98" i="1"/>
  <c r="AZ98" i="1" s="1"/>
  <c r="AW98" i="1"/>
  <c r="AV98" i="1"/>
  <c r="AU98" i="1"/>
  <c r="AT98" i="1"/>
  <c r="AS98" i="1"/>
  <c r="AR98" i="1"/>
  <c r="AQ98" i="1"/>
  <c r="AP98" i="1"/>
  <c r="AO98" i="1"/>
  <c r="AN98" i="1"/>
  <c r="AM98" i="1"/>
  <c r="AX98" i="1" s="1"/>
  <c r="BD98" i="1" s="1"/>
  <c r="AL98" i="1"/>
  <c r="AK98" i="1"/>
  <c r="AJ98" i="1"/>
  <c r="AI98" i="1"/>
  <c r="AH98" i="1"/>
  <c r="BM98" i="1" s="1"/>
  <c r="AG98" i="1"/>
  <c r="I98" i="1"/>
  <c r="BV97" i="1"/>
  <c r="BU97" i="1"/>
  <c r="BN97" i="1"/>
  <c r="BH97" i="1"/>
  <c r="BI97" i="1" s="1"/>
  <c r="BE97" i="1"/>
  <c r="BC97" i="1"/>
  <c r="BB97" i="1"/>
  <c r="BA97" i="1"/>
  <c r="AY97" i="1"/>
  <c r="AZ97" i="1" s="1"/>
  <c r="AW97" i="1"/>
  <c r="AV97" i="1"/>
  <c r="AU97" i="1"/>
  <c r="AT97" i="1"/>
  <c r="AS97" i="1"/>
  <c r="AR97" i="1"/>
  <c r="AQ97" i="1"/>
  <c r="AP97" i="1"/>
  <c r="AO97" i="1"/>
  <c r="AN97" i="1"/>
  <c r="AM97" i="1"/>
  <c r="AX97" i="1" s="1"/>
  <c r="BD97" i="1" s="1"/>
  <c r="AL97" i="1"/>
  <c r="AK97" i="1"/>
  <c r="AJ97" i="1"/>
  <c r="AI97" i="1"/>
  <c r="AH97" i="1"/>
  <c r="BM97" i="1" s="1"/>
  <c r="AG97" i="1"/>
  <c r="I97" i="1"/>
  <c r="BV96" i="1"/>
  <c r="BU96" i="1"/>
  <c r="BN96" i="1"/>
  <c r="BO96" i="1" s="1"/>
  <c r="BI96" i="1"/>
  <c r="BE96" i="1"/>
  <c r="BC96" i="1"/>
  <c r="BB96" i="1"/>
  <c r="BA96" i="1"/>
  <c r="AY96" i="1"/>
  <c r="AZ96" i="1" s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BM96" i="1" s="1"/>
  <c r="AG96" i="1"/>
  <c r="I96" i="1"/>
  <c r="BV95" i="1"/>
  <c r="BU95" i="1"/>
  <c r="BN95" i="1"/>
  <c r="BH95" i="1"/>
  <c r="BO95" i="1" s="1"/>
  <c r="BE95" i="1"/>
  <c r="BC95" i="1"/>
  <c r="BB95" i="1"/>
  <c r="BA95" i="1"/>
  <c r="AY95" i="1"/>
  <c r="AZ95" i="1" s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BM95" i="1" s="1"/>
  <c r="AG95" i="1"/>
  <c r="I95" i="1"/>
  <c r="BV94" i="1"/>
  <c r="BU94" i="1"/>
  <c r="BO94" i="1"/>
  <c r="BN94" i="1"/>
  <c r="BM94" i="1"/>
  <c r="BI94" i="1"/>
  <c r="BE94" i="1"/>
  <c r="BC94" i="1"/>
  <c r="BB94" i="1"/>
  <c r="BA94" i="1"/>
  <c r="AZ94" i="1"/>
  <c r="AY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I94" i="1"/>
  <c r="BV93" i="1"/>
  <c r="BU93" i="1"/>
  <c r="BN93" i="1"/>
  <c r="BO93" i="1" s="1"/>
  <c r="BM93" i="1"/>
  <c r="BI93" i="1"/>
  <c r="BE93" i="1"/>
  <c r="BC93" i="1"/>
  <c r="BB93" i="1"/>
  <c r="BA93" i="1"/>
  <c r="AZ93" i="1"/>
  <c r="AY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I93" i="1"/>
  <c r="BV92" i="1"/>
  <c r="BU92" i="1"/>
  <c r="BN92" i="1"/>
  <c r="BO92" i="1" s="1"/>
  <c r="BI92" i="1"/>
  <c r="BE92" i="1"/>
  <c r="BC92" i="1"/>
  <c r="BB92" i="1"/>
  <c r="BA92" i="1"/>
  <c r="AY92" i="1"/>
  <c r="AZ92" i="1" s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BM92" i="1" s="1"/>
  <c r="AG92" i="1"/>
  <c r="I92" i="1"/>
  <c r="BV91" i="1"/>
  <c r="BU91" i="1"/>
  <c r="BN91" i="1"/>
  <c r="BO91" i="1" s="1"/>
  <c r="BI91" i="1"/>
  <c r="BE91" i="1"/>
  <c r="BC91" i="1"/>
  <c r="BB91" i="1"/>
  <c r="BA91" i="1"/>
  <c r="AY91" i="1"/>
  <c r="AZ91" i="1" s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BM91" i="1" s="1"/>
  <c r="AG91" i="1"/>
  <c r="I91" i="1"/>
  <c r="BV90" i="1"/>
  <c r="BU90" i="1"/>
  <c r="BO90" i="1"/>
  <c r="BN90" i="1"/>
  <c r="BM90" i="1"/>
  <c r="BI90" i="1"/>
  <c r="BE90" i="1"/>
  <c r="BC90" i="1"/>
  <c r="BB90" i="1"/>
  <c r="BA90" i="1"/>
  <c r="AZ90" i="1"/>
  <c r="AY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I90" i="1"/>
  <c r="BV89" i="1"/>
  <c r="BU89" i="1"/>
  <c r="BO89" i="1"/>
  <c r="BN89" i="1"/>
  <c r="BM89" i="1"/>
  <c r="BI89" i="1"/>
  <c r="BE89" i="1"/>
  <c r="BC89" i="1"/>
  <c r="BB89" i="1"/>
  <c r="BA89" i="1"/>
  <c r="AZ89" i="1"/>
  <c r="AY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I89" i="1"/>
  <c r="BV88" i="1"/>
  <c r="BU88" i="1"/>
  <c r="BN88" i="1"/>
  <c r="BO88" i="1" s="1"/>
  <c r="BM88" i="1"/>
  <c r="BI88" i="1"/>
  <c r="BE88" i="1"/>
  <c r="BC88" i="1"/>
  <c r="BB88" i="1"/>
  <c r="BA88" i="1"/>
  <c r="AZ88" i="1"/>
  <c r="AY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I88" i="1"/>
  <c r="BV87" i="1"/>
  <c r="BU87" i="1"/>
  <c r="BN87" i="1"/>
  <c r="BO87" i="1" s="1"/>
  <c r="BM87" i="1"/>
  <c r="BI87" i="1"/>
  <c r="BE87" i="1"/>
  <c r="BC87" i="1"/>
  <c r="BB87" i="1"/>
  <c r="BA87" i="1"/>
  <c r="AZ87" i="1"/>
  <c r="AY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I87" i="1"/>
  <c r="BV86" i="1"/>
  <c r="BU86" i="1"/>
  <c r="BO86" i="1"/>
  <c r="BN86" i="1"/>
  <c r="BM86" i="1"/>
  <c r="BI86" i="1"/>
  <c r="BE86" i="1"/>
  <c r="BC86" i="1"/>
  <c r="BB86" i="1"/>
  <c r="BA86" i="1"/>
  <c r="AZ86" i="1"/>
  <c r="AY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I86" i="1"/>
  <c r="BV85" i="1"/>
  <c r="BU85" i="1"/>
  <c r="BN85" i="1"/>
  <c r="BO85" i="1" s="1"/>
  <c r="BM85" i="1"/>
  <c r="BI85" i="1"/>
  <c r="BE85" i="1"/>
  <c r="BC85" i="1"/>
  <c r="BB85" i="1"/>
  <c r="BA85" i="1"/>
  <c r="AZ85" i="1"/>
  <c r="AY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I85" i="1"/>
  <c r="BV84" i="1"/>
  <c r="BU84" i="1"/>
  <c r="BN84" i="1"/>
  <c r="BO84" i="1" s="1"/>
  <c r="BM84" i="1"/>
  <c r="BI84" i="1"/>
  <c r="BE84" i="1"/>
  <c r="BC84" i="1"/>
  <c r="BB84" i="1"/>
  <c r="BA84" i="1"/>
  <c r="AZ84" i="1"/>
  <c r="AY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I84" i="1"/>
  <c r="BV83" i="1"/>
  <c r="BU83" i="1"/>
  <c r="BN83" i="1"/>
  <c r="BO83" i="1" s="1"/>
  <c r="BI83" i="1"/>
  <c r="BE83" i="1"/>
  <c r="BC83" i="1"/>
  <c r="BB83" i="1"/>
  <c r="BA83" i="1"/>
  <c r="AY83" i="1"/>
  <c r="AZ83" i="1" s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BM83" i="1" s="1"/>
  <c r="AG83" i="1"/>
  <c r="I83" i="1"/>
  <c r="BV82" i="1"/>
  <c r="BU82" i="1"/>
  <c r="BN82" i="1"/>
  <c r="BO82" i="1" s="1"/>
  <c r="BM82" i="1"/>
  <c r="BI82" i="1"/>
  <c r="BE82" i="1"/>
  <c r="BC82" i="1"/>
  <c r="BB82" i="1"/>
  <c r="BA82" i="1"/>
  <c r="AY82" i="1"/>
  <c r="AZ82" i="1" s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I82" i="1"/>
  <c r="BV81" i="1"/>
  <c r="BU81" i="1"/>
  <c r="BN81" i="1"/>
  <c r="BO81" i="1" s="1"/>
  <c r="BI81" i="1"/>
  <c r="BE81" i="1"/>
  <c r="BC81" i="1"/>
  <c r="BB81" i="1"/>
  <c r="BA81" i="1"/>
  <c r="AY81" i="1"/>
  <c r="AZ81" i="1" s="1"/>
  <c r="AW81" i="1"/>
  <c r="AV81" i="1"/>
  <c r="AU81" i="1"/>
  <c r="AT81" i="1"/>
  <c r="AS81" i="1"/>
  <c r="AR81" i="1"/>
  <c r="AQ81" i="1"/>
  <c r="AP81" i="1"/>
  <c r="AO81" i="1"/>
  <c r="AN81" i="1"/>
  <c r="AM81" i="1"/>
  <c r="AX81" i="1" s="1"/>
  <c r="AL81" i="1"/>
  <c r="AK81" i="1"/>
  <c r="AJ81" i="1"/>
  <c r="AI81" i="1"/>
  <c r="AH81" i="1"/>
  <c r="BM81" i="1" s="1"/>
  <c r="AG81" i="1"/>
  <c r="I81" i="1"/>
  <c r="BV80" i="1"/>
  <c r="BU80" i="1"/>
  <c r="BN80" i="1"/>
  <c r="BO80" i="1" s="1"/>
  <c r="BM80" i="1"/>
  <c r="BI80" i="1"/>
  <c r="BE80" i="1"/>
  <c r="BC80" i="1"/>
  <c r="BB80" i="1"/>
  <c r="BA80" i="1"/>
  <c r="AZ80" i="1"/>
  <c r="AY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I80" i="1"/>
  <c r="BV79" i="1"/>
  <c r="BU79" i="1"/>
  <c r="BN79" i="1"/>
  <c r="BO79" i="1" s="1"/>
  <c r="BM79" i="1"/>
  <c r="BI79" i="1"/>
  <c r="BE79" i="1"/>
  <c r="BC79" i="1"/>
  <c r="BB79" i="1"/>
  <c r="BA79" i="1"/>
  <c r="AY79" i="1"/>
  <c r="AZ79" i="1" s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I79" i="1"/>
  <c r="BV78" i="1"/>
  <c r="BU78" i="1"/>
  <c r="BN78" i="1"/>
  <c r="BO78" i="1" s="1"/>
  <c r="BI78" i="1"/>
  <c r="BE78" i="1"/>
  <c r="BC78" i="1"/>
  <c r="BB78" i="1"/>
  <c r="BA78" i="1"/>
  <c r="AY78" i="1"/>
  <c r="AZ78" i="1" s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BM78" i="1" s="1"/>
  <c r="AG78" i="1"/>
  <c r="I78" i="1"/>
  <c r="BV77" i="1"/>
  <c r="BU77" i="1"/>
  <c r="BN77" i="1"/>
  <c r="BO77" i="1" s="1"/>
  <c r="BM77" i="1"/>
  <c r="BI77" i="1"/>
  <c r="BE77" i="1"/>
  <c r="BC77" i="1"/>
  <c r="BB77" i="1"/>
  <c r="BA77" i="1"/>
  <c r="AZ77" i="1"/>
  <c r="AY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I77" i="1"/>
  <c r="BV76" i="1"/>
  <c r="BU76" i="1"/>
  <c r="BN76" i="1"/>
  <c r="BO76" i="1" s="1"/>
  <c r="BM76" i="1"/>
  <c r="BI76" i="1"/>
  <c r="BE76" i="1"/>
  <c r="BC76" i="1"/>
  <c r="BB76" i="1"/>
  <c r="BA76" i="1"/>
  <c r="AZ76" i="1"/>
  <c r="AY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I76" i="1"/>
  <c r="BV75" i="1"/>
  <c r="BU75" i="1"/>
  <c r="BN75" i="1"/>
  <c r="BO75" i="1" s="1"/>
  <c r="BM75" i="1"/>
  <c r="BI75" i="1"/>
  <c r="BE75" i="1"/>
  <c r="BC75" i="1"/>
  <c r="BB75" i="1"/>
  <c r="BA75" i="1"/>
  <c r="AZ75" i="1"/>
  <c r="AY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I75" i="1"/>
  <c r="BV74" i="1"/>
  <c r="BU74" i="1"/>
  <c r="BO74" i="1"/>
  <c r="BN74" i="1"/>
  <c r="BM74" i="1"/>
  <c r="BI74" i="1"/>
  <c r="BE74" i="1"/>
  <c r="BC74" i="1"/>
  <c r="BB74" i="1"/>
  <c r="BA74" i="1"/>
  <c r="AZ74" i="1"/>
  <c r="AY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I74" i="1"/>
  <c r="BV73" i="1"/>
  <c r="BU73" i="1"/>
  <c r="BN73" i="1"/>
  <c r="BO73" i="1" s="1"/>
  <c r="BI73" i="1"/>
  <c r="BE73" i="1"/>
  <c r="BC73" i="1"/>
  <c r="BB73" i="1"/>
  <c r="BA73" i="1"/>
  <c r="AZ73" i="1"/>
  <c r="AY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BM73" i="1" s="1"/>
  <c r="AG73" i="1"/>
  <c r="I73" i="1"/>
  <c r="BV72" i="1"/>
  <c r="BU72" i="1"/>
  <c r="BN72" i="1"/>
  <c r="BO72" i="1" s="1"/>
  <c r="BI72" i="1"/>
  <c r="BE72" i="1"/>
  <c r="BC72" i="1"/>
  <c r="BB72" i="1"/>
  <c r="BA72" i="1"/>
  <c r="AY72" i="1"/>
  <c r="AZ72" i="1" s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BM72" i="1" s="1"/>
  <c r="AG72" i="1"/>
  <c r="I72" i="1"/>
  <c r="BV71" i="1"/>
  <c r="BU71" i="1"/>
  <c r="BN71" i="1"/>
  <c r="BO71" i="1" s="1"/>
  <c r="BI71" i="1"/>
  <c r="BE71" i="1"/>
  <c r="BC71" i="1"/>
  <c r="BB71" i="1"/>
  <c r="BA71" i="1"/>
  <c r="AZ71" i="1"/>
  <c r="AY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BM71" i="1" s="1"/>
  <c r="AG71" i="1"/>
  <c r="I71" i="1"/>
  <c r="BV70" i="1"/>
  <c r="BU70" i="1"/>
  <c r="BN70" i="1"/>
  <c r="BO70" i="1" s="1"/>
  <c r="BI70" i="1"/>
  <c r="BE70" i="1"/>
  <c r="BC70" i="1"/>
  <c r="BB70" i="1"/>
  <c r="BA70" i="1"/>
  <c r="AY70" i="1"/>
  <c r="AZ70" i="1" s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BM70" i="1" s="1"/>
  <c r="AG70" i="1"/>
  <c r="I70" i="1"/>
  <c r="BV69" i="1"/>
  <c r="BU69" i="1"/>
  <c r="BN69" i="1"/>
  <c r="BO69" i="1" s="1"/>
  <c r="BI69" i="1"/>
  <c r="BE69" i="1"/>
  <c r="BC69" i="1"/>
  <c r="BB69" i="1"/>
  <c r="BA69" i="1"/>
  <c r="AY69" i="1"/>
  <c r="AZ69" i="1" s="1"/>
  <c r="AW69" i="1"/>
  <c r="AV69" i="1"/>
  <c r="AU69" i="1"/>
  <c r="AT69" i="1"/>
  <c r="AS69" i="1"/>
  <c r="AR69" i="1"/>
  <c r="AQ69" i="1"/>
  <c r="AP69" i="1"/>
  <c r="AO69" i="1"/>
  <c r="AN69" i="1"/>
  <c r="AM69" i="1"/>
  <c r="AX69" i="1" s="1"/>
  <c r="BD69" i="1" s="1"/>
  <c r="AL69" i="1"/>
  <c r="AK69" i="1"/>
  <c r="AJ69" i="1"/>
  <c r="AI69" i="1"/>
  <c r="AH69" i="1"/>
  <c r="BM69" i="1" s="1"/>
  <c r="AG69" i="1"/>
  <c r="I69" i="1"/>
  <c r="BV68" i="1"/>
  <c r="BU68" i="1"/>
  <c r="BN68" i="1"/>
  <c r="BO68" i="1" s="1"/>
  <c r="BI68" i="1"/>
  <c r="BE68" i="1"/>
  <c r="BC68" i="1"/>
  <c r="BB68" i="1"/>
  <c r="BA68" i="1"/>
  <c r="AZ68" i="1"/>
  <c r="AY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BM68" i="1" s="1"/>
  <c r="AG68" i="1"/>
  <c r="I68" i="1"/>
  <c r="BV67" i="1"/>
  <c r="BU67" i="1"/>
  <c r="BN67" i="1"/>
  <c r="BO67" i="1" s="1"/>
  <c r="BI67" i="1"/>
  <c r="BE67" i="1"/>
  <c r="BC67" i="1"/>
  <c r="BB67" i="1"/>
  <c r="BA67" i="1"/>
  <c r="AY67" i="1"/>
  <c r="AZ67" i="1" s="1"/>
  <c r="AW67" i="1"/>
  <c r="AV67" i="1"/>
  <c r="AU67" i="1"/>
  <c r="AT67" i="1"/>
  <c r="AS67" i="1"/>
  <c r="AR67" i="1"/>
  <c r="AQ67" i="1"/>
  <c r="AP67" i="1"/>
  <c r="AO67" i="1"/>
  <c r="AN67" i="1"/>
  <c r="AM67" i="1"/>
  <c r="AX67" i="1" s="1"/>
  <c r="BD67" i="1" s="1"/>
  <c r="AL67" i="1"/>
  <c r="AK67" i="1"/>
  <c r="AJ67" i="1"/>
  <c r="AI67" i="1"/>
  <c r="AH67" i="1"/>
  <c r="BM67" i="1" s="1"/>
  <c r="AG67" i="1"/>
  <c r="I67" i="1"/>
  <c r="BV66" i="1"/>
  <c r="BU66" i="1"/>
  <c r="BN66" i="1"/>
  <c r="BO66" i="1" s="1"/>
  <c r="BI66" i="1"/>
  <c r="BE66" i="1"/>
  <c r="BC66" i="1"/>
  <c r="BB66" i="1"/>
  <c r="BA66" i="1"/>
  <c r="AZ66" i="1"/>
  <c r="AY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BM66" i="1" s="1"/>
  <c r="AG66" i="1"/>
  <c r="I66" i="1"/>
  <c r="BV65" i="1"/>
  <c r="BU65" i="1"/>
  <c r="BN65" i="1"/>
  <c r="BO65" i="1" s="1"/>
  <c r="BI65" i="1"/>
  <c r="BE65" i="1"/>
  <c r="BC65" i="1"/>
  <c r="BB65" i="1"/>
  <c r="BA65" i="1"/>
  <c r="AY65" i="1"/>
  <c r="AZ65" i="1" s="1"/>
  <c r="AW65" i="1"/>
  <c r="AV65" i="1"/>
  <c r="AU65" i="1"/>
  <c r="AT65" i="1"/>
  <c r="AS65" i="1"/>
  <c r="AR65" i="1"/>
  <c r="AQ65" i="1"/>
  <c r="AP65" i="1"/>
  <c r="AO65" i="1"/>
  <c r="AN65" i="1"/>
  <c r="AM65" i="1"/>
  <c r="AX65" i="1" s="1"/>
  <c r="BD65" i="1" s="1"/>
  <c r="AL65" i="1"/>
  <c r="AK65" i="1"/>
  <c r="AJ65" i="1"/>
  <c r="AI65" i="1"/>
  <c r="AH65" i="1"/>
  <c r="BM65" i="1" s="1"/>
  <c r="AG65" i="1"/>
  <c r="I65" i="1"/>
  <c r="BV64" i="1"/>
  <c r="BU64" i="1"/>
  <c r="BN64" i="1"/>
  <c r="BO64" i="1" s="1"/>
  <c r="BI64" i="1"/>
  <c r="BE64" i="1"/>
  <c r="BC64" i="1"/>
  <c r="BB64" i="1"/>
  <c r="BA64" i="1"/>
  <c r="AZ64" i="1"/>
  <c r="AY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BM64" i="1" s="1"/>
  <c r="AG64" i="1"/>
  <c r="I64" i="1"/>
  <c r="BV63" i="1"/>
  <c r="BU63" i="1"/>
  <c r="BN63" i="1"/>
  <c r="BO63" i="1" s="1"/>
  <c r="BI63" i="1"/>
  <c r="BE63" i="1"/>
  <c r="BC63" i="1"/>
  <c r="BB63" i="1"/>
  <c r="BA63" i="1"/>
  <c r="AY63" i="1"/>
  <c r="AZ63" i="1" s="1"/>
  <c r="AW63" i="1"/>
  <c r="AV63" i="1"/>
  <c r="AU63" i="1"/>
  <c r="AT63" i="1"/>
  <c r="AS63" i="1"/>
  <c r="AR63" i="1"/>
  <c r="AQ63" i="1"/>
  <c r="AP63" i="1"/>
  <c r="AO63" i="1"/>
  <c r="AN63" i="1"/>
  <c r="AM63" i="1"/>
  <c r="AX63" i="1" s="1"/>
  <c r="BD63" i="1" s="1"/>
  <c r="AL63" i="1"/>
  <c r="AK63" i="1"/>
  <c r="AJ63" i="1"/>
  <c r="AI63" i="1"/>
  <c r="AH63" i="1"/>
  <c r="BM63" i="1" s="1"/>
  <c r="AG63" i="1"/>
  <c r="I63" i="1"/>
  <c r="BV62" i="1"/>
  <c r="BU62" i="1"/>
  <c r="BN62" i="1"/>
  <c r="BO62" i="1" s="1"/>
  <c r="BI62" i="1"/>
  <c r="BE62" i="1"/>
  <c r="BC62" i="1"/>
  <c r="BB62" i="1"/>
  <c r="BA62" i="1"/>
  <c r="AZ62" i="1"/>
  <c r="AY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BM62" i="1" s="1"/>
  <c r="AG62" i="1"/>
  <c r="I62" i="1"/>
  <c r="BV61" i="1"/>
  <c r="BU61" i="1"/>
  <c r="BN61" i="1"/>
  <c r="BO61" i="1" s="1"/>
  <c r="BI61" i="1"/>
  <c r="BE61" i="1"/>
  <c r="BC61" i="1"/>
  <c r="BB61" i="1"/>
  <c r="BA61" i="1"/>
  <c r="AY61" i="1"/>
  <c r="AZ61" i="1" s="1"/>
  <c r="AW61" i="1"/>
  <c r="AV61" i="1"/>
  <c r="AU61" i="1"/>
  <c r="AT61" i="1"/>
  <c r="AS61" i="1"/>
  <c r="AR61" i="1"/>
  <c r="AQ61" i="1"/>
  <c r="AP61" i="1"/>
  <c r="AO61" i="1"/>
  <c r="AN61" i="1"/>
  <c r="AM61" i="1"/>
  <c r="AX61" i="1" s="1"/>
  <c r="BD61" i="1" s="1"/>
  <c r="AL61" i="1"/>
  <c r="AK61" i="1"/>
  <c r="AJ61" i="1"/>
  <c r="AI61" i="1"/>
  <c r="AH61" i="1"/>
  <c r="BM61" i="1" s="1"/>
  <c r="AG61" i="1"/>
  <c r="I61" i="1"/>
  <c r="BV60" i="1"/>
  <c r="BU60" i="1"/>
  <c r="BN60" i="1"/>
  <c r="BO60" i="1" s="1"/>
  <c r="BI60" i="1"/>
  <c r="BE60" i="1"/>
  <c r="BC60" i="1"/>
  <c r="BB60" i="1"/>
  <c r="BA60" i="1"/>
  <c r="AY60" i="1"/>
  <c r="AZ60" i="1" s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BM60" i="1" s="1"/>
  <c r="AG60" i="1"/>
  <c r="I60" i="1"/>
  <c r="BV59" i="1"/>
  <c r="BO59" i="1"/>
  <c r="BN59" i="1"/>
  <c r="BI59" i="1"/>
  <c r="BE59" i="1"/>
  <c r="BC59" i="1"/>
  <c r="BB59" i="1"/>
  <c r="BA59" i="1"/>
  <c r="AY59" i="1"/>
  <c r="AZ59" i="1" s="1"/>
  <c r="AV59" i="1"/>
  <c r="AU59" i="1"/>
  <c r="AT59" i="1"/>
  <c r="AS59" i="1"/>
  <c r="AR59" i="1"/>
  <c r="AQ59" i="1"/>
  <c r="AP59" i="1"/>
  <c r="AO59" i="1"/>
  <c r="AN59" i="1"/>
  <c r="AM59" i="1"/>
  <c r="AX59" i="1" s="1"/>
  <c r="BD59" i="1" s="1"/>
  <c r="AK59" i="1"/>
  <c r="AH59" i="1"/>
  <c r="BM59" i="1" s="1"/>
  <c r="I59" i="1"/>
  <c r="G59" i="1"/>
  <c r="AI59" i="1" s="1"/>
  <c r="BV58" i="1"/>
  <c r="BN58" i="1"/>
  <c r="BO58" i="1" s="1"/>
  <c r="BI58" i="1"/>
  <c r="BE58" i="1"/>
  <c r="BC58" i="1"/>
  <c r="BB58" i="1"/>
  <c r="BA58" i="1"/>
  <c r="AY58" i="1"/>
  <c r="AZ58" i="1" s="1"/>
  <c r="AV58" i="1"/>
  <c r="AU58" i="1"/>
  <c r="AT58" i="1"/>
  <c r="AS58" i="1"/>
  <c r="AR58" i="1"/>
  <c r="AQ58" i="1"/>
  <c r="AP58" i="1"/>
  <c r="AO58" i="1"/>
  <c r="AN58" i="1"/>
  <c r="AX58" i="1" s="1"/>
  <c r="BD58" i="1" s="1"/>
  <c r="AM58" i="1"/>
  <c r="AK58" i="1"/>
  <c r="AH58" i="1"/>
  <c r="BM58" i="1" s="1"/>
  <c r="I58" i="1"/>
  <c r="G58" i="1"/>
  <c r="AJ58" i="1" s="1"/>
  <c r="BV57" i="1"/>
  <c r="BU57" i="1"/>
  <c r="BN57" i="1"/>
  <c r="BO57" i="1" s="1"/>
  <c r="BM57" i="1"/>
  <c r="BI57" i="1"/>
  <c r="BE57" i="1"/>
  <c r="BC57" i="1"/>
  <c r="BB57" i="1"/>
  <c r="BA57" i="1"/>
  <c r="AY57" i="1"/>
  <c r="AZ57" i="1" s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I57" i="1"/>
  <c r="BV56" i="1"/>
  <c r="BU56" i="1"/>
  <c r="BN56" i="1"/>
  <c r="BO56" i="1" s="1"/>
  <c r="BI56" i="1"/>
  <c r="BE56" i="1"/>
  <c r="BC56" i="1"/>
  <c r="BB56" i="1"/>
  <c r="BA56" i="1"/>
  <c r="AY56" i="1"/>
  <c r="AZ56" i="1" s="1"/>
  <c r="AW56" i="1"/>
  <c r="AV56" i="1"/>
  <c r="AU56" i="1"/>
  <c r="AT56" i="1"/>
  <c r="AS56" i="1"/>
  <c r="AR56" i="1"/>
  <c r="AQ56" i="1"/>
  <c r="AP56" i="1"/>
  <c r="AO56" i="1"/>
  <c r="AN56" i="1"/>
  <c r="AM56" i="1"/>
  <c r="AX56" i="1" s="1"/>
  <c r="BD56" i="1" s="1"/>
  <c r="AL56" i="1"/>
  <c r="AK56" i="1"/>
  <c r="AJ56" i="1"/>
  <c r="AI56" i="1"/>
  <c r="AH56" i="1"/>
  <c r="BM56" i="1" s="1"/>
  <c r="AG56" i="1"/>
  <c r="I56" i="1"/>
  <c r="BV55" i="1"/>
  <c r="BU55" i="1"/>
  <c r="BN55" i="1"/>
  <c r="BO55" i="1" s="1"/>
  <c r="BM55" i="1"/>
  <c r="BI55" i="1"/>
  <c r="BE55" i="1"/>
  <c r="BC55" i="1"/>
  <c r="BB55" i="1"/>
  <c r="BA55" i="1"/>
  <c r="AY55" i="1"/>
  <c r="AZ55" i="1" s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I55" i="1"/>
  <c r="BV54" i="1"/>
  <c r="BU54" i="1"/>
  <c r="BN54" i="1"/>
  <c r="BO54" i="1" s="1"/>
  <c r="BI54" i="1"/>
  <c r="BE54" i="1"/>
  <c r="BC54" i="1"/>
  <c r="BB54" i="1"/>
  <c r="BA54" i="1"/>
  <c r="AY54" i="1"/>
  <c r="AZ54" i="1" s="1"/>
  <c r="AW54" i="1"/>
  <c r="AV54" i="1"/>
  <c r="AU54" i="1"/>
  <c r="AT54" i="1"/>
  <c r="AS54" i="1"/>
  <c r="AR54" i="1"/>
  <c r="AQ54" i="1"/>
  <c r="AP54" i="1"/>
  <c r="AO54" i="1"/>
  <c r="AN54" i="1"/>
  <c r="AM54" i="1"/>
  <c r="AX54" i="1" s="1"/>
  <c r="BD54" i="1" s="1"/>
  <c r="AL54" i="1"/>
  <c r="AK54" i="1"/>
  <c r="AJ54" i="1"/>
  <c r="AI54" i="1"/>
  <c r="AH54" i="1"/>
  <c r="BM54" i="1" s="1"/>
  <c r="AG54" i="1"/>
  <c r="I54" i="1"/>
  <c r="BV53" i="1"/>
  <c r="BW47" i="1" s="1"/>
  <c r="BU53" i="1"/>
  <c r="BO53" i="1"/>
  <c r="BN53" i="1"/>
  <c r="BI53" i="1"/>
  <c r="BE53" i="1"/>
  <c r="BC53" i="1"/>
  <c r="BB53" i="1"/>
  <c r="BA53" i="1"/>
  <c r="AY53" i="1"/>
  <c r="AZ53" i="1" s="1"/>
  <c r="AW53" i="1"/>
  <c r="AV53" i="1"/>
  <c r="AU53" i="1"/>
  <c r="AT53" i="1"/>
  <c r="AS53" i="1"/>
  <c r="AR53" i="1"/>
  <c r="AQ53" i="1"/>
  <c r="AP53" i="1"/>
  <c r="AO53" i="1"/>
  <c r="AN53" i="1"/>
  <c r="AM53" i="1"/>
  <c r="AX53" i="1" s="1"/>
  <c r="BD53" i="1" s="1"/>
  <c r="AL53" i="1"/>
  <c r="AK53" i="1"/>
  <c r="AJ53" i="1"/>
  <c r="AI53" i="1"/>
  <c r="AH53" i="1"/>
  <c r="BM53" i="1" s="1"/>
  <c r="AG53" i="1"/>
  <c r="I53" i="1"/>
  <c r="BV52" i="1"/>
  <c r="BU52" i="1"/>
  <c r="BN52" i="1"/>
  <c r="BO52" i="1" s="1"/>
  <c r="BI52" i="1"/>
  <c r="BE52" i="1"/>
  <c r="BC52" i="1"/>
  <c r="BB52" i="1"/>
  <c r="BA52" i="1"/>
  <c r="AY52" i="1"/>
  <c r="AZ52" i="1" s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BM52" i="1" s="1"/>
  <c r="AG52" i="1"/>
  <c r="I52" i="1"/>
  <c r="BV51" i="1"/>
  <c r="BU51" i="1"/>
  <c r="BN51" i="1"/>
  <c r="BO51" i="1" s="1"/>
  <c r="BM51" i="1"/>
  <c r="BI51" i="1"/>
  <c r="BE51" i="1"/>
  <c r="BC51" i="1"/>
  <c r="BB51" i="1"/>
  <c r="BA51" i="1"/>
  <c r="AY51" i="1"/>
  <c r="AZ51" i="1" s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I51" i="1"/>
  <c r="BV50" i="1"/>
  <c r="BU50" i="1"/>
  <c r="BN50" i="1"/>
  <c r="BO50" i="1" s="1"/>
  <c r="BM50" i="1"/>
  <c r="BI50" i="1"/>
  <c r="BE50" i="1"/>
  <c r="BC50" i="1"/>
  <c r="BB50" i="1"/>
  <c r="BA50" i="1"/>
  <c r="AY50" i="1"/>
  <c r="AZ50" i="1" s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I50" i="1"/>
  <c r="BV49" i="1"/>
  <c r="BU49" i="1"/>
  <c r="BO49" i="1"/>
  <c r="BN49" i="1"/>
  <c r="BM49" i="1"/>
  <c r="BI49" i="1"/>
  <c r="BE49" i="1"/>
  <c r="BC49" i="1"/>
  <c r="BB49" i="1"/>
  <c r="BA49" i="1"/>
  <c r="AY49" i="1"/>
  <c r="AZ49" i="1" s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I49" i="1"/>
  <c r="BV48" i="1"/>
  <c r="BU48" i="1"/>
  <c r="BN48" i="1"/>
  <c r="BO48" i="1" s="1"/>
  <c r="BM48" i="1"/>
  <c r="BI48" i="1"/>
  <c r="BE48" i="1"/>
  <c r="BC48" i="1"/>
  <c r="BB48" i="1"/>
  <c r="BA48" i="1"/>
  <c r="AY48" i="1"/>
  <c r="AZ48" i="1" s="1"/>
  <c r="AW48" i="1"/>
  <c r="AV48" i="1"/>
  <c r="AU48" i="1"/>
  <c r="AT48" i="1"/>
  <c r="AS48" i="1"/>
  <c r="AR48" i="1"/>
  <c r="AQ48" i="1"/>
  <c r="AP48" i="1"/>
  <c r="AO48" i="1"/>
  <c r="AN48" i="1"/>
  <c r="AM48" i="1"/>
  <c r="AX48" i="1" s="1"/>
  <c r="AL48" i="1"/>
  <c r="AK48" i="1"/>
  <c r="AJ48" i="1"/>
  <c r="AI48" i="1"/>
  <c r="AH48" i="1"/>
  <c r="AG48" i="1"/>
  <c r="I48" i="1"/>
  <c r="BV47" i="1"/>
  <c r="BU47" i="1"/>
  <c r="BP47" i="1"/>
  <c r="BI47" i="1"/>
  <c r="BE47" i="1"/>
  <c r="BC47" i="1"/>
  <c r="BB47" i="1"/>
  <c r="BA47" i="1"/>
  <c r="AY47" i="1"/>
  <c r="AZ47" i="1" s="1"/>
  <c r="AW47" i="1"/>
  <c r="AV47" i="1"/>
  <c r="AU47" i="1"/>
  <c r="AT47" i="1"/>
  <c r="AS47" i="1"/>
  <c r="AR47" i="1"/>
  <c r="AQ47" i="1"/>
  <c r="AP47" i="1"/>
  <c r="AO47" i="1"/>
  <c r="AX47" i="1" s="1"/>
  <c r="AN47" i="1"/>
  <c r="AM47" i="1"/>
  <c r="AL47" i="1"/>
  <c r="AK47" i="1"/>
  <c r="AI47" i="1"/>
  <c r="AG47" i="1"/>
  <c r="V47" i="1"/>
  <c r="AJ47" i="1" s="1"/>
  <c r="R47" i="1"/>
  <c r="Q47" i="1"/>
  <c r="BS47" i="1" s="1"/>
  <c r="P47" i="1"/>
  <c r="BT47" i="1" s="1"/>
  <c r="I47" i="1"/>
  <c r="BV46" i="1"/>
  <c r="BU46" i="1"/>
  <c r="BO46" i="1"/>
  <c r="BN46" i="1"/>
  <c r="BI46" i="1"/>
  <c r="BE46" i="1"/>
  <c r="BC46" i="1"/>
  <c r="BB46" i="1"/>
  <c r="BA46" i="1"/>
  <c r="AY46" i="1"/>
  <c r="AZ46" i="1" s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BM46" i="1" s="1"/>
  <c r="AG46" i="1"/>
  <c r="I46" i="1"/>
  <c r="BV45" i="1"/>
  <c r="BU45" i="1"/>
  <c r="BN45" i="1"/>
  <c r="BO45" i="1" s="1"/>
  <c r="BI45" i="1"/>
  <c r="BE45" i="1"/>
  <c r="BC45" i="1"/>
  <c r="BB45" i="1"/>
  <c r="BA45" i="1"/>
  <c r="AY45" i="1"/>
  <c r="AZ45" i="1" s="1"/>
  <c r="AW45" i="1"/>
  <c r="AV45" i="1"/>
  <c r="AU45" i="1"/>
  <c r="AT45" i="1"/>
  <c r="AS45" i="1"/>
  <c r="AR45" i="1"/>
  <c r="AQ45" i="1"/>
  <c r="AP45" i="1"/>
  <c r="AO45" i="1"/>
  <c r="AN45" i="1"/>
  <c r="AM45" i="1"/>
  <c r="AX45" i="1" s="1"/>
  <c r="AL45" i="1"/>
  <c r="AK45" i="1"/>
  <c r="AJ45" i="1"/>
  <c r="AI45" i="1"/>
  <c r="AH45" i="1"/>
  <c r="BM45" i="1" s="1"/>
  <c r="AG45" i="1"/>
  <c r="I45" i="1"/>
  <c r="BV44" i="1"/>
  <c r="BU44" i="1"/>
  <c r="BO44" i="1"/>
  <c r="BN44" i="1"/>
  <c r="BI44" i="1"/>
  <c r="BE44" i="1"/>
  <c r="BC44" i="1"/>
  <c r="BB44" i="1"/>
  <c r="BA44" i="1"/>
  <c r="AY44" i="1"/>
  <c r="AZ44" i="1" s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BM44" i="1" s="1"/>
  <c r="AG44" i="1"/>
  <c r="I44" i="1"/>
  <c r="BV43" i="1"/>
  <c r="BU43" i="1"/>
  <c r="BN43" i="1"/>
  <c r="BO43" i="1" s="1"/>
  <c r="BI43" i="1"/>
  <c r="BE43" i="1"/>
  <c r="BC43" i="1"/>
  <c r="BB43" i="1"/>
  <c r="BA43" i="1"/>
  <c r="AY43" i="1"/>
  <c r="AZ43" i="1" s="1"/>
  <c r="AW43" i="1"/>
  <c r="AV43" i="1"/>
  <c r="AU43" i="1"/>
  <c r="AT43" i="1"/>
  <c r="AS43" i="1"/>
  <c r="AR43" i="1"/>
  <c r="AQ43" i="1"/>
  <c r="AP43" i="1"/>
  <c r="AO43" i="1"/>
  <c r="AN43" i="1"/>
  <c r="AM43" i="1"/>
  <c r="AX43" i="1" s="1"/>
  <c r="AL43" i="1"/>
  <c r="AK43" i="1"/>
  <c r="AJ43" i="1"/>
  <c r="AI43" i="1"/>
  <c r="AH43" i="1"/>
  <c r="BM43" i="1" s="1"/>
  <c r="AG43" i="1"/>
  <c r="I43" i="1"/>
  <c r="BV42" i="1"/>
  <c r="BU42" i="1"/>
  <c r="BO42" i="1"/>
  <c r="BN42" i="1"/>
  <c r="BH42" i="1"/>
  <c r="BI42" i="1" s="1"/>
  <c r="BE42" i="1"/>
  <c r="BC42" i="1"/>
  <c r="BB42" i="1"/>
  <c r="BA42" i="1"/>
  <c r="AY42" i="1"/>
  <c r="AZ42" i="1" s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BM42" i="1" s="1"/>
  <c r="AG42" i="1"/>
  <c r="I42" i="1"/>
  <c r="BV41" i="1"/>
  <c r="BU41" i="1"/>
  <c r="BN41" i="1"/>
  <c r="BO41" i="1" s="1"/>
  <c r="BI41" i="1"/>
  <c r="BE41" i="1"/>
  <c r="BC41" i="1"/>
  <c r="BB41" i="1"/>
  <c r="BA41" i="1"/>
  <c r="AY41" i="1"/>
  <c r="AZ41" i="1" s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BM41" i="1" s="1"/>
  <c r="AG41" i="1"/>
  <c r="I41" i="1"/>
  <c r="BV40" i="1"/>
  <c r="BU40" i="1"/>
  <c r="BN40" i="1"/>
  <c r="BO40" i="1" s="1"/>
  <c r="BI40" i="1"/>
  <c r="BE40" i="1"/>
  <c r="BC40" i="1"/>
  <c r="BB40" i="1"/>
  <c r="BA40" i="1"/>
  <c r="AY40" i="1"/>
  <c r="AZ40" i="1" s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BM40" i="1" s="1"/>
  <c r="AG40" i="1"/>
  <c r="I40" i="1"/>
  <c r="BV39" i="1"/>
  <c r="BU39" i="1"/>
  <c r="BN39" i="1"/>
  <c r="BO39" i="1" s="1"/>
  <c r="BI39" i="1"/>
  <c r="BE39" i="1"/>
  <c r="BC39" i="1"/>
  <c r="BB39" i="1"/>
  <c r="BA39" i="1"/>
  <c r="AY39" i="1"/>
  <c r="AZ39" i="1" s="1"/>
  <c r="AW39" i="1"/>
  <c r="AV39" i="1"/>
  <c r="AU39" i="1"/>
  <c r="AT39" i="1"/>
  <c r="AS39" i="1"/>
  <c r="AR39" i="1"/>
  <c r="AQ39" i="1"/>
  <c r="AP39" i="1"/>
  <c r="AO39" i="1"/>
  <c r="AN39" i="1"/>
  <c r="AX39" i="1" s="1"/>
  <c r="AM39" i="1"/>
  <c r="AL39" i="1"/>
  <c r="AK39" i="1"/>
  <c r="AJ39" i="1"/>
  <c r="AI39" i="1"/>
  <c r="AH39" i="1"/>
  <c r="BM39" i="1" s="1"/>
  <c r="AG39" i="1"/>
  <c r="I39" i="1"/>
  <c r="BV38" i="1"/>
  <c r="BU38" i="1"/>
  <c r="BN38" i="1"/>
  <c r="BO38" i="1" s="1"/>
  <c r="BI38" i="1"/>
  <c r="BE38" i="1"/>
  <c r="BC38" i="1"/>
  <c r="BB38" i="1"/>
  <c r="BA38" i="1"/>
  <c r="AY38" i="1"/>
  <c r="AZ38" i="1" s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BM38" i="1" s="1"/>
  <c r="AG38" i="1"/>
  <c r="I38" i="1"/>
  <c r="BV37" i="1"/>
  <c r="BU37" i="1"/>
  <c r="BN37" i="1"/>
  <c r="BO37" i="1" s="1"/>
  <c r="BI37" i="1"/>
  <c r="BE37" i="1"/>
  <c r="BC37" i="1"/>
  <c r="BB37" i="1"/>
  <c r="BA37" i="1"/>
  <c r="AY37" i="1"/>
  <c r="AZ37" i="1" s="1"/>
  <c r="AW37" i="1"/>
  <c r="AV37" i="1"/>
  <c r="AU37" i="1"/>
  <c r="AT37" i="1"/>
  <c r="AS37" i="1"/>
  <c r="AR37" i="1"/>
  <c r="AQ37" i="1"/>
  <c r="AP37" i="1"/>
  <c r="AO37" i="1"/>
  <c r="AN37" i="1"/>
  <c r="AX37" i="1" s="1"/>
  <c r="BD37" i="1" s="1"/>
  <c r="AM37" i="1"/>
  <c r="AL37" i="1"/>
  <c r="AK37" i="1"/>
  <c r="AJ37" i="1"/>
  <c r="AI37" i="1"/>
  <c r="AH37" i="1"/>
  <c r="BM37" i="1" s="1"/>
  <c r="AG37" i="1"/>
  <c r="I37" i="1"/>
  <c r="BV36" i="1"/>
  <c r="BU36" i="1"/>
  <c r="BN36" i="1"/>
  <c r="BO36" i="1" s="1"/>
  <c r="BI36" i="1"/>
  <c r="BE36" i="1"/>
  <c r="BC36" i="1"/>
  <c r="BB36" i="1"/>
  <c r="BA36" i="1"/>
  <c r="AY36" i="1"/>
  <c r="AZ36" i="1" s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BM36" i="1" s="1"/>
  <c r="AG36" i="1"/>
  <c r="I36" i="1"/>
  <c r="BV35" i="1"/>
  <c r="BU35" i="1"/>
  <c r="BN35" i="1"/>
  <c r="BO35" i="1" s="1"/>
  <c r="BI35" i="1"/>
  <c r="BE35" i="1"/>
  <c r="BC35" i="1"/>
  <c r="BB35" i="1"/>
  <c r="BA35" i="1"/>
  <c r="AY35" i="1"/>
  <c r="AZ35" i="1" s="1"/>
  <c r="AW35" i="1"/>
  <c r="AV35" i="1"/>
  <c r="AU35" i="1"/>
  <c r="AT35" i="1"/>
  <c r="AS35" i="1"/>
  <c r="AR35" i="1"/>
  <c r="AQ35" i="1"/>
  <c r="AP35" i="1"/>
  <c r="AO35" i="1"/>
  <c r="AN35" i="1"/>
  <c r="AX35" i="1" s="1"/>
  <c r="BD35" i="1" s="1"/>
  <c r="AM35" i="1"/>
  <c r="AL35" i="1"/>
  <c r="AK35" i="1"/>
  <c r="AJ35" i="1"/>
  <c r="AI35" i="1"/>
  <c r="AH35" i="1"/>
  <c r="BM35" i="1" s="1"/>
  <c r="AG35" i="1"/>
  <c r="I35" i="1"/>
  <c r="BV34" i="1"/>
  <c r="BU34" i="1"/>
  <c r="BN34" i="1"/>
  <c r="BO34" i="1" s="1"/>
  <c r="BI34" i="1"/>
  <c r="BE34" i="1"/>
  <c r="BC34" i="1"/>
  <c r="BB34" i="1"/>
  <c r="BA34" i="1"/>
  <c r="AY34" i="1"/>
  <c r="AZ34" i="1" s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BM34" i="1" s="1"/>
  <c r="AG34" i="1"/>
  <c r="I34" i="1"/>
  <c r="BV33" i="1"/>
  <c r="BU33" i="1"/>
  <c r="BN33" i="1"/>
  <c r="BO33" i="1" s="1"/>
  <c r="BI33" i="1"/>
  <c r="BE33" i="1"/>
  <c r="BC33" i="1"/>
  <c r="BB33" i="1"/>
  <c r="BA33" i="1"/>
  <c r="AY33" i="1"/>
  <c r="AZ33" i="1" s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BM33" i="1" s="1"/>
  <c r="AG33" i="1"/>
  <c r="I33" i="1"/>
  <c r="BV32" i="1"/>
  <c r="BU32" i="1"/>
  <c r="BN32" i="1"/>
  <c r="BO32" i="1" s="1"/>
  <c r="BI32" i="1"/>
  <c r="BE32" i="1"/>
  <c r="BC32" i="1"/>
  <c r="BB32" i="1"/>
  <c r="BA32" i="1"/>
  <c r="AY32" i="1"/>
  <c r="AZ32" i="1" s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BM32" i="1" s="1"/>
  <c r="AG32" i="1"/>
  <c r="I32" i="1"/>
  <c r="BV31" i="1"/>
  <c r="BU31" i="1"/>
  <c r="BN31" i="1"/>
  <c r="BO31" i="1" s="1"/>
  <c r="BI31" i="1"/>
  <c r="BE31" i="1"/>
  <c r="BC31" i="1"/>
  <c r="BB31" i="1"/>
  <c r="BA31" i="1"/>
  <c r="AY31" i="1"/>
  <c r="AZ31" i="1" s="1"/>
  <c r="AW31" i="1"/>
  <c r="AV31" i="1"/>
  <c r="AU31" i="1"/>
  <c r="AT31" i="1"/>
  <c r="AS31" i="1"/>
  <c r="AR31" i="1"/>
  <c r="AQ31" i="1"/>
  <c r="AP31" i="1"/>
  <c r="AO31" i="1"/>
  <c r="AN31" i="1"/>
  <c r="AX31" i="1" s="1"/>
  <c r="AM31" i="1"/>
  <c r="AL31" i="1"/>
  <c r="AK31" i="1"/>
  <c r="AJ31" i="1"/>
  <c r="AI31" i="1"/>
  <c r="AH31" i="1"/>
  <c r="BM31" i="1" s="1"/>
  <c r="AG31" i="1"/>
  <c r="I31" i="1"/>
  <c r="BV30" i="1"/>
  <c r="BU30" i="1"/>
  <c r="BN30" i="1"/>
  <c r="BO30" i="1" s="1"/>
  <c r="BI30" i="1"/>
  <c r="BE30" i="1"/>
  <c r="BC30" i="1"/>
  <c r="BB30" i="1"/>
  <c r="BA30" i="1"/>
  <c r="AY30" i="1"/>
  <c r="AZ30" i="1" s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BM30" i="1" s="1"/>
  <c r="AG30" i="1"/>
  <c r="I30" i="1"/>
  <c r="BV29" i="1"/>
  <c r="BU29" i="1"/>
  <c r="BN29" i="1"/>
  <c r="BO29" i="1" s="1"/>
  <c r="BI29" i="1"/>
  <c r="BE29" i="1"/>
  <c r="BC29" i="1"/>
  <c r="BB29" i="1"/>
  <c r="BA29" i="1"/>
  <c r="AY29" i="1"/>
  <c r="AZ29" i="1" s="1"/>
  <c r="AW29" i="1"/>
  <c r="AV29" i="1"/>
  <c r="AU29" i="1"/>
  <c r="AT29" i="1"/>
  <c r="AS29" i="1"/>
  <c r="AR29" i="1"/>
  <c r="AQ29" i="1"/>
  <c r="AP29" i="1"/>
  <c r="AO29" i="1"/>
  <c r="AN29" i="1"/>
  <c r="AX29" i="1" s="1"/>
  <c r="BD29" i="1" s="1"/>
  <c r="AM29" i="1"/>
  <c r="AL29" i="1"/>
  <c r="AK29" i="1"/>
  <c r="AJ29" i="1"/>
  <c r="AI29" i="1"/>
  <c r="AH29" i="1"/>
  <c r="BM29" i="1" s="1"/>
  <c r="AG29" i="1"/>
  <c r="I29" i="1"/>
  <c r="BV28" i="1"/>
  <c r="BU28" i="1"/>
  <c r="BN28" i="1"/>
  <c r="BO28" i="1" s="1"/>
  <c r="BI28" i="1"/>
  <c r="BE28" i="1"/>
  <c r="BC28" i="1"/>
  <c r="BB28" i="1"/>
  <c r="BA28" i="1"/>
  <c r="AY28" i="1"/>
  <c r="AZ28" i="1" s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BM28" i="1" s="1"/>
  <c r="AG28" i="1"/>
  <c r="I28" i="1"/>
  <c r="BV27" i="1"/>
  <c r="BU27" i="1"/>
  <c r="BN27" i="1"/>
  <c r="BO27" i="1" s="1"/>
  <c r="BI27" i="1"/>
  <c r="BE27" i="1"/>
  <c r="BC27" i="1"/>
  <c r="BB27" i="1"/>
  <c r="BA27" i="1"/>
  <c r="AY27" i="1"/>
  <c r="AZ27" i="1" s="1"/>
  <c r="AW27" i="1"/>
  <c r="AV27" i="1"/>
  <c r="AU27" i="1"/>
  <c r="AT27" i="1"/>
  <c r="AS27" i="1"/>
  <c r="AR27" i="1"/>
  <c r="AQ27" i="1"/>
  <c r="AP27" i="1"/>
  <c r="AO27" i="1"/>
  <c r="AN27" i="1"/>
  <c r="AX27" i="1" s="1"/>
  <c r="BD27" i="1" s="1"/>
  <c r="AM27" i="1"/>
  <c r="AL27" i="1"/>
  <c r="AK27" i="1"/>
  <c r="AJ27" i="1"/>
  <c r="AI27" i="1"/>
  <c r="AH27" i="1"/>
  <c r="BM27" i="1" s="1"/>
  <c r="AG27" i="1"/>
  <c r="I27" i="1"/>
  <c r="BV26" i="1"/>
  <c r="BU26" i="1"/>
  <c r="BN26" i="1"/>
  <c r="BO26" i="1" s="1"/>
  <c r="BI26" i="1"/>
  <c r="BE26" i="1"/>
  <c r="BC26" i="1"/>
  <c r="BB26" i="1"/>
  <c r="BA26" i="1"/>
  <c r="AY26" i="1"/>
  <c r="AZ26" i="1" s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BM26" i="1" s="1"/>
  <c r="AG26" i="1"/>
  <c r="I26" i="1"/>
  <c r="BV25" i="1"/>
  <c r="BU25" i="1"/>
  <c r="BN25" i="1"/>
  <c r="BO25" i="1" s="1"/>
  <c r="BI25" i="1"/>
  <c r="BE25" i="1"/>
  <c r="BC25" i="1"/>
  <c r="BB25" i="1"/>
  <c r="BA25" i="1"/>
  <c r="AY25" i="1"/>
  <c r="AZ25" i="1" s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BM25" i="1" s="1"/>
  <c r="AG25" i="1"/>
  <c r="I25" i="1"/>
  <c r="BV24" i="1"/>
  <c r="BU24" i="1"/>
  <c r="BO24" i="1"/>
  <c r="BN24" i="1"/>
  <c r="BI24" i="1"/>
  <c r="BE24" i="1"/>
  <c r="BC24" i="1"/>
  <c r="BB24" i="1"/>
  <c r="BA24" i="1"/>
  <c r="AY24" i="1"/>
  <c r="AZ24" i="1" s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BM24" i="1" s="1"/>
  <c r="AG24" i="1"/>
  <c r="I24" i="1"/>
  <c r="BV23" i="1"/>
  <c r="BU23" i="1"/>
  <c r="BN23" i="1"/>
  <c r="BO23" i="1" s="1"/>
  <c r="BI23" i="1"/>
  <c r="BE23" i="1"/>
  <c r="BC23" i="1"/>
  <c r="BB23" i="1"/>
  <c r="BA23" i="1"/>
  <c r="AY23" i="1"/>
  <c r="AZ23" i="1" s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BM23" i="1" s="1"/>
  <c r="AG23" i="1"/>
  <c r="I23" i="1"/>
  <c r="BV22" i="1"/>
  <c r="BU22" i="1"/>
  <c r="BO22" i="1"/>
  <c r="BN22" i="1"/>
  <c r="BI22" i="1"/>
  <c r="BE22" i="1"/>
  <c r="BC22" i="1"/>
  <c r="BB22" i="1"/>
  <c r="BA22" i="1"/>
  <c r="AY22" i="1"/>
  <c r="AZ22" i="1" s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M22" i="1" s="1"/>
  <c r="AG22" i="1"/>
  <c r="I22" i="1"/>
  <c r="BV21" i="1"/>
  <c r="BU21" i="1"/>
  <c r="BN21" i="1"/>
  <c r="BO21" i="1" s="1"/>
  <c r="BI21" i="1"/>
  <c r="BE21" i="1"/>
  <c r="BC21" i="1"/>
  <c r="BB21" i="1"/>
  <c r="BA21" i="1"/>
  <c r="AY21" i="1"/>
  <c r="AZ21" i="1" s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M21" i="1" s="1"/>
  <c r="AG21" i="1"/>
  <c r="I21" i="1"/>
  <c r="BV20" i="1"/>
  <c r="BU20" i="1"/>
  <c r="BO20" i="1"/>
  <c r="BN20" i="1"/>
  <c r="BI20" i="1"/>
  <c r="BE20" i="1"/>
  <c r="BC20" i="1"/>
  <c r="BB20" i="1"/>
  <c r="BA20" i="1"/>
  <c r="AY20" i="1"/>
  <c r="AZ20" i="1" s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M20" i="1" s="1"/>
  <c r="AG20" i="1"/>
  <c r="I20" i="1"/>
  <c r="BV19" i="1"/>
  <c r="BU19" i="1"/>
  <c r="BN19" i="1"/>
  <c r="BO19" i="1" s="1"/>
  <c r="BI19" i="1"/>
  <c r="BE19" i="1"/>
  <c r="BC19" i="1"/>
  <c r="BB19" i="1"/>
  <c r="BA19" i="1"/>
  <c r="AY19" i="1"/>
  <c r="AZ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M19" i="1" s="1"/>
  <c r="AG19" i="1"/>
  <c r="I19" i="1"/>
  <c r="BV18" i="1"/>
  <c r="BU18" i="1"/>
  <c r="BO18" i="1"/>
  <c r="BN18" i="1"/>
  <c r="BI18" i="1"/>
  <c r="BE18" i="1"/>
  <c r="BC18" i="1"/>
  <c r="BB18" i="1"/>
  <c r="BA18" i="1"/>
  <c r="AY18" i="1"/>
  <c r="AZ18" i="1" s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M18" i="1" s="1"/>
  <c r="AG18" i="1"/>
  <c r="I18" i="1"/>
  <c r="BV17" i="1"/>
  <c r="BU17" i="1"/>
  <c r="BN17" i="1"/>
  <c r="BO17" i="1" s="1"/>
  <c r="BI17" i="1"/>
  <c r="BE17" i="1"/>
  <c r="BC17" i="1"/>
  <c r="BB17" i="1"/>
  <c r="BA17" i="1"/>
  <c r="AY17" i="1"/>
  <c r="AZ17" i="1" s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M17" i="1" s="1"/>
  <c r="AG17" i="1"/>
  <c r="I17" i="1"/>
  <c r="BV16" i="1"/>
  <c r="BU16" i="1"/>
  <c r="BO16" i="1"/>
  <c r="BN16" i="1"/>
  <c r="BI16" i="1"/>
  <c r="BE16" i="1"/>
  <c r="BC16" i="1"/>
  <c r="BB16" i="1"/>
  <c r="BA16" i="1"/>
  <c r="AY16" i="1"/>
  <c r="AZ16" i="1" s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M16" i="1" s="1"/>
  <c r="AG16" i="1"/>
  <c r="I16" i="1"/>
  <c r="BV15" i="1"/>
  <c r="BU15" i="1"/>
  <c r="BN15" i="1"/>
  <c r="BO15" i="1" s="1"/>
  <c r="BI15" i="1"/>
  <c r="BE15" i="1"/>
  <c r="BC15" i="1"/>
  <c r="BB15" i="1"/>
  <c r="BA15" i="1"/>
  <c r="AY15" i="1"/>
  <c r="AZ15" i="1" s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M15" i="1" s="1"/>
  <c r="AG15" i="1"/>
  <c r="I15" i="1"/>
  <c r="BV14" i="1"/>
  <c r="BU14" i="1"/>
  <c r="BO14" i="1"/>
  <c r="BN14" i="1"/>
  <c r="BI14" i="1"/>
  <c r="BE14" i="1"/>
  <c r="BC14" i="1"/>
  <c r="BB14" i="1"/>
  <c r="BA14" i="1"/>
  <c r="AY14" i="1"/>
  <c r="AZ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M14" i="1" s="1"/>
  <c r="AG14" i="1"/>
  <c r="I14" i="1"/>
  <c r="BV13" i="1"/>
  <c r="BU13" i="1"/>
  <c r="BN13" i="1"/>
  <c r="BO13" i="1" s="1"/>
  <c r="BI13" i="1"/>
  <c r="BE13" i="1"/>
  <c r="BC13" i="1"/>
  <c r="BB13" i="1"/>
  <c r="BA13" i="1"/>
  <c r="AY13" i="1"/>
  <c r="AZ13" i="1" s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M13" i="1" s="1"/>
  <c r="AG13" i="1"/>
  <c r="I13" i="1"/>
  <c r="BV12" i="1"/>
  <c r="BU12" i="1"/>
  <c r="BO12" i="1"/>
  <c r="BN12" i="1"/>
  <c r="BI12" i="1"/>
  <c r="BE12" i="1"/>
  <c r="BC12" i="1"/>
  <c r="BB12" i="1"/>
  <c r="BA12" i="1"/>
  <c r="AY12" i="1"/>
  <c r="AZ12" i="1" s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M12" i="1" s="1"/>
  <c r="AG12" i="1"/>
  <c r="I12" i="1"/>
  <c r="BV11" i="1"/>
  <c r="BU11" i="1"/>
  <c r="BN11" i="1"/>
  <c r="BO11" i="1" s="1"/>
  <c r="BI11" i="1"/>
  <c r="BE11" i="1"/>
  <c r="BC11" i="1"/>
  <c r="BB11" i="1"/>
  <c r="BA11" i="1"/>
  <c r="AY11" i="1"/>
  <c r="AZ11" i="1" s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M11" i="1" s="1"/>
  <c r="AG11" i="1"/>
  <c r="I11" i="1"/>
  <c r="BV10" i="1"/>
  <c r="BU10" i="1"/>
  <c r="BO10" i="1"/>
  <c r="BN10" i="1"/>
  <c r="BI10" i="1"/>
  <c r="BE10" i="1"/>
  <c r="BC10" i="1"/>
  <c r="BB10" i="1"/>
  <c r="BA10" i="1"/>
  <c r="AY10" i="1"/>
  <c r="AZ10" i="1" s="1"/>
  <c r="AW10" i="1"/>
  <c r="AV10" i="1"/>
  <c r="AU10" i="1"/>
  <c r="AT10" i="1"/>
  <c r="AS10" i="1"/>
  <c r="AR10" i="1"/>
  <c r="AQ10" i="1"/>
  <c r="AP10" i="1"/>
  <c r="AO10" i="1"/>
  <c r="AN10" i="1"/>
  <c r="AX10" i="1" s="1"/>
  <c r="BD10" i="1" s="1"/>
  <c r="AM10" i="1"/>
  <c r="AL10" i="1"/>
  <c r="AK10" i="1"/>
  <c r="AJ10" i="1"/>
  <c r="AI10" i="1"/>
  <c r="AH10" i="1"/>
  <c r="BM10" i="1" s="1"/>
  <c r="AG10" i="1"/>
  <c r="I10" i="1"/>
  <c r="BV9" i="1"/>
  <c r="BU9" i="1"/>
  <c r="BN9" i="1"/>
  <c r="BO9" i="1" s="1"/>
  <c r="BI9" i="1"/>
  <c r="BE9" i="1"/>
  <c r="BC9" i="1"/>
  <c r="BB9" i="1"/>
  <c r="BA9" i="1"/>
  <c r="AY9" i="1"/>
  <c r="AZ9" i="1" s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M9" i="1" s="1"/>
  <c r="AG9" i="1"/>
  <c r="I9" i="1"/>
  <c r="BV8" i="1"/>
  <c r="BU8" i="1"/>
  <c r="BO8" i="1"/>
  <c r="BN8" i="1"/>
  <c r="BI8" i="1"/>
  <c r="BE8" i="1"/>
  <c r="BC8" i="1"/>
  <c r="BB8" i="1"/>
  <c r="BA8" i="1"/>
  <c r="AY8" i="1"/>
  <c r="AZ8" i="1" s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M8" i="1" s="1"/>
  <c r="AG8" i="1"/>
  <c r="I8" i="1"/>
  <c r="BV7" i="1"/>
  <c r="BU7" i="1"/>
  <c r="BN7" i="1"/>
  <c r="BO7" i="1" s="1"/>
  <c r="BI7" i="1"/>
  <c r="BE7" i="1"/>
  <c r="BC7" i="1"/>
  <c r="BB7" i="1"/>
  <c r="BA7" i="1"/>
  <c r="AZ7" i="1"/>
  <c r="AY7" i="1"/>
  <c r="AX7" i="1"/>
  <c r="BD7" i="1" s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M7" i="1" s="1"/>
  <c r="AG7" i="1"/>
  <c r="I7" i="1"/>
  <c r="BV6" i="1"/>
  <c r="BU6" i="1"/>
  <c r="BN6" i="1"/>
  <c r="BO6" i="1" s="1"/>
  <c r="BI6" i="1"/>
  <c r="BE6" i="1"/>
  <c r="BC6" i="1"/>
  <c r="BB6" i="1"/>
  <c r="BA6" i="1"/>
  <c r="AY6" i="1"/>
  <c r="AZ6" i="1" s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M6" i="1" s="1"/>
  <c r="AG6" i="1"/>
  <c r="I6" i="1"/>
  <c r="BV5" i="1"/>
  <c r="BU5" i="1"/>
  <c r="BN5" i="1"/>
  <c r="BO5" i="1" s="1"/>
  <c r="BI5" i="1"/>
  <c r="BE5" i="1"/>
  <c r="BC5" i="1"/>
  <c r="BB5" i="1"/>
  <c r="BA5" i="1"/>
  <c r="AY5" i="1"/>
  <c r="AZ5" i="1" s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BM5" i="1" s="1"/>
  <c r="AG5" i="1"/>
  <c r="I5" i="1"/>
  <c r="BV4" i="1"/>
  <c r="BU4" i="1"/>
  <c r="BN4" i="1"/>
  <c r="BO4" i="1" s="1"/>
  <c r="BI4" i="1"/>
  <c r="BE4" i="1"/>
  <c r="BC4" i="1"/>
  <c r="BB4" i="1"/>
  <c r="BA4" i="1"/>
  <c r="AZ4" i="1"/>
  <c r="AY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BM4" i="1" s="1"/>
  <c r="AG4" i="1"/>
  <c r="I4" i="1"/>
  <c r="BV3" i="1"/>
  <c r="BU3" i="1"/>
  <c r="BN3" i="1"/>
  <c r="BO3" i="1" s="1"/>
  <c r="BI3" i="1"/>
  <c r="BE3" i="1"/>
  <c r="BC3" i="1"/>
  <c r="BB3" i="1"/>
  <c r="BA3" i="1"/>
  <c r="AZ3" i="1"/>
  <c r="AY3" i="1"/>
  <c r="AW3" i="1"/>
  <c r="AV3" i="1"/>
  <c r="AU3" i="1"/>
  <c r="AT3" i="1"/>
  <c r="AS3" i="1"/>
  <c r="AR3" i="1"/>
  <c r="AQ3" i="1"/>
  <c r="AP3" i="1"/>
  <c r="AO3" i="1"/>
  <c r="AN3" i="1"/>
  <c r="AX3" i="1" s="1"/>
  <c r="AM3" i="1"/>
  <c r="AL3" i="1"/>
  <c r="AK3" i="1"/>
  <c r="AJ3" i="1"/>
  <c r="AI3" i="1"/>
  <c r="AH3" i="1"/>
  <c r="BM3" i="1" s="1"/>
  <c r="AG3" i="1"/>
  <c r="I3" i="1"/>
  <c r="BV2" i="1"/>
  <c r="BU2" i="1"/>
  <c r="BT2" i="1"/>
  <c r="BS2" i="1"/>
  <c r="BQ2" i="1"/>
  <c r="BP2" i="1"/>
  <c r="BN2" i="1"/>
  <c r="BO2" i="1" s="1"/>
  <c r="BM2" i="1"/>
  <c r="BI2" i="1"/>
  <c r="BE2" i="1"/>
  <c r="BC2" i="1"/>
  <c r="BB2" i="1"/>
  <c r="BA2" i="1"/>
  <c r="AY2" i="1"/>
  <c r="AZ2" i="1" s="1"/>
  <c r="AW2" i="1"/>
  <c r="AV2" i="1"/>
  <c r="AU2" i="1"/>
  <c r="AT2" i="1"/>
  <c r="AS2" i="1"/>
  <c r="AR2" i="1"/>
  <c r="AQ2" i="1"/>
  <c r="AP2" i="1"/>
  <c r="AO2" i="1"/>
  <c r="AN2" i="1"/>
  <c r="AX2" i="1" s="1"/>
  <c r="BD2" i="1" s="1"/>
  <c r="AM2" i="1"/>
  <c r="AL2" i="1"/>
  <c r="AK2" i="1"/>
  <c r="AJ2" i="1"/>
  <c r="AI2" i="1"/>
  <c r="AH2" i="1"/>
  <c r="AG2" i="1"/>
  <c r="I2" i="1"/>
  <c r="BD3" i="1" l="1"/>
  <c r="BD43" i="1"/>
  <c r="BD45" i="1"/>
  <c r="AX15" i="1"/>
  <c r="BD15" i="1" s="1"/>
  <c r="AX21" i="1"/>
  <c r="BD21" i="1" s="1"/>
  <c r="AX25" i="1"/>
  <c r="BD25" i="1" s="1"/>
  <c r="AX30" i="1"/>
  <c r="BD30" i="1" s="1"/>
  <c r="AX28" i="1"/>
  <c r="BD28" i="1" s="1"/>
  <c r="AX36" i="1"/>
  <c r="BD36" i="1" s="1"/>
  <c r="AX127" i="1"/>
  <c r="BD127" i="1" s="1"/>
  <c r="AX130" i="1"/>
  <c r="BD130" i="1" s="1"/>
  <c r="AX147" i="1"/>
  <c r="BD147" i="1" s="1"/>
  <c r="BD48" i="1"/>
  <c r="AX23" i="1"/>
  <c r="BD23" i="1" s="1"/>
  <c r="BD81" i="1"/>
  <c r="BD119" i="1"/>
  <c r="BD122" i="1"/>
  <c r="BD31" i="1"/>
  <c r="BD39" i="1"/>
  <c r="AX44" i="1"/>
  <c r="BD44" i="1" s="1"/>
  <c r="AX46" i="1"/>
  <c r="BD46" i="1" s="1"/>
  <c r="BD47" i="1"/>
  <c r="BQ47" i="1"/>
  <c r="BR47" i="1" s="1"/>
  <c r="AX52" i="1"/>
  <c r="BD52" i="1" s="1"/>
  <c r="AL58" i="1"/>
  <c r="AJ59" i="1"/>
  <c r="AX80" i="1"/>
  <c r="BD80" i="1" s="1"/>
  <c r="AX96" i="1"/>
  <c r="BD96" i="1" s="1"/>
  <c r="BO97" i="1"/>
  <c r="AX103" i="1"/>
  <c r="BD103" i="1" s="1"/>
  <c r="AX106" i="1"/>
  <c r="BD106" i="1" s="1"/>
  <c r="AX115" i="1"/>
  <c r="BD115" i="1" s="1"/>
  <c r="AX118" i="1"/>
  <c r="BD118" i="1" s="1"/>
  <c r="AX133" i="1"/>
  <c r="AX13" i="1"/>
  <c r="BD13" i="1" s="1"/>
  <c r="AX19" i="1"/>
  <c r="BD19" i="1" s="1"/>
  <c r="AX4" i="1"/>
  <c r="BD4" i="1" s="1"/>
  <c r="AX12" i="1"/>
  <c r="BD12" i="1" s="1"/>
  <c r="AX14" i="1"/>
  <c r="BD14" i="1" s="1"/>
  <c r="AX16" i="1"/>
  <c r="BD16" i="1" s="1"/>
  <c r="AX18" i="1"/>
  <c r="BD18" i="1" s="1"/>
  <c r="AX20" i="1"/>
  <c r="BD20" i="1" s="1"/>
  <c r="AX22" i="1"/>
  <c r="BD22" i="1" s="1"/>
  <c r="AX24" i="1"/>
  <c r="BD24" i="1" s="1"/>
  <c r="AX26" i="1"/>
  <c r="BD26" i="1" s="1"/>
  <c r="AX34" i="1"/>
  <c r="BD34" i="1" s="1"/>
  <c r="AX42" i="1"/>
  <c r="BD42" i="1" s="1"/>
  <c r="AX49" i="1"/>
  <c r="BD49" i="1" s="1"/>
  <c r="AX92" i="1"/>
  <c r="BD92" i="1" s="1"/>
  <c r="AX111" i="1"/>
  <c r="BD111" i="1" s="1"/>
  <c r="AX123" i="1"/>
  <c r="BD123" i="1" s="1"/>
  <c r="AX126" i="1"/>
  <c r="BD126" i="1" s="1"/>
  <c r="AX132" i="1"/>
  <c r="BD132" i="1" s="1"/>
  <c r="BO148" i="1"/>
  <c r="BW2" i="1"/>
  <c r="AX6" i="1"/>
  <c r="BD6" i="1" s="1"/>
  <c r="AX9" i="1"/>
  <c r="BD9" i="1" s="1"/>
  <c r="AX32" i="1"/>
  <c r="BD32" i="1" s="1"/>
  <c r="AX40" i="1"/>
  <c r="BD40" i="1" s="1"/>
  <c r="AX51" i="1"/>
  <c r="BD51" i="1" s="1"/>
  <c r="AX71" i="1"/>
  <c r="BD71" i="1" s="1"/>
  <c r="AX73" i="1"/>
  <c r="BD73" i="1" s="1"/>
  <c r="AX76" i="1"/>
  <c r="BD76" i="1" s="1"/>
  <c r="AX88" i="1"/>
  <c r="BD88" i="1" s="1"/>
  <c r="BI95" i="1"/>
  <c r="AX99" i="1"/>
  <c r="BD99" i="1" s="1"/>
  <c r="AX102" i="1"/>
  <c r="BD102" i="1" s="1"/>
  <c r="AX114" i="1"/>
  <c r="BD114" i="1" s="1"/>
  <c r="BO133" i="1"/>
  <c r="BI148" i="1"/>
  <c r="AX11" i="1"/>
  <c r="BD11" i="1" s="1"/>
  <c r="AX17" i="1"/>
  <c r="BD17" i="1" s="1"/>
  <c r="AX38" i="1"/>
  <c r="BD38" i="1" s="1"/>
  <c r="BD107" i="1"/>
  <c r="BD110" i="1"/>
  <c r="BR2" i="1"/>
  <c r="AX5" i="1"/>
  <c r="BD5" i="1" s="1"/>
  <c r="AX8" i="1"/>
  <c r="BD8" i="1" s="1"/>
  <c r="AX33" i="1"/>
  <c r="BD33" i="1" s="1"/>
  <c r="AX41" i="1"/>
  <c r="BD41" i="1" s="1"/>
  <c r="AX50" i="1"/>
  <c r="BD50" i="1" s="1"/>
  <c r="AX55" i="1"/>
  <c r="BD55" i="1" s="1"/>
  <c r="AX57" i="1"/>
  <c r="BD57" i="1" s="1"/>
  <c r="AI58" i="1"/>
  <c r="AX84" i="1"/>
  <c r="BD84" i="1" s="1"/>
  <c r="BQ98" i="1"/>
  <c r="BR98" i="1" s="1"/>
  <c r="AX131" i="1"/>
  <c r="BN47" i="1"/>
  <c r="BO47" i="1" s="1"/>
  <c r="BU58" i="1"/>
  <c r="AL59" i="1"/>
  <c r="AX64" i="1"/>
  <c r="BD64" i="1" s="1"/>
  <c r="AX68" i="1"/>
  <c r="BD68" i="1" s="1"/>
  <c r="AX72" i="1"/>
  <c r="BD72" i="1" s="1"/>
  <c r="AX78" i="1"/>
  <c r="BD78" i="1" s="1"/>
  <c r="AX86" i="1"/>
  <c r="BD86" i="1" s="1"/>
  <c r="AX94" i="1"/>
  <c r="BD94" i="1" s="1"/>
  <c r="AX101" i="1"/>
  <c r="BD101" i="1" s="1"/>
  <c r="AX109" i="1"/>
  <c r="BD109" i="1" s="1"/>
  <c r="AX117" i="1"/>
  <c r="BD117" i="1" s="1"/>
  <c r="AX125" i="1"/>
  <c r="BD125" i="1" s="1"/>
  <c r="AX77" i="1"/>
  <c r="BD77" i="1" s="1"/>
  <c r="AX85" i="1"/>
  <c r="BD85" i="1" s="1"/>
  <c r="AX93" i="1"/>
  <c r="BD93" i="1" s="1"/>
  <c r="AX100" i="1"/>
  <c r="BD100" i="1" s="1"/>
  <c r="AX108" i="1"/>
  <c r="BD108" i="1" s="1"/>
  <c r="AX116" i="1"/>
  <c r="BD116" i="1" s="1"/>
  <c r="AX124" i="1"/>
  <c r="BD124" i="1" s="1"/>
  <c r="AW59" i="1"/>
  <c r="AX75" i="1"/>
  <c r="BD75" i="1" s="1"/>
  <c r="AX83" i="1"/>
  <c r="BD83" i="1" s="1"/>
  <c r="AX91" i="1"/>
  <c r="BD91" i="1" s="1"/>
  <c r="BD131" i="1"/>
  <c r="AG58" i="1"/>
  <c r="AW58" i="1"/>
  <c r="AG59" i="1"/>
  <c r="AX62" i="1"/>
  <c r="BD62" i="1" s="1"/>
  <c r="AX66" i="1"/>
  <c r="BD66" i="1" s="1"/>
  <c r="AX70" i="1"/>
  <c r="BD70" i="1" s="1"/>
  <c r="AX74" i="1"/>
  <c r="BD74" i="1" s="1"/>
  <c r="AX82" i="1"/>
  <c r="BD82" i="1" s="1"/>
  <c r="AX90" i="1"/>
  <c r="BD90" i="1" s="1"/>
  <c r="AX105" i="1"/>
  <c r="BD105" i="1" s="1"/>
  <c r="AX113" i="1"/>
  <c r="BD113" i="1" s="1"/>
  <c r="AX121" i="1"/>
  <c r="BD121" i="1" s="1"/>
  <c r="AX129" i="1"/>
  <c r="BD129" i="1" s="1"/>
  <c r="BO146" i="1"/>
  <c r="AX89" i="1"/>
  <c r="BD89" i="1" s="1"/>
  <c r="AX104" i="1"/>
  <c r="BD104" i="1" s="1"/>
  <c r="AX112" i="1"/>
  <c r="BD112" i="1" s="1"/>
  <c r="AX120" i="1"/>
  <c r="BD120" i="1" s="1"/>
  <c r="AH47" i="1"/>
  <c r="BM47" i="1" s="1"/>
  <c r="BU59" i="1"/>
  <c r="AX60" i="1"/>
  <c r="BD60" i="1" s="1"/>
  <c r="AX79" i="1"/>
  <c r="BD79" i="1" s="1"/>
  <c r="AX87" i="1"/>
  <c r="BD87" i="1" s="1"/>
  <c r="AX95" i="1"/>
  <c r="BD95" i="1" s="1"/>
  <c r="BD133" i="1"/>
</calcChain>
</file>

<file path=xl/sharedStrings.xml><?xml version="1.0" encoding="utf-8"?>
<sst xmlns="http://schemas.openxmlformats.org/spreadsheetml/2006/main" count="902" uniqueCount="105">
  <si>
    <t>MES</t>
  </si>
  <si>
    <t>-</t>
  </si>
  <si>
    <t>Id_turno</t>
  </si>
  <si>
    <t>Fecha</t>
  </si>
  <si>
    <t>Hora_inicio</t>
  </si>
  <si>
    <t>Hora_fin</t>
  </si>
  <si>
    <t>Tiempo_total</t>
  </si>
  <si>
    <t>Tiempo_efectivo</t>
  </si>
  <si>
    <t>Tiempo-efectivo</t>
  </si>
  <si>
    <t>Turno</t>
  </si>
  <si>
    <t>Operario</t>
  </si>
  <si>
    <t>Sitio</t>
  </si>
  <si>
    <t>Bloque</t>
  </si>
  <si>
    <t>Horas_motor_inicio</t>
  </si>
  <si>
    <t>Horas_motor_final</t>
  </si>
  <si>
    <t>Arboles_cantidad</t>
  </si>
  <si>
    <t>Volumem(m3)</t>
  </si>
  <si>
    <t>Trozas_cantidad</t>
  </si>
  <si>
    <t>Viaje_caminos(m)</t>
  </si>
  <si>
    <t>Viaje_terreno(m)</t>
  </si>
  <si>
    <t>Viaje_total(m)</t>
  </si>
  <si>
    <t>Combustible(l)</t>
  </si>
  <si>
    <t>Procesamiento</t>
  </si>
  <si>
    <t>Viaje_terreno(hhmm)</t>
  </si>
  <si>
    <t>Viaje_camino(hhmm)</t>
  </si>
  <si>
    <t>Reparacion</t>
  </si>
  <si>
    <t>Espera_reparacion</t>
  </si>
  <si>
    <t>Mantenimiento</t>
  </si>
  <si>
    <t>Transporte_trailer</t>
  </si>
  <si>
    <t>Interrupcion</t>
  </si>
  <si>
    <t>Pausa_alimentacion</t>
  </si>
  <si>
    <t>Otros_trabajos</t>
  </si>
  <si>
    <t>m3/hr</t>
  </si>
  <si>
    <t>m3/arbol</t>
  </si>
  <si>
    <t>arbol/hr</t>
  </si>
  <si>
    <t>Gasoil(l/hr)</t>
  </si>
  <si>
    <t>Gasoil(l/m3)</t>
  </si>
  <si>
    <t>Utilization</t>
  </si>
  <si>
    <t>Procesando</t>
  </si>
  <si>
    <t>Viaje-terreno</t>
  </si>
  <si>
    <t>Viaje-camino</t>
  </si>
  <si>
    <t>Espera-reparacion</t>
  </si>
  <si>
    <t>Mantenimientos</t>
  </si>
  <si>
    <t>Transporte-trailer</t>
  </si>
  <si>
    <t>Interrupciones</t>
  </si>
  <si>
    <t>Pausa-alimentacion</t>
  </si>
  <si>
    <t>Otros-trabajos</t>
  </si>
  <si>
    <t>Tiempo-total</t>
  </si>
  <si>
    <t>Horas motor</t>
  </si>
  <si>
    <t>Inicio_truno</t>
  </si>
  <si>
    <t>Fin_truno</t>
  </si>
  <si>
    <t>Horas motor Opti</t>
  </si>
  <si>
    <t>dif horas motor</t>
  </si>
  <si>
    <t>CON PRODUCCIÓN</t>
  </si>
  <si>
    <t>Aux1</t>
  </si>
  <si>
    <t>Aux2</t>
  </si>
  <si>
    <t>Surtida Real</t>
  </si>
  <si>
    <t>Diferencia Surtidas
(Real-Opti)</t>
  </si>
  <si>
    <t>Cuadro</t>
  </si>
  <si>
    <t>VMI</t>
  </si>
  <si>
    <t>Tratamiento</t>
  </si>
  <si>
    <t>Diferencia
VMI
(Real-Opti)</t>
  </si>
  <si>
    <t>m3 inventario</t>
  </si>
  <si>
    <t>lt real/m3 inventario</t>
  </si>
  <si>
    <t>Litros OPTI</t>
  </si>
  <si>
    <t>Litros Real</t>
  </si>
  <si>
    <t>Diferencia</t>
  </si>
  <si>
    <t>m3 OPTI</t>
  </si>
  <si>
    <t>árboles</t>
  </si>
  <si>
    <t>hrs motor</t>
  </si>
  <si>
    <t>Evening</t>
  </si>
  <si>
    <t>030.Alvaro Clavijo (Alvaro)</t>
  </si>
  <si>
    <t>paysandu</t>
  </si>
  <si>
    <t>6V355</t>
  </si>
  <si>
    <t>T2+T4</t>
  </si>
  <si>
    <t>Day</t>
  </si>
  <si>
    <t>3.Gary Gentner (Gary)</t>
  </si>
  <si>
    <t>Night</t>
  </si>
  <si>
    <t>4.Albecio Gonzalez (Gonzalez)</t>
  </si>
  <si>
    <t>8.Fabio Araujo (Fabio)</t>
  </si>
  <si>
    <t>6V356</t>
  </si>
  <si>
    <t>6V353</t>
  </si>
  <si>
    <t>T2</t>
  </si>
  <si>
    <t>6V353a</t>
  </si>
  <si>
    <t>5.Mantenimiento Mantenimiento (Mantenimiento)</t>
  </si>
  <si>
    <t>6.Entrenamiento Entrenamiento (Entrenamiento)</t>
  </si>
  <si>
    <t>6V351a</t>
  </si>
  <si>
    <t>Morning</t>
  </si>
  <si>
    <t>Se partió el turno original</t>
  </si>
  <si>
    <t>5.Joa Peralta (Joanna)</t>
  </si>
  <si>
    <t>3.Aldo Quiabazza (Aldo)</t>
  </si>
  <si>
    <t>1.Claudia Presentado (Claudia)</t>
  </si>
  <si>
    <t>6.Alejandro Collazo (Alejandro)</t>
  </si>
  <si>
    <t>6V354</t>
  </si>
  <si>
    <t>7.Entrenamiento Ponsse (Entrenamiento)</t>
  </si>
  <si>
    <t>6V001</t>
  </si>
  <si>
    <t>6V351</t>
  </si>
  <si>
    <t>6V008</t>
  </si>
  <si>
    <t>3.Andres Pereira (Andres)</t>
  </si>
  <si>
    <t>4.Enrique Piriz (Enrique)</t>
  </si>
  <si>
    <t>Constancia, Paysandu</t>
  </si>
  <si>
    <t>2.Jorge Bustamante (Jorge)</t>
  </si>
  <si>
    <t>5.Entrenamiento Entrenamiento (Entrenamiento)</t>
  </si>
  <si>
    <t>7.Gary Getner (Gary)</t>
  </si>
  <si>
    <t>6V353d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</si>
</sst>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14" fontId="3" fillId="3" borderId="0" xfId="0" applyNumberFormat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7" fontId="0" fillId="8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164" fontId="0" fillId="0" borderId="0" xfId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2" fontId="5" fillId="0" borderId="0" xfId="0" applyNumberFormat="1" applyFont="1"/>
    <xf numFmtId="1" fontId="5" fillId="0" borderId="0" xfId="0" applyNumberFormat="1" applyFont="1"/>
    <xf numFmtId="22" fontId="5" fillId="0" borderId="0" xfId="0" applyNumberFormat="1" applyFont="1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8" borderId="0" xfId="0" applyFill="1"/>
    <xf numFmtId="164" fontId="0" fillId="8" borderId="0" xfId="1" applyFont="1" applyFill="1"/>
    <xf numFmtId="2" fontId="0" fillId="8" borderId="0" xfId="0" applyNumberFormat="1" applyFill="1"/>
    <xf numFmtId="3" fontId="0" fillId="0" borderId="0" xfId="0" applyNumberFormat="1"/>
    <xf numFmtId="1" fontId="0" fillId="8" borderId="0" xfId="0" applyNumberFormat="1" applyFill="1"/>
    <xf numFmtId="17" fontId="2" fillId="8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20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1" fontId="2" fillId="0" borderId="0" xfId="0" applyNumberFormat="1" applyFont="1"/>
    <xf numFmtId="22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2" applyNumberFormat="1" applyFont="1"/>
    <xf numFmtId="0" fontId="2" fillId="8" borderId="0" xfId="0" applyFont="1" applyFill="1"/>
    <xf numFmtId="164" fontId="2" fillId="8" borderId="0" xfId="1" applyFont="1" applyFill="1"/>
    <xf numFmtId="17" fontId="2" fillId="9" borderId="0" xfId="0" applyNumberFormat="1" applyFont="1" applyFill="1"/>
    <xf numFmtId="0" fontId="2" fillId="0" borderId="0" xfId="0" applyFont="1" applyAlignment="1">
      <alignment horizontal="left" vertical="center" wrapText="1"/>
    </xf>
    <xf numFmtId="0" fontId="2" fillId="9" borderId="0" xfId="0" applyFont="1" applyFill="1"/>
    <xf numFmtId="164" fontId="2" fillId="9" borderId="0" xfId="1" applyFont="1" applyFill="1"/>
    <xf numFmtId="17" fontId="0" fillId="9" borderId="0" xfId="0" applyNumberFormat="1" applyFill="1"/>
    <xf numFmtId="0" fontId="0" fillId="0" borderId="0" xfId="0" applyAlignment="1">
      <alignment horizontal="left" vertical="center" wrapText="1"/>
    </xf>
    <xf numFmtId="0" fontId="0" fillId="9" borderId="0" xfId="0" applyFill="1"/>
    <xf numFmtId="164" fontId="0" fillId="9" borderId="0" xfId="1" applyFont="1" applyFill="1"/>
    <xf numFmtId="1" fontId="0" fillId="0" borderId="0" xfId="0" applyNumberFormat="1" applyAlignment="1">
      <alignment vertical="center" wrapText="1"/>
    </xf>
    <xf numFmtId="17" fontId="0" fillId="10" borderId="0" xfId="0" applyNumberFormat="1" applyFill="1"/>
    <xf numFmtId="0" fontId="0" fillId="10" borderId="0" xfId="0" applyFill="1"/>
    <xf numFmtId="164" fontId="0" fillId="10" borderId="0" xfId="1" applyFont="1" applyFill="1"/>
    <xf numFmtId="17" fontId="6" fillId="10" borderId="0" xfId="0" applyNumberFormat="1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20" fontId="6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2" fontId="6" fillId="0" borderId="0" xfId="0" applyNumberFormat="1" applyFont="1"/>
    <xf numFmtId="1" fontId="6" fillId="0" borderId="0" xfId="0" applyNumberFormat="1" applyFont="1"/>
    <xf numFmtId="22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10" fontId="6" fillId="0" borderId="0" xfId="2" applyNumberFormat="1" applyFont="1"/>
    <xf numFmtId="0" fontId="6" fillId="10" borderId="0" xfId="0" applyFont="1" applyFill="1"/>
    <xf numFmtId="164" fontId="6" fillId="10" borderId="0" xfId="1" applyFont="1" applyFill="1"/>
    <xf numFmtId="0" fontId="0" fillId="2" borderId="0" xfId="0" applyFill="1"/>
    <xf numFmtId="164" fontId="0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B569-CB8F-44E4-B405-BA8093A77D24}">
  <dimension ref="A1:BW149"/>
  <sheetViews>
    <sheetView tabSelected="1" topLeftCell="F1" zoomScaleNormal="100" workbookViewId="0">
      <selection activeCell="K1" sqref="K1:L1048576"/>
    </sheetView>
  </sheetViews>
  <sheetFormatPr baseColWidth="10" defaultColWidth="25.7109375" defaultRowHeight="15" x14ac:dyDescent="0.25"/>
  <cols>
    <col min="1" max="1" width="7.42578125" bestFit="1" customWidth="1"/>
    <col min="2" max="2" width="26.28515625" customWidth="1"/>
    <col min="3" max="3" width="10.85546875" bestFit="1" customWidth="1"/>
    <col min="4" max="4" width="10.7109375" style="22" bestFit="1" customWidth="1"/>
    <col min="5" max="5" width="13.28515625" bestFit="1" customWidth="1"/>
    <col min="6" max="6" width="10.85546875" bestFit="1" customWidth="1"/>
    <col min="7" max="7" width="15.140625" bestFit="1" customWidth="1"/>
    <col min="8" max="8" width="18.42578125" bestFit="1" customWidth="1"/>
    <col min="9" max="9" width="18.42578125" customWidth="1"/>
    <col min="10" max="10" width="8.42578125" bestFit="1" customWidth="1"/>
    <col min="11" max="11" width="50.5703125" customWidth="1"/>
    <col min="12" max="12" width="31.85546875" customWidth="1"/>
    <col min="13" max="13" width="9.5703125" bestFit="1" customWidth="1"/>
    <col min="14" max="14" width="9.85546875" customWidth="1"/>
    <col min="15" max="15" width="12" customWidth="1"/>
    <col min="16" max="16" width="11.140625" bestFit="1" customWidth="1"/>
    <col min="17" max="17" width="11" customWidth="1"/>
    <col min="18" max="18" width="17.5703125" bestFit="1" customWidth="1"/>
    <col min="19" max="19" width="19.5703125" bestFit="1" customWidth="1"/>
    <col min="20" max="20" width="18.85546875" bestFit="1" customWidth="1"/>
    <col min="21" max="21" width="16.28515625" bestFit="1" customWidth="1"/>
    <col min="22" max="23" width="16.7109375" bestFit="1" customWidth="1"/>
    <col min="24" max="24" width="23" bestFit="1" customWidth="1"/>
    <col min="25" max="25" width="22.7109375" bestFit="1" customWidth="1"/>
    <col min="26" max="26" width="13.140625" bestFit="1" customWidth="1"/>
    <col min="27" max="27" width="19.85546875" bestFit="1" customWidth="1"/>
    <col min="28" max="28" width="17.42578125" bestFit="1" customWidth="1"/>
    <col min="29" max="29" width="19.5703125" bestFit="1" customWidth="1"/>
    <col min="30" max="30" width="14.28515625" bestFit="1" customWidth="1"/>
    <col min="31" max="31" width="21.28515625" bestFit="1" customWidth="1"/>
    <col min="32" max="32" width="16.42578125" bestFit="1" customWidth="1"/>
    <col min="33" max="33" width="8.7109375" bestFit="1" customWidth="1"/>
    <col min="34" max="34" width="11.42578125" bestFit="1" customWidth="1"/>
    <col min="35" max="35" width="10.5703125" bestFit="1" customWidth="1"/>
    <col min="36" max="36" width="13.5703125" bestFit="1" customWidth="1"/>
    <col min="37" max="37" width="14.42578125" bestFit="1" customWidth="1"/>
    <col min="38" max="38" width="12.5703125" bestFit="1" customWidth="1"/>
    <col min="39" max="39" width="13.5703125" bestFit="1" customWidth="1"/>
    <col min="40" max="40" width="15.42578125" bestFit="1" customWidth="1"/>
    <col min="41" max="41" width="15" bestFit="1" customWidth="1"/>
    <col min="42" max="42" width="13.140625" bestFit="1" customWidth="1"/>
    <col min="43" max="43" width="19.5703125" bestFit="1" customWidth="1"/>
    <col min="44" max="44" width="18.28515625" bestFit="1" customWidth="1"/>
    <col min="45" max="45" width="19.140625" bestFit="1" customWidth="1"/>
    <col min="46" max="46" width="16.42578125" bestFit="1" customWidth="1"/>
    <col min="47" max="47" width="21" bestFit="1" customWidth="1"/>
    <col min="48" max="48" width="16.140625" bestFit="1" customWidth="1"/>
    <col min="49" max="49" width="14.85546875" bestFit="1" customWidth="1"/>
    <col min="50" max="50" width="14.140625" bestFit="1" customWidth="1"/>
    <col min="51" max="52" width="15.85546875" bestFit="1" customWidth="1"/>
    <col min="53" max="53" width="8.42578125" bestFit="1" customWidth="1"/>
    <col min="54" max="54" width="10.7109375" bestFit="1" customWidth="1"/>
    <col min="55" max="55" width="7.85546875" bestFit="1" customWidth="1"/>
    <col min="56" max="56" width="9" customWidth="1"/>
    <col min="57" max="57" width="17.5703125" bestFit="1" customWidth="1"/>
    <col min="58" max="60" width="10.5703125" customWidth="1"/>
    <col min="61" max="61" width="10.5703125" style="71" customWidth="1"/>
    <col min="62" max="66" width="10.5703125" customWidth="1"/>
    <col min="67" max="67" width="10.5703125" style="71" customWidth="1"/>
  </cols>
  <sheetData>
    <row r="1" spans="1:75" s="11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6" t="s">
        <v>39</v>
      </c>
      <c r="AO1" s="6" t="s">
        <v>40</v>
      </c>
      <c r="AP1" s="6" t="s">
        <v>25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7" t="s">
        <v>49</v>
      </c>
      <c r="AZ1" s="7" t="s">
        <v>50</v>
      </c>
      <c r="BA1" s="8" t="s">
        <v>9</v>
      </c>
      <c r="BB1" s="8" t="s">
        <v>3</v>
      </c>
      <c r="BC1" s="8" t="s">
        <v>51</v>
      </c>
      <c r="BD1" s="8" t="s">
        <v>52</v>
      </c>
      <c r="BE1" s="8" t="s">
        <v>53</v>
      </c>
      <c r="BF1" s="9" t="s">
        <v>54</v>
      </c>
      <c r="BG1" s="9" t="s">
        <v>55</v>
      </c>
      <c r="BH1" s="9" t="s">
        <v>56</v>
      </c>
      <c r="BI1" s="10" t="s">
        <v>57</v>
      </c>
      <c r="BJ1" s="9" t="s">
        <v>58</v>
      </c>
      <c r="BK1" s="9" t="s">
        <v>59</v>
      </c>
      <c r="BL1" s="9" t="s">
        <v>60</v>
      </c>
      <c r="BM1" s="9" t="s">
        <v>61</v>
      </c>
      <c r="BN1" s="9" t="s">
        <v>62</v>
      </c>
      <c r="BO1" s="10" t="s">
        <v>63</v>
      </c>
      <c r="BP1" s="9" t="s">
        <v>64</v>
      </c>
      <c r="BQ1" s="9" t="s">
        <v>65</v>
      </c>
      <c r="BR1" s="9" t="s">
        <v>66</v>
      </c>
      <c r="BS1" s="9" t="s">
        <v>67</v>
      </c>
      <c r="BT1" s="9" t="s">
        <v>68</v>
      </c>
      <c r="BW1" s="11" t="s">
        <v>69</v>
      </c>
    </row>
    <row r="2" spans="1:75" ht="15" customHeight="1" x14ac:dyDescent="0.25">
      <c r="A2" s="12">
        <v>44105</v>
      </c>
      <c r="B2" s="13"/>
      <c r="C2" s="14">
        <v>14</v>
      </c>
      <c r="D2" s="15">
        <v>44105</v>
      </c>
      <c r="E2" s="16">
        <v>0.61944444444444446</v>
      </c>
      <c r="F2" s="16">
        <v>0.98125000000000007</v>
      </c>
      <c r="G2" s="16">
        <v>0.36180555555555555</v>
      </c>
      <c r="H2" s="16">
        <v>0.3430555555555555</v>
      </c>
      <c r="I2" s="17">
        <f>+H2*24</f>
        <v>8.2333333333333325</v>
      </c>
      <c r="J2" s="14" t="s">
        <v>70</v>
      </c>
      <c r="K2" s="14" t="s">
        <v>71</v>
      </c>
      <c r="L2" s="14" t="s">
        <v>72</v>
      </c>
      <c r="M2" s="14" t="s">
        <v>73</v>
      </c>
      <c r="N2" s="14">
        <v>11020.1</v>
      </c>
      <c r="O2" s="14">
        <v>11028.35</v>
      </c>
      <c r="P2" s="14">
        <v>610</v>
      </c>
      <c r="Q2" s="18">
        <v>241.88</v>
      </c>
      <c r="R2" s="14">
        <v>1934</v>
      </c>
      <c r="S2" s="14">
        <v>0</v>
      </c>
      <c r="T2" s="14">
        <v>1229</v>
      </c>
      <c r="U2" s="14">
        <v>1229</v>
      </c>
      <c r="V2" s="14">
        <v>158</v>
      </c>
      <c r="W2" s="16">
        <v>0.33333333333333331</v>
      </c>
      <c r="X2" s="16">
        <v>9.7222222222222224E-3</v>
      </c>
      <c r="Y2" s="16">
        <v>0</v>
      </c>
      <c r="Z2" s="16">
        <v>0</v>
      </c>
      <c r="AA2" s="16">
        <v>0</v>
      </c>
      <c r="AB2" s="16">
        <v>1.2499999999999999E-2</v>
      </c>
      <c r="AC2" s="16">
        <v>0</v>
      </c>
      <c r="AD2" s="16">
        <v>5.5555555555555558E-3</v>
      </c>
      <c r="AE2" s="16">
        <v>0</v>
      </c>
      <c r="AF2" s="16">
        <v>0</v>
      </c>
      <c r="AG2" s="19">
        <f>IF(G2=0,0,Q2/(G2*24))</f>
        <v>27.855662188099807</v>
      </c>
      <c r="AH2" s="19">
        <f t="shared" ref="AH2:AH65" si="0">IF(Q2=0,0,Q2/P2)</f>
        <v>0.39652459016393443</v>
      </c>
      <c r="AI2" s="20">
        <f>IF(P2=0,0,P2/(G2*24))</f>
        <v>70.249520153550861</v>
      </c>
      <c r="AJ2" s="19">
        <f>IF(G2=0,0,V2/(G2*24))</f>
        <v>18.1957773512476</v>
      </c>
      <c r="AK2" s="19">
        <f t="shared" ref="AK2:AK65" si="1">IF(Q2=0,0,V2/Q2)</f>
        <v>0.65321647097734414</v>
      </c>
      <c r="AL2" s="19">
        <f>IF(H2=0,0,H2/G2)</f>
        <v>0.94817658349328204</v>
      </c>
      <c r="AM2" s="19">
        <f t="shared" ref="AM2:AV17" si="2">W2*24</f>
        <v>8</v>
      </c>
      <c r="AN2" s="19">
        <f t="shared" si="2"/>
        <v>0.23333333333333334</v>
      </c>
      <c r="AO2" s="19">
        <f t="shared" si="2"/>
        <v>0</v>
      </c>
      <c r="AP2" s="19">
        <f t="shared" si="2"/>
        <v>0</v>
      </c>
      <c r="AQ2" s="19">
        <f t="shared" si="2"/>
        <v>0</v>
      </c>
      <c r="AR2" s="19">
        <f t="shared" si="2"/>
        <v>0.3</v>
      </c>
      <c r="AS2" s="19">
        <f t="shared" si="2"/>
        <v>0</v>
      </c>
      <c r="AT2" s="19">
        <f t="shared" si="2"/>
        <v>0.13333333333333333</v>
      </c>
      <c r="AU2" s="19">
        <f t="shared" si="2"/>
        <v>0</v>
      </c>
      <c r="AV2" s="19">
        <f t="shared" si="2"/>
        <v>0</v>
      </c>
      <c r="AW2" s="19">
        <f>G2*24</f>
        <v>8.6833333333333336</v>
      </c>
      <c r="AX2" s="19">
        <f t="shared" ref="AX2:AX65" si="3">AM2+AN2+AO2</f>
        <v>8.2333333333333325</v>
      </c>
      <c r="AY2" s="21">
        <f>D2+E2</f>
        <v>44105.619444444441</v>
      </c>
      <c r="AZ2" s="21">
        <f>AY2+G2</f>
        <v>44105.981249999997</v>
      </c>
      <c r="BA2" t="str">
        <f>IF(AND(HOUR(E2)&gt;=6,HOUR(E2)&lt;14),"Turno2",IF(AND(HOUR(E2)&gt;=14,HOUR(E2)&lt;22),"Turno3","Turno1"))</f>
        <v>Turno3</v>
      </c>
      <c r="BB2" s="22">
        <f>D2*1</f>
        <v>44105</v>
      </c>
      <c r="BC2">
        <f t="shared" ref="BC2:BC65" si="4">O2-N2</f>
        <v>8.25</v>
      </c>
      <c r="BD2" s="23">
        <f t="shared" ref="BD2:BD65" si="5">AX2-BC2</f>
        <v>-1.6666666666667496E-2</v>
      </c>
      <c r="BE2" s="24" t="str">
        <f t="shared" ref="BE2:BE65" si="6">IF(P2=0,"NO","SI")</f>
        <v>SI</v>
      </c>
      <c r="BF2" s="25">
        <v>9</v>
      </c>
      <c r="BG2" s="25">
        <v>1</v>
      </c>
      <c r="BH2" s="25">
        <v>155</v>
      </c>
      <c r="BI2" s="26">
        <f t="shared" ref="BI2:BI65" si="7">+BH2-V2</f>
        <v>-3</v>
      </c>
      <c r="BJ2" s="25" t="s">
        <v>73</v>
      </c>
      <c r="BK2" s="25">
        <v>0.47</v>
      </c>
      <c r="BL2" s="25" t="s">
        <v>74</v>
      </c>
      <c r="BM2" s="27">
        <f>+BK2-AH2</f>
        <v>7.3475409836065542E-2</v>
      </c>
      <c r="BN2" s="25">
        <f t="shared" ref="BN2:BN65" si="8">+BK2*P2</f>
        <v>286.7</v>
      </c>
      <c r="BO2" s="26">
        <f t="shared" ref="BO2:BO65" si="9">+BH2/BN2</f>
        <v>0.54063480990582491</v>
      </c>
      <c r="BP2">
        <f>SUM(V2:V46)</f>
        <v>5523</v>
      </c>
      <c r="BQ2">
        <f>SUM(BH2:BH46)</f>
        <v>5682.5</v>
      </c>
      <c r="BR2">
        <f>+BQ2-BP2</f>
        <v>159.5</v>
      </c>
      <c r="BS2" s="28">
        <f>SUM(Q2:Q46)</f>
        <v>8639.034999999998</v>
      </c>
      <c r="BT2" s="28">
        <f>SUM(P2:P46)</f>
        <v>21181</v>
      </c>
      <c r="BU2" s="28">
        <f>+G2*24</f>
        <v>8.6833333333333336</v>
      </c>
      <c r="BV2">
        <f>+O2-N2</f>
        <v>8.25</v>
      </c>
      <c r="BW2">
        <f>SUM(BV2:BV46)</f>
        <v>288.40000000000327</v>
      </c>
    </row>
    <row r="3" spans="1:75" ht="15" customHeight="1" x14ac:dyDescent="0.25">
      <c r="A3" s="12">
        <v>44105</v>
      </c>
      <c r="B3" s="13"/>
      <c r="C3" s="14">
        <v>7</v>
      </c>
      <c r="D3" s="15">
        <v>44106</v>
      </c>
      <c r="E3" s="16">
        <v>0.3520833333333333</v>
      </c>
      <c r="F3" s="16">
        <v>0.59166666666666667</v>
      </c>
      <c r="G3" s="16">
        <v>0.2388888888888889</v>
      </c>
      <c r="H3" s="16">
        <v>0.2388888888888889</v>
      </c>
      <c r="I3" s="17">
        <f t="shared" ref="I3:I66" si="10">+H3*24</f>
        <v>5.7333333333333334</v>
      </c>
      <c r="J3" s="14" t="s">
        <v>75</v>
      </c>
      <c r="K3" s="14" t="s">
        <v>76</v>
      </c>
      <c r="L3" s="14" t="s">
        <v>72</v>
      </c>
      <c r="M3" s="14" t="s">
        <v>73</v>
      </c>
      <c r="N3" s="14">
        <v>11028.45</v>
      </c>
      <c r="O3" s="14">
        <v>11034</v>
      </c>
      <c r="P3" s="14">
        <v>406</v>
      </c>
      <c r="Q3" s="18">
        <v>190.648</v>
      </c>
      <c r="R3" s="14">
        <v>1443</v>
      </c>
      <c r="S3" s="14">
        <v>619</v>
      </c>
      <c r="T3" s="14">
        <v>828</v>
      </c>
      <c r="U3" s="14">
        <v>1447</v>
      </c>
      <c r="V3" s="14">
        <v>102</v>
      </c>
      <c r="W3" s="16">
        <v>0.20833333333333334</v>
      </c>
      <c r="X3" s="16">
        <v>8.3333333333333332E-3</v>
      </c>
      <c r="Y3" s="16">
        <v>1.0416666666666666E-2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1.0416666666666666E-2</v>
      </c>
      <c r="AG3" s="19">
        <f>IF(G3=0,0,Q3/(G3*24))</f>
        <v>33.252558139534884</v>
      </c>
      <c r="AH3" s="19">
        <f t="shared" si="0"/>
        <v>0.46957635467980297</v>
      </c>
      <c r="AI3" s="20">
        <f>IF(P3=0,0,P3/(G3*24))</f>
        <v>70.813953488372093</v>
      </c>
      <c r="AJ3" s="19">
        <f>IF(G3=0,0,V3/(G3*24))</f>
        <v>17.790697674418606</v>
      </c>
      <c r="AK3" s="19">
        <f t="shared" si="1"/>
        <v>0.53501741429230831</v>
      </c>
      <c r="AL3" s="19">
        <f>IF(H3=0,0,H3/G3)</f>
        <v>1</v>
      </c>
      <c r="AM3" s="19">
        <f t="shared" si="2"/>
        <v>5</v>
      </c>
      <c r="AN3" s="19">
        <f t="shared" si="2"/>
        <v>0.2</v>
      </c>
      <c r="AO3" s="19">
        <f t="shared" si="2"/>
        <v>0.25</v>
      </c>
      <c r="AP3" s="19">
        <f t="shared" si="2"/>
        <v>0</v>
      </c>
      <c r="AQ3" s="19">
        <f t="shared" si="2"/>
        <v>0</v>
      </c>
      <c r="AR3" s="19">
        <f t="shared" si="2"/>
        <v>0</v>
      </c>
      <c r="AS3" s="19">
        <f t="shared" si="2"/>
        <v>0</v>
      </c>
      <c r="AT3" s="19">
        <f t="shared" si="2"/>
        <v>0</v>
      </c>
      <c r="AU3" s="19">
        <f t="shared" si="2"/>
        <v>0</v>
      </c>
      <c r="AV3" s="19">
        <f t="shared" si="2"/>
        <v>0.25</v>
      </c>
      <c r="AW3" s="19">
        <f>G3*24</f>
        <v>5.7333333333333334</v>
      </c>
      <c r="AX3" s="19">
        <f t="shared" si="3"/>
        <v>5.45</v>
      </c>
      <c r="AY3" s="21">
        <f>D3+E3</f>
        <v>44106.352083333331</v>
      </c>
      <c r="AZ3" s="21">
        <f>AY3+G3</f>
        <v>44106.59097222222</v>
      </c>
      <c r="BA3" t="str">
        <f>IF(AND(HOUR(E3)&gt;=6,HOUR(E3)&lt;14),"Turno2",IF(AND(HOUR(E3)&gt;=14,HOUR(E3)&lt;22),"Turno3","Turno1"))</f>
        <v>Turno2</v>
      </c>
      <c r="BB3" s="22">
        <f>D3*1</f>
        <v>44106</v>
      </c>
      <c r="BC3">
        <f t="shared" si="4"/>
        <v>5.5499999999992724</v>
      </c>
      <c r="BD3" s="23">
        <f t="shared" si="5"/>
        <v>-9.9999999999272227E-2</v>
      </c>
      <c r="BE3" s="24" t="str">
        <f t="shared" si="6"/>
        <v>SI</v>
      </c>
      <c r="BF3" s="25">
        <v>9</v>
      </c>
      <c r="BG3" s="25">
        <v>2</v>
      </c>
      <c r="BH3" s="25">
        <v>120</v>
      </c>
      <c r="BI3" s="26">
        <f t="shared" si="7"/>
        <v>18</v>
      </c>
      <c r="BJ3" s="25" t="s">
        <v>73</v>
      </c>
      <c r="BK3" s="25">
        <v>0.47</v>
      </c>
      <c r="BL3" s="25" t="s">
        <v>74</v>
      </c>
      <c r="BM3" s="26">
        <f t="shared" ref="BM3:BM114" si="11">+BK3-AH3</f>
        <v>4.2364532019700807E-4</v>
      </c>
      <c r="BN3" s="25">
        <f t="shared" si="8"/>
        <v>190.82</v>
      </c>
      <c r="BO3" s="26">
        <f t="shared" si="9"/>
        <v>0.62886489885756214</v>
      </c>
      <c r="BU3" s="28">
        <f>+G3*24</f>
        <v>5.7333333333333334</v>
      </c>
      <c r="BV3">
        <f t="shared" ref="BV3:BV66" si="12">+O3-N3</f>
        <v>5.5499999999992724</v>
      </c>
    </row>
    <row r="4" spans="1:75" ht="15" customHeight="1" x14ac:dyDescent="0.25">
      <c r="A4" s="12">
        <v>44105</v>
      </c>
      <c r="B4" s="13"/>
      <c r="C4" s="14">
        <v>17</v>
      </c>
      <c r="D4" s="15">
        <v>44106</v>
      </c>
      <c r="E4" s="16">
        <v>0.6069444444444444</v>
      </c>
      <c r="F4" s="16">
        <v>0.96111111111111114</v>
      </c>
      <c r="G4" s="16">
        <v>0.35347222222222219</v>
      </c>
      <c r="H4" s="16">
        <v>0.33402777777777781</v>
      </c>
      <c r="I4" s="17">
        <f t="shared" si="10"/>
        <v>8.0166666666666675</v>
      </c>
      <c r="J4" s="14" t="s">
        <v>70</v>
      </c>
      <c r="K4" s="14" t="s">
        <v>71</v>
      </c>
      <c r="L4" s="14" t="s">
        <v>72</v>
      </c>
      <c r="M4" s="14" t="s">
        <v>73</v>
      </c>
      <c r="N4" s="14">
        <v>11034</v>
      </c>
      <c r="O4" s="14">
        <v>11041.9</v>
      </c>
      <c r="P4" s="14">
        <v>586</v>
      </c>
      <c r="Q4" s="18">
        <v>234.71899999999999</v>
      </c>
      <c r="R4" s="14">
        <v>1782</v>
      </c>
      <c r="S4" s="14">
        <v>0</v>
      </c>
      <c r="T4" s="14">
        <v>1411</v>
      </c>
      <c r="U4" s="14">
        <v>1411</v>
      </c>
      <c r="V4" s="14">
        <v>147</v>
      </c>
      <c r="W4" s="16">
        <v>0.31805555555555554</v>
      </c>
      <c r="X4" s="16">
        <v>1.5972222222222224E-2</v>
      </c>
      <c r="Y4" s="16">
        <v>0</v>
      </c>
      <c r="Z4" s="16">
        <v>1.2499999999999999E-2</v>
      </c>
      <c r="AA4" s="16">
        <v>0</v>
      </c>
      <c r="AB4" s="16">
        <v>6.2499999999999995E-3</v>
      </c>
      <c r="AC4" s="16">
        <v>0</v>
      </c>
      <c r="AD4" s="16">
        <v>0</v>
      </c>
      <c r="AE4" s="16">
        <v>0</v>
      </c>
      <c r="AF4" s="16">
        <v>0</v>
      </c>
      <c r="AG4" s="19">
        <f>IF(G4=0,0,Q4/(G4*24))</f>
        <v>27.668251473477408</v>
      </c>
      <c r="AH4" s="19">
        <f t="shared" si="0"/>
        <v>0.4005443686006826</v>
      </c>
      <c r="AI4" s="20">
        <f>IF(P4=0,0,P4/(G4*24))</f>
        <v>69.076620825147359</v>
      </c>
      <c r="AJ4" s="19">
        <f>IF(G4=0,0,V4/(G4*24))</f>
        <v>17.328094302554028</v>
      </c>
      <c r="AK4" s="19">
        <f t="shared" si="1"/>
        <v>0.62628078681316812</v>
      </c>
      <c r="AL4" s="19">
        <f>IF(H4=0,0,H4/G4)</f>
        <v>0.94499017681728903</v>
      </c>
      <c r="AM4" s="19">
        <f t="shared" si="2"/>
        <v>7.6333333333333329</v>
      </c>
      <c r="AN4" s="19">
        <f t="shared" si="2"/>
        <v>0.38333333333333341</v>
      </c>
      <c r="AO4" s="19">
        <f t="shared" si="2"/>
        <v>0</v>
      </c>
      <c r="AP4" s="19">
        <f t="shared" si="2"/>
        <v>0.3</v>
      </c>
      <c r="AQ4" s="19">
        <f t="shared" si="2"/>
        <v>0</v>
      </c>
      <c r="AR4" s="19">
        <f t="shared" si="2"/>
        <v>0.15</v>
      </c>
      <c r="AS4" s="19">
        <f t="shared" si="2"/>
        <v>0</v>
      </c>
      <c r="AT4" s="19">
        <f t="shared" si="2"/>
        <v>0</v>
      </c>
      <c r="AU4" s="19">
        <f t="shared" si="2"/>
        <v>0</v>
      </c>
      <c r="AV4" s="19">
        <f t="shared" si="2"/>
        <v>0</v>
      </c>
      <c r="AW4" s="19">
        <f>G4*24</f>
        <v>8.4833333333333325</v>
      </c>
      <c r="AX4" s="19">
        <f t="shared" si="3"/>
        <v>8.0166666666666657</v>
      </c>
      <c r="AY4" s="21">
        <f>D4+E4</f>
        <v>44106.606944444444</v>
      </c>
      <c r="AZ4" s="21">
        <f>AY4+G4</f>
        <v>44106.960416666669</v>
      </c>
      <c r="BA4" t="str">
        <f>IF(AND(HOUR(E4)&gt;=6,HOUR(E4)&lt;14),"Turno2",IF(AND(HOUR(E4)&gt;=14,HOUR(E4)&lt;22),"Turno3","Turno1"))</f>
        <v>Turno3</v>
      </c>
      <c r="BB4" s="22">
        <f>D4*1</f>
        <v>44106</v>
      </c>
      <c r="BC4">
        <f t="shared" si="4"/>
        <v>7.8999999999996362</v>
      </c>
      <c r="BD4" s="23">
        <f t="shared" si="5"/>
        <v>0.11666666666702952</v>
      </c>
      <c r="BE4" s="24" t="str">
        <f t="shared" si="6"/>
        <v>SI</v>
      </c>
      <c r="BF4" s="25">
        <v>9</v>
      </c>
      <c r="BG4" s="25">
        <v>3</v>
      </c>
      <c r="BH4" s="25">
        <v>150</v>
      </c>
      <c r="BI4" s="26">
        <f t="shared" si="7"/>
        <v>3</v>
      </c>
      <c r="BJ4" s="25" t="s">
        <v>73</v>
      </c>
      <c r="BK4" s="25">
        <v>0.47</v>
      </c>
      <c r="BL4" s="25" t="s">
        <v>74</v>
      </c>
      <c r="BM4" s="26">
        <f t="shared" si="11"/>
        <v>6.9455631399317375E-2</v>
      </c>
      <c r="BN4" s="25">
        <f t="shared" si="8"/>
        <v>275.41999999999996</v>
      </c>
      <c r="BO4" s="26">
        <f t="shared" si="9"/>
        <v>0.54462275796964643</v>
      </c>
      <c r="BU4" s="28">
        <f>+G4*24</f>
        <v>8.4833333333333325</v>
      </c>
      <c r="BV4">
        <f t="shared" si="12"/>
        <v>7.8999999999996362</v>
      </c>
    </row>
    <row r="5" spans="1:75" ht="15" customHeight="1" x14ac:dyDescent="0.25">
      <c r="A5" s="12">
        <v>44105</v>
      </c>
      <c r="B5" s="13"/>
      <c r="C5" s="14">
        <v>8</v>
      </c>
      <c r="D5" s="15">
        <v>44106</v>
      </c>
      <c r="E5" s="16">
        <v>0.99583333333333324</v>
      </c>
      <c r="F5" s="16">
        <v>0.38541666666666669</v>
      </c>
      <c r="G5" s="16">
        <v>0.3888888888888889</v>
      </c>
      <c r="H5" s="16">
        <v>0.3888888888888889</v>
      </c>
      <c r="I5" s="17">
        <f t="shared" si="10"/>
        <v>9.3333333333333339</v>
      </c>
      <c r="J5" s="14" t="s">
        <v>77</v>
      </c>
      <c r="K5" s="14" t="s">
        <v>76</v>
      </c>
      <c r="L5" s="14" t="s">
        <v>72</v>
      </c>
      <c r="M5" s="14" t="s">
        <v>73</v>
      </c>
      <c r="N5" s="14">
        <v>11041.9</v>
      </c>
      <c r="O5" s="14">
        <v>11049.65</v>
      </c>
      <c r="P5" s="14">
        <v>577</v>
      </c>
      <c r="Q5" s="18">
        <v>279.71300000000002</v>
      </c>
      <c r="R5" s="14">
        <v>1839</v>
      </c>
      <c r="S5" s="14">
        <v>62</v>
      </c>
      <c r="T5" s="14">
        <v>1630</v>
      </c>
      <c r="U5" s="14">
        <v>1692</v>
      </c>
      <c r="V5" s="14">
        <v>143</v>
      </c>
      <c r="W5" s="16">
        <v>0.29930555555555555</v>
      </c>
      <c r="X5" s="16">
        <v>1.9444444444444445E-2</v>
      </c>
      <c r="Y5" s="16">
        <v>3.472222222222222E-3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6.5972222222222224E-2</v>
      </c>
      <c r="AG5" s="19">
        <f>IF(G5=0,0,Q5/(G5*24))</f>
        <v>29.969249999999999</v>
      </c>
      <c r="AH5" s="19">
        <f t="shared" si="0"/>
        <v>0.48477123050259968</v>
      </c>
      <c r="AI5" s="20">
        <f>IF(P5=0,0,P5/(G5*24))</f>
        <v>61.821428571428569</v>
      </c>
      <c r="AJ5" s="19">
        <f>IF(G5=0,0,V5/(G5*24))</f>
        <v>15.321428571428571</v>
      </c>
      <c r="AK5" s="19">
        <f t="shared" si="1"/>
        <v>0.51123830497688694</v>
      </c>
      <c r="AL5" s="19">
        <f>IF(H5=0,0,H5/G5)</f>
        <v>1</v>
      </c>
      <c r="AM5" s="19">
        <f t="shared" si="2"/>
        <v>7.1833333333333336</v>
      </c>
      <c r="AN5" s="19">
        <f t="shared" si="2"/>
        <v>0.46666666666666667</v>
      </c>
      <c r="AO5" s="19">
        <f t="shared" si="2"/>
        <v>8.3333333333333329E-2</v>
      </c>
      <c r="AP5" s="19">
        <f t="shared" si="2"/>
        <v>0</v>
      </c>
      <c r="AQ5" s="19">
        <f t="shared" si="2"/>
        <v>0</v>
      </c>
      <c r="AR5" s="19">
        <f t="shared" si="2"/>
        <v>0</v>
      </c>
      <c r="AS5" s="19">
        <f t="shared" si="2"/>
        <v>0</v>
      </c>
      <c r="AT5" s="19">
        <f t="shared" si="2"/>
        <v>0</v>
      </c>
      <c r="AU5" s="19">
        <f t="shared" si="2"/>
        <v>0</v>
      </c>
      <c r="AV5" s="19">
        <f t="shared" si="2"/>
        <v>1.5833333333333335</v>
      </c>
      <c r="AW5" s="19">
        <f>G5*24</f>
        <v>9.3333333333333339</v>
      </c>
      <c r="AX5" s="19">
        <f t="shared" si="3"/>
        <v>7.7333333333333334</v>
      </c>
      <c r="AY5" s="21">
        <f>D5+E5</f>
        <v>44106.995833333334</v>
      </c>
      <c r="AZ5" s="21">
        <f>AY5+G5</f>
        <v>44107.384722222225</v>
      </c>
      <c r="BA5" t="str">
        <f>IF(AND(HOUR(E5)&gt;=6,HOUR(E5)&lt;14),"Turno2",IF(AND(HOUR(E5)&gt;=14,HOUR(E5)&lt;22),"Turno3","Turno1"))</f>
        <v>Turno1</v>
      </c>
      <c r="BB5" s="22">
        <f>D5*1</f>
        <v>44106</v>
      </c>
      <c r="BC5">
        <f t="shared" si="4"/>
        <v>7.75</v>
      </c>
      <c r="BD5" s="23">
        <f t="shared" si="5"/>
        <v>-1.6666666666666607E-2</v>
      </c>
      <c r="BE5" s="24" t="str">
        <f t="shared" si="6"/>
        <v>SI</v>
      </c>
      <c r="BF5" s="25">
        <v>9</v>
      </c>
      <c r="BG5" s="25">
        <v>4</v>
      </c>
      <c r="BH5" s="25">
        <v>150</v>
      </c>
      <c r="BI5" s="26">
        <f t="shared" si="7"/>
        <v>7</v>
      </c>
      <c r="BJ5" s="25" t="s">
        <v>73</v>
      </c>
      <c r="BK5" s="25">
        <v>0.47</v>
      </c>
      <c r="BL5" s="25" t="s">
        <v>74</v>
      </c>
      <c r="BM5" s="26">
        <f t="shared" si="11"/>
        <v>-1.4771230502599708E-2</v>
      </c>
      <c r="BN5" s="25">
        <f t="shared" si="8"/>
        <v>271.19</v>
      </c>
      <c r="BO5" s="26">
        <f t="shared" si="9"/>
        <v>0.55311774032965821</v>
      </c>
      <c r="BU5" s="28">
        <f>+G5*24</f>
        <v>9.3333333333333339</v>
      </c>
      <c r="BV5">
        <f t="shared" si="12"/>
        <v>7.75</v>
      </c>
    </row>
    <row r="6" spans="1:75" ht="15" customHeight="1" x14ac:dyDescent="0.25">
      <c r="A6" s="12">
        <v>44105</v>
      </c>
      <c r="B6" s="13"/>
      <c r="C6" s="14">
        <v>20</v>
      </c>
      <c r="D6" s="15">
        <v>44107</v>
      </c>
      <c r="E6" s="16">
        <v>0.60902777777777783</v>
      </c>
      <c r="F6" s="16">
        <v>0.97777777777777775</v>
      </c>
      <c r="G6" s="16">
        <v>0.36874999999999997</v>
      </c>
      <c r="H6" s="16">
        <v>0.35833333333333334</v>
      </c>
      <c r="I6" s="17">
        <f t="shared" si="10"/>
        <v>8.6</v>
      </c>
      <c r="J6" s="14" t="s">
        <v>70</v>
      </c>
      <c r="K6" s="14" t="s">
        <v>71</v>
      </c>
      <c r="L6" s="14" t="s">
        <v>72</v>
      </c>
      <c r="M6" s="14" t="s">
        <v>73</v>
      </c>
      <c r="N6" s="14">
        <v>11049.75</v>
      </c>
      <c r="O6" s="14">
        <v>11058.4</v>
      </c>
      <c r="P6" s="14">
        <v>674</v>
      </c>
      <c r="Q6" s="18">
        <v>240.87700000000001</v>
      </c>
      <c r="R6" s="14">
        <v>1988</v>
      </c>
      <c r="S6" s="14">
        <v>0</v>
      </c>
      <c r="T6" s="14">
        <v>1834</v>
      </c>
      <c r="U6" s="14">
        <v>1834</v>
      </c>
      <c r="V6" s="14">
        <v>162</v>
      </c>
      <c r="W6" s="16">
        <v>0.34513888888888888</v>
      </c>
      <c r="X6" s="16">
        <v>1.2499999999999999E-2</v>
      </c>
      <c r="Y6" s="16">
        <v>0</v>
      </c>
      <c r="Z6" s="16">
        <v>0</v>
      </c>
      <c r="AA6" s="16">
        <v>0</v>
      </c>
      <c r="AB6" s="16">
        <v>4.8611111111111112E-3</v>
      </c>
      <c r="AC6" s="16">
        <v>0</v>
      </c>
      <c r="AD6" s="16">
        <v>4.8611111111111112E-3</v>
      </c>
      <c r="AE6" s="16">
        <v>0</v>
      </c>
      <c r="AF6" s="16">
        <v>0</v>
      </c>
      <c r="AG6" s="19">
        <f>IF(G6=0,0,Q6/(G6*24))</f>
        <v>27.217740112994353</v>
      </c>
      <c r="AH6" s="19">
        <f t="shared" si="0"/>
        <v>0.35738427299703268</v>
      </c>
      <c r="AI6" s="20">
        <f>IF(P6=0,0,P6/(G6*24))</f>
        <v>76.158192090395488</v>
      </c>
      <c r="AJ6" s="19">
        <f>IF(G6=0,0,V6/(G6*24))</f>
        <v>18.305084745762713</v>
      </c>
      <c r="AK6" s="19">
        <f t="shared" si="1"/>
        <v>0.67254241791453728</v>
      </c>
      <c r="AL6" s="19">
        <f>IF(H6=0,0,H6/G6)</f>
        <v>0.97175141242937868</v>
      </c>
      <c r="AM6" s="19">
        <f t="shared" si="2"/>
        <v>8.2833333333333332</v>
      </c>
      <c r="AN6" s="19">
        <f t="shared" si="2"/>
        <v>0.3</v>
      </c>
      <c r="AO6" s="19">
        <f t="shared" si="2"/>
        <v>0</v>
      </c>
      <c r="AP6" s="19">
        <f t="shared" si="2"/>
        <v>0</v>
      </c>
      <c r="AQ6" s="19">
        <f t="shared" si="2"/>
        <v>0</v>
      </c>
      <c r="AR6" s="19">
        <f t="shared" si="2"/>
        <v>0.11666666666666667</v>
      </c>
      <c r="AS6" s="19">
        <f t="shared" si="2"/>
        <v>0</v>
      </c>
      <c r="AT6" s="19">
        <f t="shared" si="2"/>
        <v>0.11666666666666667</v>
      </c>
      <c r="AU6" s="19">
        <f t="shared" si="2"/>
        <v>0</v>
      </c>
      <c r="AV6" s="19">
        <f t="shared" si="2"/>
        <v>0</v>
      </c>
      <c r="AW6" s="19">
        <f>G6*24</f>
        <v>8.85</v>
      </c>
      <c r="AX6" s="19">
        <f t="shared" si="3"/>
        <v>8.5833333333333339</v>
      </c>
      <c r="AY6" s="21">
        <f>D6+E6</f>
        <v>44107.609027777777</v>
      </c>
      <c r="AZ6" s="21">
        <f>AY6+G6</f>
        <v>44107.977777777778</v>
      </c>
      <c r="BA6" t="str">
        <f>IF(AND(HOUR(E6)&gt;=6,HOUR(E6)&lt;14),"Turno2",IF(AND(HOUR(E6)&gt;=14,HOUR(E6)&lt;22),"Turno3","Turno1"))</f>
        <v>Turno3</v>
      </c>
      <c r="BB6" s="22">
        <f>D6*1</f>
        <v>44107</v>
      </c>
      <c r="BC6">
        <f t="shared" si="4"/>
        <v>8.6499999999996362</v>
      </c>
      <c r="BD6" s="23">
        <f t="shared" si="5"/>
        <v>-6.6666666666302277E-2</v>
      </c>
      <c r="BE6" s="24" t="str">
        <f t="shared" si="6"/>
        <v>SI</v>
      </c>
      <c r="BF6" s="25">
        <v>9</v>
      </c>
      <c r="BG6" s="25">
        <v>5</v>
      </c>
      <c r="BH6" s="25">
        <v>161.5</v>
      </c>
      <c r="BI6" s="26">
        <f t="shared" si="7"/>
        <v>-0.5</v>
      </c>
      <c r="BJ6" s="25" t="s">
        <v>73</v>
      </c>
      <c r="BK6" s="25">
        <v>0.47</v>
      </c>
      <c r="BL6" s="25" t="s">
        <v>74</v>
      </c>
      <c r="BM6" s="26">
        <f t="shared" si="11"/>
        <v>0.11261572700296729</v>
      </c>
      <c r="BN6" s="25">
        <f t="shared" si="8"/>
        <v>316.77999999999997</v>
      </c>
      <c r="BO6" s="26">
        <f t="shared" si="9"/>
        <v>0.50981753898604709</v>
      </c>
      <c r="BU6" s="28">
        <f>+G6*24</f>
        <v>8.85</v>
      </c>
      <c r="BV6">
        <f t="shared" si="12"/>
        <v>8.6499999999996362</v>
      </c>
    </row>
    <row r="7" spans="1:75" ht="15" customHeight="1" x14ac:dyDescent="0.25">
      <c r="A7" s="12">
        <v>44105</v>
      </c>
      <c r="B7" s="13"/>
      <c r="C7" s="14">
        <v>10</v>
      </c>
      <c r="D7" s="15">
        <v>44108</v>
      </c>
      <c r="E7" s="16">
        <v>6.9444444444444447E-4</v>
      </c>
      <c r="F7" s="16">
        <v>0.40138888888888885</v>
      </c>
      <c r="G7" s="16">
        <v>0.39999999999999997</v>
      </c>
      <c r="H7" s="16">
        <v>0.38194444444444442</v>
      </c>
      <c r="I7" s="17">
        <f t="shared" si="10"/>
        <v>9.1666666666666661</v>
      </c>
      <c r="J7" s="14" t="s">
        <v>77</v>
      </c>
      <c r="K7" s="14" t="s">
        <v>76</v>
      </c>
      <c r="L7" s="14" t="s">
        <v>72</v>
      </c>
      <c r="M7" s="14" t="s">
        <v>73</v>
      </c>
      <c r="N7" s="14">
        <v>11058.4</v>
      </c>
      <c r="O7" s="14">
        <v>11066.1</v>
      </c>
      <c r="P7" s="14">
        <v>613</v>
      </c>
      <c r="Q7" s="18">
        <v>292.54399999999998</v>
      </c>
      <c r="R7" s="14">
        <v>1998</v>
      </c>
      <c r="S7" s="14">
        <v>0</v>
      </c>
      <c r="T7" s="14">
        <v>1685</v>
      </c>
      <c r="U7" s="14">
        <v>1685</v>
      </c>
      <c r="V7" s="14">
        <v>148</v>
      </c>
      <c r="W7" s="16">
        <v>0.29791666666666666</v>
      </c>
      <c r="X7" s="16">
        <v>2.2222222222222223E-2</v>
      </c>
      <c r="Y7" s="16">
        <v>0</v>
      </c>
      <c r="Z7" s="16">
        <v>0</v>
      </c>
      <c r="AA7" s="16">
        <v>0</v>
      </c>
      <c r="AB7" s="16">
        <v>1.3194444444444444E-2</v>
      </c>
      <c r="AC7" s="16">
        <v>0</v>
      </c>
      <c r="AD7" s="16">
        <v>4.8611111111111112E-3</v>
      </c>
      <c r="AE7" s="16">
        <v>0</v>
      </c>
      <c r="AF7" s="16">
        <v>6.0416666666666667E-2</v>
      </c>
      <c r="AG7" s="19">
        <f>IF(G7=0,0,Q7/(G7*24))</f>
        <v>30.473333333333333</v>
      </c>
      <c r="AH7" s="19">
        <f t="shared" si="0"/>
        <v>0.4772332789559543</v>
      </c>
      <c r="AI7" s="20">
        <f>IF(P7=0,0,P7/(G7*24))</f>
        <v>63.854166666666671</v>
      </c>
      <c r="AJ7" s="19">
        <f>IF(G7=0,0,V7/(G7*24))</f>
        <v>15.416666666666668</v>
      </c>
      <c r="AK7" s="19">
        <f t="shared" si="1"/>
        <v>0.5059068037628528</v>
      </c>
      <c r="AL7" s="19">
        <f>IF(H7=0,0,H7/G7)</f>
        <v>0.95486111111111116</v>
      </c>
      <c r="AM7" s="19">
        <f t="shared" si="2"/>
        <v>7.15</v>
      </c>
      <c r="AN7" s="19">
        <f t="shared" si="2"/>
        <v>0.53333333333333333</v>
      </c>
      <c r="AO7" s="19">
        <f t="shared" si="2"/>
        <v>0</v>
      </c>
      <c r="AP7" s="19">
        <f t="shared" si="2"/>
        <v>0</v>
      </c>
      <c r="AQ7" s="19">
        <f t="shared" si="2"/>
        <v>0</v>
      </c>
      <c r="AR7" s="19">
        <f t="shared" si="2"/>
        <v>0.31666666666666665</v>
      </c>
      <c r="AS7" s="19">
        <f t="shared" si="2"/>
        <v>0</v>
      </c>
      <c r="AT7" s="19">
        <f t="shared" si="2"/>
        <v>0.11666666666666667</v>
      </c>
      <c r="AU7" s="19">
        <f t="shared" si="2"/>
        <v>0</v>
      </c>
      <c r="AV7" s="19">
        <f t="shared" si="2"/>
        <v>1.45</v>
      </c>
      <c r="AW7" s="19">
        <f>G7*24</f>
        <v>9.6</v>
      </c>
      <c r="AX7" s="19">
        <f t="shared" si="3"/>
        <v>7.6833333333333336</v>
      </c>
      <c r="AY7" s="21">
        <f>D7+E7</f>
        <v>44108.000694444447</v>
      </c>
      <c r="AZ7" s="21">
        <f>AY7+G7</f>
        <v>44108.400694444448</v>
      </c>
      <c r="BA7" t="str">
        <f>IF(AND(HOUR(E7)&gt;=6,HOUR(E7)&lt;14),"Turno2",IF(AND(HOUR(E7)&gt;=14,HOUR(E7)&lt;22),"Turno3","Turno1"))</f>
        <v>Turno1</v>
      </c>
      <c r="BB7" s="22">
        <f>D7*1</f>
        <v>44108</v>
      </c>
      <c r="BC7">
        <f t="shared" si="4"/>
        <v>7.7000000000007276</v>
      </c>
      <c r="BD7" s="23">
        <f t="shared" si="5"/>
        <v>-1.6666666667394026E-2</v>
      </c>
      <c r="BE7" s="24" t="str">
        <f t="shared" si="6"/>
        <v>SI</v>
      </c>
      <c r="BF7" s="25">
        <v>9</v>
      </c>
      <c r="BG7" s="25">
        <v>6</v>
      </c>
      <c r="BH7" s="25">
        <v>178</v>
      </c>
      <c r="BI7" s="26">
        <f t="shared" si="7"/>
        <v>30</v>
      </c>
      <c r="BJ7" s="25" t="s">
        <v>73</v>
      </c>
      <c r="BK7" s="25">
        <v>0.47</v>
      </c>
      <c r="BL7" s="25" t="s">
        <v>74</v>
      </c>
      <c r="BM7" s="26">
        <f t="shared" si="11"/>
        <v>-7.2332789559543254E-3</v>
      </c>
      <c r="BN7" s="25">
        <f t="shared" si="8"/>
        <v>288.10999999999996</v>
      </c>
      <c r="BO7" s="26">
        <f t="shared" si="9"/>
        <v>0.6178195827982369</v>
      </c>
      <c r="BU7" s="28">
        <f>+G7*24</f>
        <v>9.6</v>
      </c>
      <c r="BV7">
        <f t="shared" si="12"/>
        <v>7.7000000000007276</v>
      </c>
    </row>
    <row r="8" spans="1:75" ht="15" customHeight="1" x14ac:dyDescent="0.25">
      <c r="A8" s="12">
        <v>44105</v>
      </c>
      <c r="B8" s="13"/>
      <c r="C8" s="14">
        <v>23</v>
      </c>
      <c r="D8" s="15">
        <v>44108</v>
      </c>
      <c r="E8" s="16">
        <v>0.60347222222222219</v>
      </c>
      <c r="F8" s="16">
        <v>0.97986111111111107</v>
      </c>
      <c r="G8" s="16">
        <v>0.37638888888888888</v>
      </c>
      <c r="H8" s="16">
        <v>0.36874999999999997</v>
      </c>
      <c r="I8" s="17">
        <f t="shared" si="10"/>
        <v>8.85</v>
      </c>
      <c r="J8" s="14" t="s">
        <v>70</v>
      </c>
      <c r="K8" s="14" t="s">
        <v>71</v>
      </c>
      <c r="L8" s="14" t="s">
        <v>72</v>
      </c>
      <c r="M8" s="14" t="s">
        <v>73</v>
      </c>
      <c r="N8" s="14">
        <v>11066.15</v>
      </c>
      <c r="O8" s="14">
        <v>11074.95</v>
      </c>
      <c r="P8" s="14">
        <v>660</v>
      </c>
      <c r="Q8" s="18">
        <v>249.791</v>
      </c>
      <c r="R8" s="14">
        <v>2083</v>
      </c>
      <c r="S8" s="14">
        <v>0</v>
      </c>
      <c r="T8" s="14">
        <v>1479</v>
      </c>
      <c r="U8" s="14">
        <v>1479</v>
      </c>
      <c r="V8" s="14">
        <v>165</v>
      </c>
      <c r="W8" s="16">
        <v>0.35486111111111113</v>
      </c>
      <c r="X8" s="16">
        <v>1.3194444444444444E-2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7.6388888888888886E-3</v>
      </c>
      <c r="AE8" s="16">
        <v>0</v>
      </c>
      <c r="AF8" s="16">
        <v>0</v>
      </c>
      <c r="AG8" s="19">
        <f>IF(G8=0,0,Q8/(G8*24))</f>
        <v>27.652140221402213</v>
      </c>
      <c r="AH8" s="19">
        <f t="shared" si="0"/>
        <v>0.3784712121212121</v>
      </c>
      <c r="AI8" s="20">
        <f>IF(P8=0,0,P8/(G8*24))</f>
        <v>73.06273062730628</v>
      </c>
      <c r="AJ8" s="19">
        <f>IF(G8=0,0,V8/(G8*24))</f>
        <v>18.26568265682657</v>
      </c>
      <c r="AK8" s="19">
        <f t="shared" si="1"/>
        <v>0.66055222165730554</v>
      </c>
      <c r="AL8" s="19">
        <f>IF(H8=0,0,H8/G8)</f>
        <v>0.97970479704797042</v>
      </c>
      <c r="AM8" s="19">
        <f t="shared" si="2"/>
        <v>8.5166666666666675</v>
      </c>
      <c r="AN8" s="19">
        <f t="shared" si="2"/>
        <v>0.31666666666666665</v>
      </c>
      <c r="AO8" s="19">
        <f t="shared" si="2"/>
        <v>0</v>
      </c>
      <c r="AP8" s="19">
        <f t="shared" si="2"/>
        <v>0</v>
      </c>
      <c r="AQ8" s="19">
        <f t="shared" si="2"/>
        <v>0</v>
      </c>
      <c r="AR8" s="19">
        <f t="shared" si="2"/>
        <v>0</v>
      </c>
      <c r="AS8" s="19">
        <f t="shared" si="2"/>
        <v>0</v>
      </c>
      <c r="AT8" s="19">
        <f t="shared" si="2"/>
        <v>0.18333333333333332</v>
      </c>
      <c r="AU8" s="19">
        <f t="shared" si="2"/>
        <v>0</v>
      </c>
      <c r="AV8" s="19">
        <f t="shared" si="2"/>
        <v>0</v>
      </c>
      <c r="AW8" s="19">
        <f>G8*24</f>
        <v>9.0333333333333332</v>
      </c>
      <c r="AX8" s="19">
        <f t="shared" si="3"/>
        <v>8.8333333333333339</v>
      </c>
      <c r="AY8" s="21">
        <f>D8+E8</f>
        <v>44108.603472222225</v>
      </c>
      <c r="AZ8" s="21">
        <f>AY8+G8</f>
        <v>44108.979861111111</v>
      </c>
      <c r="BA8" t="str">
        <f>IF(AND(HOUR(E8)&gt;=6,HOUR(E8)&lt;14),"Turno2",IF(AND(HOUR(E8)&gt;=14,HOUR(E8)&lt;22),"Turno3","Turno1"))</f>
        <v>Turno3</v>
      </c>
      <c r="BB8" s="22">
        <f>D8*1</f>
        <v>44108</v>
      </c>
      <c r="BC8">
        <f t="shared" si="4"/>
        <v>8.8000000000010914</v>
      </c>
      <c r="BD8" s="23">
        <f t="shared" si="5"/>
        <v>3.3333333332242532E-2</v>
      </c>
      <c r="BE8" s="24" t="str">
        <f t="shared" si="6"/>
        <v>SI</v>
      </c>
      <c r="BF8" s="25">
        <v>9</v>
      </c>
      <c r="BG8" s="25">
        <v>7</v>
      </c>
      <c r="BH8" s="25">
        <v>171</v>
      </c>
      <c r="BI8" s="26">
        <f t="shared" si="7"/>
        <v>6</v>
      </c>
      <c r="BJ8" s="25" t="s">
        <v>73</v>
      </c>
      <c r="BK8" s="25">
        <v>0.47</v>
      </c>
      <c r="BL8" s="25" t="s">
        <v>74</v>
      </c>
      <c r="BM8" s="26">
        <f t="shared" si="11"/>
        <v>9.1528787878787876E-2</v>
      </c>
      <c r="BN8" s="25">
        <f t="shared" si="8"/>
        <v>310.2</v>
      </c>
      <c r="BO8" s="26">
        <f t="shared" si="9"/>
        <v>0.55125725338491294</v>
      </c>
      <c r="BU8" s="28">
        <f>+G8*24</f>
        <v>9.0333333333333332</v>
      </c>
      <c r="BV8">
        <f t="shared" si="12"/>
        <v>8.8000000000010914</v>
      </c>
    </row>
    <row r="9" spans="1:75" ht="15" customHeight="1" x14ac:dyDescent="0.25">
      <c r="A9" s="12">
        <v>44105</v>
      </c>
      <c r="B9" s="13"/>
      <c r="C9" s="14">
        <v>32</v>
      </c>
      <c r="D9" s="15">
        <v>44109</v>
      </c>
      <c r="E9" s="16">
        <v>0</v>
      </c>
      <c r="F9" s="16">
        <v>0.38541666666666669</v>
      </c>
      <c r="G9" s="16">
        <v>0.38541666666666669</v>
      </c>
      <c r="H9" s="16">
        <v>0.3659722222222222</v>
      </c>
      <c r="I9" s="17">
        <f t="shared" si="10"/>
        <v>8.7833333333333332</v>
      </c>
      <c r="J9" s="14" t="s">
        <v>77</v>
      </c>
      <c r="K9" s="14" t="s">
        <v>78</v>
      </c>
      <c r="L9" s="14" t="s">
        <v>72</v>
      </c>
      <c r="M9" s="14" t="s">
        <v>73</v>
      </c>
      <c r="N9" s="14">
        <v>11075</v>
      </c>
      <c r="O9" s="14">
        <v>11083.9</v>
      </c>
      <c r="P9" s="14">
        <v>701</v>
      </c>
      <c r="Q9" s="18">
        <v>251.73699999999999</v>
      </c>
      <c r="R9" s="14">
        <v>2147</v>
      </c>
      <c r="S9" s="14">
        <v>0</v>
      </c>
      <c r="T9" s="14">
        <v>1305</v>
      </c>
      <c r="U9" s="14">
        <v>1305</v>
      </c>
      <c r="V9" s="14">
        <v>163</v>
      </c>
      <c r="W9" s="16">
        <v>0.35555555555555557</v>
      </c>
      <c r="X9" s="16">
        <v>1.0416666666666666E-2</v>
      </c>
      <c r="Y9" s="16">
        <v>0</v>
      </c>
      <c r="Z9" s="16">
        <v>0</v>
      </c>
      <c r="AA9" s="16">
        <v>1.3888888888888888E-2</v>
      </c>
      <c r="AB9" s="16">
        <v>0</v>
      </c>
      <c r="AC9" s="16">
        <v>0</v>
      </c>
      <c r="AD9" s="16">
        <v>4.1666666666666666E-3</v>
      </c>
      <c r="AE9" s="16">
        <v>0</v>
      </c>
      <c r="AF9" s="16">
        <v>0</v>
      </c>
      <c r="AG9" s="19">
        <f>IF(G9=0,0,Q9/(G9*24))</f>
        <v>27.21481081081081</v>
      </c>
      <c r="AH9" s="19">
        <f t="shared" si="0"/>
        <v>0.35911126961483592</v>
      </c>
      <c r="AI9" s="20">
        <f>IF(P9=0,0,P9/(G9*24))</f>
        <v>75.78378378378379</v>
      </c>
      <c r="AJ9" s="19">
        <f>IF(G9=0,0,V9/(G9*24))</f>
        <v>17.621621621621621</v>
      </c>
      <c r="AK9" s="19">
        <f t="shared" si="1"/>
        <v>0.64750116192693175</v>
      </c>
      <c r="AL9" s="19">
        <f>IF(H9=0,0,H9/G9)</f>
        <v>0.9495495495495494</v>
      </c>
      <c r="AM9" s="19">
        <f t="shared" si="2"/>
        <v>8.5333333333333332</v>
      </c>
      <c r="AN9" s="19">
        <f t="shared" si="2"/>
        <v>0.25</v>
      </c>
      <c r="AO9" s="19">
        <f t="shared" si="2"/>
        <v>0</v>
      </c>
      <c r="AP9" s="19">
        <f t="shared" si="2"/>
        <v>0</v>
      </c>
      <c r="AQ9" s="19">
        <f t="shared" si="2"/>
        <v>0.33333333333333331</v>
      </c>
      <c r="AR9" s="19">
        <f t="shared" si="2"/>
        <v>0</v>
      </c>
      <c r="AS9" s="19">
        <f t="shared" si="2"/>
        <v>0</v>
      </c>
      <c r="AT9" s="19">
        <f t="shared" si="2"/>
        <v>0.1</v>
      </c>
      <c r="AU9" s="19">
        <f t="shared" si="2"/>
        <v>0</v>
      </c>
      <c r="AV9" s="19">
        <f t="shared" si="2"/>
        <v>0</v>
      </c>
      <c r="AW9" s="19">
        <f>G9*24</f>
        <v>9.25</v>
      </c>
      <c r="AX9" s="19">
        <f t="shared" si="3"/>
        <v>8.7833333333333332</v>
      </c>
      <c r="AY9" s="21">
        <f>D9+E9</f>
        <v>44109</v>
      </c>
      <c r="AZ9" s="21">
        <f>AY9+G9</f>
        <v>44109.385416666664</v>
      </c>
      <c r="BA9" t="str">
        <f>IF(AND(HOUR(E9)&gt;=6,HOUR(E9)&lt;14),"Turno2",IF(AND(HOUR(E9)&gt;=14,HOUR(E9)&lt;22),"Turno3","Turno1"))</f>
        <v>Turno1</v>
      </c>
      <c r="BB9" s="22">
        <f>D9*1</f>
        <v>44109</v>
      </c>
      <c r="BC9">
        <f t="shared" si="4"/>
        <v>8.8999999999996362</v>
      </c>
      <c r="BD9" s="23">
        <f t="shared" si="5"/>
        <v>-0.11666666666630299</v>
      </c>
      <c r="BE9" s="24" t="str">
        <f t="shared" si="6"/>
        <v>SI</v>
      </c>
      <c r="BF9" s="25">
        <v>9</v>
      </c>
      <c r="BG9" s="25">
        <v>8</v>
      </c>
      <c r="BH9" s="25">
        <v>169</v>
      </c>
      <c r="BI9" s="26">
        <f t="shared" si="7"/>
        <v>6</v>
      </c>
      <c r="BJ9" s="25" t="s">
        <v>73</v>
      </c>
      <c r="BK9" s="25">
        <v>0.47</v>
      </c>
      <c r="BL9" s="25" t="s">
        <v>74</v>
      </c>
      <c r="BM9" s="26">
        <f t="shared" si="11"/>
        <v>0.11088873038516406</v>
      </c>
      <c r="BN9" s="25">
        <f t="shared" si="8"/>
        <v>329.46999999999997</v>
      </c>
      <c r="BO9" s="26">
        <f t="shared" si="9"/>
        <v>0.51294503293167815</v>
      </c>
      <c r="BU9" s="28">
        <f>+G9*24</f>
        <v>9.25</v>
      </c>
      <c r="BV9">
        <f t="shared" si="12"/>
        <v>8.8999999999996362</v>
      </c>
    </row>
    <row r="10" spans="1:75" ht="15" customHeight="1" x14ac:dyDescent="0.25">
      <c r="A10" s="12">
        <v>44105</v>
      </c>
      <c r="B10" s="13"/>
      <c r="C10" s="14">
        <v>14</v>
      </c>
      <c r="D10" s="15">
        <v>44109</v>
      </c>
      <c r="E10" s="16">
        <v>0.39374999999999999</v>
      </c>
      <c r="F10" s="16">
        <v>0.51041666666666663</v>
      </c>
      <c r="G10" s="16">
        <v>0.11597222222222221</v>
      </c>
      <c r="H10" s="16">
        <v>8.0555555555555561E-2</v>
      </c>
      <c r="I10" s="17">
        <f t="shared" si="10"/>
        <v>1.9333333333333336</v>
      </c>
      <c r="J10" s="14" t="s">
        <v>75</v>
      </c>
      <c r="K10" s="14" t="s">
        <v>76</v>
      </c>
      <c r="L10" s="14" t="s">
        <v>72</v>
      </c>
      <c r="M10" s="14" t="s">
        <v>73</v>
      </c>
      <c r="N10" s="14">
        <v>11083.9</v>
      </c>
      <c r="O10" s="14">
        <v>11085.75</v>
      </c>
      <c r="P10" s="14">
        <v>100</v>
      </c>
      <c r="Q10" s="18">
        <v>46.747999999999998</v>
      </c>
      <c r="R10" s="14">
        <v>316</v>
      </c>
      <c r="S10" s="14">
        <v>0</v>
      </c>
      <c r="T10" s="14">
        <v>431</v>
      </c>
      <c r="U10" s="14">
        <v>431</v>
      </c>
      <c r="V10" s="14">
        <v>30</v>
      </c>
      <c r="W10" s="16">
        <v>5.8333333333333327E-2</v>
      </c>
      <c r="X10" s="16">
        <v>6.2499999999999995E-3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3.4722222222222224E-2</v>
      </c>
      <c r="AE10" s="16">
        <v>0</v>
      </c>
      <c r="AF10" s="16">
        <v>1.5277777777777777E-2</v>
      </c>
      <c r="AG10" s="19">
        <f>IF(G10=0,0,Q10/(G10*24))</f>
        <v>16.79568862275449</v>
      </c>
      <c r="AH10" s="19">
        <f t="shared" si="0"/>
        <v>0.46747999999999995</v>
      </c>
      <c r="AI10" s="20">
        <f>IF(P10=0,0,P10/(G10*24))</f>
        <v>35.928143712574851</v>
      </c>
      <c r="AJ10" s="19">
        <f>IF(G10=0,0,V10/(G10*24))</f>
        <v>10.778443113772456</v>
      </c>
      <c r="AK10" s="19">
        <f t="shared" si="1"/>
        <v>0.64173868400787204</v>
      </c>
      <c r="AL10" s="19">
        <f>IF(H10=0,0,H10/G10)</f>
        <v>0.69461077844311392</v>
      </c>
      <c r="AM10" s="19">
        <f t="shared" si="2"/>
        <v>1.4</v>
      </c>
      <c r="AN10" s="19">
        <f t="shared" si="2"/>
        <v>0.15</v>
      </c>
      <c r="AO10" s="19">
        <f t="shared" si="2"/>
        <v>0</v>
      </c>
      <c r="AP10" s="19">
        <f t="shared" si="2"/>
        <v>0</v>
      </c>
      <c r="AQ10" s="19">
        <f t="shared" si="2"/>
        <v>0</v>
      </c>
      <c r="AR10" s="19">
        <f t="shared" si="2"/>
        <v>0</v>
      </c>
      <c r="AS10" s="19">
        <f t="shared" si="2"/>
        <v>0</v>
      </c>
      <c r="AT10" s="19">
        <f t="shared" si="2"/>
        <v>0.83333333333333337</v>
      </c>
      <c r="AU10" s="19">
        <f t="shared" si="2"/>
        <v>0</v>
      </c>
      <c r="AV10" s="19">
        <f t="shared" si="2"/>
        <v>0.36666666666666664</v>
      </c>
      <c r="AW10" s="19">
        <f>G10*24</f>
        <v>2.7833333333333332</v>
      </c>
      <c r="AX10" s="19">
        <f t="shared" si="3"/>
        <v>1.5499999999999998</v>
      </c>
      <c r="AY10" s="21">
        <f>D10+E10</f>
        <v>44109.393750000003</v>
      </c>
      <c r="AZ10" s="21">
        <f>AY10+G10</f>
        <v>44109.509722222225</v>
      </c>
      <c r="BA10" t="str">
        <f>IF(AND(HOUR(E10)&gt;=6,HOUR(E10)&lt;14),"Turno2",IF(AND(HOUR(E10)&gt;=14,HOUR(E10)&lt;22),"Turno3","Turno1"))</f>
        <v>Turno2</v>
      </c>
      <c r="BB10" s="22">
        <f>D10*1</f>
        <v>44109</v>
      </c>
      <c r="BC10">
        <f t="shared" si="4"/>
        <v>1.8500000000003638</v>
      </c>
      <c r="BD10" s="23">
        <f t="shared" si="5"/>
        <v>-0.30000000000036398</v>
      </c>
      <c r="BE10" s="24" t="str">
        <f t="shared" si="6"/>
        <v>SI</v>
      </c>
      <c r="BF10" s="25">
        <v>9</v>
      </c>
      <c r="BG10" s="25">
        <v>9</v>
      </c>
      <c r="BH10" s="29">
        <v>29.999199999999998</v>
      </c>
      <c r="BI10" s="26">
        <f t="shared" si="7"/>
        <v>-8.0000000000168825E-4</v>
      </c>
      <c r="BJ10" s="25" t="s">
        <v>73</v>
      </c>
      <c r="BK10" s="25">
        <v>0.47</v>
      </c>
      <c r="BL10" s="25" t="s">
        <v>74</v>
      </c>
      <c r="BM10" s="26">
        <f t="shared" si="11"/>
        <v>2.5200000000000222E-3</v>
      </c>
      <c r="BN10" s="25">
        <f t="shared" si="8"/>
        <v>47</v>
      </c>
      <c r="BO10" s="26">
        <f t="shared" si="9"/>
        <v>0.6382808510638297</v>
      </c>
      <c r="BU10" s="28">
        <f>+G10*24</f>
        <v>2.7833333333333332</v>
      </c>
      <c r="BV10">
        <f t="shared" si="12"/>
        <v>1.8500000000003638</v>
      </c>
    </row>
    <row r="11" spans="1:75" ht="15" customHeight="1" x14ac:dyDescent="0.25">
      <c r="A11" s="12">
        <v>44105</v>
      </c>
      <c r="B11" s="13"/>
      <c r="C11" s="14">
        <v>16</v>
      </c>
      <c r="D11" s="15">
        <v>44109</v>
      </c>
      <c r="E11" s="16">
        <v>0.51041666666666663</v>
      </c>
      <c r="F11" s="16">
        <v>0.59166666666666667</v>
      </c>
      <c r="G11" s="16">
        <v>8.1250000000000003E-2</v>
      </c>
      <c r="H11" s="16">
        <v>8.1250000000000003E-2</v>
      </c>
      <c r="I11" s="17">
        <f t="shared" si="10"/>
        <v>1.9500000000000002</v>
      </c>
      <c r="J11" s="14" t="s">
        <v>75</v>
      </c>
      <c r="K11" s="14" t="s">
        <v>76</v>
      </c>
      <c r="L11" s="14" t="s">
        <v>72</v>
      </c>
      <c r="M11" s="14" t="s">
        <v>73</v>
      </c>
      <c r="N11" s="14">
        <v>11085.75</v>
      </c>
      <c r="O11" s="14">
        <v>11086.7</v>
      </c>
      <c r="P11" s="14">
        <v>55</v>
      </c>
      <c r="Q11" s="18">
        <v>22.988</v>
      </c>
      <c r="R11" s="14">
        <v>159</v>
      </c>
      <c r="S11" s="14">
        <v>0</v>
      </c>
      <c r="T11" s="14">
        <v>623</v>
      </c>
      <c r="U11" s="14">
        <v>623</v>
      </c>
      <c r="V11" s="14">
        <v>17</v>
      </c>
      <c r="W11" s="16">
        <v>2.9166666666666664E-2</v>
      </c>
      <c r="X11" s="16">
        <v>8.3333333333333332E-3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4.3055555555555562E-2</v>
      </c>
      <c r="AG11" s="19">
        <f>IF(G11=0,0,Q11/(G11*24))</f>
        <v>11.788717948717947</v>
      </c>
      <c r="AH11" s="19">
        <f t="shared" si="0"/>
        <v>0.41796363636363637</v>
      </c>
      <c r="AI11" s="20">
        <f>IF(P11=0,0,P11/(G11*24))</f>
        <v>28.205128205128201</v>
      </c>
      <c r="AJ11" s="19">
        <f>IF(G11=0,0,V11/(G11*24))</f>
        <v>8.7179487179487172</v>
      </c>
      <c r="AK11" s="19">
        <f t="shared" si="1"/>
        <v>0.73951626935792591</v>
      </c>
      <c r="AL11" s="19">
        <f>IF(H11=0,0,H11/G11)</f>
        <v>1</v>
      </c>
      <c r="AM11" s="19">
        <f t="shared" si="2"/>
        <v>0.7</v>
      </c>
      <c r="AN11" s="19">
        <f t="shared" si="2"/>
        <v>0.2</v>
      </c>
      <c r="AO11" s="19">
        <f t="shared" si="2"/>
        <v>0</v>
      </c>
      <c r="AP11" s="19">
        <f t="shared" si="2"/>
        <v>0</v>
      </c>
      <c r="AQ11" s="19">
        <f t="shared" si="2"/>
        <v>0</v>
      </c>
      <c r="AR11" s="19">
        <f t="shared" si="2"/>
        <v>0</v>
      </c>
      <c r="AS11" s="19">
        <f t="shared" si="2"/>
        <v>0</v>
      </c>
      <c r="AT11" s="19">
        <f t="shared" si="2"/>
        <v>0</v>
      </c>
      <c r="AU11" s="19">
        <f t="shared" si="2"/>
        <v>0</v>
      </c>
      <c r="AV11" s="19">
        <f t="shared" si="2"/>
        <v>1.0333333333333334</v>
      </c>
      <c r="AW11" s="19">
        <f>G11*24</f>
        <v>1.9500000000000002</v>
      </c>
      <c r="AX11" s="19">
        <f t="shared" si="3"/>
        <v>0.89999999999999991</v>
      </c>
      <c r="AY11" s="21">
        <f>D11+E11</f>
        <v>44109.510416666664</v>
      </c>
      <c r="AZ11" s="21">
        <f>AY11+G11</f>
        <v>44109.591666666667</v>
      </c>
      <c r="BA11" t="str">
        <f>IF(AND(HOUR(E11)&gt;=6,HOUR(E11)&lt;14),"Turno2",IF(AND(HOUR(E11)&gt;=14,HOUR(E11)&lt;22),"Turno3","Turno1"))</f>
        <v>Turno2</v>
      </c>
      <c r="BB11" s="22">
        <f>D11*1</f>
        <v>44109</v>
      </c>
      <c r="BC11">
        <f t="shared" si="4"/>
        <v>0.9500000000007276</v>
      </c>
      <c r="BD11" s="23">
        <f t="shared" si="5"/>
        <v>-5.0000000000727685E-2</v>
      </c>
      <c r="BE11" s="24" t="str">
        <f t="shared" si="6"/>
        <v>SI</v>
      </c>
      <c r="BF11" s="25">
        <v>9</v>
      </c>
      <c r="BG11" s="25">
        <v>10</v>
      </c>
      <c r="BH11" s="29">
        <v>14.000800000000002</v>
      </c>
      <c r="BI11" s="26">
        <f t="shared" si="7"/>
        <v>-2.9991999999999983</v>
      </c>
      <c r="BJ11" s="25" t="s">
        <v>73</v>
      </c>
      <c r="BK11" s="25">
        <v>0.47</v>
      </c>
      <c r="BL11" s="25" t="s">
        <v>74</v>
      </c>
      <c r="BM11" s="26">
        <f t="shared" si="11"/>
        <v>5.2036363636363603E-2</v>
      </c>
      <c r="BN11" s="25">
        <f t="shared" si="8"/>
        <v>25.849999999999998</v>
      </c>
      <c r="BO11" s="26">
        <f t="shared" si="9"/>
        <v>0.54161702127659583</v>
      </c>
      <c r="BU11" s="28">
        <f>+G11*24</f>
        <v>1.9500000000000002</v>
      </c>
      <c r="BV11">
        <f t="shared" si="12"/>
        <v>0.9500000000007276</v>
      </c>
    </row>
    <row r="12" spans="1:75" ht="15" customHeight="1" x14ac:dyDescent="0.25">
      <c r="A12" s="12">
        <v>44105</v>
      </c>
      <c r="B12" s="13"/>
      <c r="C12" s="14">
        <v>39</v>
      </c>
      <c r="D12" s="15">
        <v>44109</v>
      </c>
      <c r="E12" s="16">
        <v>0.61041666666666672</v>
      </c>
      <c r="F12" s="16">
        <v>0.97569444444444453</v>
      </c>
      <c r="G12" s="16">
        <v>0.36527777777777781</v>
      </c>
      <c r="H12" s="16">
        <v>0.32291666666666669</v>
      </c>
      <c r="I12" s="17">
        <f t="shared" si="10"/>
        <v>7.75</v>
      </c>
      <c r="J12" s="14" t="s">
        <v>70</v>
      </c>
      <c r="K12" s="14" t="s">
        <v>79</v>
      </c>
      <c r="L12" s="14" t="s">
        <v>72</v>
      </c>
      <c r="M12" s="14" t="s">
        <v>73</v>
      </c>
      <c r="N12" s="14">
        <v>11086.7</v>
      </c>
      <c r="O12" s="14">
        <v>11094.6</v>
      </c>
      <c r="P12" s="14">
        <v>622</v>
      </c>
      <c r="Q12" s="18">
        <v>246.304</v>
      </c>
      <c r="R12" s="14">
        <v>1993</v>
      </c>
      <c r="S12" s="14">
        <v>0</v>
      </c>
      <c r="T12" s="14">
        <v>1376</v>
      </c>
      <c r="U12" s="14">
        <v>1376</v>
      </c>
      <c r="V12" s="14">
        <v>150</v>
      </c>
      <c r="W12" s="16">
        <v>0.30763888888888891</v>
      </c>
      <c r="X12" s="16">
        <v>1.4583333333333332E-2</v>
      </c>
      <c r="Y12" s="16">
        <v>0</v>
      </c>
      <c r="Z12" s="16">
        <v>0</v>
      </c>
      <c r="AA12" s="16">
        <v>0</v>
      </c>
      <c r="AB12" s="16">
        <v>2.7083333333333334E-2</v>
      </c>
      <c r="AC12" s="16">
        <v>0</v>
      </c>
      <c r="AD12" s="16">
        <v>1.1805555555555555E-2</v>
      </c>
      <c r="AE12" s="16">
        <v>2.7777777777777779E-3</v>
      </c>
      <c r="AF12" s="16">
        <v>0</v>
      </c>
      <c r="AG12" s="19">
        <f>IF(G12=0,0,Q12/(G12*24))</f>
        <v>28.095513307984788</v>
      </c>
      <c r="AH12" s="19">
        <f t="shared" si="0"/>
        <v>0.39598713826366561</v>
      </c>
      <c r="AI12" s="20">
        <f>IF(P12=0,0,P12/(G12*24))</f>
        <v>70.95057034220531</v>
      </c>
      <c r="AJ12" s="19">
        <f>IF(G12=0,0,V12/(G12*24))</f>
        <v>17.110266159695815</v>
      </c>
      <c r="AK12" s="19">
        <f t="shared" si="1"/>
        <v>0.6090035078602053</v>
      </c>
      <c r="AL12" s="19">
        <f>IF(H12=0,0,H12/G12)</f>
        <v>0.88403041825095052</v>
      </c>
      <c r="AM12" s="19">
        <f t="shared" si="2"/>
        <v>7.3833333333333337</v>
      </c>
      <c r="AN12" s="19">
        <f t="shared" si="2"/>
        <v>0.35</v>
      </c>
      <c r="AO12" s="19">
        <f t="shared" si="2"/>
        <v>0</v>
      </c>
      <c r="AP12" s="19">
        <f t="shared" si="2"/>
        <v>0</v>
      </c>
      <c r="AQ12" s="19">
        <f t="shared" si="2"/>
        <v>0</v>
      </c>
      <c r="AR12" s="19">
        <f t="shared" si="2"/>
        <v>0.65</v>
      </c>
      <c r="AS12" s="19">
        <f t="shared" si="2"/>
        <v>0</v>
      </c>
      <c r="AT12" s="19">
        <f t="shared" si="2"/>
        <v>0.28333333333333333</v>
      </c>
      <c r="AU12" s="19">
        <f t="shared" si="2"/>
        <v>6.6666666666666666E-2</v>
      </c>
      <c r="AV12" s="19">
        <f t="shared" si="2"/>
        <v>0</v>
      </c>
      <c r="AW12" s="19">
        <f>G12*24</f>
        <v>8.7666666666666675</v>
      </c>
      <c r="AX12" s="19">
        <f t="shared" si="3"/>
        <v>7.7333333333333334</v>
      </c>
      <c r="AY12" s="21">
        <f>D12+E12</f>
        <v>44109.61041666667</v>
      </c>
      <c r="AZ12" s="21">
        <f>AY12+G12</f>
        <v>44109.975694444445</v>
      </c>
      <c r="BA12" t="str">
        <f>IF(AND(HOUR(E12)&gt;=6,HOUR(E12)&lt;14),"Turno2",IF(AND(HOUR(E12)&gt;=14,HOUR(E12)&lt;22),"Turno3","Turno1"))</f>
        <v>Turno3</v>
      </c>
      <c r="BB12" s="22">
        <f>D12*1</f>
        <v>44109</v>
      </c>
      <c r="BC12">
        <f t="shared" si="4"/>
        <v>7.8999999999996362</v>
      </c>
      <c r="BD12" s="23">
        <f t="shared" si="5"/>
        <v>-0.16666666666630281</v>
      </c>
      <c r="BE12" s="24" t="str">
        <f t="shared" si="6"/>
        <v>SI</v>
      </c>
      <c r="BF12" s="25">
        <v>9</v>
      </c>
      <c r="BG12" s="25">
        <v>11</v>
      </c>
      <c r="BH12" s="25">
        <v>148</v>
      </c>
      <c r="BI12" s="26">
        <f t="shared" si="7"/>
        <v>-2</v>
      </c>
      <c r="BJ12" s="25" t="s">
        <v>73</v>
      </c>
      <c r="BK12" s="25">
        <v>0.47</v>
      </c>
      <c r="BL12" s="25" t="s">
        <v>74</v>
      </c>
      <c r="BM12" s="26">
        <f t="shared" si="11"/>
        <v>7.4012861736334368E-2</v>
      </c>
      <c r="BN12" s="25">
        <f t="shared" si="8"/>
        <v>292.33999999999997</v>
      </c>
      <c r="BO12" s="26">
        <f t="shared" si="9"/>
        <v>0.50625983443935152</v>
      </c>
      <c r="BU12" s="28">
        <f>+G12*24</f>
        <v>8.7666666666666675</v>
      </c>
      <c r="BV12">
        <f t="shared" si="12"/>
        <v>7.8999999999996362</v>
      </c>
    </row>
    <row r="13" spans="1:75" ht="15" customHeight="1" x14ac:dyDescent="0.25">
      <c r="A13" s="12">
        <v>44105</v>
      </c>
      <c r="B13" s="13"/>
      <c r="C13" s="14">
        <v>33</v>
      </c>
      <c r="D13" s="15">
        <v>44110</v>
      </c>
      <c r="E13" s="16">
        <v>8.3333333333333332E-3</v>
      </c>
      <c r="F13" s="16">
        <v>0.3840277777777778</v>
      </c>
      <c r="G13" s="16">
        <v>0.375</v>
      </c>
      <c r="H13" s="16">
        <v>0.34652777777777777</v>
      </c>
      <c r="I13" s="17">
        <f t="shared" si="10"/>
        <v>8.3166666666666664</v>
      </c>
      <c r="J13" s="14" t="s">
        <v>77</v>
      </c>
      <c r="K13" s="14" t="s">
        <v>78</v>
      </c>
      <c r="L13" s="14" t="s">
        <v>72</v>
      </c>
      <c r="M13" s="14" t="s">
        <v>73</v>
      </c>
      <c r="N13" s="14">
        <v>11094.65</v>
      </c>
      <c r="O13" s="14">
        <v>11103.15</v>
      </c>
      <c r="P13" s="14">
        <v>703</v>
      </c>
      <c r="Q13" s="18">
        <v>269.42500000000001</v>
      </c>
      <c r="R13" s="14">
        <v>2158</v>
      </c>
      <c r="S13" s="14">
        <v>0</v>
      </c>
      <c r="T13" s="14">
        <v>1312</v>
      </c>
      <c r="U13" s="14">
        <v>1312</v>
      </c>
      <c r="V13" s="14">
        <v>160</v>
      </c>
      <c r="W13" s="16">
        <v>0.33888888888888885</v>
      </c>
      <c r="X13" s="16">
        <v>7.6388888888888886E-3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2.8472222222222222E-2</v>
      </c>
      <c r="AE13" s="16">
        <v>0</v>
      </c>
      <c r="AF13" s="16">
        <v>0</v>
      </c>
      <c r="AG13" s="19">
        <f>IF(G13=0,0,Q13/(G13*24))</f>
        <v>29.936111111111114</v>
      </c>
      <c r="AH13" s="19">
        <f t="shared" si="0"/>
        <v>0.38325035561877668</v>
      </c>
      <c r="AI13" s="20">
        <f>IF(P13=0,0,P13/(G13*24))</f>
        <v>78.111111111111114</v>
      </c>
      <c r="AJ13" s="19">
        <f>IF(G13=0,0,V13/(G13*24))</f>
        <v>17.777777777777779</v>
      </c>
      <c r="AK13" s="19">
        <f t="shared" si="1"/>
        <v>0.5938572886703164</v>
      </c>
      <c r="AL13" s="19">
        <f>IF(H13=0,0,H13/G13)</f>
        <v>0.92407407407407405</v>
      </c>
      <c r="AM13" s="19">
        <f t="shared" si="2"/>
        <v>8.1333333333333329</v>
      </c>
      <c r="AN13" s="19">
        <f t="shared" si="2"/>
        <v>0.18333333333333332</v>
      </c>
      <c r="AO13" s="19">
        <f t="shared" si="2"/>
        <v>0</v>
      </c>
      <c r="AP13" s="19">
        <f t="shared" si="2"/>
        <v>0</v>
      </c>
      <c r="AQ13" s="19">
        <f t="shared" si="2"/>
        <v>0</v>
      </c>
      <c r="AR13" s="19">
        <f t="shared" si="2"/>
        <v>0</v>
      </c>
      <c r="AS13" s="19">
        <f t="shared" si="2"/>
        <v>0</v>
      </c>
      <c r="AT13" s="19">
        <f t="shared" si="2"/>
        <v>0.68333333333333335</v>
      </c>
      <c r="AU13" s="19">
        <f t="shared" si="2"/>
        <v>0</v>
      </c>
      <c r="AV13" s="19">
        <f t="shared" si="2"/>
        <v>0</v>
      </c>
      <c r="AW13" s="19">
        <f>G13*24</f>
        <v>9</v>
      </c>
      <c r="AX13" s="19">
        <f t="shared" si="3"/>
        <v>8.3166666666666664</v>
      </c>
      <c r="AY13" s="21">
        <f>D13+E13</f>
        <v>44110.008333333331</v>
      </c>
      <c r="AZ13" s="21">
        <f>AY13+G13</f>
        <v>44110.383333333331</v>
      </c>
      <c r="BA13" t="str">
        <f>IF(AND(HOUR(E13)&gt;=6,HOUR(E13)&lt;14),"Turno2",IF(AND(HOUR(E13)&gt;=14,HOUR(E13)&lt;22),"Turno3","Turno1"))</f>
        <v>Turno1</v>
      </c>
      <c r="BB13" s="22">
        <f>D13*1</f>
        <v>44110</v>
      </c>
      <c r="BC13">
        <f t="shared" si="4"/>
        <v>8.5</v>
      </c>
      <c r="BD13" s="23">
        <f t="shared" si="5"/>
        <v>-0.18333333333333357</v>
      </c>
      <c r="BE13" s="24" t="str">
        <f t="shared" si="6"/>
        <v>SI</v>
      </c>
      <c r="BF13" s="25">
        <v>9</v>
      </c>
      <c r="BG13" s="25">
        <v>12</v>
      </c>
      <c r="BH13" s="25">
        <v>190.5</v>
      </c>
      <c r="BI13" s="26">
        <f t="shared" si="7"/>
        <v>30.5</v>
      </c>
      <c r="BJ13" s="25" t="s">
        <v>73</v>
      </c>
      <c r="BK13" s="25">
        <v>0.47</v>
      </c>
      <c r="BL13" s="25" t="s">
        <v>74</v>
      </c>
      <c r="BM13" s="26">
        <f t="shared" si="11"/>
        <v>8.674964438122329E-2</v>
      </c>
      <c r="BN13" s="25">
        <f t="shared" si="8"/>
        <v>330.40999999999997</v>
      </c>
      <c r="BO13" s="26">
        <f t="shared" si="9"/>
        <v>0.57655639962470873</v>
      </c>
      <c r="BU13" s="28">
        <f>+G13*24</f>
        <v>9</v>
      </c>
      <c r="BV13">
        <f t="shared" si="12"/>
        <v>8.5</v>
      </c>
    </row>
    <row r="14" spans="1:75" ht="15" customHeight="1" x14ac:dyDescent="0.25">
      <c r="A14" s="12">
        <v>44105</v>
      </c>
      <c r="B14" s="13"/>
      <c r="C14" s="14">
        <v>17</v>
      </c>
      <c r="D14" s="15">
        <v>44110</v>
      </c>
      <c r="E14" s="16">
        <v>0.4145833333333333</v>
      </c>
      <c r="F14" s="16">
        <v>0.59236111111111112</v>
      </c>
      <c r="G14" s="16">
        <v>0.17708333333333334</v>
      </c>
      <c r="H14" s="16">
        <v>0.17708333333333334</v>
      </c>
      <c r="I14" s="17">
        <f t="shared" si="10"/>
        <v>4.25</v>
      </c>
      <c r="J14" s="14" t="s">
        <v>75</v>
      </c>
      <c r="K14" s="14" t="s">
        <v>76</v>
      </c>
      <c r="L14" s="14" t="s">
        <v>72</v>
      </c>
      <c r="M14" s="14" t="s">
        <v>73</v>
      </c>
      <c r="N14" s="14">
        <v>11103.15</v>
      </c>
      <c r="O14" s="14">
        <v>11106.8</v>
      </c>
      <c r="P14" s="14">
        <v>250</v>
      </c>
      <c r="Q14" s="18">
        <v>107.34399999999999</v>
      </c>
      <c r="R14" s="14">
        <v>855</v>
      </c>
      <c r="S14" s="14">
        <v>464</v>
      </c>
      <c r="T14" s="14">
        <v>1254</v>
      </c>
      <c r="U14" s="14">
        <v>1718</v>
      </c>
      <c r="V14" s="14">
        <v>70</v>
      </c>
      <c r="W14" s="16">
        <v>0.12638888888888888</v>
      </c>
      <c r="X14" s="16">
        <v>1.4583333333333332E-2</v>
      </c>
      <c r="Y14" s="16">
        <v>9.7222222222222224E-3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2.5694444444444447E-2</v>
      </c>
      <c r="AG14" s="19">
        <f>IF(G14=0,0,Q14/(G14*24))</f>
        <v>25.257411764705882</v>
      </c>
      <c r="AH14" s="19">
        <f t="shared" si="0"/>
        <v>0.42937599999999998</v>
      </c>
      <c r="AI14" s="20">
        <f>IF(P14=0,0,P14/(G14*24))</f>
        <v>58.823529411764703</v>
      </c>
      <c r="AJ14" s="19">
        <f>IF(G14=0,0,V14/(G14*24))</f>
        <v>16.470588235294116</v>
      </c>
      <c r="AK14" s="19">
        <f t="shared" si="1"/>
        <v>0.6521091071694739</v>
      </c>
      <c r="AL14" s="19">
        <f>IF(H14=0,0,H14/G14)</f>
        <v>1</v>
      </c>
      <c r="AM14" s="19">
        <f t="shared" si="2"/>
        <v>3.0333333333333332</v>
      </c>
      <c r="AN14" s="19">
        <f t="shared" si="2"/>
        <v>0.35</v>
      </c>
      <c r="AO14" s="19">
        <f t="shared" si="2"/>
        <v>0.23333333333333334</v>
      </c>
      <c r="AP14" s="19">
        <f t="shared" si="2"/>
        <v>0</v>
      </c>
      <c r="AQ14" s="19">
        <f t="shared" si="2"/>
        <v>0</v>
      </c>
      <c r="AR14" s="19">
        <f t="shared" si="2"/>
        <v>0</v>
      </c>
      <c r="AS14" s="19">
        <f t="shared" si="2"/>
        <v>0</v>
      </c>
      <c r="AT14" s="19">
        <f t="shared" si="2"/>
        <v>0</v>
      </c>
      <c r="AU14" s="19">
        <f t="shared" si="2"/>
        <v>0</v>
      </c>
      <c r="AV14" s="19">
        <f t="shared" si="2"/>
        <v>0.6166666666666667</v>
      </c>
      <c r="AW14" s="19">
        <f>G14*24</f>
        <v>4.25</v>
      </c>
      <c r="AX14" s="19">
        <f t="shared" si="3"/>
        <v>3.6166666666666667</v>
      </c>
      <c r="AY14" s="21">
        <f>D14+E14</f>
        <v>44110.414583333331</v>
      </c>
      <c r="AZ14" s="21">
        <f>AY14+G14</f>
        <v>44110.591666666667</v>
      </c>
      <c r="BA14" t="str">
        <f>IF(AND(HOUR(E14)&gt;=6,HOUR(E14)&lt;14),"Turno2",IF(AND(HOUR(E14)&gt;=14,HOUR(E14)&lt;22),"Turno3","Turno1"))</f>
        <v>Turno2</v>
      </c>
      <c r="BB14" s="22">
        <f>D14*1</f>
        <v>44110</v>
      </c>
      <c r="BC14">
        <f t="shared" si="4"/>
        <v>3.6499999999996362</v>
      </c>
      <c r="BD14" s="23">
        <f t="shared" si="5"/>
        <v>-3.3333333332969506E-2</v>
      </c>
      <c r="BE14" s="24" t="str">
        <f t="shared" si="6"/>
        <v>SI</v>
      </c>
      <c r="BF14" s="25">
        <v>9</v>
      </c>
      <c r="BG14" s="25">
        <v>13</v>
      </c>
      <c r="BH14" s="25">
        <v>73</v>
      </c>
      <c r="BI14" s="26">
        <f t="shared" si="7"/>
        <v>3</v>
      </c>
      <c r="BJ14" s="25" t="s">
        <v>73</v>
      </c>
      <c r="BK14" s="25">
        <v>0.47</v>
      </c>
      <c r="BL14" s="25" t="s">
        <v>74</v>
      </c>
      <c r="BM14" s="26">
        <f t="shared" si="11"/>
        <v>4.0623999999999993E-2</v>
      </c>
      <c r="BN14" s="25">
        <f t="shared" si="8"/>
        <v>117.5</v>
      </c>
      <c r="BO14" s="26">
        <f t="shared" si="9"/>
        <v>0.62127659574468086</v>
      </c>
      <c r="BU14" s="28">
        <f>+G14*24</f>
        <v>4.25</v>
      </c>
      <c r="BV14">
        <f t="shared" si="12"/>
        <v>3.6499999999996362</v>
      </c>
    </row>
    <row r="15" spans="1:75" s="39" customFormat="1" ht="15" customHeight="1" x14ac:dyDescent="0.25">
      <c r="A15" s="30">
        <v>44105</v>
      </c>
      <c r="B15" s="31"/>
      <c r="C15" s="32">
        <v>42</v>
      </c>
      <c r="D15" s="33">
        <v>44110</v>
      </c>
      <c r="E15" s="34">
        <v>0.59236111111111112</v>
      </c>
      <c r="F15" s="34">
        <v>0.82430555555555562</v>
      </c>
      <c r="G15" s="34">
        <v>0.23194444444444451</v>
      </c>
      <c r="H15" s="34">
        <v>0.30624999999999997</v>
      </c>
      <c r="I15" s="17">
        <f t="shared" si="10"/>
        <v>7.35</v>
      </c>
      <c r="J15" s="32" t="s">
        <v>70</v>
      </c>
      <c r="K15" s="32" t="s">
        <v>79</v>
      </c>
      <c r="L15" s="32" t="s">
        <v>72</v>
      </c>
      <c r="M15" s="32" t="s">
        <v>73</v>
      </c>
      <c r="N15" s="32">
        <v>11106.8</v>
      </c>
      <c r="O15" s="32">
        <v>11111</v>
      </c>
      <c r="P15" s="32">
        <v>316</v>
      </c>
      <c r="Q15" s="35">
        <v>143.46199999999999</v>
      </c>
      <c r="R15" s="32">
        <v>1041</v>
      </c>
      <c r="S15" s="32">
        <v>552</v>
      </c>
      <c r="T15" s="32">
        <v>1251</v>
      </c>
      <c r="U15" s="32">
        <v>1803</v>
      </c>
      <c r="V15" s="32">
        <v>88</v>
      </c>
      <c r="W15" s="34">
        <v>0.16458333333333333</v>
      </c>
      <c r="X15" s="34">
        <v>9.7222222222222224E-3</v>
      </c>
      <c r="Y15" s="34">
        <v>6.9444444444444441E-3</v>
      </c>
      <c r="Z15" s="34">
        <v>0</v>
      </c>
      <c r="AA15" s="34">
        <v>0</v>
      </c>
      <c r="AB15" s="34">
        <v>5.5555555555555558E-3</v>
      </c>
      <c r="AC15" s="34">
        <v>0</v>
      </c>
      <c r="AD15" s="34">
        <v>1.5972222222222224E-2</v>
      </c>
      <c r="AE15" s="34">
        <v>1.8055555555555557E-2</v>
      </c>
      <c r="AF15" s="34">
        <v>6.9444444444444441E-3</v>
      </c>
      <c r="AG15" s="36">
        <f>IF(G15=0,0,Q15/(G15*24))</f>
        <v>25.771616766467055</v>
      </c>
      <c r="AH15" s="36">
        <f t="shared" si="0"/>
        <v>0.4539936708860759</v>
      </c>
      <c r="AI15" s="37">
        <f>IF(P15=0,0,P15/(G15*24))</f>
        <v>56.766467065868248</v>
      </c>
      <c r="AJ15" s="36">
        <f>IF(G15=0,0,V15/(G15*24))</f>
        <v>15.808383233532929</v>
      </c>
      <c r="AK15" s="36">
        <f t="shared" si="1"/>
        <v>0.6134028523232633</v>
      </c>
      <c r="AL15" s="36">
        <f>IF(H15=0,0,H15/G15)</f>
        <v>1.3203592814371252</v>
      </c>
      <c r="AM15" s="36">
        <f t="shared" si="2"/>
        <v>3.95</v>
      </c>
      <c r="AN15" s="36">
        <f t="shared" si="2"/>
        <v>0.23333333333333334</v>
      </c>
      <c r="AO15" s="36">
        <f t="shared" si="2"/>
        <v>0.16666666666666666</v>
      </c>
      <c r="AP15" s="36">
        <f t="shared" si="2"/>
        <v>0</v>
      </c>
      <c r="AQ15" s="36">
        <f t="shared" si="2"/>
        <v>0</v>
      </c>
      <c r="AR15" s="36">
        <f t="shared" si="2"/>
        <v>0.13333333333333333</v>
      </c>
      <c r="AS15" s="36">
        <f t="shared" si="2"/>
        <v>0</v>
      </c>
      <c r="AT15" s="36">
        <f t="shared" si="2"/>
        <v>0.38333333333333341</v>
      </c>
      <c r="AU15" s="36">
        <f t="shared" si="2"/>
        <v>0.43333333333333335</v>
      </c>
      <c r="AV15" s="36">
        <f t="shared" si="2"/>
        <v>0.16666666666666666</v>
      </c>
      <c r="AW15" s="36">
        <f>G15*24</f>
        <v>5.5666666666666682</v>
      </c>
      <c r="AX15" s="36">
        <f t="shared" si="3"/>
        <v>4.3500000000000005</v>
      </c>
      <c r="AY15" s="38">
        <f>D15+E15</f>
        <v>44110.592361111114</v>
      </c>
      <c r="AZ15" s="38">
        <f>AY15+G15</f>
        <v>44110.824305555558</v>
      </c>
      <c r="BA15" s="39" t="str">
        <f>IF(AND(HOUR(E15)&gt;=6,HOUR(E15)&lt;14),"Turno2",IF(AND(HOUR(E15)&gt;=14,HOUR(E15)&lt;22),"Turno3","Turno1"))</f>
        <v>Turno3</v>
      </c>
      <c r="BB15" s="40">
        <f>D15*1</f>
        <v>44110</v>
      </c>
      <c r="BC15" s="39">
        <f t="shared" si="4"/>
        <v>4.2000000000007276</v>
      </c>
      <c r="BD15" s="36">
        <f t="shared" si="5"/>
        <v>0.14999999999927294</v>
      </c>
      <c r="BE15" s="41" t="str">
        <f t="shared" si="6"/>
        <v>SI</v>
      </c>
      <c r="BF15" s="42">
        <v>9</v>
      </c>
      <c r="BG15" s="42">
        <v>14</v>
      </c>
      <c r="BH15" s="42">
        <v>78</v>
      </c>
      <c r="BI15" s="43">
        <f t="shared" si="7"/>
        <v>-10</v>
      </c>
      <c r="BJ15" s="42" t="s">
        <v>73</v>
      </c>
      <c r="BK15" s="42">
        <v>0.47</v>
      </c>
      <c r="BL15" s="42" t="s">
        <v>74</v>
      </c>
      <c r="BM15" s="43">
        <f t="shared" si="11"/>
        <v>1.6006329113924078E-2</v>
      </c>
      <c r="BN15" s="42">
        <f t="shared" si="8"/>
        <v>148.51999999999998</v>
      </c>
      <c r="BO15" s="43">
        <f t="shared" si="9"/>
        <v>0.52518179369781859</v>
      </c>
      <c r="BU15" s="28">
        <f>+G15*24</f>
        <v>5.5666666666666682</v>
      </c>
      <c r="BV15">
        <f t="shared" si="12"/>
        <v>4.2000000000007276</v>
      </c>
    </row>
    <row r="16" spans="1:75" s="39" customFormat="1" ht="15" customHeight="1" x14ac:dyDescent="0.25">
      <c r="A16" s="30">
        <v>44105</v>
      </c>
      <c r="B16" s="31"/>
      <c r="C16" s="32">
        <v>42</v>
      </c>
      <c r="D16" s="33">
        <v>44110</v>
      </c>
      <c r="E16" s="34">
        <v>0.82430555555555562</v>
      </c>
      <c r="F16" s="34">
        <v>0.95277777777777783</v>
      </c>
      <c r="G16" s="34">
        <v>0.12847222222222221</v>
      </c>
      <c r="H16" s="34">
        <v>0.30624999999999997</v>
      </c>
      <c r="I16" s="17">
        <f t="shared" si="10"/>
        <v>7.35</v>
      </c>
      <c r="J16" s="32" t="s">
        <v>70</v>
      </c>
      <c r="K16" s="32" t="s">
        <v>79</v>
      </c>
      <c r="L16" s="32" t="s">
        <v>72</v>
      </c>
      <c r="M16" s="32" t="s">
        <v>80</v>
      </c>
      <c r="N16" s="32">
        <v>11111</v>
      </c>
      <c r="O16" s="32">
        <v>11114.25</v>
      </c>
      <c r="P16" s="32">
        <v>201</v>
      </c>
      <c r="Q16" s="35">
        <v>65.959000000000003</v>
      </c>
      <c r="R16" s="32">
        <v>628</v>
      </c>
      <c r="S16" s="32">
        <v>0</v>
      </c>
      <c r="T16" s="32">
        <v>414</v>
      </c>
      <c r="U16" s="32">
        <v>414</v>
      </c>
      <c r="V16" s="32">
        <v>52</v>
      </c>
      <c r="W16" s="34">
        <v>0.11180555555555556</v>
      </c>
      <c r="X16" s="34">
        <v>5.5555555555555558E-3</v>
      </c>
      <c r="Y16" s="34">
        <v>0</v>
      </c>
      <c r="Z16" s="34">
        <v>0</v>
      </c>
      <c r="AA16" s="34">
        <v>0</v>
      </c>
      <c r="AB16" s="34">
        <v>1.2499999999999999E-2</v>
      </c>
      <c r="AC16" s="34">
        <v>0</v>
      </c>
      <c r="AD16" s="34">
        <v>0</v>
      </c>
      <c r="AE16" s="34">
        <v>0</v>
      </c>
      <c r="AF16" s="34">
        <v>0</v>
      </c>
      <c r="AG16" s="36">
        <f>IF(G16=0,0,Q16/(G16*24))</f>
        <v>21.392108108108111</v>
      </c>
      <c r="AH16" s="36">
        <f t="shared" si="0"/>
        <v>0.32815422885572143</v>
      </c>
      <c r="AI16" s="37">
        <f>IF(P16=0,0,P16/(G16*24))</f>
        <v>65.189189189189193</v>
      </c>
      <c r="AJ16" s="36">
        <f>IF(G16=0,0,V16/(G16*24))</f>
        <v>16.864864864864867</v>
      </c>
      <c r="AK16" s="36">
        <f t="shared" si="1"/>
        <v>0.78836853196682788</v>
      </c>
      <c r="AL16" s="36">
        <f>IF(H16=0,0,H16/G16)</f>
        <v>2.3837837837837839</v>
      </c>
      <c r="AM16" s="36">
        <f t="shared" si="2"/>
        <v>2.6833333333333336</v>
      </c>
      <c r="AN16" s="36">
        <f t="shared" si="2"/>
        <v>0.13333333333333333</v>
      </c>
      <c r="AO16" s="36">
        <f t="shared" si="2"/>
        <v>0</v>
      </c>
      <c r="AP16" s="36">
        <f t="shared" si="2"/>
        <v>0</v>
      </c>
      <c r="AQ16" s="36">
        <f t="shared" si="2"/>
        <v>0</v>
      </c>
      <c r="AR16" s="36">
        <f t="shared" si="2"/>
        <v>0.3</v>
      </c>
      <c r="AS16" s="36">
        <f t="shared" si="2"/>
        <v>0</v>
      </c>
      <c r="AT16" s="36">
        <f t="shared" si="2"/>
        <v>0</v>
      </c>
      <c r="AU16" s="36">
        <f t="shared" si="2"/>
        <v>0</v>
      </c>
      <c r="AV16" s="36">
        <f t="shared" si="2"/>
        <v>0</v>
      </c>
      <c r="AW16" s="36">
        <f>G16*24</f>
        <v>3.083333333333333</v>
      </c>
      <c r="AX16" s="36">
        <f t="shared" si="3"/>
        <v>2.8166666666666669</v>
      </c>
      <c r="AY16" s="38">
        <f>D16+E16</f>
        <v>44110.824305555558</v>
      </c>
      <c r="AZ16" s="38">
        <f>AY16+G16</f>
        <v>44110.952777777777</v>
      </c>
      <c r="BA16" s="39" t="str">
        <f>IF(AND(HOUR(E16)&gt;=6,HOUR(E16)&lt;14),"Turno2",IF(AND(HOUR(E16)&gt;=14,HOUR(E16)&lt;22),"Turno3","Turno1"))</f>
        <v>Turno3</v>
      </c>
      <c r="BB16" s="40">
        <f>D16*1</f>
        <v>44110</v>
      </c>
      <c r="BC16" s="39">
        <f t="shared" si="4"/>
        <v>3.25</v>
      </c>
      <c r="BD16" s="36">
        <f t="shared" si="5"/>
        <v>-0.43333333333333313</v>
      </c>
      <c r="BE16" s="41" t="str">
        <f t="shared" si="6"/>
        <v>SI</v>
      </c>
      <c r="BF16" s="42">
        <v>9</v>
      </c>
      <c r="BG16" s="42">
        <v>15</v>
      </c>
      <c r="BH16" s="42">
        <v>52</v>
      </c>
      <c r="BI16" s="43">
        <f t="shared" si="7"/>
        <v>0</v>
      </c>
      <c r="BJ16" s="42" t="s">
        <v>80</v>
      </c>
      <c r="BK16" s="42">
        <v>0.32</v>
      </c>
      <c r="BL16" s="42" t="s">
        <v>74</v>
      </c>
      <c r="BM16" s="43">
        <f t="shared" si="11"/>
        <v>-8.1542288557214238E-3</v>
      </c>
      <c r="BN16" s="42">
        <f t="shared" si="8"/>
        <v>64.320000000000007</v>
      </c>
      <c r="BO16" s="43">
        <f t="shared" si="9"/>
        <v>0.808457711442786</v>
      </c>
      <c r="BU16" s="28">
        <f>+G16*24</f>
        <v>3.083333333333333</v>
      </c>
      <c r="BV16">
        <f t="shared" si="12"/>
        <v>3.25</v>
      </c>
    </row>
    <row r="17" spans="1:74" ht="15" customHeight="1" x14ac:dyDescent="0.25">
      <c r="A17" s="12">
        <v>44105</v>
      </c>
      <c r="B17" s="13"/>
      <c r="C17" s="14">
        <v>36</v>
      </c>
      <c r="D17" s="15">
        <v>44111</v>
      </c>
      <c r="E17" s="16">
        <v>2.7777777777777779E-3</v>
      </c>
      <c r="F17" s="16">
        <v>0.38750000000000001</v>
      </c>
      <c r="G17" s="16">
        <v>0.38472222222222219</v>
      </c>
      <c r="H17" s="16">
        <v>0.37222222222222223</v>
      </c>
      <c r="I17" s="17">
        <f t="shared" si="10"/>
        <v>8.9333333333333336</v>
      </c>
      <c r="J17" s="14" t="s">
        <v>77</v>
      </c>
      <c r="K17" s="14" t="s">
        <v>78</v>
      </c>
      <c r="L17" s="14" t="s">
        <v>72</v>
      </c>
      <c r="M17" s="14" t="s">
        <v>80</v>
      </c>
      <c r="N17" s="14">
        <v>11114.55</v>
      </c>
      <c r="O17" s="14">
        <v>11123.5</v>
      </c>
      <c r="P17" s="14">
        <v>812</v>
      </c>
      <c r="Q17" s="18">
        <v>265.32900000000001</v>
      </c>
      <c r="R17" s="14">
        <v>2461</v>
      </c>
      <c r="S17" s="14">
        <v>0</v>
      </c>
      <c r="T17" s="14">
        <v>990</v>
      </c>
      <c r="U17" s="14">
        <v>990</v>
      </c>
      <c r="V17" s="14">
        <v>175</v>
      </c>
      <c r="W17" s="16">
        <v>0.3666666666666667</v>
      </c>
      <c r="X17" s="16">
        <v>5.5555555555555558E-3</v>
      </c>
      <c r="Y17" s="16">
        <v>0</v>
      </c>
      <c r="Z17" s="16">
        <v>0</v>
      </c>
      <c r="AA17" s="16">
        <v>1.1805555555555555E-2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9">
        <f>IF(G17=0,0,Q17/(G17*24))</f>
        <v>28.735992779783398</v>
      </c>
      <c r="AH17" s="19">
        <f t="shared" si="0"/>
        <v>0.3267598522167488</v>
      </c>
      <c r="AI17" s="20">
        <f>IF(P17=0,0,P17/(G17*24))</f>
        <v>87.942238267148028</v>
      </c>
      <c r="AJ17" s="19">
        <f>IF(G17=0,0,V17/(G17*24))</f>
        <v>18.953068592057765</v>
      </c>
      <c r="AK17" s="19">
        <f t="shared" si="1"/>
        <v>0.65955851037768198</v>
      </c>
      <c r="AL17" s="19">
        <f>IF(H17=0,0,H17/G17)</f>
        <v>0.96750902527075822</v>
      </c>
      <c r="AM17" s="19">
        <f t="shared" si="2"/>
        <v>8.8000000000000007</v>
      </c>
      <c r="AN17" s="19">
        <f t="shared" si="2"/>
        <v>0.13333333333333333</v>
      </c>
      <c r="AO17" s="19">
        <f t="shared" si="2"/>
        <v>0</v>
      </c>
      <c r="AP17" s="19">
        <f t="shared" si="2"/>
        <v>0</v>
      </c>
      <c r="AQ17" s="19">
        <f t="shared" si="2"/>
        <v>0.28333333333333333</v>
      </c>
      <c r="AR17" s="19">
        <f t="shared" si="2"/>
        <v>0</v>
      </c>
      <c r="AS17" s="19">
        <f t="shared" si="2"/>
        <v>0</v>
      </c>
      <c r="AT17" s="19">
        <f t="shared" si="2"/>
        <v>0</v>
      </c>
      <c r="AU17" s="19">
        <f t="shared" si="2"/>
        <v>0</v>
      </c>
      <c r="AV17" s="19">
        <f t="shared" si="2"/>
        <v>0</v>
      </c>
      <c r="AW17" s="19">
        <f>G17*24</f>
        <v>9.2333333333333325</v>
      </c>
      <c r="AX17" s="19">
        <f t="shared" si="3"/>
        <v>8.9333333333333336</v>
      </c>
      <c r="AY17" s="21">
        <f>D17+E17</f>
        <v>44111.00277777778</v>
      </c>
      <c r="AZ17" s="21">
        <f>AY17+G17</f>
        <v>44111.387500000004</v>
      </c>
      <c r="BA17" t="str">
        <f>IF(AND(HOUR(E17)&gt;=6,HOUR(E17)&lt;14),"Turno2",IF(AND(HOUR(E17)&gt;=14,HOUR(E17)&lt;22),"Turno3","Turno1"))</f>
        <v>Turno1</v>
      </c>
      <c r="BB17" s="22">
        <f>D17*1</f>
        <v>44111</v>
      </c>
      <c r="BC17">
        <f t="shared" si="4"/>
        <v>8.9500000000007276</v>
      </c>
      <c r="BD17" s="23">
        <f t="shared" si="5"/>
        <v>-1.6666666667394026E-2</v>
      </c>
      <c r="BE17" s="24" t="str">
        <f t="shared" si="6"/>
        <v>SI</v>
      </c>
      <c r="BF17" s="25">
        <v>9</v>
      </c>
      <c r="BG17" s="25">
        <v>16</v>
      </c>
      <c r="BH17" s="25">
        <v>210</v>
      </c>
      <c r="BI17" s="26">
        <f t="shared" si="7"/>
        <v>35</v>
      </c>
      <c r="BJ17" s="25" t="s">
        <v>80</v>
      </c>
      <c r="BK17" s="25">
        <v>0.32</v>
      </c>
      <c r="BL17" s="25" t="s">
        <v>74</v>
      </c>
      <c r="BM17" s="26">
        <f t="shared" si="11"/>
        <v>-6.7598522167487962E-3</v>
      </c>
      <c r="BN17" s="25">
        <f t="shared" si="8"/>
        <v>259.84000000000003</v>
      </c>
      <c r="BO17" s="26">
        <f t="shared" si="9"/>
        <v>0.8081896551724137</v>
      </c>
      <c r="BU17" s="28">
        <f>+G17*24</f>
        <v>9.2333333333333325</v>
      </c>
      <c r="BV17">
        <f t="shared" si="12"/>
        <v>8.9500000000007276</v>
      </c>
    </row>
    <row r="18" spans="1:74" x14ac:dyDescent="0.25">
      <c r="A18" s="12">
        <v>44105</v>
      </c>
      <c r="B18" s="13"/>
      <c r="C18" s="14">
        <v>49</v>
      </c>
      <c r="D18" s="15">
        <v>44111</v>
      </c>
      <c r="E18" s="16">
        <v>0.59722222222222221</v>
      </c>
      <c r="F18" s="16">
        <v>0.98819444444444438</v>
      </c>
      <c r="G18" s="16">
        <v>0.39097222222222222</v>
      </c>
      <c r="H18" s="16">
        <v>0.33888888888888885</v>
      </c>
      <c r="I18" s="17">
        <f t="shared" si="10"/>
        <v>8.1333333333333329</v>
      </c>
      <c r="J18" s="14" t="s">
        <v>70</v>
      </c>
      <c r="K18" s="14" t="s">
        <v>79</v>
      </c>
      <c r="L18" s="14" t="s">
        <v>72</v>
      </c>
      <c r="M18" s="14" t="s">
        <v>80</v>
      </c>
      <c r="N18" s="14">
        <v>11124.3</v>
      </c>
      <c r="O18" s="14">
        <v>11132.65</v>
      </c>
      <c r="P18" s="14">
        <v>711</v>
      </c>
      <c r="Q18" s="18">
        <v>239.126</v>
      </c>
      <c r="R18" s="14">
        <v>2234</v>
      </c>
      <c r="S18" s="14">
        <v>0</v>
      </c>
      <c r="T18" s="14">
        <v>1158</v>
      </c>
      <c r="U18" s="14">
        <v>1158</v>
      </c>
      <c r="V18" s="14">
        <v>165</v>
      </c>
      <c r="W18" s="16">
        <v>0.32777777777777778</v>
      </c>
      <c r="X18" s="16">
        <v>1.0416666666666666E-2</v>
      </c>
      <c r="Y18" s="16">
        <v>0</v>
      </c>
      <c r="Z18" s="16">
        <v>0</v>
      </c>
      <c r="AA18" s="16">
        <v>1.3888888888888888E-2</v>
      </c>
      <c r="AB18" s="16">
        <v>2.361111111111111E-2</v>
      </c>
      <c r="AC18" s="16">
        <v>0</v>
      </c>
      <c r="AD18" s="16">
        <v>1.3888888888888888E-2</v>
      </c>
      <c r="AE18" s="16">
        <v>0</v>
      </c>
      <c r="AF18" s="16">
        <v>0</v>
      </c>
      <c r="AG18" s="19">
        <f>IF(G18=0,0,Q18/(G18*24))</f>
        <v>25.484120781527533</v>
      </c>
      <c r="AH18" s="19">
        <f t="shared" si="0"/>
        <v>0.33632348804500706</v>
      </c>
      <c r="AI18" s="20">
        <f>IF(P18=0,0,P18/(G18*24))</f>
        <v>75.772646536412083</v>
      </c>
      <c r="AJ18" s="19">
        <f>IF(G18=0,0,V18/(G18*24))</f>
        <v>17.584369449378332</v>
      </c>
      <c r="AK18" s="19">
        <f t="shared" si="1"/>
        <v>0.69001279660095516</v>
      </c>
      <c r="AL18" s="19">
        <f>IF(H18=0,0,H18/G18)</f>
        <v>0.86678507992895193</v>
      </c>
      <c r="AM18" s="19">
        <f t="shared" ref="AM18:AV33" si="13">W18*24</f>
        <v>7.8666666666666671</v>
      </c>
      <c r="AN18" s="19">
        <f t="shared" si="13"/>
        <v>0.25</v>
      </c>
      <c r="AO18" s="19">
        <f t="shared" si="13"/>
        <v>0</v>
      </c>
      <c r="AP18" s="19">
        <f t="shared" si="13"/>
        <v>0</v>
      </c>
      <c r="AQ18" s="19">
        <f t="shared" si="13"/>
        <v>0.33333333333333331</v>
      </c>
      <c r="AR18" s="19">
        <f t="shared" si="13"/>
        <v>0.56666666666666665</v>
      </c>
      <c r="AS18" s="19">
        <f t="shared" si="13"/>
        <v>0</v>
      </c>
      <c r="AT18" s="19">
        <f t="shared" si="13"/>
        <v>0.33333333333333331</v>
      </c>
      <c r="AU18" s="19">
        <f t="shared" si="13"/>
        <v>0</v>
      </c>
      <c r="AV18" s="19">
        <f t="shared" si="13"/>
        <v>0</v>
      </c>
      <c r="AW18" s="19">
        <f>G18*24</f>
        <v>9.3833333333333329</v>
      </c>
      <c r="AX18" s="19">
        <f t="shared" si="3"/>
        <v>8.1166666666666671</v>
      </c>
      <c r="AY18" s="21">
        <f>D18+E18</f>
        <v>44111.597222222219</v>
      </c>
      <c r="AZ18" s="21">
        <f>AY18+G18</f>
        <v>44111.988194444442</v>
      </c>
      <c r="BA18" t="str">
        <f>IF(AND(HOUR(E18)&gt;=6,HOUR(E18)&lt;14),"Turno2",IF(AND(HOUR(E18)&gt;=14,HOUR(E18)&lt;22),"Turno3","Turno1"))</f>
        <v>Turno3</v>
      </c>
      <c r="BB18" s="22">
        <f>D18*1</f>
        <v>44111</v>
      </c>
      <c r="BC18">
        <f t="shared" si="4"/>
        <v>8.3500000000003638</v>
      </c>
      <c r="BD18" s="23">
        <f t="shared" si="5"/>
        <v>-0.23333333333369666</v>
      </c>
      <c r="BE18" s="24" t="str">
        <f t="shared" si="6"/>
        <v>SI</v>
      </c>
      <c r="BF18" s="25">
        <v>9</v>
      </c>
      <c r="BG18" s="25">
        <v>17</v>
      </c>
      <c r="BH18" s="25">
        <v>181</v>
      </c>
      <c r="BI18" s="26">
        <f t="shared" si="7"/>
        <v>16</v>
      </c>
      <c r="BJ18" s="25" t="s">
        <v>80</v>
      </c>
      <c r="BK18" s="25">
        <v>0.32</v>
      </c>
      <c r="BL18" s="25" t="s">
        <v>74</v>
      </c>
      <c r="BM18" s="26">
        <f t="shared" si="11"/>
        <v>-1.6323488045007051E-2</v>
      </c>
      <c r="BN18" s="25">
        <f t="shared" si="8"/>
        <v>227.52</v>
      </c>
      <c r="BO18" s="26">
        <f t="shared" si="9"/>
        <v>0.79553445850914206</v>
      </c>
      <c r="BU18" s="28">
        <f>+G18*24</f>
        <v>9.3833333333333329</v>
      </c>
      <c r="BV18">
        <f t="shared" si="12"/>
        <v>8.3500000000003638</v>
      </c>
    </row>
    <row r="19" spans="1:74" x14ac:dyDescent="0.25">
      <c r="A19" s="12">
        <v>44105</v>
      </c>
      <c r="B19" s="13"/>
      <c r="C19" s="14">
        <v>47</v>
      </c>
      <c r="D19" s="15">
        <v>44112</v>
      </c>
      <c r="E19" s="16">
        <v>2.7777777777777779E-3</v>
      </c>
      <c r="F19" s="16">
        <v>0.39097222222222222</v>
      </c>
      <c r="G19" s="16">
        <v>0.38750000000000001</v>
      </c>
      <c r="H19" s="16">
        <v>0.37986111111111115</v>
      </c>
      <c r="I19" s="17">
        <f t="shared" si="10"/>
        <v>9.1166666666666671</v>
      </c>
      <c r="J19" s="14" t="s">
        <v>77</v>
      </c>
      <c r="K19" s="14" t="s">
        <v>78</v>
      </c>
      <c r="L19" s="14" t="s">
        <v>72</v>
      </c>
      <c r="M19" s="14" t="s">
        <v>80</v>
      </c>
      <c r="N19" s="14">
        <v>11132.7</v>
      </c>
      <c r="O19" s="14">
        <v>11141.75</v>
      </c>
      <c r="P19" s="14">
        <v>848</v>
      </c>
      <c r="Q19" s="18">
        <v>262.21899999999999</v>
      </c>
      <c r="R19" s="14">
        <v>2476</v>
      </c>
      <c r="S19" s="14">
        <v>288</v>
      </c>
      <c r="T19" s="14">
        <v>629</v>
      </c>
      <c r="U19" s="14">
        <v>917</v>
      </c>
      <c r="V19" s="14">
        <v>176</v>
      </c>
      <c r="W19" s="16">
        <v>0.36874999999999997</v>
      </c>
      <c r="X19" s="16">
        <v>1.3888888888888889E-3</v>
      </c>
      <c r="Y19" s="16">
        <v>9.0277777777777787E-3</v>
      </c>
      <c r="Z19" s="16">
        <v>0</v>
      </c>
      <c r="AA19" s="16">
        <v>4.8611111111111112E-3</v>
      </c>
      <c r="AB19" s="16">
        <v>0</v>
      </c>
      <c r="AC19" s="16">
        <v>0</v>
      </c>
      <c r="AD19" s="16">
        <v>2.0833333333333333E-3</v>
      </c>
      <c r="AE19" s="16">
        <v>0</v>
      </c>
      <c r="AF19" s="16">
        <v>0</v>
      </c>
      <c r="AG19" s="19">
        <f>IF(G19=0,0,Q19/(G19*24))</f>
        <v>28.195591397849459</v>
      </c>
      <c r="AH19" s="19">
        <f t="shared" si="0"/>
        <v>0.30922051886792451</v>
      </c>
      <c r="AI19" s="20">
        <f>IF(P19=0,0,P19/(G19*24))</f>
        <v>91.182795698924721</v>
      </c>
      <c r="AJ19" s="19">
        <f>IF(G19=0,0,V19/(G19*24))</f>
        <v>18.924731182795696</v>
      </c>
      <c r="AK19" s="19">
        <f t="shared" si="1"/>
        <v>0.67119468840930674</v>
      </c>
      <c r="AL19" s="19">
        <f>IF(H19=0,0,H19/G19)</f>
        <v>0.98028673835125457</v>
      </c>
      <c r="AM19" s="19">
        <f t="shared" si="13"/>
        <v>8.85</v>
      </c>
      <c r="AN19" s="19">
        <f t="shared" si="13"/>
        <v>3.3333333333333333E-2</v>
      </c>
      <c r="AO19" s="19">
        <f t="shared" si="13"/>
        <v>0.21666666666666667</v>
      </c>
      <c r="AP19" s="19">
        <f t="shared" si="13"/>
        <v>0</v>
      </c>
      <c r="AQ19" s="19">
        <f t="shared" si="13"/>
        <v>0.11666666666666667</v>
      </c>
      <c r="AR19" s="19">
        <f t="shared" si="13"/>
        <v>0</v>
      </c>
      <c r="AS19" s="19">
        <f t="shared" si="13"/>
        <v>0</v>
      </c>
      <c r="AT19" s="19">
        <f t="shared" si="13"/>
        <v>0.05</v>
      </c>
      <c r="AU19" s="19">
        <f t="shared" si="13"/>
        <v>0</v>
      </c>
      <c r="AV19" s="19">
        <f t="shared" si="13"/>
        <v>0</v>
      </c>
      <c r="AW19" s="19">
        <f>G19*24</f>
        <v>9.3000000000000007</v>
      </c>
      <c r="AX19" s="19">
        <f t="shared" si="3"/>
        <v>9.1</v>
      </c>
      <c r="AY19" s="21">
        <f>D19+E19</f>
        <v>44112.00277777778</v>
      </c>
      <c r="AZ19" s="21">
        <f>AY19+G19</f>
        <v>44112.390277777777</v>
      </c>
      <c r="BA19" t="str">
        <f>IF(AND(HOUR(E19)&gt;=6,HOUR(E19)&lt;14),"Turno2",IF(AND(HOUR(E19)&gt;=14,HOUR(E19)&lt;22),"Turno3","Turno1"))</f>
        <v>Turno1</v>
      </c>
      <c r="BB19" s="22">
        <f>D19*1</f>
        <v>44112</v>
      </c>
      <c r="BC19">
        <f t="shared" si="4"/>
        <v>9.0499999999992724</v>
      </c>
      <c r="BD19" s="23">
        <f t="shared" si="5"/>
        <v>5.000000000072724E-2</v>
      </c>
      <c r="BE19" s="24" t="str">
        <f t="shared" si="6"/>
        <v>SI</v>
      </c>
      <c r="BF19" s="25">
        <v>9</v>
      </c>
      <c r="BG19" s="25">
        <v>18</v>
      </c>
      <c r="BH19" s="25">
        <v>188</v>
      </c>
      <c r="BI19" s="26">
        <f t="shared" si="7"/>
        <v>12</v>
      </c>
      <c r="BJ19" s="25" t="s">
        <v>80</v>
      </c>
      <c r="BK19" s="25">
        <v>0.32</v>
      </c>
      <c r="BL19" s="25" t="s">
        <v>74</v>
      </c>
      <c r="BM19" s="26">
        <f t="shared" si="11"/>
        <v>1.0779481132075497E-2</v>
      </c>
      <c r="BN19" s="25">
        <f t="shared" si="8"/>
        <v>271.36</v>
      </c>
      <c r="BO19" s="26">
        <f t="shared" si="9"/>
        <v>0.69280660377358483</v>
      </c>
      <c r="BU19" s="28">
        <f>+G19*24</f>
        <v>9.3000000000000007</v>
      </c>
      <c r="BV19">
        <f t="shared" si="12"/>
        <v>9.0499999999992724</v>
      </c>
    </row>
    <row r="20" spans="1:74" x14ac:dyDescent="0.25">
      <c r="A20" s="12">
        <v>44105</v>
      </c>
      <c r="B20" s="13"/>
      <c r="C20" s="14">
        <v>20</v>
      </c>
      <c r="D20" s="15">
        <v>44112</v>
      </c>
      <c r="E20" s="16">
        <v>0.40069444444444446</v>
      </c>
      <c r="F20" s="16">
        <v>0.59375</v>
      </c>
      <c r="G20" s="16">
        <v>0.19305555555555554</v>
      </c>
      <c r="H20" s="16">
        <v>0.19305555555555554</v>
      </c>
      <c r="I20" s="17">
        <f t="shared" si="10"/>
        <v>4.6333333333333329</v>
      </c>
      <c r="J20" s="14" t="s">
        <v>75</v>
      </c>
      <c r="K20" s="14" t="s">
        <v>76</v>
      </c>
      <c r="L20" s="14" t="s">
        <v>72</v>
      </c>
      <c r="M20" s="14" t="s">
        <v>80</v>
      </c>
      <c r="N20" s="14">
        <v>11141.75</v>
      </c>
      <c r="O20" s="14">
        <v>11146.3</v>
      </c>
      <c r="P20" s="14">
        <v>401</v>
      </c>
      <c r="Q20" s="18">
        <v>136.84100000000001</v>
      </c>
      <c r="R20" s="14">
        <v>1222</v>
      </c>
      <c r="S20" s="14">
        <v>0</v>
      </c>
      <c r="T20" s="14">
        <v>800</v>
      </c>
      <c r="U20" s="14">
        <v>800</v>
      </c>
      <c r="V20" s="14">
        <v>95</v>
      </c>
      <c r="W20" s="16">
        <v>0.18194444444444444</v>
      </c>
      <c r="X20" s="16">
        <v>6.9444444444444441E-3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3.472222222222222E-3</v>
      </c>
      <c r="AG20" s="19">
        <f>IF(G20=0,0,Q20/(G20*24))</f>
        <v>29.53402877697842</v>
      </c>
      <c r="AH20" s="19">
        <f t="shared" si="0"/>
        <v>0.34124937655860349</v>
      </c>
      <c r="AI20" s="20">
        <f>IF(P20=0,0,P20/(G20*24))</f>
        <v>86.546762589928065</v>
      </c>
      <c r="AJ20" s="19">
        <f>IF(G20=0,0,V20/(G20*24))</f>
        <v>20.50359712230216</v>
      </c>
      <c r="AK20" s="19">
        <f t="shared" si="1"/>
        <v>0.69423637652457959</v>
      </c>
      <c r="AL20" s="19">
        <f>IF(H20=0,0,H20/G20)</f>
        <v>1</v>
      </c>
      <c r="AM20" s="19">
        <f t="shared" si="13"/>
        <v>4.3666666666666663</v>
      </c>
      <c r="AN20" s="19">
        <f t="shared" si="13"/>
        <v>0.16666666666666666</v>
      </c>
      <c r="AO20" s="19">
        <f t="shared" si="13"/>
        <v>0</v>
      </c>
      <c r="AP20" s="19">
        <f t="shared" si="13"/>
        <v>0</v>
      </c>
      <c r="AQ20" s="19">
        <f t="shared" si="13"/>
        <v>0</v>
      </c>
      <c r="AR20" s="19">
        <f t="shared" si="13"/>
        <v>0</v>
      </c>
      <c r="AS20" s="19">
        <f t="shared" si="13"/>
        <v>0</v>
      </c>
      <c r="AT20" s="19">
        <f t="shared" si="13"/>
        <v>0</v>
      </c>
      <c r="AU20" s="19">
        <f t="shared" si="13"/>
        <v>0</v>
      </c>
      <c r="AV20" s="19">
        <f t="shared" si="13"/>
        <v>8.3333333333333329E-2</v>
      </c>
      <c r="AW20" s="19">
        <f>G20*24</f>
        <v>4.6333333333333329</v>
      </c>
      <c r="AX20" s="19">
        <f t="shared" si="3"/>
        <v>4.5333333333333332</v>
      </c>
      <c r="AY20" s="21">
        <f>D20+E20</f>
        <v>44112.400694444441</v>
      </c>
      <c r="AZ20" s="21">
        <f>AY20+G20</f>
        <v>44112.59375</v>
      </c>
      <c r="BA20" t="str">
        <f>IF(AND(HOUR(E20)&gt;=6,HOUR(E20)&lt;14),"Turno2",IF(AND(HOUR(E20)&gt;=14,HOUR(E20)&lt;22),"Turno3","Turno1"))</f>
        <v>Turno2</v>
      </c>
      <c r="BB20" s="22">
        <f>D20*1</f>
        <v>44112</v>
      </c>
      <c r="BC20">
        <f t="shared" si="4"/>
        <v>4.5499999999992724</v>
      </c>
      <c r="BD20" s="23">
        <f t="shared" si="5"/>
        <v>-1.6666666665939189E-2</v>
      </c>
      <c r="BE20" s="24" t="str">
        <f t="shared" si="6"/>
        <v>SI</v>
      </c>
      <c r="BF20" s="25">
        <v>9</v>
      </c>
      <c r="BG20" s="25">
        <v>19</v>
      </c>
      <c r="BH20" s="25">
        <v>94</v>
      </c>
      <c r="BI20" s="26">
        <f t="shared" si="7"/>
        <v>-1</v>
      </c>
      <c r="BJ20" s="25" t="s">
        <v>80</v>
      </c>
      <c r="BK20" s="25">
        <v>0.32</v>
      </c>
      <c r="BL20" s="25" t="s">
        <v>74</v>
      </c>
      <c r="BM20" s="26">
        <f t="shared" si="11"/>
        <v>-2.1249376558603483E-2</v>
      </c>
      <c r="BN20" s="25">
        <f t="shared" si="8"/>
        <v>128.32</v>
      </c>
      <c r="BO20" s="26">
        <f t="shared" si="9"/>
        <v>0.7325436408977557</v>
      </c>
      <c r="BU20" s="28">
        <f>+G20*24</f>
        <v>4.6333333333333329</v>
      </c>
      <c r="BV20">
        <f t="shared" si="12"/>
        <v>4.5499999999992724</v>
      </c>
    </row>
    <row r="21" spans="1:74" x14ac:dyDescent="0.25">
      <c r="A21" s="12">
        <v>44105</v>
      </c>
      <c r="B21" s="13"/>
      <c r="C21" s="14">
        <v>65</v>
      </c>
      <c r="D21" s="15">
        <v>44112</v>
      </c>
      <c r="E21" s="16">
        <v>0.6</v>
      </c>
      <c r="F21" s="16">
        <v>0.98402777777777783</v>
      </c>
      <c r="G21" s="16">
        <v>0.3833333333333333</v>
      </c>
      <c r="H21" s="16">
        <v>0.33194444444444443</v>
      </c>
      <c r="I21" s="17">
        <f t="shared" si="10"/>
        <v>7.9666666666666668</v>
      </c>
      <c r="J21" s="14" t="s">
        <v>70</v>
      </c>
      <c r="K21" s="14" t="s">
        <v>79</v>
      </c>
      <c r="L21" s="14" t="s">
        <v>72</v>
      </c>
      <c r="M21" s="14" t="s">
        <v>80</v>
      </c>
      <c r="N21" s="14">
        <v>11146.3</v>
      </c>
      <c r="O21" s="14">
        <v>11154.4</v>
      </c>
      <c r="P21" s="14">
        <v>711</v>
      </c>
      <c r="Q21" s="18">
        <v>228.262</v>
      </c>
      <c r="R21" s="14">
        <v>2202</v>
      </c>
      <c r="S21" s="14">
        <v>0</v>
      </c>
      <c r="T21" s="14">
        <v>942</v>
      </c>
      <c r="U21" s="14">
        <v>942</v>
      </c>
      <c r="V21" s="14">
        <v>160</v>
      </c>
      <c r="W21" s="16">
        <v>0.32291666666666669</v>
      </c>
      <c r="X21" s="16">
        <v>8.3333333333333332E-3</v>
      </c>
      <c r="Y21" s="16">
        <v>0</v>
      </c>
      <c r="Z21" s="16">
        <v>0</v>
      </c>
      <c r="AA21" s="16">
        <v>0</v>
      </c>
      <c r="AB21" s="16">
        <v>2.4999999999999998E-2</v>
      </c>
      <c r="AC21" s="16">
        <v>0</v>
      </c>
      <c r="AD21" s="16">
        <v>6.9444444444444441E-3</v>
      </c>
      <c r="AE21" s="16">
        <v>1.8749999999999999E-2</v>
      </c>
      <c r="AF21" s="16">
        <v>0</v>
      </c>
      <c r="AG21" s="19">
        <f>IF(G21=0,0,Q21/(G21*24))</f>
        <v>24.811086956521741</v>
      </c>
      <c r="AH21" s="19">
        <f t="shared" si="0"/>
        <v>0.32104360056258791</v>
      </c>
      <c r="AI21" s="20">
        <f>IF(P21=0,0,P21/(G21*24))</f>
        <v>77.282608695652186</v>
      </c>
      <c r="AJ21" s="19">
        <f>IF(G21=0,0,V21/(G21*24))</f>
        <v>17.39130434782609</v>
      </c>
      <c r="AK21" s="19">
        <f t="shared" si="1"/>
        <v>0.70094890958635248</v>
      </c>
      <c r="AL21" s="19">
        <f>IF(H21=0,0,H21/G21)</f>
        <v>0.86594202898550732</v>
      </c>
      <c r="AM21" s="19">
        <f t="shared" si="13"/>
        <v>7.75</v>
      </c>
      <c r="AN21" s="19">
        <f t="shared" si="13"/>
        <v>0.2</v>
      </c>
      <c r="AO21" s="19">
        <f t="shared" si="13"/>
        <v>0</v>
      </c>
      <c r="AP21" s="19">
        <f t="shared" si="13"/>
        <v>0</v>
      </c>
      <c r="AQ21" s="19">
        <f t="shared" si="13"/>
        <v>0</v>
      </c>
      <c r="AR21" s="19">
        <f t="shared" si="13"/>
        <v>0.6</v>
      </c>
      <c r="AS21" s="19">
        <f t="shared" si="13"/>
        <v>0</v>
      </c>
      <c r="AT21" s="19">
        <f t="shared" si="13"/>
        <v>0.16666666666666666</v>
      </c>
      <c r="AU21" s="19">
        <f t="shared" si="13"/>
        <v>0.44999999999999996</v>
      </c>
      <c r="AV21" s="19">
        <f t="shared" si="13"/>
        <v>0</v>
      </c>
      <c r="AW21" s="19">
        <f>G21*24</f>
        <v>9.1999999999999993</v>
      </c>
      <c r="AX21" s="19">
        <f t="shared" si="3"/>
        <v>7.95</v>
      </c>
      <c r="AY21" s="21">
        <f>D21+E21</f>
        <v>44112.6</v>
      </c>
      <c r="AZ21" s="21">
        <f>AY21+G21</f>
        <v>44112.98333333333</v>
      </c>
      <c r="BA21" t="str">
        <f>IF(AND(HOUR(E21)&gt;=6,HOUR(E21)&lt;14),"Turno2",IF(AND(HOUR(E21)&gt;=14,HOUR(E21)&lt;22),"Turno3","Turno1"))</f>
        <v>Turno3</v>
      </c>
      <c r="BB21" s="22">
        <f>D21*1</f>
        <v>44112</v>
      </c>
      <c r="BC21">
        <f t="shared" si="4"/>
        <v>8.1000000000003638</v>
      </c>
      <c r="BD21" s="23">
        <f t="shared" si="5"/>
        <v>-0.15000000000036362</v>
      </c>
      <c r="BE21" s="24" t="str">
        <f t="shared" si="6"/>
        <v>SI</v>
      </c>
      <c r="BF21" s="25">
        <v>9</v>
      </c>
      <c r="BG21" s="25">
        <v>20</v>
      </c>
      <c r="BH21" s="25">
        <v>158</v>
      </c>
      <c r="BI21" s="26">
        <f t="shared" si="7"/>
        <v>-2</v>
      </c>
      <c r="BJ21" s="25" t="s">
        <v>80</v>
      </c>
      <c r="BK21" s="25">
        <v>0.32</v>
      </c>
      <c r="BL21" s="25" t="s">
        <v>74</v>
      </c>
      <c r="BM21" s="26">
        <f t="shared" si="11"/>
        <v>-1.0436005625878986E-3</v>
      </c>
      <c r="BN21" s="25">
        <f t="shared" si="8"/>
        <v>227.52</v>
      </c>
      <c r="BO21" s="26">
        <f t="shared" si="9"/>
        <v>0.69444444444444442</v>
      </c>
      <c r="BU21" s="28">
        <f>+G21*24</f>
        <v>9.1999999999999993</v>
      </c>
      <c r="BV21">
        <f t="shared" si="12"/>
        <v>8.1000000000003638</v>
      </c>
    </row>
    <row r="22" spans="1:74" x14ac:dyDescent="0.25">
      <c r="A22" s="12">
        <v>44105</v>
      </c>
      <c r="B22" s="13"/>
      <c r="C22" s="14">
        <v>53</v>
      </c>
      <c r="D22" s="15">
        <v>44113</v>
      </c>
      <c r="E22" s="16">
        <v>3.472222222222222E-3</v>
      </c>
      <c r="F22" s="16">
        <v>0.38958333333333334</v>
      </c>
      <c r="G22" s="16">
        <v>0.38611111111111113</v>
      </c>
      <c r="H22" s="16">
        <v>0.37847222222222227</v>
      </c>
      <c r="I22" s="17">
        <f t="shared" si="10"/>
        <v>9.0833333333333339</v>
      </c>
      <c r="J22" s="14" t="s">
        <v>77</v>
      </c>
      <c r="K22" s="14" t="s">
        <v>78</v>
      </c>
      <c r="L22" s="14" t="s">
        <v>72</v>
      </c>
      <c r="M22" s="14" t="s">
        <v>80</v>
      </c>
      <c r="N22" s="14">
        <v>11154.4</v>
      </c>
      <c r="O22" s="14">
        <v>11163.45</v>
      </c>
      <c r="P22" s="14">
        <v>838</v>
      </c>
      <c r="Q22" s="18">
        <v>267.416</v>
      </c>
      <c r="R22" s="14">
        <v>2534</v>
      </c>
      <c r="S22" s="14">
        <v>0</v>
      </c>
      <c r="T22" s="14">
        <v>894</v>
      </c>
      <c r="U22" s="14">
        <v>894</v>
      </c>
      <c r="V22" s="14">
        <v>180</v>
      </c>
      <c r="W22" s="16">
        <v>0.37083333333333335</v>
      </c>
      <c r="X22" s="16">
        <v>7.6388888888888886E-3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6.9444444444444441E-3</v>
      </c>
      <c r="AE22" s="16">
        <v>0</v>
      </c>
      <c r="AF22" s="16">
        <v>0</v>
      </c>
      <c r="AG22" s="19">
        <f>IF(G22=0,0,Q22/(G22*24))</f>
        <v>28.857841726618702</v>
      </c>
      <c r="AH22" s="19">
        <f t="shared" si="0"/>
        <v>0.31911217183770885</v>
      </c>
      <c r="AI22" s="20">
        <f>IF(P22=0,0,P22/(G22*24))</f>
        <v>90.431654676258987</v>
      </c>
      <c r="AJ22" s="19">
        <f>IF(G22=0,0,V22/(G22*24))</f>
        <v>19.424460431654676</v>
      </c>
      <c r="AK22" s="19">
        <f t="shared" si="1"/>
        <v>0.67310856493253957</v>
      </c>
      <c r="AL22" s="19">
        <f>IF(H22=0,0,H22/G22)</f>
        <v>0.98021582733812962</v>
      </c>
      <c r="AM22" s="19">
        <f t="shared" si="13"/>
        <v>8.9</v>
      </c>
      <c r="AN22" s="19">
        <f t="shared" si="13"/>
        <v>0.18333333333333332</v>
      </c>
      <c r="AO22" s="19">
        <f t="shared" si="13"/>
        <v>0</v>
      </c>
      <c r="AP22" s="19">
        <f t="shared" si="13"/>
        <v>0</v>
      </c>
      <c r="AQ22" s="19">
        <f t="shared" si="13"/>
        <v>0</v>
      </c>
      <c r="AR22" s="19">
        <f t="shared" si="13"/>
        <v>0</v>
      </c>
      <c r="AS22" s="19">
        <f t="shared" si="13"/>
        <v>0</v>
      </c>
      <c r="AT22" s="19">
        <f t="shared" si="13"/>
        <v>0.16666666666666666</v>
      </c>
      <c r="AU22" s="19">
        <f t="shared" si="13"/>
        <v>0</v>
      </c>
      <c r="AV22" s="19">
        <f t="shared" si="13"/>
        <v>0</v>
      </c>
      <c r="AW22" s="19">
        <f>G22*24</f>
        <v>9.2666666666666675</v>
      </c>
      <c r="AX22" s="19">
        <f t="shared" si="3"/>
        <v>9.0833333333333339</v>
      </c>
      <c r="AY22" s="21">
        <f>D22+E22</f>
        <v>44113.003472222219</v>
      </c>
      <c r="AZ22" s="21">
        <f>AY22+G22</f>
        <v>44113.38958333333</v>
      </c>
      <c r="BA22" t="str">
        <f>IF(AND(HOUR(E22)&gt;=6,HOUR(E22)&lt;14),"Turno2",IF(AND(HOUR(E22)&gt;=14,HOUR(E22)&lt;22),"Turno3","Turno1"))</f>
        <v>Turno1</v>
      </c>
      <c r="BB22" s="22">
        <f>D22*1</f>
        <v>44113</v>
      </c>
      <c r="BC22">
        <f t="shared" si="4"/>
        <v>9.0500000000010914</v>
      </c>
      <c r="BD22" s="23">
        <f t="shared" si="5"/>
        <v>3.3333333332242532E-2</v>
      </c>
      <c r="BE22" s="24" t="str">
        <f t="shared" si="6"/>
        <v>SI</v>
      </c>
      <c r="BF22" s="25">
        <v>9</v>
      </c>
      <c r="BG22" s="25">
        <v>21</v>
      </c>
      <c r="BH22" s="25">
        <v>192.5</v>
      </c>
      <c r="BI22" s="26">
        <f t="shared" si="7"/>
        <v>12.5</v>
      </c>
      <c r="BJ22" s="25" t="s">
        <v>80</v>
      </c>
      <c r="BK22" s="25">
        <v>0.32</v>
      </c>
      <c r="BL22" s="25" t="s">
        <v>74</v>
      </c>
      <c r="BM22" s="26">
        <f t="shared" si="11"/>
        <v>8.8782816229115991E-4</v>
      </c>
      <c r="BN22" s="25">
        <f t="shared" si="8"/>
        <v>268.16000000000003</v>
      </c>
      <c r="BO22" s="26">
        <f t="shared" si="9"/>
        <v>0.71785501193317414</v>
      </c>
      <c r="BU22" s="28">
        <f>+G22*24</f>
        <v>9.2666666666666675</v>
      </c>
      <c r="BV22">
        <f t="shared" si="12"/>
        <v>9.0500000000010914</v>
      </c>
    </row>
    <row r="23" spans="1:74" x14ac:dyDescent="0.25">
      <c r="A23" s="12">
        <v>44105</v>
      </c>
      <c r="B23" s="13"/>
      <c r="C23" s="14">
        <v>68</v>
      </c>
      <c r="D23" s="15">
        <v>44113</v>
      </c>
      <c r="E23" s="16">
        <v>0.5854166666666667</v>
      </c>
      <c r="F23" s="16">
        <v>0.98472222222222217</v>
      </c>
      <c r="G23" s="16">
        <v>0.39861111111111108</v>
      </c>
      <c r="H23" s="16">
        <v>0.32013888888888892</v>
      </c>
      <c r="I23" s="17">
        <f t="shared" si="10"/>
        <v>7.6833333333333336</v>
      </c>
      <c r="J23" s="14" t="s">
        <v>70</v>
      </c>
      <c r="K23" s="14" t="s">
        <v>79</v>
      </c>
      <c r="L23" s="14" t="s">
        <v>72</v>
      </c>
      <c r="M23" s="14" t="s">
        <v>80</v>
      </c>
      <c r="N23" s="14">
        <v>11164.1</v>
      </c>
      <c r="O23" s="14">
        <v>11171.95</v>
      </c>
      <c r="P23" s="14">
        <v>676</v>
      </c>
      <c r="Q23" s="18">
        <v>226.25399999999999</v>
      </c>
      <c r="R23" s="14">
        <v>2038</v>
      </c>
      <c r="S23" s="14">
        <v>0</v>
      </c>
      <c r="T23" s="14">
        <v>1313</v>
      </c>
      <c r="U23" s="14">
        <v>1313</v>
      </c>
      <c r="V23" s="14">
        <v>156</v>
      </c>
      <c r="W23" s="16">
        <v>0.30972222222222223</v>
      </c>
      <c r="X23" s="16">
        <v>9.7222222222222224E-3</v>
      </c>
      <c r="Y23" s="16">
        <v>0</v>
      </c>
      <c r="Z23" s="16">
        <v>0</v>
      </c>
      <c r="AA23" s="16">
        <v>0</v>
      </c>
      <c r="AB23" s="16">
        <v>4.8611111111111112E-2</v>
      </c>
      <c r="AC23" s="16">
        <v>0</v>
      </c>
      <c r="AD23" s="16">
        <v>9.7222222222222224E-3</v>
      </c>
      <c r="AE23" s="16">
        <v>1.9444444444444445E-2</v>
      </c>
      <c r="AF23" s="16">
        <v>0</v>
      </c>
      <c r="AG23" s="19">
        <f>IF(G23=0,0,Q23/(G23*24))</f>
        <v>23.650243902439023</v>
      </c>
      <c r="AH23" s="19">
        <f t="shared" si="0"/>
        <v>0.33469526627218932</v>
      </c>
      <c r="AI23" s="20">
        <f>IF(P23=0,0,P23/(G23*24))</f>
        <v>70.662020905923342</v>
      </c>
      <c r="AJ23" s="19">
        <f>IF(G23=0,0,V23/(G23*24))</f>
        <v>16.306620209059233</v>
      </c>
      <c r="AK23" s="19">
        <f t="shared" si="1"/>
        <v>0.6894905725423639</v>
      </c>
      <c r="AL23" s="19">
        <f>IF(H23=0,0,H23/G23)</f>
        <v>0.80313588850174233</v>
      </c>
      <c r="AM23" s="19">
        <f t="shared" si="13"/>
        <v>7.4333333333333336</v>
      </c>
      <c r="AN23" s="19">
        <f t="shared" si="13"/>
        <v>0.23333333333333334</v>
      </c>
      <c r="AO23" s="19">
        <f t="shared" si="13"/>
        <v>0</v>
      </c>
      <c r="AP23" s="19">
        <f t="shared" si="13"/>
        <v>0</v>
      </c>
      <c r="AQ23" s="19">
        <f t="shared" si="13"/>
        <v>0</v>
      </c>
      <c r="AR23" s="19">
        <f t="shared" si="13"/>
        <v>1.1666666666666667</v>
      </c>
      <c r="AS23" s="19">
        <f t="shared" si="13"/>
        <v>0</v>
      </c>
      <c r="AT23" s="19">
        <f t="shared" si="13"/>
        <v>0.23333333333333334</v>
      </c>
      <c r="AU23" s="19">
        <f t="shared" si="13"/>
        <v>0.46666666666666667</v>
      </c>
      <c r="AV23" s="19">
        <f t="shared" si="13"/>
        <v>0</v>
      </c>
      <c r="AW23" s="19">
        <f>G23*24</f>
        <v>9.5666666666666664</v>
      </c>
      <c r="AX23" s="19">
        <f t="shared" si="3"/>
        <v>7.666666666666667</v>
      </c>
      <c r="AY23" s="21">
        <f>D23+E23</f>
        <v>44113.585416666669</v>
      </c>
      <c r="AZ23" s="21">
        <f>AY23+G23</f>
        <v>44113.984027777777</v>
      </c>
      <c r="BA23" t="str">
        <f>IF(AND(HOUR(E23)&gt;=6,HOUR(E23)&lt;14),"Turno2",IF(AND(HOUR(E23)&gt;=14,HOUR(E23)&lt;22),"Turno3","Turno1"))</f>
        <v>Turno3</v>
      </c>
      <c r="BB23" s="22">
        <f>D23*1</f>
        <v>44113</v>
      </c>
      <c r="BC23">
        <f t="shared" si="4"/>
        <v>7.8500000000003638</v>
      </c>
      <c r="BD23" s="23">
        <f t="shared" si="5"/>
        <v>-0.18333333333369684</v>
      </c>
      <c r="BE23" s="24" t="str">
        <f t="shared" si="6"/>
        <v>SI</v>
      </c>
      <c r="BF23" s="25">
        <v>9</v>
      </c>
      <c r="BG23" s="25">
        <v>22</v>
      </c>
      <c r="BH23" s="25">
        <v>175</v>
      </c>
      <c r="BI23" s="26">
        <f t="shared" si="7"/>
        <v>19</v>
      </c>
      <c r="BJ23" s="25" t="s">
        <v>80</v>
      </c>
      <c r="BK23" s="25">
        <v>0.32</v>
      </c>
      <c r="BL23" s="25" t="s">
        <v>74</v>
      </c>
      <c r="BM23" s="26">
        <f t="shared" si="11"/>
        <v>-1.4695266272189311E-2</v>
      </c>
      <c r="BN23" s="25">
        <f t="shared" si="8"/>
        <v>216.32</v>
      </c>
      <c r="BO23" s="26">
        <f t="shared" si="9"/>
        <v>0.80898668639053262</v>
      </c>
      <c r="BU23" s="28">
        <f>+G23*24</f>
        <v>9.5666666666666664</v>
      </c>
      <c r="BV23">
        <f t="shared" si="12"/>
        <v>7.8500000000003638</v>
      </c>
    </row>
    <row r="24" spans="1:74" x14ac:dyDescent="0.25">
      <c r="A24" s="12">
        <v>44105</v>
      </c>
      <c r="B24" s="13"/>
      <c r="C24" s="14">
        <v>54</v>
      </c>
      <c r="D24" s="15">
        <v>44114</v>
      </c>
      <c r="E24" s="16">
        <v>4.1666666666666666E-3</v>
      </c>
      <c r="F24" s="16">
        <v>0.38819444444444445</v>
      </c>
      <c r="G24" s="16">
        <v>0.3833333333333333</v>
      </c>
      <c r="H24" s="16">
        <v>0.3666666666666667</v>
      </c>
      <c r="I24" s="17">
        <f t="shared" si="10"/>
        <v>8.8000000000000007</v>
      </c>
      <c r="J24" s="14" t="s">
        <v>77</v>
      </c>
      <c r="K24" s="14" t="s">
        <v>78</v>
      </c>
      <c r="L24" s="14" t="s">
        <v>72</v>
      </c>
      <c r="M24" s="14" t="s">
        <v>80</v>
      </c>
      <c r="N24" s="14">
        <v>11172.05</v>
      </c>
      <c r="O24" s="14">
        <v>11180.9</v>
      </c>
      <c r="P24" s="14">
        <v>709</v>
      </c>
      <c r="Q24" s="18">
        <v>252.47399999999999</v>
      </c>
      <c r="R24" s="14">
        <v>2238</v>
      </c>
      <c r="S24" s="14">
        <v>0</v>
      </c>
      <c r="T24" s="14">
        <v>1406</v>
      </c>
      <c r="U24" s="14">
        <v>1406</v>
      </c>
      <c r="V24" s="14">
        <v>170</v>
      </c>
      <c r="W24" s="16">
        <v>0.3520833333333333</v>
      </c>
      <c r="X24" s="16">
        <v>1.3888888888888888E-2</v>
      </c>
      <c r="Y24" s="16">
        <v>0</v>
      </c>
      <c r="Z24" s="16">
        <v>0</v>
      </c>
      <c r="AA24" s="16">
        <v>1.6666666666666666E-2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9">
        <f>IF(G24=0,0,Q24/(G24*24))</f>
        <v>27.442826086956522</v>
      </c>
      <c r="AH24" s="19">
        <f t="shared" si="0"/>
        <v>0.356098730606488</v>
      </c>
      <c r="AI24" s="20">
        <f>IF(P24=0,0,P24/(G24*24))</f>
        <v>77.065217391304358</v>
      </c>
      <c r="AJ24" s="19">
        <f>IF(G24=0,0,V24/(G24*24))</f>
        <v>18.478260869565219</v>
      </c>
      <c r="AK24" s="19">
        <f t="shared" si="1"/>
        <v>0.67333666040859652</v>
      </c>
      <c r="AL24" s="19">
        <f>IF(H24=0,0,H24/G24)</f>
        <v>0.95652173913043492</v>
      </c>
      <c r="AM24" s="19">
        <f t="shared" si="13"/>
        <v>8.4499999999999993</v>
      </c>
      <c r="AN24" s="19">
        <f t="shared" si="13"/>
        <v>0.33333333333333331</v>
      </c>
      <c r="AO24" s="19">
        <f t="shared" si="13"/>
        <v>0</v>
      </c>
      <c r="AP24" s="19">
        <f t="shared" si="13"/>
        <v>0</v>
      </c>
      <c r="AQ24" s="19">
        <f t="shared" si="13"/>
        <v>0.4</v>
      </c>
      <c r="AR24" s="19">
        <f t="shared" si="13"/>
        <v>0</v>
      </c>
      <c r="AS24" s="19">
        <f t="shared" si="13"/>
        <v>0</v>
      </c>
      <c r="AT24" s="19">
        <f t="shared" si="13"/>
        <v>0</v>
      </c>
      <c r="AU24" s="19">
        <f t="shared" si="13"/>
        <v>0</v>
      </c>
      <c r="AV24" s="19">
        <f t="shared" si="13"/>
        <v>0</v>
      </c>
      <c r="AW24" s="19">
        <f>G24*24</f>
        <v>9.1999999999999993</v>
      </c>
      <c r="AX24" s="19">
        <f t="shared" si="3"/>
        <v>8.7833333333333332</v>
      </c>
      <c r="AY24" s="21">
        <f>D24+E24</f>
        <v>44114.004166666666</v>
      </c>
      <c r="AZ24" s="21">
        <f>AY24+G24</f>
        <v>44114.387499999997</v>
      </c>
      <c r="BA24" t="str">
        <f>IF(AND(HOUR(E24)&gt;=6,HOUR(E24)&lt;14),"Turno2",IF(AND(HOUR(E24)&gt;=14,HOUR(E24)&lt;22),"Turno3","Turno1"))</f>
        <v>Turno1</v>
      </c>
      <c r="BB24" s="22">
        <f>D24*1</f>
        <v>44114</v>
      </c>
      <c r="BC24">
        <f t="shared" si="4"/>
        <v>8.8500000000003638</v>
      </c>
      <c r="BD24" s="23">
        <f t="shared" si="5"/>
        <v>-6.6666666667030583E-2</v>
      </c>
      <c r="BE24" s="24" t="str">
        <f t="shared" si="6"/>
        <v>SI</v>
      </c>
      <c r="BF24" s="25">
        <v>9</v>
      </c>
      <c r="BG24" s="25">
        <v>23</v>
      </c>
      <c r="BH24" s="25">
        <v>175.5</v>
      </c>
      <c r="BI24" s="26">
        <f t="shared" si="7"/>
        <v>5.5</v>
      </c>
      <c r="BJ24" s="25" t="s">
        <v>80</v>
      </c>
      <c r="BK24" s="25">
        <v>0.32</v>
      </c>
      <c r="BL24" s="25" t="s">
        <v>74</v>
      </c>
      <c r="BM24" s="26">
        <f t="shared" si="11"/>
        <v>-3.6098730606487994E-2</v>
      </c>
      <c r="BN24" s="25">
        <f t="shared" si="8"/>
        <v>226.88</v>
      </c>
      <c r="BO24" s="26">
        <f t="shared" si="9"/>
        <v>0.7735366713681241</v>
      </c>
      <c r="BU24" s="28">
        <f>+G24*24</f>
        <v>9.1999999999999993</v>
      </c>
      <c r="BV24">
        <f t="shared" si="12"/>
        <v>8.8500000000003638</v>
      </c>
    </row>
    <row r="25" spans="1:74" x14ac:dyDescent="0.25">
      <c r="A25" s="12">
        <v>44105</v>
      </c>
      <c r="B25" s="13"/>
      <c r="C25" s="14">
        <v>69</v>
      </c>
      <c r="D25" s="15">
        <v>44114</v>
      </c>
      <c r="E25" s="16">
        <v>0.60625000000000007</v>
      </c>
      <c r="F25" s="16">
        <v>0.7680555555555556</v>
      </c>
      <c r="G25" s="16">
        <v>0.16180555555555556</v>
      </c>
      <c r="H25" s="16">
        <v>9.4444444444444442E-2</v>
      </c>
      <c r="I25" s="17">
        <f t="shared" si="10"/>
        <v>2.2666666666666666</v>
      </c>
      <c r="J25" s="14" t="s">
        <v>70</v>
      </c>
      <c r="K25" s="14" t="s">
        <v>79</v>
      </c>
      <c r="L25" s="14" t="s">
        <v>72</v>
      </c>
      <c r="M25" s="14" t="s">
        <v>80</v>
      </c>
      <c r="N25" s="14">
        <v>11181.1</v>
      </c>
      <c r="O25" s="14">
        <v>11183.65</v>
      </c>
      <c r="P25" s="14">
        <v>141</v>
      </c>
      <c r="Q25" s="18">
        <v>49.652000000000001</v>
      </c>
      <c r="R25" s="14">
        <v>420</v>
      </c>
      <c r="S25" s="14">
        <v>416</v>
      </c>
      <c r="T25" s="14">
        <v>808</v>
      </c>
      <c r="U25" s="14">
        <v>1224</v>
      </c>
      <c r="V25" s="14">
        <v>44</v>
      </c>
      <c r="W25" s="16">
        <v>7.8472222222222221E-2</v>
      </c>
      <c r="X25" s="16">
        <v>7.6388888888888886E-3</v>
      </c>
      <c r="Y25" s="16">
        <v>7.6388888888888886E-3</v>
      </c>
      <c r="Z25" s="16">
        <v>0</v>
      </c>
      <c r="AA25" s="16">
        <v>0</v>
      </c>
      <c r="AB25" s="16">
        <v>1.3194444444444444E-2</v>
      </c>
      <c r="AC25" s="16">
        <v>0</v>
      </c>
      <c r="AD25" s="16">
        <v>5.347222222222222E-2</v>
      </c>
      <c r="AE25" s="16">
        <v>0</v>
      </c>
      <c r="AF25" s="16">
        <v>0</v>
      </c>
      <c r="AG25" s="19">
        <f>IF(G25=0,0,Q25/(G25*24))</f>
        <v>12.785922746781115</v>
      </c>
      <c r="AH25" s="19">
        <f t="shared" si="0"/>
        <v>0.35214184397163123</v>
      </c>
      <c r="AI25" s="20">
        <f>IF(P25=0,0,P25/(G25*24))</f>
        <v>36.309012875536474</v>
      </c>
      <c r="AJ25" s="19">
        <f>IF(G25=0,0,V25/(G25*24))</f>
        <v>11.33047210300429</v>
      </c>
      <c r="AK25" s="19">
        <f t="shared" si="1"/>
        <v>0.88616772738258276</v>
      </c>
      <c r="AL25" s="19">
        <f>IF(H25=0,0,H25/G25)</f>
        <v>0.58369098712446343</v>
      </c>
      <c r="AM25" s="19">
        <f t="shared" si="13"/>
        <v>1.8833333333333333</v>
      </c>
      <c r="AN25" s="19">
        <f t="shared" si="13"/>
        <v>0.18333333333333332</v>
      </c>
      <c r="AO25" s="19">
        <f t="shared" si="13"/>
        <v>0.18333333333333332</v>
      </c>
      <c r="AP25" s="19">
        <f t="shared" si="13"/>
        <v>0</v>
      </c>
      <c r="AQ25" s="19">
        <f t="shared" si="13"/>
        <v>0</v>
      </c>
      <c r="AR25" s="19">
        <f t="shared" si="13"/>
        <v>0.31666666666666665</v>
      </c>
      <c r="AS25" s="19">
        <f t="shared" si="13"/>
        <v>0</v>
      </c>
      <c r="AT25" s="19">
        <f t="shared" si="13"/>
        <v>1.2833333333333332</v>
      </c>
      <c r="AU25" s="19">
        <f t="shared" si="13"/>
        <v>0</v>
      </c>
      <c r="AV25" s="19">
        <f t="shared" si="13"/>
        <v>0</v>
      </c>
      <c r="AW25" s="19">
        <f>G25*24</f>
        <v>3.8833333333333337</v>
      </c>
      <c r="AX25" s="19">
        <f t="shared" si="3"/>
        <v>2.2499999999999996</v>
      </c>
      <c r="AY25" s="21">
        <f>D25+E25</f>
        <v>44114.606249999997</v>
      </c>
      <c r="AZ25" s="21">
        <f>AY25+G25</f>
        <v>44114.768055555556</v>
      </c>
      <c r="BA25" t="str">
        <f>IF(AND(HOUR(E25)&gt;=6,HOUR(E25)&lt;14),"Turno2",IF(AND(HOUR(E25)&gt;=14,HOUR(E25)&lt;22),"Turno3","Turno1"))</f>
        <v>Turno3</v>
      </c>
      <c r="BB25" s="22">
        <f>D25*1</f>
        <v>44114</v>
      </c>
      <c r="BC25">
        <f t="shared" si="4"/>
        <v>2.5499999999992724</v>
      </c>
      <c r="BD25" s="23">
        <f t="shared" si="5"/>
        <v>-0.29999999999927285</v>
      </c>
      <c r="BE25" s="24" t="str">
        <f t="shared" si="6"/>
        <v>SI</v>
      </c>
      <c r="BF25" s="25">
        <v>9</v>
      </c>
      <c r="BG25" s="25">
        <v>24</v>
      </c>
      <c r="BH25" s="25">
        <v>44</v>
      </c>
      <c r="BI25" s="26">
        <f t="shared" si="7"/>
        <v>0</v>
      </c>
      <c r="BJ25" s="25" t="s">
        <v>80</v>
      </c>
      <c r="BK25" s="25">
        <v>0.32</v>
      </c>
      <c r="BL25" s="25" t="s">
        <v>74</v>
      </c>
      <c r="BM25" s="26">
        <f t="shared" si="11"/>
        <v>-3.2141843971631223E-2</v>
      </c>
      <c r="BN25" s="25">
        <f t="shared" si="8"/>
        <v>45.12</v>
      </c>
      <c r="BO25" s="26">
        <f t="shared" si="9"/>
        <v>0.97517730496453903</v>
      </c>
      <c r="BU25" s="28">
        <f>+G25*24</f>
        <v>3.8833333333333337</v>
      </c>
      <c r="BV25">
        <f t="shared" si="12"/>
        <v>2.5499999999992724</v>
      </c>
    </row>
    <row r="26" spans="1:74" x14ac:dyDescent="0.25">
      <c r="A26" s="12">
        <v>44105</v>
      </c>
      <c r="B26" s="13"/>
      <c r="C26" s="14">
        <v>70</v>
      </c>
      <c r="D26" s="15">
        <v>44114</v>
      </c>
      <c r="E26" s="16">
        <v>0.78472222222222221</v>
      </c>
      <c r="F26" s="16">
        <v>0.98263888888888884</v>
      </c>
      <c r="G26" s="16">
        <v>0.19722222222222222</v>
      </c>
      <c r="H26" s="16">
        <v>0.14652777777777778</v>
      </c>
      <c r="I26" s="17">
        <f t="shared" si="10"/>
        <v>3.5166666666666666</v>
      </c>
      <c r="J26" s="14" t="s">
        <v>77</v>
      </c>
      <c r="K26" s="14" t="s">
        <v>79</v>
      </c>
      <c r="L26" s="14" t="s">
        <v>72</v>
      </c>
      <c r="M26" s="14" t="s">
        <v>80</v>
      </c>
      <c r="N26" s="14">
        <v>11183.65</v>
      </c>
      <c r="O26" s="14">
        <v>11187.4</v>
      </c>
      <c r="P26" s="14">
        <v>283</v>
      </c>
      <c r="Q26" s="18">
        <v>92.837000000000003</v>
      </c>
      <c r="R26" s="14">
        <v>883</v>
      </c>
      <c r="S26" s="14">
        <v>322</v>
      </c>
      <c r="T26" s="14">
        <v>570</v>
      </c>
      <c r="U26" s="14">
        <v>892</v>
      </c>
      <c r="V26" s="14">
        <v>68</v>
      </c>
      <c r="W26" s="16">
        <v>0.13263888888888889</v>
      </c>
      <c r="X26" s="16">
        <v>6.2499999999999995E-3</v>
      </c>
      <c r="Y26" s="16">
        <v>6.9444444444444441E-3</v>
      </c>
      <c r="Z26" s="16">
        <v>0</v>
      </c>
      <c r="AA26" s="16">
        <v>4.8611111111111112E-3</v>
      </c>
      <c r="AB26" s="16">
        <v>3.888888888888889E-2</v>
      </c>
      <c r="AC26" s="16">
        <v>0</v>
      </c>
      <c r="AD26" s="16">
        <v>6.2499999999999995E-3</v>
      </c>
      <c r="AE26" s="16">
        <v>0</v>
      </c>
      <c r="AF26" s="16">
        <v>0</v>
      </c>
      <c r="AG26" s="19">
        <f>IF(G26=0,0,Q26/(G26*24))</f>
        <v>19.613450704225354</v>
      </c>
      <c r="AH26" s="19">
        <f t="shared" si="0"/>
        <v>0.32804593639575974</v>
      </c>
      <c r="AI26" s="20">
        <f>IF(P26=0,0,P26/(G26*24))</f>
        <v>59.7887323943662</v>
      </c>
      <c r="AJ26" s="19">
        <f>IF(G26=0,0,V26/(G26*24))</f>
        <v>14.366197183098592</v>
      </c>
      <c r="AK26" s="19">
        <f t="shared" si="1"/>
        <v>0.73246658121223218</v>
      </c>
      <c r="AL26" s="19">
        <f>IF(H26=0,0,H26/G26)</f>
        <v>0.74295774647887325</v>
      </c>
      <c r="AM26" s="19">
        <f t="shared" si="13"/>
        <v>3.1833333333333336</v>
      </c>
      <c r="AN26" s="19">
        <f t="shared" si="13"/>
        <v>0.15</v>
      </c>
      <c r="AO26" s="19">
        <f t="shared" si="13"/>
        <v>0.16666666666666666</v>
      </c>
      <c r="AP26" s="19">
        <f t="shared" si="13"/>
        <v>0</v>
      </c>
      <c r="AQ26" s="19">
        <f t="shared" si="13"/>
        <v>0.11666666666666667</v>
      </c>
      <c r="AR26" s="19">
        <f t="shared" si="13"/>
        <v>0.93333333333333335</v>
      </c>
      <c r="AS26" s="19">
        <f t="shared" si="13"/>
        <v>0</v>
      </c>
      <c r="AT26" s="19">
        <f t="shared" si="13"/>
        <v>0.15</v>
      </c>
      <c r="AU26" s="19">
        <f t="shared" si="13"/>
        <v>0</v>
      </c>
      <c r="AV26" s="19">
        <f t="shared" si="13"/>
        <v>0</v>
      </c>
      <c r="AW26" s="19">
        <f>G26*24</f>
        <v>4.7333333333333334</v>
      </c>
      <c r="AX26" s="19">
        <f t="shared" si="3"/>
        <v>3.5</v>
      </c>
      <c r="AY26" s="21">
        <f>D26+E26</f>
        <v>44114.784722222219</v>
      </c>
      <c r="AZ26" s="21">
        <f>AY26+G26</f>
        <v>44114.981944444444</v>
      </c>
      <c r="BA26" t="str">
        <f>IF(AND(HOUR(E26)&gt;=6,HOUR(E26)&lt;14),"Turno2",IF(AND(HOUR(E26)&gt;=14,HOUR(E26)&lt;22),"Turno3","Turno1"))</f>
        <v>Turno3</v>
      </c>
      <c r="BB26" s="22">
        <f>D26*1</f>
        <v>44114</v>
      </c>
      <c r="BC26">
        <f t="shared" si="4"/>
        <v>3.75</v>
      </c>
      <c r="BD26" s="23">
        <f t="shared" si="5"/>
        <v>-0.25</v>
      </c>
      <c r="BE26" s="24" t="str">
        <f t="shared" si="6"/>
        <v>SI</v>
      </c>
      <c r="BF26" s="25">
        <v>9</v>
      </c>
      <c r="BG26" s="25">
        <v>25</v>
      </c>
      <c r="BH26" s="25">
        <v>80</v>
      </c>
      <c r="BI26" s="26">
        <f t="shared" si="7"/>
        <v>12</v>
      </c>
      <c r="BJ26" s="25" t="s">
        <v>80</v>
      </c>
      <c r="BK26" s="25">
        <v>0.32</v>
      </c>
      <c r="BL26" s="25" t="s">
        <v>74</v>
      </c>
      <c r="BM26" s="26">
        <f t="shared" si="11"/>
        <v>-8.0459363957597341E-3</v>
      </c>
      <c r="BN26" s="25">
        <f t="shared" si="8"/>
        <v>90.56</v>
      </c>
      <c r="BO26" s="26">
        <f t="shared" si="9"/>
        <v>0.88339222614840984</v>
      </c>
      <c r="BU26" s="28">
        <f>+G26*24</f>
        <v>4.7333333333333334</v>
      </c>
      <c r="BV26">
        <f t="shared" si="12"/>
        <v>3.75</v>
      </c>
    </row>
    <row r="27" spans="1:74" x14ac:dyDescent="0.25">
      <c r="A27" s="12">
        <v>44105</v>
      </c>
      <c r="B27" s="13"/>
      <c r="C27" s="14">
        <v>34</v>
      </c>
      <c r="D27" s="15">
        <v>44115</v>
      </c>
      <c r="E27" s="16">
        <v>1.3888888888888889E-3</v>
      </c>
      <c r="F27" s="16">
        <v>0.37013888888888885</v>
      </c>
      <c r="G27" s="16">
        <v>0.36805555555555558</v>
      </c>
      <c r="H27" s="16">
        <v>0.3354166666666667</v>
      </c>
      <c r="I27" s="17">
        <f t="shared" si="10"/>
        <v>8.0500000000000007</v>
      </c>
      <c r="J27" s="14" t="s">
        <v>77</v>
      </c>
      <c r="K27" s="14" t="s">
        <v>71</v>
      </c>
      <c r="L27" s="14" t="s">
        <v>72</v>
      </c>
      <c r="M27" s="14" t="s">
        <v>80</v>
      </c>
      <c r="N27" s="14">
        <v>11187.4</v>
      </c>
      <c r="O27" s="14">
        <v>11195.45</v>
      </c>
      <c r="P27" s="14">
        <v>520</v>
      </c>
      <c r="Q27" s="18">
        <v>172.23</v>
      </c>
      <c r="R27" s="14">
        <v>1519</v>
      </c>
      <c r="S27" s="14">
        <v>0</v>
      </c>
      <c r="T27" s="14">
        <v>1219</v>
      </c>
      <c r="U27" s="14">
        <v>1219</v>
      </c>
      <c r="V27" s="14">
        <v>145</v>
      </c>
      <c r="W27" s="16">
        <v>0.3215277777777778</v>
      </c>
      <c r="X27" s="16">
        <v>1.3194444444444444E-2</v>
      </c>
      <c r="Y27" s="16">
        <v>0</v>
      </c>
      <c r="Z27" s="16">
        <v>0</v>
      </c>
      <c r="AA27" s="16">
        <v>0</v>
      </c>
      <c r="AB27" s="16">
        <v>4.1666666666666666E-3</v>
      </c>
      <c r="AC27" s="16">
        <v>0</v>
      </c>
      <c r="AD27" s="16">
        <v>0</v>
      </c>
      <c r="AE27" s="16">
        <v>2.7777777777777776E-2</v>
      </c>
      <c r="AF27" s="16">
        <v>0</v>
      </c>
      <c r="AG27" s="19">
        <f>IF(G27=0,0,Q27/(G27*24))</f>
        <v>19.4977358490566</v>
      </c>
      <c r="AH27" s="19">
        <f t="shared" si="0"/>
        <v>0.33121153846153845</v>
      </c>
      <c r="AI27" s="20">
        <f>IF(P27=0,0,P27/(G27*24))</f>
        <v>58.867924528301884</v>
      </c>
      <c r="AJ27" s="19">
        <f>IF(G27=0,0,V27/(G27*24))</f>
        <v>16.415094339622641</v>
      </c>
      <c r="AK27" s="19">
        <f t="shared" si="1"/>
        <v>0.84189746269523313</v>
      </c>
      <c r="AL27" s="19">
        <f>IF(H27=0,0,H27/G27)</f>
        <v>0.91132075471698115</v>
      </c>
      <c r="AM27" s="19">
        <f t="shared" si="13"/>
        <v>7.7166666666666668</v>
      </c>
      <c r="AN27" s="19">
        <f t="shared" si="13"/>
        <v>0.31666666666666665</v>
      </c>
      <c r="AO27" s="19">
        <f t="shared" si="13"/>
        <v>0</v>
      </c>
      <c r="AP27" s="19">
        <f t="shared" si="13"/>
        <v>0</v>
      </c>
      <c r="AQ27" s="19">
        <f t="shared" si="13"/>
        <v>0</v>
      </c>
      <c r="AR27" s="19">
        <f t="shared" si="13"/>
        <v>0.1</v>
      </c>
      <c r="AS27" s="19">
        <f t="shared" si="13"/>
        <v>0</v>
      </c>
      <c r="AT27" s="19">
        <f t="shared" si="13"/>
        <v>0</v>
      </c>
      <c r="AU27" s="19">
        <f t="shared" si="13"/>
        <v>0.66666666666666663</v>
      </c>
      <c r="AV27" s="19">
        <f t="shared" si="13"/>
        <v>0</v>
      </c>
      <c r="AW27" s="19">
        <f>G27*24</f>
        <v>8.8333333333333339</v>
      </c>
      <c r="AX27" s="19">
        <f t="shared" si="3"/>
        <v>8.0333333333333332</v>
      </c>
      <c r="AY27" s="21">
        <f>D27+E27</f>
        <v>44115.001388888886</v>
      </c>
      <c r="AZ27" s="21">
        <f>AY27+G27</f>
        <v>44115.369444444441</v>
      </c>
      <c r="BA27" t="str">
        <f>IF(AND(HOUR(E27)&gt;=6,HOUR(E27)&lt;14),"Turno2",IF(AND(HOUR(E27)&gt;=14,HOUR(E27)&lt;22),"Turno3","Turno1"))</f>
        <v>Turno1</v>
      </c>
      <c r="BB27" s="22">
        <f>D27*1</f>
        <v>44115</v>
      </c>
      <c r="BC27">
        <f t="shared" si="4"/>
        <v>8.0500000000010914</v>
      </c>
      <c r="BD27" s="23">
        <f t="shared" si="5"/>
        <v>-1.6666666667758179E-2</v>
      </c>
      <c r="BE27" s="24" t="str">
        <f t="shared" si="6"/>
        <v>SI</v>
      </c>
      <c r="BF27" s="25">
        <v>9</v>
      </c>
      <c r="BG27" s="25">
        <v>26</v>
      </c>
      <c r="BH27" s="25">
        <v>155</v>
      </c>
      <c r="BI27" s="26">
        <f t="shared" si="7"/>
        <v>10</v>
      </c>
      <c r="BJ27" s="25" t="s">
        <v>80</v>
      </c>
      <c r="BK27" s="25">
        <v>0.32</v>
      </c>
      <c r="BL27" s="25" t="s">
        <v>74</v>
      </c>
      <c r="BM27" s="26">
        <f t="shared" si="11"/>
        <v>-1.1211538461538439E-2</v>
      </c>
      <c r="BN27" s="25">
        <f t="shared" si="8"/>
        <v>166.4</v>
      </c>
      <c r="BO27" s="26">
        <f t="shared" si="9"/>
        <v>0.93149038461538458</v>
      </c>
      <c r="BU27" s="28">
        <f>+G27*24</f>
        <v>8.8333333333333339</v>
      </c>
      <c r="BV27">
        <f t="shared" si="12"/>
        <v>8.0500000000010914</v>
      </c>
    </row>
    <row r="28" spans="1:74" x14ac:dyDescent="0.25">
      <c r="A28" s="12">
        <v>44105</v>
      </c>
      <c r="B28" s="13"/>
      <c r="C28" s="14">
        <v>76</v>
      </c>
      <c r="D28" s="15">
        <v>44115</v>
      </c>
      <c r="E28" s="16">
        <v>0.60833333333333328</v>
      </c>
      <c r="F28" s="16">
        <v>0.98402777777777783</v>
      </c>
      <c r="G28" s="16">
        <v>0.375</v>
      </c>
      <c r="H28" s="16">
        <v>0.31944444444444448</v>
      </c>
      <c r="I28" s="17">
        <f t="shared" si="10"/>
        <v>7.6666666666666679</v>
      </c>
      <c r="J28" s="14" t="s">
        <v>70</v>
      </c>
      <c r="K28" s="14" t="s">
        <v>79</v>
      </c>
      <c r="L28" s="14" t="s">
        <v>72</v>
      </c>
      <c r="M28" s="14" t="s">
        <v>80</v>
      </c>
      <c r="N28" s="14">
        <v>11195.5</v>
      </c>
      <c r="O28" s="14">
        <v>11203.3</v>
      </c>
      <c r="P28" s="14">
        <v>669</v>
      </c>
      <c r="Q28" s="18">
        <v>205.875</v>
      </c>
      <c r="R28" s="14">
        <v>2074</v>
      </c>
      <c r="S28" s="14">
        <v>403</v>
      </c>
      <c r="T28" s="14">
        <v>1138</v>
      </c>
      <c r="U28" s="14">
        <v>1541</v>
      </c>
      <c r="V28" s="14">
        <v>150</v>
      </c>
      <c r="W28" s="16">
        <v>0.29791666666666666</v>
      </c>
      <c r="X28" s="16">
        <v>1.3194444444444444E-2</v>
      </c>
      <c r="Y28" s="16">
        <v>6.9444444444444441E-3</v>
      </c>
      <c r="Z28" s="16">
        <v>0</v>
      </c>
      <c r="AA28" s="16">
        <v>0</v>
      </c>
      <c r="AB28" s="16">
        <v>2.8472222222222222E-2</v>
      </c>
      <c r="AC28" s="16">
        <v>0</v>
      </c>
      <c r="AD28" s="16">
        <v>0</v>
      </c>
      <c r="AE28" s="16">
        <v>2.7083333333333334E-2</v>
      </c>
      <c r="AF28" s="16">
        <v>0</v>
      </c>
      <c r="AG28" s="19">
        <f>IF(G28=0,0,Q28/(G28*24))</f>
        <v>22.875</v>
      </c>
      <c r="AH28" s="19">
        <f t="shared" si="0"/>
        <v>0.30773542600896858</v>
      </c>
      <c r="AI28" s="20">
        <f>IF(P28=0,0,P28/(G28*24))</f>
        <v>74.333333333333329</v>
      </c>
      <c r="AJ28" s="19">
        <f>IF(G28=0,0,V28/(G28*24))</f>
        <v>16.666666666666668</v>
      </c>
      <c r="AK28" s="19">
        <f t="shared" si="1"/>
        <v>0.72859744990892528</v>
      </c>
      <c r="AL28" s="19">
        <f>IF(H28=0,0,H28/G28)</f>
        <v>0.85185185185185197</v>
      </c>
      <c r="AM28" s="19">
        <f t="shared" si="13"/>
        <v>7.15</v>
      </c>
      <c r="AN28" s="19">
        <f t="shared" si="13"/>
        <v>0.31666666666666665</v>
      </c>
      <c r="AO28" s="19">
        <f t="shared" si="13"/>
        <v>0.16666666666666666</v>
      </c>
      <c r="AP28" s="19">
        <f t="shared" si="13"/>
        <v>0</v>
      </c>
      <c r="AQ28" s="19">
        <f t="shared" si="13"/>
        <v>0</v>
      </c>
      <c r="AR28" s="19">
        <f t="shared" si="13"/>
        <v>0.68333333333333335</v>
      </c>
      <c r="AS28" s="19">
        <f t="shared" si="13"/>
        <v>0</v>
      </c>
      <c r="AT28" s="19">
        <f t="shared" si="13"/>
        <v>0</v>
      </c>
      <c r="AU28" s="19">
        <f t="shared" si="13"/>
        <v>0.65</v>
      </c>
      <c r="AV28" s="19">
        <f t="shared" si="13"/>
        <v>0</v>
      </c>
      <c r="AW28" s="19">
        <f>G28*24</f>
        <v>9</v>
      </c>
      <c r="AX28" s="19">
        <f t="shared" si="3"/>
        <v>7.6333333333333337</v>
      </c>
      <c r="AY28" s="21">
        <f>D28+E28</f>
        <v>44115.60833333333</v>
      </c>
      <c r="AZ28" s="21">
        <f>AY28+G28</f>
        <v>44115.98333333333</v>
      </c>
      <c r="BA28" t="str">
        <f>IF(AND(HOUR(E28)&gt;=6,HOUR(E28)&lt;14),"Turno2",IF(AND(HOUR(E28)&gt;=14,HOUR(E28)&lt;22),"Turno3","Turno1"))</f>
        <v>Turno3</v>
      </c>
      <c r="BB28" s="22">
        <f>D28*1</f>
        <v>44115</v>
      </c>
      <c r="BC28">
        <f t="shared" si="4"/>
        <v>7.7999999999992724</v>
      </c>
      <c r="BD28" s="23">
        <f t="shared" si="5"/>
        <v>-0.16666666666593866</v>
      </c>
      <c r="BE28" s="24" t="str">
        <f t="shared" si="6"/>
        <v>SI</v>
      </c>
      <c r="BF28" s="25">
        <v>9</v>
      </c>
      <c r="BG28" s="25">
        <v>27</v>
      </c>
      <c r="BH28" s="25">
        <v>157</v>
      </c>
      <c r="BI28" s="26">
        <f t="shared" si="7"/>
        <v>7</v>
      </c>
      <c r="BJ28" s="25" t="s">
        <v>80</v>
      </c>
      <c r="BK28" s="25">
        <v>0.32</v>
      </c>
      <c r="BL28" s="25" t="s">
        <v>74</v>
      </c>
      <c r="BM28" s="26">
        <f t="shared" si="11"/>
        <v>1.2264573991031424E-2</v>
      </c>
      <c r="BN28" s="25">
        <f t="shared" si="8"/>
        <v>214.08</v>
      </c>
      <c r="BO28" s="26">
        <f t="shared" si="9"/>
        <v>0.73337070254110603</v>
      </c>
      <c r="BU28" s="28">
        <f>+G28*24</f>
        <v>9</v>
      </c>
      <c r="BV28">
        <f t="shared" si="12"/>
        <v>7.7999999999992724</v>
      </c>
    </row>
    <row r="29" spans="1:74" x14ac:dyDescent="0.25">
      <c r="A29" s="12">
        <v>44105</v>
      </c>
      <c r="B29" s="13"/>
      <c r="C29" s="14">
        <v>37</v>
      </c>
      <c r="D29" s="15">
        <v>44116</v>
      </c>
      <c r="E29" s="16">
        <v>2.7777777777777779E-3</v>
      </c>
      <c r="F29" s="16">
        <v>0.37777777777777777</v>
      </c>
      <c r="G29" s="16">
        <v>0.3743055555555555</v>
      </c>
      <c r="H29" s="16">
        <v>0.3659722222222222</v>
      </c>
      <c r="I29" s="17">
        <f t="shared" si="10"/>
        <v>8.7833333333333332</v>
      </c>
      <c r="J29" s="14" t="s">
        <v>77</v>
      </c>
      <c r="K29" s="14" t="s">
        <v>71</v>
      </c>
      <c r="L29" s="14" t="s">
        <v>72</v>
      </c>
      <c r="M29" s="14" t="s">
        <v>80</v>
      </c>
      <c r="N29" s="14">
        <v>11203.3</v>
      </c>
      <c r="O29" s="14">
        <v>11212.1</v>
      </c>
      <c r="P29" s="14">
        <v>614</v>
      </c>
      <c r="Q29" s="18">
        <v>222.86</v>
      </c>
      <c r="R29" s="14">
        <v>1823</v>
      </c>
      <c r="S29" s="14">
        <v>220</v>
      </c>
      <c r="T29" s="14">
        <v>2008</v>
      </c>
      <c r="U29" s="14">
        <v>2228</v>
      </c>
      <c r="V29" s="14">
        <v>165</v>
      </c>
      <c r="W29" s="16">
        <v>0.33124999999999999</v>
      </c>
      <c r="X29" s="16">
        <v>2.2916666666666669E-2</v>
      </c>
      <c r="Y29" s="16">
        <v>1.0416666666666666E-2</v>
      </c>
      <c r="Z29" s="16">
        <v>0</v>
      </c>
      <c r="AA29" s="16">
        <v>0</v>
      </c>
      <c r="AB29" s="16">
        <v>0</v>
      </c>
      <c r="AC29" s="16">
        <v>0</v>
      </c>
      <c r="AD29" s="16">
        <v>8.3333333333333332E-3</v>
      </c>
      <c r="AE29" s="16">
        <v>0</v>
      </c>
      <c r="AF29" s="16">
        <v>0</v>
      </c>
      <c r="AG29" s="19">
        <f>IF(G29=0,0,Q29/(G29*24))</f>
        <v>24.808163265306128</v>
      </c>
      <c r="AH29" s="19">
        <f t="shared" si="0"/>
        <v>0.36296416938110754</v>
      </c>
      <c r="AI29" s="20">
        <f>IF(P29=0,0,P29/(G29*24))</f>
        <v>68.348794063079779</v>
      </c>
      <c r="AJ29" s="19">
        <f>IF(G29=0,0,V29/(G29*24))</f>
        <v>18.367346938775512</v>
      </c>
      <c r="AK29" s="19">
        <f t="shared" si="1"/>
        <v>0.74037512339585387</v>
      </c>
      <c r="AL29" s="19">
        <f>IF(H29=0,0,H29/G29)</f>
        <v>0.97773654916512065</v>
      </c>
      <c r="AM29" s="19">
        <f t="shared" si="13"/>
        <v>7.9499999999999993</v>
      </c>
      <c r="AN29" s="19">
        <f t="shared" si="13"/>
        <v>0.55000000000000004</v>
      </c>
      <c r="AO29" s="19">
        <f t="shared" si="13"/>
        <v>0.25</v>
      </c>
      <c r="AP29" s="19">
        <f t="shared" si="13"/>
        <v>0</v>
      </c>
      <c r="AQ29" s="19">
        <f t="shared" si="13"/>
        <v>0</v>
      </c>
      <c r="AR29" s="19">
        <f t="shared" si="13"/>
        <v>0</v>
      </c>
      <c r="AS29" s="19">
        <f t="shared" si="13"/>
        <v>0</v>
      </c>
      <c r="AT29" s="19">
        <f t="shared" si="13"/>
        <v>0.2</v>
      </c>
      <c r="AU29" s="19">
        <f t="shared" si="13"/>
        <v>0</v>
      </c>
      <c r="AV29" s="19">
        <f t="shared" si="13"/>
        <v>0</v>
      </c>
      <c r="AW29" s="19">
        <f>G29*24</f>
        <v>8.9833333333333325</v>
      </c>
      <c r="AX29" s="19">
        <f t="shared" si="3"/>
        <v>8.75</v>
      </c>
      <c r="AY29" s="21">
        <f>D29+E29</f>
        <v>44116.00277777778</v>
      </c>
      <c r="AZ29" s="21">
        <f>AY29+G29</f>
        <v>44116.377083333333</v>
      </c>
      <c r="BA29" t="str">
        <f>IF(AND(HOUR(E29)&gt;=6,HOUR(E29)&lt;14),"Turno2",IF(AND(HOUR(E29)&gt;=14,HOUR(E29)&lt;22),"Turno3","Turno1"))</f>
        <v>Turno1</v>
      </c>
      <c r="BB29" s="22">
        <f>D29*1</f>
        <v>44116</v>
      </c>
      <c r="BC29">
        <f t="shared" si="4"/>
        <v>8.8000000000010914</v>
      </c>
      <c r="BD29" s="23">
        <f t="shared" si="5"/>
        <v>-5.0000000001091394E-2</v>
      </c>
      <c r="BE29" s="24" t="str">
        <f t="shared" si="6"/>
        <v>SI</v>
      </c>
      <c r="BF29" s="25">
        <v>9</v>
      </c>
      <c r="BG29" s="25">
        <v>28</v>
      </c>
      <c r="BH29" s="25">
        <v>174</v>
      </c>
      <c r="BI29" s="26">
        <f t="shared" si="7"/>
        <v>9</v>
      </c>
      <c r="BJ29" s="25" t="s">
        <v>80</v>
      </c>
      <c r="BK29" s="25">
        <v>0.32</v>
      </c>
      <c r="BL29" s="25" t="s">
        <v>74</v>
      </c>
      <c r="BM29" s="26">
        <f t="shared" si="11"/>
        <v>-4.2964169381107531E-2</v>
      </c>
      <c r="BN29" s="25">
        <f t="shared" si="8"/>
        <v>196.48000000000002</v>
      </c>
      <c r="BO29" s="26">
        <f t="shared" si="9"/>
        <v>0.88558631921824094</v>
      </c>
      <c r="BU29" s="28">
        <f>+G29*24</f>
        <v>8.9833333333333325</v>
      </c>
      <c r="BV29">
        <f t="shared" si="12"/>
        <v>8.8000000000010914</v>
      </c>
    </row>
    <row r="30" spans="1:74" x14ac:dyDescent="0.25">
      <c r="A30" s="12">
        <v>44105</v>
      </c>
      <c r="B30" s="13"/>
      <c r="C30" s="14">
        <v>88</v>
      </c>
      <c r="D30" s="15">
        <v>44116</v>
      </c>
      <c r="E30" s="16">
        <v>0.3833333333333333</v>
      </c>
      <c r="F30" s="16">
        <v>0.58402777777777781</v>
      </c>
      <c r="G30" s="16">
        <v>0.19999999999999998</v>
      </c>
      <c r="H30" s="16">
        <v>0.19305555555555554</v>
      </c>
      <c r="I30" s="17">
        <f t="shared" si="10"/>
        <v>4.6333333333333329</v>
      </c>
      <c r="J30" s="14" t="s">
        <v>75</v>
      </c>
      <c r="K30" s="14" t="s">
        <v>79</v>
      </c>
      <c r="L30" s="14" t="s">
        <v>72</v>
      </c>
      <c r="M30" s="14" t="s">
        <v>81</v>
      </c>
      <c r="N30" s="14">
        <v>11212.1</v>
      </c>
      <c r="O30" s="14">
        <v>11216.6</v>
      </c>
      <c r="P30" s="14">
        <v>271</v>
      </c>
      <c r="Q30" s="18">
        <v>146.39500000000001</v>
      </c>
      <c r="R30" s="14">
        <v>967</v>
      </c>
      <c r="S30" s="14">
        <v>0</v>
      </c>
      <c r="T30" s="14">
        <v>870</v>
      </c>
      <c r="U30" s="14">
        <v>870</v>
      </c>
      <c r="V30" s="14">
        <v>81</v>
      </c>
      <c r="W30" s="16">
        <v>0.17152777777777775</v>
      </c>
      <c r="X30" s="16">
        <v>1.5277777777777777E-2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6.9444444444444441E-3</v>
      </c>
      <c r="AE30" s="16">
        <v>0</v>
      </c>
      <c r="AF30" s="16">
        <v>5.5555555555555558E-3</v>
      </c>
      <c r="AG30" s="19">
        <f>IF(G30=0,0,Q30/(G30*24))</f>
        <v>30.498958333333338</v>
      </c>
      <c r="AH30" s="19">
        <f t="shared" si="0"/>
        <v>0.54020295202952029</v>
      </c>
      <c r="AI30" s="20">
        <f>IF(P30=0,0,P30/(G30*24))</f>
        <v>56.458333333333336</v>
      </c>
      <c r="AJ30" s="19">
        <f>IF(G30=0,0,V30/(G30*24))</f>
        <v>16.875</v>
      </c>
      <c r="AK30" s="19">
        <f t="shared" si="1"/>
        <v>0.55329758530004436</v>
      </c>
      <c r="AL30" s="19">
        <f>IF(H30=0,0,H30/G30)</f>
        <v>0.96527777777777779</v>
      </c>
      <c r="AM30" s="19">
        <f t="shared" si="13"/>
        <v>4.1166666666666663</v>
      </c>
      <c r="AN30" s="19">
        <f t="shared" si="13"/>
        <v>0.36666666666666664</v>
      </c>
      <c r="AO30" s="19">
        <f t="shared" si="13"/>
        <v>0</v>
      </c>
      <c r="AP30" s="19">
        <f t="shared" si="13"/>
        <v>0</v>
      </c>
      <c r="AQ30" s="19">
        <f t="shared" si="13"/>
        <v>0</v>
      </c>
      <c r="AR30" s="19">
        <f t="shared" si="13"/>
        <v>0</v>
      </c>
      <c r="AS30" s="19">
        <f t="shared" si="13"/>
        <v>0</v>
      </c>
      <c r="AT30" s="19">
        <f t="shared" si="13"/>
        <v>0.16666666666666666</v>
      </c>
      <c r="AU30" s="19">
        <f t="shared" si="13"/>
        <v>0</v>
      </c>
      <c r="AV30" s="19">
        <f t="shared" si="13"/>
        <v>0.13333333333333333</v>
      </c>
      <c r="AW30" s="19">
        <f>G30*24</f>
        <v>4.8</v>
      </c>
      <c r="AX30" s="19">
        <f t="shared" si="3"/>
        <v>4.4833333333333325</v>
      </c>
      <c r="AY30" s="21">
        <f>D30+E30</f>
        <v>44116.383333333331</v>
      </c>
      <c r="AZ30" s="21">
        <f>AY30+G30</f>
        <v>44116.583333333328</v>
      </c>
      <c r="BA30" t="str">
        <f>IF(AND(HOUR(E30)&gt;=6,HOUR(E30)&lt;14),"Turno2",IF(AND(HOUR(E30)&gt;=14,HOUR(E30)&lt;22),"Turno3","Turno1"))</f>
        <v>Turno2</v>
      </c>
      <c r="BB30" s="22">
        <f>D30*1</f>
        <v>44116</v>
      </c>
      <c r="BC30">
        <f t="shared" si="4"/>
        <v>4.5</v>
      </c>
      <c r="BD30" s="23">
        <f t="shared" si="5"/>
        <v>-1.6666666666667496E-2</v>
      </c>
      <c r="BE30" s="24" t="str">
        <f t="shared" si="6"/>
        <v>SI</v>
      </c>
      <c r="BF30" s="25">
        <v>9</v>
      </c>
      <c r="BG30" s="25">
        <v>29</v>
      </c>
      <c r="BH30" s="25"/>
      <c r="BI30" s="26">
        <f t="shared" si="7"/>
        <v>-81</v>
      </c>
      <c r="BJ30" s="25" t="s">
        <v>81</v>
      </c>
      <c r="BK30" s="25">
        <v>0.71</v>
      </c>
      <c r="BL30" s="25" t="s">
        <v>82</v>
      </c>
      <c r="BM30" s="26">
        <f t="shared" si="11"/>
        <v>0.16979704797047968</v>
      </c>
      <c r="BN30" s="25">
        <f t="shared" si="8"/>
        <v>192.41</v>
      </c>
      <c r="BO30" s="26">
        <f t="shared" si="9"/>
        <v>0</v>
      </c>
      <c r="BU30" s="28">
        <f>+G30*24</f>
        <v>4.8</v>
      </c>
      <c r="BV30">
        <f t="shared" si="12"/>
        <v>4.5</v>
      </c>
    </row>
    <row r="31" spans="1:74" x14ac:dyDescent="0.25">
      <c r="A31" s="12">
        <v>44105</v>
      </c>
      <c r="B31" s="13"/>
      <c r="C31" s="14">
        <v>89</v>
      </c>
      <c r="D31" s="15">
        <v>44116</v>
      </c>
      <c r="E31" s="16">
        <v>0.60347222222222219</v>
      </c>
      <c r="F31" s="16">
        <v>0.98125000000000007</v>
      </c>
      <c r="G31" s="16">
        <v>0.37708333333333338</v>
      </c>
      <c r="H31" s="16">
        <v>0.29236111111111113</v>
      </c>
      <c r="I31" s="17">
        <f t="shared" si="10"/>
        <v>7.0166666666666675</v>
      </c>
      <c r="J31" s="14" t="s">
        <v>70</v>
      </c>
      <c r="K31" s="14" t="s">
        <v>79</v>
      </c>
      <c r="L31" s="14" t="s">
        <v>72</v>
      </c>
      <c r="M31" s="14" t="s">
        <v>81</v>
      </c>
      <c r="N31" s="14">
        <v>11216.6</v>
      </c>
      <c r="O31" s="14">
        <v>11223.9</v>
      </c>
      <c r="P31" s="14">
        <v>512</v>
      </c>
      <c r="Q31" s="18">
        <v>269.60300000000001</v>
      </c>
      <c r="R31" s="14">
        <v>1608</v>
      </c>
      <c r="S31" s="14">
        <v>0</v>
      </c>
      <c r="T31" s="14">
        <v>1048</v>
      </c>
      <c r="U31" s="14">
        <v>1048</v>
      </c>
      <c r="V31" s="14">
        <v>146</v>
      </c>
      <c r="W31" s="16">
        <v>0.27638888888888885</v>
      </c>
      <c r="X31" s="16">
        <v>1.5277777777777777E-2</v>
      </c>
      <c r="Y31" s="16">
        <v>0</v>
      </c>
      <c r="Z31" s="16">
        <v>0</v>
      </c>
      <c r="AA31" s="16">
        <v>0</v>
      </c>
      <c r="AB31" s="16">
        <v>7.8472222222222221E-2</v>
      </c>
      <c r="AC31" s="16">
        <v>0</v>
      </c>
      <c r="AD31" s="16">
        <v>6.2499999999999995E-3</v>
      </c>
      <c r="AE31" s="16">
        <v>0</v>
      </c>
      <c r="AF31" s="16">
        <v>0</v>
      </c>
      <c r="AG31" s="19">
        <f>IF(G31=0,0,Q31/(G31*24))</f>
        <v>29.790386740331492</v>
      </c>
      <c r="AH31" s="19">
        <f t="shared" si="0"/>
        <v>0.52656835937500002</v>
      </c>
      <c r="AI31" s="20">
        <f>IF(P31=0,0,P31/(G31*24))</f>
        <v>56.574585635359114</v>
      </c>
      <c r="AJ31" s="19">
        <f>IF(G31=0,0,V31/(G31*24))</f>
        <v>16.13259668508287</v>
      </c>
      <c r="AK31" s="19">
        <f t="shared" si="1"/>
        <v>0.54153700070103072</v>
      </c>
      <c r="AL31" s="19">
        <f>IF(H31=0,0,H31/G31)</f>
        <v>0.77532228360957633</v>
      </c>
      <c r="AM31" s="19">
        <f t="shared" si="13"/>
        <v>6.6333333333333329</v>
      </c>
      <c r="AN31" s="19">
        <f t="shared" si="13"/>
        <v>0.36666666666666664</v>
      </c>
      <c r="AO31" s="19">
        <f t="shared" si="13"/>
        <v>0</v>
      </c>
      <c r="AP31" s="19">
        <f t="shared" si="13"/>
        <v>0</v>
      </c>
      <c r="AQ31" s="19">
        <f t="shared" si="13"/>
        <v>0</v>
      </c>
      <c r="AR31" s="19">
        <f t="shared" si="13"/>
        <v>1.8833333333333333</v>
      </c>
      <c r="AS31" s="19">
        <f t="shared" si="13"/>
        <v>0</v>
      </c>
      <c r="AT31" s="19">
        <f t="shared" si="13"/>
        <v>0.15</v>
      </c>
      <c r="AU31" s="19">
        <f t="shared" si="13"/>
        <v>0</v>
      </c>
      <c r="AV31" s="19">
        <f t="shared" si="13"/>
        <v>0</v>
      </c>
      <c r="AW31" s="19">
        <f>G31*24</f>
        <v>9.0500000000000007</v>
      </c>
      <c r="AX31" s="19">
        <f t="shared" si="3"/>
        <v>6.9999999999999991</v>
      </c>
      <c r="AY31" s="21">
        <f>D31+E31</f>
        <v>44116.603472222225</v>
      </c>
      <c r="AZ31" s="21">
        <f>AY31+G31</f>
        <v>44116.980555555558</v>
      </c>
      <c r="BA31" t="str">
        <f>IF(AND(HOUR(E31)&gt;=6,HOUR(E31)&lt;14),"Turno2",IF(AND(HOUR(E31)&gt;=14,HOUR(E31)&lt;22),"Turno3","Turno1"))</f>
        <v>Turno3</v>
      </c>
      <c r="BB31" s="22">
        <f>D31*1</f>
        <v>44116</v>
      </c>
      <c r="BC31">
        <f t="shared" si="4"/>
        <v>7.2999999999992724</v>
      </c>
      <c r="BD31" s="23">
        <f t="shared" si="5"/>
        <v>-0.29999999999927329</v>
      </c>
      <c r="BE31" s="24" t="str">
        <f t="shared" si="6"/>
        <v>SI</v>
      </c>
      <c r="BF31" s="25">
        <v>9</v>
      </c>
      <c r="BG31" s="25">
        <v>30</v>
      </c>
      <c r="BH31" s="25">
        <v>155</v>
      </c>
      <c r="BI31" s="26">
        <f t="shared" si="7"/>
        <v>9</v>
      </c>
      <c r="BJ31" s="25" t="s">
        <v>81</v>
      </c>
      <c r="BK31" s="25">
        <v>0.71</v>
      </c>
      <c r="BL31" s="25" t="s">
        <v>82</v>
      </c>
      <c r="BM31" s="26">
        <f t="shared" si="11"/>
        <v>0.18343164062499995</v>
      </c>
      <c r="BN31" s="25">
        <f t="shared" si="8"/>
        <v>363.52</v>
      </c>
      <c r="BO31" s="26">
        <f t="shared" si="9"/>
        <v>0.42638644366197187</v>
      </c>
      <c r="BU31" s="28">
        <f>+G31*24</f>
        <v>9.0500000000000007</v>
      </c>
      <c r="BV31">
        <f t="shared" si="12"/>
        <v>7.2999999999992724</v>
      </c>
    </row>
    <row r="32" spans="1:74" x14ac:dyDescent="0.25">
      <c r="A32" s="12">
        <v>44105</v>
      </c>
      <c r="B32" s="13"/>
      <c r="C32" s="14">
        <v>38</v>
      </c>
      <c r="D32" s="15">
        <v>44117</v>
      </c>
      <c r="E32" s="16">
        <v>6.9444444444444447E-4</v>
      </c>
      <c r="F32" s="16">
        <v>0.3840277777777778</v>
      </c>
      <c r="G32" s="16">
        <v>0.3833333333333333</v>
      </c>
      <c r="H32" s="16">
        <v>0.3743055555555555</v>
      </c>
      <c r="I32" s="17">
        <f t="shared" si="10"/>
        <v>8.9833333333333325</v>
      </c>
      <c r="J32" s="14" t="s">
        <v>77</v>
      </c>
      <c r="K32" s="14" t="s">
        <v>71</v>
      </c>
      <c r="L32" s="14" t="s">
        <v>72</v>
      </c>
      <c r="M32" s="14" t="s">
        <v>81</v>
      </c>
      <c r="N32" s="14">
        <v>11223.9</v>
      </c>
      <c r="O32" s="14">
        <v>11232.9</v>
      </c>
      <c r="P32" s="14">
        <v>510</v>
      </c>
      <c r="Q32" s="14">
        <v>321.47000000000003</v>
      </c>
      <c r="R32" s="14">
        <v>1672</v>
      </c>
      <c r="S32" s="14">
        <v>0</v>
      </c>
      <c r="T32" s="14">
        <v>833</v>
      </c>
      <c r="U32" s="14">
        <v>833</v>
      </c>
      <c r="V32" s="14">
        <v>178</v>
      </c>
      <c r="W32" s="16">
        <v>0.36527777777777781</v>
      </c>
      <c r="X32" s="16">
        <v>8.3333333333333332E-3</v>
      </c>
      <c r="Y32" s="16">
        <v>0</v>
      </c>
      <c r="Z32" s="16">
        <v>0</v>
      </c>
      <c r="AA32" s="16">
        <v>0</v>
      </c>
      <c r="AB32" s="16">
        <v>9.0277777777777787E-3</v>
      </c>
      <c r="AC32" s="16">
        <v>0</v>
      </c>
      <c r="AD32" s="16">
        <v>0</v>
      </c>
      <c r="AE32" s="16">
        <v>0</v>
      </c>
      <c r="AF32" s="16">
        <v>0</v>
      </c>
      <c r="AG32" s="19">
        <f>IF(G32=0,0,Q32/(G32*24))</f>
        <v>34.942391304347829</v>
      </c>
      <c r="AH32" s="19">
        <f t="shared" si="0"/>
        <v>0.63033333333333341</v>
      </c>
      <c r="AI32" s="20">
        <f>IF(P32=0,0,P32/(G32*24))</f>
        <v>55.434782608695656</v>
      </c>
      <c r="AJ32" s="19">
        <f>IF(G32=0,0,V32/(G32*24))</f>
        <v>19.347826086956523</v>
      </c>
      <c r="AK32" s="19">
        <f t="shared" si="1"/>
        <v>0.55370641117367092</v>
      </c>
      <c r="AL32" s="19">
        <f>IF(H32=0,0,H32/G32)</f>
        <v>0.97644927536231874</v>
      </c>
      <c r="AM32" s="19">
        <f t="shared" si="13"/>
        <v>8.7666666666666675</v>
      </c>
      <c r="AN32" s="19">
        <f t="shared" si="13"/>
        <v>0.2</v>
      </c>
      <c r="AO32" s="19">
        <f t="shared" si="13"/>
        <v>0</v>
      </c>
      <c r="AP32" s="19">
        <f t="shared" si="13"/>
        <v>0</v>
      </c>
      <c r="AQ32" s="19">
        <f t="shared" si="13"/>
        <v>0</v>
      </c>
      <c r="AR32" s="19">
        <f t="shared" si="13"/>
        <v>0.21666666666666667</v>
      </c>
      <c r="AS32" s="19">
        <f t="shared" si="13"/>
        <v>0</v>
      </c>
      <c r="AT32" s="19">
        <f t="shared" si="13"/>
        <v>0</v>
      </c>
      <c r="AU32" s="19">
        <f t="shared" si="13"/>
        <v>0</v>
      </c>
      <c r="AV32" s="19">
        <f t="shared" si="13"/>
        <v>0</v>
      </c>
      <c r="AW32" s="19">
        <f>G32*24</f>
        <v>9.1999999999999993</v>
      </c>
      <c r="AX32" s="19">
        <f t="shared" si="3"/>
        <v>8.9666666666666668</v>
      </c>
      <c r="AY32" s="21">
        <f>D32+E32</f>
        <v>44117.000694444447</v>
      </c>
      <c r="AZ32" s="21">
        <f>AY32+G32</f>
        <v>44117.384027777778</v>
      </c>
      <c r="BA32" t="str">
        <f>IF(AND(HOUR(E32)&gt;=6,HOUR(E32)&lt;14),"Turno2",IF(AND(HOUR(E32)&gt;=14,HOUR(E32)&lt;22),"Turno3","Turno1"))</f>
        <v>Turno1</v>
      </c>
      <c r="BB32" s="22">
        <f>D32*1</f>
        <v>44117</v>
      </c>
      <c r="BC32">
        <f t="shared" si="4"/>
        <v>9</v>
      </c>
      <c r="BD32" s="23">
        <f t="shared" si="5"/>
        <v>-3.3333333333333215E-2</v>
      </c>
      <c r="BE32" s="24" t="str">
        <f t="shared" si="6"/>
        <v>SI</v>
      </c>
      <c r="BF32" s="25">
        <v>9</v>
      </c>
      <c r="BG32" s="25">
        <v>31</v>
      </c>
      <c r="BH32" s="25">
        <v>194</v>
      </c>
      <c r="BI32" s="26">
        <f t="shared" si="7"/>
        <v>16</v>
      </c>
      <c r="BJ32" s="25" t="s">
        <v>81</v>
      </c>
      <c r="BK32" s="25">
        <v>0.71</v>
      </c>
      <c r="BL32" s="25" t="s">
        <v>82</v>
      </c>
      <c r="BM32" s="26">
        <f t="shared" si="11"/>
        <v>7.9666666666666552E-2</v>
      </c>
      <c r="BN32" s="25">
        <f t="shared" si="8"/>
        <v>362.09999999999997</v>
      </c>
      <c r="BO32" s="26">
        <f t="shared" si="9"/>
        <v>0.535763601215134</v>
      </c>
      <c r="BU32" s="28">
        <f>+G32*24</f>
        <v>9.1999999999999993</v>
      </c>
      <c r="BV32">
        <f t="shared" si="12"/>
        <v>9</v>
      </c>
    </row>
    <row r="33" spans="1:75" x14ac:dyDescent="0.25">
      <c r="A33" s="12">
        <v>44105</v>
      </c>
      <c r="B33" s="13"/>
      <c r="C33" s="14">
        <v>92</v>
      </c>
      <c r="D33" s="15">
        <v>44117</v>
      </c>
      <c r="E33" s="16">
        <v>0.3923611111111111</v>
      </c>
      <c r="F33" s="16">
        <v>0.46249999999999997</v>
      </c>
      <c r="G33" s="16">
        <v>6.9444444444444434E-2</v>
      </c>
      <c r="H33" s="16">
        <v>5.6944444444444443E-2</v>
      </c>
      <c r="I33" s="17">
        <f t="shared" si="10"/>
        <v>1.3666666666666667</v>
      </c>
      <c r="J33" s="14" t="s">
        <v>75</v>
      </c>
      <c r="K33" s="14" t="s">
        <v>79</v>
      </c>
      <c r="L33" s="14" t="s">
        <v>72</v>
      </c>
      <c r="M33" s="14" t="s">
        <v>83</v>
      </c>
      <c r="N33" s="14">
        <v>11232.9</v>
      </c>
      <c r="O33" s="14">
        <v>11234.25</v>
      </c>
      <c r="P33" s="14">
        <v>76</v>
      </c>
      <c r="Q33" s="18">
        <v>34.064</v>
      </c>
      <c r="R33" s="14">
        <v>219</v>
      </c>
      <c r="S33" s="14">
        <v>710</v>
      </c>
      <c r="T33" s="14">
        <v>258</v>
      </c>
      <c r="U33" s="14">
        <v>968</v>
      </c>
      <c r="V33" s="14">
        <v>23</v>
      </c>
      <c r="W33" s="16">
        <v>3.888888888888889E-2</v>
      </c>
      <c r="X33" s="16">
        <v>2.7777777777777779E-3</v>
      </c>
      <c r="Y33" s="16">
        <v>1.4583333333333332E-2</v>
      </c>
      <c r="Z33" s="16">
        <v>0</v>
      </c>
      <c r="AA33" s="16">
        <v>5.5555555555555558E-3</v>
      </c>
      <c r="AB33" s="16">
        <v>0</v>
      </c>
      <c r="AC33" s="16">
        <v>0</v>
      </c>
      <c r="AD33" s="16">
        <v>6.2499999999999995E-3</v>
      </c>
      <c r="AE33" s="16">
        <v>0</v>
      </c>
      <c r="AF33" s="16">
        <v>0</v>
      </c>
      <c r="AG33" s="19">
        <f>IF(G33=0,0,Q33/(G33*24))</f>
        <v>20.438400000000001</v>
      </c>
      <c r="AH33" s="19">
        <f t="shared" si="0"/>
        <v>0.44821052631578945</v>
      </c>
      <c r="AI33" s="20">
        <f>IF(P33=0,0,P33/(G33*24))</f>
        <v>45.6</v>
      </c>
      <c r="AJ33" s="19">
        <f>IF(G33=0,0,V33/(G33*24))</f>
        <v>13.8</v>
      </c>
      <c r="AK33" s="19">
        <f t="shared" si="1"/>
        <v>0.67519962423673086</v>
      </c>
      <c r="AL33" s="19">
        <f>IF(H33=0,0,H33/G33)</f>
        <v>0.82000000000000006</v>
      </c>
      <c r="AM33" s="19">
        <f t="shared" si="13"/>
        <v>0.93333333333333335</v>
      </c>
      <c r="AN33" s="19">
        <f t="shared" si="13"/>
        <v>6.6666666666666666E-2</v>
      </c>
      <c r="AO33" s="19">
        <f t="shared" si="13"/>
        <v>0.35</v>
      </c>
      <c r="AP33" s="19">
        <f t="shared" si="13"/>
        <v>0</v>
      </c>
      <c r="AQ33" s="19">
        <f t="shared" si="13"/>
        <v>0.13333333333333333</v>
      </c>
      <c r="AR33" s="19">
        <f t="shared" si="13"/>
        <v>0</v>
      </c>
      <c r="AS33" s="19">
        <f t="shared" si="13"/>
        <v>0</v>
      </c>
      <c r="AT33" s="19">
        <f t="shared" si="13"/>
        <v>0.15</v>
      </c>
      <c r="AU33" s="19">
        <f t="shared" si="13"/>
        <v>0</v>
      </c>
      <c r="AV33" s="19">
        <f t="shared" si="13"/>
        <v>0</v>
      </c>
      <c r="AW33" s="19">
        <f>G33*24</f>
        <v>1.6666666666666665</v>
      </c>
      <c r="AX33" s="19">
        <f t="shared" si="3"/>
        <v>1.35</v>
      </c>
      <c r="AY33" s="21">
        <f>D33+E33</f>
        <v>44117.392361111109</v>
      </c>
      <c r="AZ33" s="21">
        <f>AY33+G33</f>
        <v>44117.461805555555</v>
      </c>
      <c r="BA33" t="str">
        <f>IF(AND(HOUR(E33)&gt;=6,HOUR(E33)&lt;14),"Turno2",IF(AND(HOUR(E33)&gt;=14,HOUR(E33)&lt;22),"Turno3","Turno1"))</f>
        <v>Turno2</v>
      </c>
      <c r="BB33" s="22">
        <f>D33*1</f>
        <v>44117</v>
      </c>
      <c r="BC33">
        <f t="shared" si="4"/>
        <v>1.3500000000003638</v>
      </c>
      <c r="BD33" s="23">
        <f t="shared" si="5"/>
        <v>-3.6370906286720128E-13</v>
      </c>
      <c r="BE33" s="24" t="str">
        <f t="shared" si="6"/>
        <v>SI</v>
      </c>
      <c r="BF33" s="25">
        <v>9</v>
      </c>
      <c r="BG33" s="25">
        <v>32</v>
      </c>
      <c r="BH33" s="25">
        <v>23</v>
      </c>
      <c r="BI33" s="26">
        <f t="shared" si="7"/>
        <v>0</v>
      </c>
      <c r="BJ33" s="25" t="s">
        <v>83</v>
      </c>
      <c r="BK33" s="25">
        <v>0.5</v>
      </c>
      <c r="BL33" s="25" t="s">
        <v>82</v>
      </c>
      <c r="BM33" s="26">
        <f t="shared" si="11"/>
        <v>5.1789473684210552E-2</v>
      </c>
      <c r="BN33" s="25">
        <f t="shared" si="8"/>
        <v>38</v>
      </c>
      <c r="BO33" s="26">
        <f t="shared" si="9"/>
        <v>0.60526315789473684</v>
      </c>
      <c r="BU33" s="28">
        <f>+G33*24</f>
        <v>1.6666666666666665</v>
      </c>
      <c r="BV33">
        <f t="shared" si="12"/>
        <v>1.3500000000003638</v>
      </c>
    </row>
    <row r="34" spans="1:75" x14ac:dyDescent="0.25">
      <c r="A34" s="12">
        <v>44105</v>
      </c>
      <c r="B34" s="13"/>
      <c r="C34" s="14">
        <v>64</v>
      </c>
      <c r="D34" s="15">
        <v>44117</v>
      </c>
      <c r="E34" s="16">
        <v>0.53055555555555556</v>
      </c>
      <c r="F34" s="16">
        <v>0.53263888888888888</v>
      </c>
      <c r="G34" s="16">
        <v>1.3888888888888889E-3</v>
      </c>
      <c r="H34" s="16">
        <v>1.3888888888888889E-3</v>
      </c>
      <c r="I34" s="17">
        <f t="shared" si="10"/>
        <v>3.3333333333333333E-2</v>
      </c>
      <c r="J34" s="14" t="s">
        <v>75</v>
      </c>
      <c r="K34" s="14" t="s">
        <v>84</v>
      </c>
      <c r="L34" s="14" t="s">
        <v>72</v>
      </c>
      <c r="M34" s="14" t="s">
        <v>83</v>
      </c>
      <c r="N34" s="14">
        <v>11234.25</v>
      </c>
      <c r="O34" s="14">
        <v>11234.35</v>
      </c>
      <c r="P34" s="14">
        <v>1</v>
      </c>
      <c r="Q34" s="14">
        <v>0.629</v>
      </c>
      <c r="R34" s="14">
        <v>3</v>
      </c>
      <c r="S34" s="14">
        <v>0</v>
      </c>
      <c r="T34" s="14">
        <v>0</v>
      </c>
      <c r="U34" s="14">
        <v>0</v>
      </c>
      <c r="V34" s="14">
        <v>0</v>
      </c>
      <c r="W34" s="16">
        <v>1.3888888888888889E-3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9">
        <f>IF(G34=0,0,Q34/(G34*24))</f>
        <v>18.87</v>
      </c>
      <c r="AH34" s="19">
        <f t="shared" si="0"/>
        <v>0.629</v>
      </c>
      <c r="AI34" s="20">
        <f>IF(P34=0,0,P34/(G34*24))</f>
        <v>30</v>
      </c>
      <c r="AJ34" s="19">
        <f>IF(G34=0,0,V34/(G34*24))</f>
        <v>0</v>
      </c>
      <c r="AK34" s="19">
        <f t="shared" si="1"/>
        <v>0</v>
      </c>
      <c r="AL34" s="19">
        <f>IF(H34=0,0,H34/G34)</f>
        <v>1</v>
      </c>
      <c r="AM34" s="19">
        <f t="shared" ref="AM34:AV49" si="14">W34*24</f>
        <v>3.3333333333333333E-2</v>
      </c>
      <c r="AN34" s="19">
        <f t="shared" si="14"/>
        <v>0</v>
      </c>
      <c r="AO34" s="19">
        <f t="shared" si="14"/>
        <v>0</v>
      </c>
      <c r="AP34" s="19">
        <f t="shared" si="14"/>
        <v>0</v>
      </c>
      <c r="AQ34" s="19">
        <f t="shared" si="14"/>
        <v>0</v>
      </c>
      <c r="AR34" s="19">
        <f t="shared" si="14"/>
        <v>0</v>
      </c>
      <c r="AS34" s="19">
        <f t="shared" si="14"/>
        <v>0</v>
      </c>
      <c r="AT34" s="19">
        <f t="shared" si="14"/>
        <v>0</v>
      </c>
      <c r="AU34" s="19">
        <f t="shared" si="14"/>
        <v>0</v>
      </c>
      <c r="AV34" s="19">
        <f t="shared" si="14"/>
        <v>0</v>
      </c>
      <c r="AW34" s="19">
        <f>G34*24</f>
        <v>3.3333333333333333E-2</v>
      </c>
      <c r="AX34" s="19">
        <f t="shared" si="3"/>
        <v>3.3333333333333333E-2</v>
      </c>
      <c r="AY34" s="21">
        <f>D34+E34</f>
        <v>44117.530555555553</v>
      </c>
      <c r="AZ34" s="21">
        <f>AY34+G34</f>
        <v>44117.531944444439</v>
      </c>
      <c r="BA34" t="str">
        <f>IF(AND(HOUR(E34)&gt;=6,HOUR(E34)&lt;14),"Turno2",IF(AND(HOUR(E34)&gt;=14,HOUR(E34)&lt;22),"Turno3","Turno1"))</f>
        <v>Turno2</v>
      </c>
      <c r="BB34" s="22">
        <f>D34*1</f>
        <v>44117</v>
      </c>
      <c r="BC34">
        <f t="shared" si="4"/>
        <v>0.1000000000003638</v>
      </c>
      <c r="BD34" s="23">
        <f t="shared" si="5"/>
        <v>-6.6666666667030472E-2</v>
      </c>
      <c r="BE34" s="24" t="str">
        <f t="shared" si="6"/>
        <v>SI</v>
      </c>
      <c r="BF34" s="25">
        <v>9</v>
      </c>
      <c r="BG34" s="25">
        <v>33</v>
      </c>
      <c r="BH34" s="25"/>
      <c r="BI34" s="26">
        <f t="shared" si="7"/>
        <v>0</v>
      </c>
      <c r="BJ34" s="25" t="s">
        <v>83</v>
      </c>
      <c r="BK34" s="25">
        <v>0.5</v>
      </c>
      <c r="BL34" s="25" t="s">
        <v>82</v>
      </c>
      <c r="BM34" s="26">
        <f t="shared" si="11"/>
        <v>-0.129</v>
      </c>
      <c r="BN34" s="25">
        <f t="shared" si="8"/>
        <v>0.5</v>
      </c>
      <c r="BO34" s="26">
        <f t="shared" si="9"/>
        <v>0</v>
      </c>
      <c r="BU34" s="28">
        <f>+G34*24</f>
        <v>3.3333333333333333E-2</v>
      </c>
      <c r="BV34">
        <f t="shared" si="12"/>
        <v>0.1000000000003638</v>
      </c>
    </row>
    <row r="35" spans="1:75" x14ac:dyDescent="0.25">
      <c r="A35" s="12">
        <v>44105</v>
      </c>
      <c r="B35" s="13"/>
      <c r="C35" s="14">
        <v>93</v>
      </c>
      <c r="D35" s="15">
        <v>44117</v>
      </c>
      <c r="E35" s="16">
        <v>0.60763888888888895</v>
      </c>
      <c r="F35" s="16">
        <v>0.98402777777777783</v>
      </c>
      <c r="G35" s="16">
        <v>0.3756944444444445</v>
      </c>
      <c r="H35" s="16">
        <v>0.29166666666666669</v>
      </c>
      <c r="I35" s="17">
        <f t="shared" si="10"/>
        <v>7</v>
      </c>
      <c r="J35" s="14" t="s">
        <v>70</v>
      </c>
      <c r="K35" s="14" t="s">
        <v>79</v>
      </c>
      <c r="L35" s="14" t="s">
        <v>72</v>
      </c>
      <c r="M35" s="14" t="s">
        <v>83</v>
      </c>
      <c r="N35" s="14">
        <v>11234.35</v>
      </c>
      <c r="O35" s="14">
        <v>11241.6</v>
      </c>
      <c r="P35" s="14">
        <v>553</v>
      </c>
      <c r="Q35" s="18">
        <v>239.22300000000001</v>
      </c>
      <c r="R35" s="14">
        <v>1605</v>
      </c>
      <c r="S35" s="14">
        <v>0</v>
      </c>
      <c r="T35" s="14">
        <v>1397</v>
      </c>
      <c r="U35" s="14">
        <v>1397</v>
      </c>
      <c r="V35" s="14">
        <v>143</v>
      </c>
      <c r="W35" s="16">
        <v>0.27499999999999997</v>
      </c>
      <c r="X35" s="16">
        <v>1.6666666666666666E-2</v>
      </c>
      <c r="Y35" s="16">
        <v>0</v>
      </c>
      <c r="Z35" s="16">
        <v>0</v>
      </c>
      <c r="AA35" s="16">
        <v>0</v>
      </c>
      <c r="AB35" s="16">
        <v>1.5972222222222224E-2</v>
      </c>
      <c r="AC35" s="16">
        <v>0</v>
      </c>
      <c r="AD35" s="16">
        <v>4.8611111111111112E-3</v>
      </c>
      <c r="AE35" s="16">
        <v>6.1805555555555558E-2</v>
      </c>
      <c r="AF35" s="16">
        <v>0</v>
      </c>
      <c r="AG35" s="19">
        <f>IF(G35=0,0,Q35/(G35*24))</f>
        <v>26.531201478743068</v>
      </c>
      <c r="AH35" s="19">
        <f t="shared" si="0"/>
        <v>0.43259132007233275</v>
      </c>
      <c r="AI35" s="20">
        <f>IF(P35=0,0,P35/(G35*24))</f>
        <v>61.330868761552672</v>
      </c>
      <c r="AJ35" s="19">
        <f>IF(G35=0,0,V35/(G35*24))</f>
        <v>15.859519408502772</v>
      </c>
      <c r="AK35" s="19">
        <f t="shared" si="1"/>
        <v>0.59776860920563657</v>
      </c>
      <c r="AL35" s="19">
        <f>IF(H35=0,0,H35/G35)</f>
        <v>0.77634011090573007</v>
      </c>
      <c r="AM35" s="19">
        <f t="shared" si="14"/>
        <v>6.6</v>
      </c>
      <c r="AN35" s="19">
        <f t="shared" si="14"/>
        <v>0.4</v>
      </c>
      <c r="AO35" s="19">
        <f t="shared" si="14"/>
        <v>0</v>
      </c>
      <c r="AP35" s="19">
        <f t="shared" si="14"/>
        <v>0</v>
      </c>
      <c r="AQ35" s="19">
        <f t="shared" si="14"/>
        <v>0</v>
      </c>
      <c r="AR35" s="19">
        <f t="shared" si="14"/>
        <v>0.38333333333333341</v>
      </c>
      <c r="AS35" s="19">
        <f t="shared" si="14"/>
        <v>0</v>
      </c>
      <c r="AT35" s="19">
        <f t="shared" si="14"/>
        <v>0.11666666666666667</v>
      </c>
      <c r="AU35" s="19">
        <f t="shared" si="14"/>
        <v>1.4833333333333334</v>
      </c>
      <c r="AV35" s="19">
        <f t="shared" si="14"/>
        <v>0</v>
      </c>
      <c r="AW35" s="19">
        <f>G35*24</f>
        <v>9.0166666666666675</v>
      </c>
      <c r="AX35" s="19">
        <f t="shared" si="3"/>
        <v>7</v>
      </c>
      <c r="AY35" s="21">
        <f>D35+E35</f>
        <v>44117.607638888891</v>
      </c>
      <c r="AZ35" s="21">
        <f>AY35+G35</f>
        <v>44117.983333333337</v>
      </c>
      <c r="BA35" t="str">
        <f>IF(AND(HOUR(E35)&gt;=6,HOUR(E35)&lt;14),"Turno2",IF(AND(HOUR(E35)&gt;=14,HOUR(E35)&lt;22),"Turno3","Turno1"))</f>
        <v>Turno3</v>
      </c>
      <c r="BB35" s="22">
        <f>D35*1</f>
        <v>44117</v>
      </c>
      <c r="BC35">
        <f t="shared" si="4"/>
        <v>7.25</v>
      </c>
      <c r="BD35" s="23">
        <f t="shared" si="5"/>
        <v>-0.25</v>
      </c>
      <c r="BE35" s="24" t="str">
        <f t="shared" si="6"/>
        <v>SI</v>
      </c>
      <c r="BF35" s="25">
        <v>9</v>
      </c>
      <c r="BG35" s="25">
        <v>34</v>
      </c>
      <c r="BH35" s="25">
        <v>150</v>
      </c>
      <c r="BI35" s="26">
        <f t="shared" si="7"/>
        <v>7</v>
      </c>
      <c r="BJ35" s="25" t="s">
        <v>83</v>
      </c>
      <c r="BK35" s="25">
        <v>0.5</v>
      </c>
      <c r="BL35" s="25" t="s">
        <v>82</v>
      </c>
      <c r="BM35" s="26">
        <f t="shared" si="11"/>
        <v>6.7408679927667248E-2</v>
      </c>
      <c r="BN35" s="25">
        <f t="shared" si="8"/>
        <v>276.5</v>
      </c>
      <c r="BO35" s="26">
        <f t="shared" si="9"/>
        <v>0.54249547920433994</v>
      </c>
      <c r="BU35" s="28">
        <f>+G35*24</f>
        <v>9.0166666666666675</v>
      </c>
      <c r="BV35">
        <f t="shared" si="12"/>
        <v>7.25</v>
      </c>
    </row>
    <row r="36" spans="1:75" x14ac:dyDescent="0.25">
      <c r="A36" s="12">
        <v>44105</v>
      </c>
      <c r="B36" s="13"/>
      <c r="C36" s="14">
        <v>39</v>
      </c>
      <c r="D36" s="15">
        <v>44118</v>
      </c>
      <c r="E36" s="16">
        <v>6.9444444444444447E-4</v>
      </c>
      <c r="F36" s="16">
        <v>0.37291666666666662</v>
      </c>
      <c r="G36" s="16">
        <v>0.37152777777777773</v>
      </c>
      <c r="H36" s="16">
        <v>0.35972222222222222</v>
      </c>
      <c r="I36" s="17">
        <f t="shared" si="10"/>
        <v>8.6333333333333329</v>
      </c>
      <c r="J36" s="14" t="s">
        <v>77</v>
      </c>
      <c r="K36" s="14" t="s">
        <v>71</v>
      </c>
      <c r="L36" s="14" t="s">
        <v>72</v>
      </c>
      <c r="M36" s="14" t="s">
        <v>83</v>
      </c>
      <c r="N36" s="14">
        <v>11241.6</v>
      </c>
      <c r="O36" s="14">
        <v>11250.25</v>
      </c>
      <c r="P36" s="14">
        <v>550</v>
      </c>
      <c r="Q36" s="18">
        <v>246.51300000000001</v>
      </c>
      <c r="R36" s="14">
        <v>1550</v>
      </c>
      <c r="S36" s="14">
        <v>0</v>
      </c>
      <c r="T36" s="14">
        <v>1082</v>
      </c>
      <c r="U36" s="14">
        <v>1082</v>
      </c>
      <c r="V36" s="14">
        <v>163</v>
      </c>
      <c r="W36" s="16">
        <v>0.34791666666666665</v>
      </c>
      <c r="X36" s="16">
        <v>1.1111111111111112E-2</v>
      </c>
      <c r="Y36" s="16">
        <v>0</v>
      </c>
      <c r="Z36" s="16">
        <v>0</v>
      </c>
      <c r="AA36" s="16">
        <v>0</v>
      </c>
      <c r="AB36" s="16">
        <v>3.472222222222222E-3</v>
      </c>
      <c r="AC36" s="16">
        <v>0</v>
      </c>
      <c r="AD36" s="16">
        <v>4.1666666666666666E-3</v>
      </c>
      <c r="AE36" s="16">
        <v>3.472222222222222E-3</v>
      </c>
      <c r="AF36" s="16">
        <v>0</v>
      </c>
      <c r="AG36" s="19">
        <f>IF(G36=0,0,Q36/(G36*24))</f>
        <v>27.646317757009349</v>
      </c>
      <c r="AH36" s="19">
        <f t="shared" si="0"/>
        <v>0.44820545454545457</v>
      </c>
      <c r="AI36" s="20">
        <f>IF(P36=0,0,P36/(G36*24))</f>
        <v>61.68224299065421</v>
      </c>
      <c r="AJ36" s="19">
        <f>IF(G36=0,0,V36/(G36*24))</f>
        <v>18.280373831775702</v>
      </c>
      <c r="AK36" s="19">
        <f t="shared" si="1"/>
        <v>0.66122273470364645</v>
      </c>
      <c r="AL36" s="19">
        <f>IF(H36=0,0,H36/G36)</f>
        <v>0.96822429906542062</v>
      </c>
      <c r="AM36" s="19">
        <f t="shared" si="14"/>
        <v>8.35</v>
      </c>
      <c r="AN36" s="19">
        <f t="shared" si="14"/>
        <v>0.26666666666666666</v>
      </c>
      <c r="AO36" s="19">
        <f t="shared" si="14"/>
        <v>0</v>
      </c>
      <c r="AP36" s="19">
        <f t="shared" si="14"/>
        <v>0</v>
      </c>
      <c r="AQ36" s="19">
        <f t="shared" si="14"/>
        <v>0</v>
      </c>
      <c r="AR36" s="19">
        <f t="shared" si="14"/>
        <v>8.3333333333333329E-2</v>
      </c>
      <c r="AS36" s="19">
        <f t="shared" si="14"/>
        <v>0</v>
      </c>
      <c r="AT36" s="19">
        <f t="shared" si="14"/>
        <v>0.1</v>
      </c>
      <c r="AU36" s="19">
        <f t="shared" si="14"/>
        <v>8.3333333333333329E-2</v>
      </c>
      <c r="AV36" s="19">
        <f t="shared" si="14"/>
        <v>0</v>
      </c>
      <c r="AW36" s="19">
        <f>G36*24</f>
        <v>8.9166666666666661</v>
      </c>
      <c r="AX36" s="19">
        <f t="shared" si="3"/>
        <v>8.6166666666666671</v>
      </c>
      <c r="AY36" s="21">
        <f>D36+E36</f>
        <v>44118.000694444447</v>
      </c>
      <c r="AZ36" s="21">
        <f>AY36+G36</f>
        <v>44118.372222222228</v>
      </c>
      <c r="BA36" t="str">
        <f>IF(AND(HOUR(E36)&gt;=6,HOUR(E36)&lt;14),"Turno2",IF(AND(HOUR(E36)&gt;=14,HOUR(E36)&lt;22),"Turno3","Turno1"))</f>
        <v>Turno1</v>
      </c>
      <c r="BB36" s="22">
        <f>D36*1</f>
        <v>44118</v>
      </c>
      <c r="BC36">
        <f t="shared" si="4"/>
        <v>8.6499999999996362</v>
      </c>
      <c r="BD36" s="23">
        <f t="shared" si="5"/>
        <v>-3.3333333332969062E-2</v>
      </c>
      <c r="BE36" s="24" t="str">
        <f t="shared" si="6"/>
        <v>SI</v>
      </c>
      <c r="BF36" s="25">
        <v>9</v>
      </c>
      <c r="BG36" s="25">
        <v>35</v>
      </c>
      <c r="BH36" s="25">
        <v>182</v>
      </c>
      <c r="BI36" s="26">
        <f t="shared" si="7"/>
        <v>19</v>
      </c>
      <c r="BJ36" s="25" t="s">
        <v>83</v>
      </c>
      <c r="BK36" s="25">
        <v>0.5</v>
      </c>
      <c r="BL36" s="25" t="s">
        <v>82</v>
      </c>
      <c r="BM36" s="26">
        <f t="shared" si="11"/>
        <v>5.1794545454545426E-2</v>
      </c>
      <c r="BN36" s="25">
        <f t="shared" si="8"/>
        <v>275</v>
      </c>
      <c r="BO36" s="26">
        <f t="shared" si="9"/>
        <v>0.66181818181818186</v>
      </c>
      <c r="BU36" s="28">
        <f>+G36*24</f>
        <v>8.9166666666666661</v>
      </c>
      <c r="BV36">
        <f t="shared" si="12"/>
        <v>8.6499999999996362</v>
      </c>
    </row>
    <row r="37" spans="1:75" x14ac:dyDescent="0.25">
      <c r="A37" s="12">
        <v>44105</v>
      </c>
      <c r="B37" s="13"/>
      <c r="C37" s="14">
        <v>65</v>
      </c>
      <c r="D37" s="15">
        <v>44118</v>
      </c>
      <c r="E37" s="16">
        <v>0.45208333333333334</v>
      </c>
      <c r="F37" s="16">
        <v>0.57430555555555551</v>
      </c>
      <c r="G37" s="16">
        <v>0.12152777777777778</v>
      </c>
      <c r="H37" s="16">
        <v>0.10833333333333334</v>
      </c>
      <c r="I37" s="17">
        <f t="shared" si="10"/>
        <v>2.6</v>
      </c>
      <c r="J37" s="14" t="s">
        <v>75</v>
      </c>
      <c r="K37" s="14" t="s">
        <v>85</v>
      </c>
      <c r="L37" s="14" t="s">
        <v>72</v>
      </c>
      <c r="M37" s="14" t="s">
        <v>83</v>
      </c>
      <c r="N37" s="14">
        <v>11250.65</v>
      </c>
      <c r="O37" s="14">
        <v>11253.35</v>
      </c>
      <c r="P37" s="14">
        <v>138</v>
      </c>
      <c r="Q37" s="18">
        <v>63.887999999999998</v>
      </c>
      <c r="R37" s="14">
        <v>370</v>
      </c>
      <c r="S37" s="14">
        <v>0</v>
      </c>
      <c r="T37" s="14">
        <v>1339</v>
      </c>
      <c r="U37" s="14">
        <v>1339</v>
      </c>
      <c r="V37" s="14">
        <v>48</v>
      </c>
      <c r="W37" s="16">
        <v>9.5138888888888884E-2</v>
      </c>
      <c r="X37" s="16">
        <v>1.2499999999999999E-2</v>
      </c>
      <c r="Y37" s="16">
        <v>0</v>
      </c>
      <c r="Z37" s="16">
        <v>0</v>
      </c>
      <c r="AA37" s="16">
        <v>0</v>
      </c>
      <c r="AB37" s="16">
        <v>4.1666666666666666E-3</v>
      </c>
      <c r="AC37" s="16">
        <v>0</v>
      </c>
      <c r="AD37" s="16">
        <v>8.3333333333333332E-3</v>
      </c>
      <c r="AE37" s="16">
        <v>0</v>
      </c>
      <c r="AF37" s="16">
        <v>0</v>
      </c>
      <c r="AG37" s="19">
        <f>IF(G37=0,0,Q37/(G37*24))</f>
        <v>21.904457142857144</v>
      </c>
      <c r="AH37" s="19">
        <f t="shared" si="0"/>
        <v>0.46295652173913043</v>
      </c>
      <c r="AI37" s="20">
        <f>IF(P37=0,0,P37/(G37*24))</f>
        <v>47.314285714285717</v>
      </c>
      <c r="AJ37" s="19">
        <f>IF(G37=0,0,V37/(G37*24))</f>
        <v>16.457142857142859</v>
      </c>
      <c r="AK37" s="19">
        <f t="shared" si="1"/>
        <v>0.75131480090157776</v>
      </c>
      <c r="AL37" s="19">
        <f>IF(H37=0,0,H37/G37)</f>
        <v>0.89142857142857146</v>
      </c>
      <c r="AM37" s="19">
        <f t="shared" si="14"/>
        <v>2.2833333333333332</v>
      </c>
      <c r="AN37" s="19">
        <f t="shared" si="14"/>
        <v>0.3</v>
      </c>
      <c r="AO37" s="19">
        <f t="shared" si="14"/>
        <v>0</v>
      </c>
      <c r="AP37" s="19">
        <f t="shared" si="14"/>
        <v>0</v>
      </c>
      <c r="AQ37" s="19">
        <f t="shared" si="14"/>
        <v>0</v>
      </c>
      <c r="AR37" s="19">
        <f t="shared" si="14"/>
        <v>0.1</v>
      </c>
      <c r="AS37" s="19">
        <f t="shared" si="14"/>
        <v>0</v>
      </c>
      <c r="AT37" s="19">
        <f t="shared" si="14"/>
        <v>0.2</v>
      </c>
      <c r="AU37" s="19">
        <f t="shared" si="14"/>
        <v>0</v>
      </c>
      <c r="AV37" s="19">
        <f t="shared" si="14"/>
        <v>0</v>
      </c>
      <c r="AW37" s="19">
        <f>G37*24</f>
        <v>2.9166666666666665</v>
      </c>
      <c r="AX37" s="19">
        <f t="shared" si="3"/>
        <v>2.583333333333333</v>
      </c>
      <c r="AY37" s="21">
        <f>D37+E37</f>
        <v>44118.45208333333</v>
      </c>
      <c r="AZ37" s="21">
        <f>AY37+G37</f>
        <v>44118.573611111111</v>
      </c>
      <c r="BA37" t="str">
        <f>IF(AND(HOUR(E37)&gt;=6,HOUR(E37)&lt;14),"Turno2",IF(AND(HOUR(E37)&gt;=14,HOUR(E37)&lt;22),"Turno3","Turno1"))</f>
        <v>Turno2</v>
      </c>
      <c r="BB37" s="22">
        <f>D37*1</f>
        <v>44118</v>
      </c>
      <c r="BC37">
        <f t="shared" si="4"/>
        <v>2.7000000000007276</v>
      </c>
      <c r="BD37" s="23">
        <f t="shared" si="5"/>
        <v>-0.11666666666739456</v>
      </c>
      <c r="BE37" s="24" t="str">
        <f t="shared" si="6"/>
        <v>SI</v>
      </c>
      <c r="BF37" s="25">
        <v>9</v>
      </c>
      <c r="BG37" s="25">
        <v>36</v>
      </c>
      <c r="BH37" s="25">
        <v>50</v>
      </c>
      <c r="BI37" s="26">
        <f t="shared" si="7"/>
        <v>2</v>
      </c>
      <c r="BJ37" s="25" t="s">
        <v>83</v>
      </c>
      <c r="BK37" s="25">
        <v>0.5</v>
      </c>
      <c r="BL37" s="25" t="s">
        <v>82</v>
      </c>
      <c r="BM37" s="26">
        <f t="shared" si="11"/>
        <v>3.7043478260869567E-2</v>
      </c>
      <c r="BN37" s="25">
        <f t="shared" si="8"/>
        <v>69</v>
      </c>
      <c r="BO37" s="26">
        <f t="shared" si="9"/>
        <v>0.72463768115942029</v>
      </c>
      <c r="BU37" s="28">
        <f>+G37*24</f>
        <v>2.9166666666666665</v>
      </c>
      <c r="BV37">
        <f t="shared" si="12"/>
        <v>2.7000000000007276</v>
      </c>
    </row>
    <row r="38" spans="1:75" x14ac:dyDescent="0.25">
      <c r="A38" s="12">
        <v>44105</v>
      </c>
      <c r="B38" s="13"/>
      <c r="C38" s="14">
        <v>110</v>
      </c>
      <c r="D38" s="15">
        <v>44118</v>
      </c>
      <c r="E38" s="16">
        <v>0.60486111111111118</v>
      </c>
      <c r="F38" s="16">
        <v>0.9819444444444444</v>
      </c>
      <c r="G38" s="16">
        <v>0.37708333333333338</v>
      </c>
      <c r="H38" s="16">
        <v>0.2951388888888889</v>
      </c>
      <c r="I38" s="17">
        <f t="shared" si="10"/>
        <v>7.0833333333333339</v>
      </c>
      <c r="J38" s="14" t="s">
        <v>70</v>
      </c>
      <c r="K38" s="14" t="s">
        <v>79</v>
      </c>
      <c r="L38" s="14" t="s">
        <v>72</v>
      </c>
      <c r="M38" s="14" t="s">
        <v>86</v>
      </c>
      <c r="N38" s="14">
        <v>11253.45</v>
      </c>
      <c r="O38" s="14">
        <v>11260.75</v>
      </c>
      <c r="P38" s="14">
        <v>477</v>
      </c>
      <c r="Q38" s="18">
        <v>266.32400000000001</v>
      </c>
      <c r="R38" s="14">
        <v>1547</v>
      </c>
      <c r="S38" s="14">
        <v>506</v>
      </c>
      <c r="T38" s="14">
        <v>1829</v>
      </c>
      <c r="U38" s="14">
        <v>2335</v>
      </c>
      <c r="V38" s="14">
        <v>146</v>
      </c>
      <c r="W38" s="16">
        <v>0.2638888888888889</v>
      </c>
      <c r="X38" s="16">
        <v>2.2916666666666669E-2</v>
      </c>
      <c r="Y38" s="16">
        <v>7.6388888888888886E-3</v>
      </c>
      <c r="Z38" s="16">
        <v>0</v>
      </c>
      <c r="AA38" s="16">
        <v>0</v>
      </c>
      <c r="AB38" s="16">
        <v>8.1250000000000003E-2</v>
      </c>
      <c r="AC38" s="16">
        <v>0</v>
      </c>
      <c r="AD38" s="16">
        <v>0</v>
      </c>
      <c r="AE38" s="16">
        <v>0</v>
      </c>
      <c r="AF38" s="16">
        <v>0</v>
      </c>
      <c r="AG38" s="19">
        <f>IF(G38=0,0,Q38/(G38*24))</f>
        <v>29.428066298342539</v>
      </c>
      <c r="AH38" s="19">
        <f t="shared" si="0"/>
        <v>0.55833123689727471</v>
      </c>
      <c r="AI38" s="20">
        <f>IF(P38=0,0,P38/(G38*24))</f>
        <v>52.707182320441987</v>
      </c>
      <c r="AJ38" s="19">
        <f>IF(G38=0,0,V38/(G38*24))</f>
        <v>16.13259668508287</v>
      </c>
      <c r="AK38" s="19">
        <f t="shared" si="1"/>
        <v>0.54820444270888091</v>
      </c>
      <c r="AL38" s="19">
        <f>IF(H38=0,0,H38/G38)</f>
        <v>0.78268876611418037</v>
      </c>
      <c r="AM38" s="19">
        <f t="shared" si="14"/>
        <v>6.3333333333333339</v>
      </c>
      <c r="AN38" s="19">
        <f t="shared" si="14"/>
        <v>0.55000000000000004</v>
      </c>
      <c r="AO38" s="19">
        <f t="shared" si="14"/>
        <v>0.18333333333333332</v>
      </c>
      <c r="AP38" s="19">
        <f t="shared" si="14"/>
        <v>0</v>
      </c>
      <c r="AQ38" s="19">
        <f t="shared" si="14"/>
        <v>0</v>
      </c>
      <c r="AR38" s="19">
        <f t="shared" si="14"/>
        <v>1.9500000000000002</v>
      </c>
      <c r="AS38" s="19">
        <f t="shared" si="14"/>
        <v>0</v>
      </c>
      <c r="AT38" s="19">
        <f t="shared" si="14"/>
        <v>0</v>
      </c>
      <c r="AU38" s="19">
        <f t="shared" si="14"/>
        <v>0</v>
      </c>
      <c r="AV38" s="19">
        <f t="shared" si="14"/>
        <v>0</v>
      </c>
      <c r="AW38" s="19">
        <f>G38*24</f>
        <v>9.0500000000000007</v>
      </c>
      <c r="AX38" s="19">
        <f t="shared" si="3"/>
        <v>7.0666666666666673</v>
      </c>
      <c r="AY38" s="21">
        <f>D38+E38</f>
        <v>44118.604861111111</v>
      </c>
      <c r="AZ38" s="21">
        <f>AY38+G38</f>
        <v>44118.981944444444</v>
      </c>
      <c r="BA38" t="str">
        <f>IF(AND(HOUR(E38)&gt;=6,HOUR(E38)&lt;14),"Turno2",IF(AND(HOUR(E38)&gt;=14,HOUR(E38)&lt;22),"Turno3","Turno1"))</f>
        <v>Turno3</v>
      </c>
      <c r="BB38" s="22">
        <f>D38*1</f>
        <v>44118</v>
      </c>
      <c r="BC38">
        <f t="shared" si="4"/>
        <v>7.2999999999992724</v>
      </c>
      <c r="BD38" s="23">
        <f t="shared" si="5"/>
        <v>-0.23333333333260509</v>
      </c>
      <c r="BE38" s="24" t="str">
        <f t="shared" si="6"/>
        <v>SI</v>
      </c>
      <c r="BF38" s="25">
        <v>9</v>
      </c>
      <c r="BG38" s="25">
        <v>37</v>
      </c>
      <c r="BH38" s="25">
        <v>133</v>
      </c>
      <c r="BI38" s="26">
        <f t="shared" si="7"/>
        <v>-13</v>
      </c>
      <c r="BJ38" s="25" t="s">
        <v>86</v>
      </c>
      <c r="BK38" s="25">
        <v>0.32</v>
      </c>
      <c r="BL38" s="25" t="s">
        <v>74</v>
      </c>
      <c r="BM38" s="26">
        <f t="shared" si="11"/>
        <v>-0.2383312368972747</v>
      </c>
      <c r="BN38" s="25">
        <f t="shared" si="8"/>
        <v>152.64000000000001</v>
      </c>
      <c r="BO38" s="26">
        <f t="shared" si="9"/>
        <v>0.87133123689727454</v>
      </c>
      <c r="BU38" s="28">
        <f>+G38*24</f>
        <v>9.0500000000000007</v>
      </c>
      <c r="BV38">
        <f t="shared" si="12"/>
        <v>7.2999999999992724</v>
      </c>
    </row>
    <row r="39" spans="1:75" x14ac:dyDescent="0.25">
      <c r="A39" s="12">
        <v>44105</v>
      </c>
      <c r="B39" s="13"/>
      <c r="C39" s="14">
        <v>47</v>
      </c>
      <c r="D39" s="15">
        <v>44119</v>
      </c>
      <c r="E39" s="16">
        <v>0</v>
      </c>
      <c r="F39" s="16">
        <v>0.37708333333333338</v>
      </c>
      <c r="G39" s="16">
        <v>0.37638888888888888</v>
      </c>
      <c r="H39" s="16">
        <v>0.36736111111111108</v>
      </c>
      <c r="I39" s="17">
        <f t="shared" si="10"/>
        <v>8.8166666666666664</v>
      </c>
      <c r="J39" s="14" t="s">
        <v>77</v>
      </c>
      <c r="K39" s="14" t="s">
        <v>71</v>
      </c>
      <c r="L39" s="14" t="s">
        <v>72</v>
      </c>
      <c r="M39" s="14" t="s">
        <v>86</v>
      </c>
      <c r="N39" s="14">
        <v>11260.75</v>
      </c>
      <c r="O39" s="14">
        <v>11269.6</v>
      </c>
      <c r="P39" s="14">
        <v>474</v>
      </c>
      <c r="Q39" s="18">
        <v>334.58100000000002</v>
      </c>
      <c r="R39" s="14">
        <v>1607</v>
      </c>
      <c r="S39" s="14">
        <v>0</v>
      </c>
      <c r="T39" s="14">
        <v>1113</v>
      </c>
      <c r="U39" s="14">
        <v>1113</v>
      </c>
      <c r="V39" s="14">
        <v>177</v>
      </c>
      <c r="W39" s="16">
        <v>0.35555555555555557</v>
      </c>
      <c r="X39" s="16">
        <v>9.7222222222222224E-3</v>
      </c>
      <c r="Y39" s="16">
        <v>0</v>
      </c>
      <c r="Z39" s="16">
        <v>0</v>
      </c>
      <c r="AA39" s="16">
        <v>0</v>
      </c>
      <c r="AB39" s="16">
        <v>9.0277777777777787E-3</v>
      </c>
      <c r="AC39" s="16">
        <v>0</v>
      </c>
      <c r="AD39" s="16">
        <v>0</v>
      </c>
      <c r="AE39" s="16">
        <v>0</v>
      </c>
      <c r="AF39" s="16">
        <v>1.3888888888888889E-3</v>
      </c>
      <c r="AG39" s="19">
        <f>IF(G39=0,0,Q39/(G39*24))</f>
        <v>37.038487084870852</v>
      </c>
      <c r="AH39" s="19">
        <f t="shared" si="0"/>
        <v>0.70586708860759495</v>
      </c>
      <c r="AI39" s="20">
        <f>IF(P39=0,0,P39/(G39*24))</f>
        <v>52.472324723247233</v>
      </c>
      <c r="AJ39" s="19">
        <f>IF(G39=0,0,V39/(G39*24))</f>
        <v>19.594095940959409</v>
      </c>
      <c r="AK39" s="19">
        <f t="shared" si="1"/>
        <v>0.52901987859442101</v>
      </c>
      <c r="AL39" s="19">
        <f>IF(H39=0,0,H39/G39)</f>
        <v>0.97601476014760147</v>
      </c>
      <c r="AM39" s="19">
        <f t="shared" si="14"/>
        <v>8.5333333333333332</v>
      </c>
      <c r="AN39" s="19">
        <f t="shared" si="14"/>
        <v>0.23333333333333334</v>
      </c>
      <c r="AO39" s="19">
        <f t="shared" si="14"/>
        <v>0</v>
      </c>
      <c r="AP39" s="19">
        <f t="shared" si="14"/>
        <v>0</v>
      </c>
      <c r="AQ39" s="19">
        <f t="shared" si="14"/>
        <v>0</v>
      </c>
      <c r="AR39" s="19">
        <f t="shared" si="14"/>
        <v>0.21666666666666667</v>
      </c>
      <c r="AS39" s="19">
        <f t="shared" si="14"/>
        <v>0</v>
      </c>
      <c r="AT39" s="19">
        <f t="shared" si="14"/>
        <v>0</v>
      </c>
      <c r="AU39" s="19">
        <f t="shared" si="14"/>
        <v>0</v>
      </c>
      <c r="AV39" s="19">
        <f t="shared" si="14"/>
        <v>3.3333333333333333E-2</v>
      </c>
      <c r="AW39" s="19">
        <f>G39*24</f>
        <v>9.0333333333333332</v>
      </c>
      <c r="AX39" s="19">
        <f t="shared" si="3"/>
        <v>8.7666666666666657</v>
      </c>
      <c r="AY39" s="21">
        <f>D39+E39</f>
        <v>44119</v>
      </c>
      <c r="AZ39" s="21">
        <f>AY39+G39</f>
        <v>44119.376388888886</v>
      </c>
      <c r="BA39" t="str">
        <f>IF(AND(HOUR(E39)&gt;=6,HOUR(E39)&lt;14),"Turno2",IF(AND(HOUR(E39)&gt;=14,HOUR(E39)&lt;22),"Turno3","Turno1"))</f>
        <v>Turno1</v>
      </c>
      <c r="BB39" s="22">
        <f>D39*1</f>
        <v>44119</v>
      </c>
      <c r="BC39">
        <f t="shared" si="4"/>
        <v>8.8500000000003638</v>
      </c>
      <c r="BD39" s="23">
        <f t="shared" si="5"/>
        <v>-8.3333333333698079E-2</v>
      </c>
      <c r="BE39" s="24" t="str">
        <f t="shared" si="6"/>
        <v>SI</v>
      </c>
      <c r="BF39" s="25">
        <v>9</v>
      </c>
      <c r="BG39" s="25">
        <v>38</v>
      </c>
      <c r="BH39" s="25">
        <v>205</v>
      </c>
      <c r="BI39" s="26">
        <f t="shared" si="7"/>
        <v>28</v>
      </c>
      <c r="BJ39" s="25" t="s">
        <v>86</v>
      </c>
      <c r="BK39" s="25">
        <v>0.32</v>
      </c>
      <c r="BL39" s="25" t="s">
        <v>74</v>
      </c>
      <c r="BM39" s="26">
        <f t="shared" si="11"/>
        <v>-0.38586708860759494</v>
      </c>
      <c r="BN39" s="25">
        <f t="shared" si="8"/>
        <v>151.68</v>
      </c>
      <c r="BO39" s="26">
        <f t="shared" si="9"/>
        <v>1.3515295358649788</v>
      </c>
      <c r="BU39" s="28">
        <f>+G39*24</f>
        <v>9.0333333333333332</v>
      </c>
      <c r="BV39">
        <f t="shared" si="12"/>
        <v>8.8500000000003638</v>
      </c>
    </row>
    <row r="40" spans="1:75" x14ac:dyDescent="0.25">
      <c r="A40" s="12">
        <v>44105</v>
      </c>
      <c r="B40" s="13"/>
      <c r="C40" s="14">
        <v>75</v>
      </c>
      <c r="D40" s="15">
        <v>44119</v>
      </c>
      <c r="E40" s="16">
        <v>0.61111111111111105</v>
      </c>
      <c r="F40" s="16">
        <v>0.97222222222222221</v>
      </c>
      <c r="G40" s="16">
        <v>0.36041666666666666</v>
      </c>
      <c r="H40" s="16">
        <v>0.30416666666666664</v>
      </c>
      <c r="I40" s="17">
        <f t="shared" si="10"/>
        <v>7.2999999999999989</v>
      </c>
      <c r="J40" s="14" t="s">
        <v>70</v>
      </c>
      <c r="K40" s="14" t="s">
        <v>78</v>
      </c>
      <c r="L40" s="14" t="s">
        <v>72</v>
      </c>
      <c r="M40" s="14" t="s">
        <v>86</v>
      </c>
      <c r="N40" s="14">
        <v>11269.75</v>
      </c>
      <c r="O40" s="14">
        <v>11277.25</v>
      </c>
      <c r="P40" s="14">
        <v>433</v>
      </c>
      <c r="Q40" s="18">
        <v>299.13400000000001</v>
      </c>
      <c r="R40" s="14">
        <v>1413</v>
      </c>
      <c r="S40" s="14">
        <v>0</v>
      </c>
      <c r="T40" s="14">
        <v>1456</v>
      </c>
      <c r="U40" s="14">
        <v>1456</v>
      </c>
      <c r="V40" s="14">
        <v>149</v>
      </c>
      <c r="W40" s="16">
        <v>0.29236111111111113</v>
      </c>
      <c r="X40" s="16">
        <v>1.1111111111111112E-2</v>
      </c>
      <c r="Y40" s="16">
        <v>0</v>
      </c>
      <c r="Z40" s="16">
        <v>0</v>
      </c>
      <c r="AA40" s="16">
        <v>5.6250000000000001E-2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9">
        <f>IF(G40=0,0,Q40/(G40*24))</f>
        <v>34.581965317919078</v>
      </c>
      <c r="AH40" s="19">
        <f t="shared" si="0"/>
        <v>0.69084064665127021</v>
      </c>
      <c r="AI40" s="20">
        <f>IF(P40=0,0,P40/(G40*24))</f>
        <v>50.057803468208093</v>
      </c>
      <c r="AJ40" s="19">
        <f>IF(G40=0,0,V40/(G40*24))</f>
        <v>17.22543352601156</v>
      </c>
      <c r="AK40" s="19">
        <f t="shared" si="1"/>
        <v>0.49810452840533004</v>
      </c>
      <c r="AL40" s="19">
        <f>IF(H40=0,0,H40/G40)</f>
        <v>0.8439306358381502</v>
      </c>
      <c r="AM40" s="19">
        <f t="shared" si="14"/>
        <v>7.0166666666666675</v>
      </c>
      <c r="AN40" s="19">
        <f t="shared" si="14"/>
        <v>0.26666666666666666</v>
      </c>
      <c r="AO40" s="19">
        <f t="shared" si="14"/>
        <v>0</v>
      </c>
      <c r="AP40" s="19">
        <f t="shared" si="14"/>
        <v>0</v>
      </c>
      <c r="AQ40" s="19">
        <f t="shared" si="14"/>
        <v>1.35</v>
      </c>
      <c r="AR40" s="19">
        <f t="shared" si="14"/>
        <v>0</v>
      </c>
      <c r="AS40" s="19">
        <f t="shared" si="14"/>
        <v>0</v>
      </c>
      <c r="AT40" s="19">
        <f t="shared" si="14"/>
        <v>0</v>
      </c>
      <c r="AU40" s="19">
        <f t="shared" si="14"/>
        <v>0</v>
      </c>
      <c r="AV40" s="19">
        <f t="shared" si="14"/>
        <v>0</v>
      </c>
      <c r="AW40" s="19">
        <f>G40*24</f>
        <v>8.65</v>
      </c>
      <c r="AX40" s="19">
        <f t="shared" si="3"/>
        <v>7.2833333333333341</v>
      </c>
      <c r="AY40" s="21">
        <f>D40+E40</f>
        <v>44119.611111111109</v>
      </c>
      <c r="AZ40" s="21">
        <f>AY40+G40</f>
        <v>44119.97152777778</v>
      </c>
      <c r="BA40" t="str">
        <f>IF(AND(HOUR(E40)&gt;=6,HOUR(E40)&lt;14),"Turno2",IF(AND(HOUR(E40)&gt;=14,HOUR(E40)&lt;22),"Turno3","Turno1"))</f>
        <v>Turno3</v>
      </c>
      <c r="BB40" s="22">
        <f>D40*1</f>
        <v>44119</v>
      </c>
      <c r="BC40">
        <f t="shared" si="4"/>
        <v>7.5</v>
      </c>
      <c r="BD40" s="23">
        <f t="shared" si="5"/>
        <v>-0.2166666666666659</v>
      </c>
      <c r="BE40" s="24" t="str">
        <f t="shared" si="6"/>
        <v>SI</v>
      </c>
      <c r="BF40" s="25">
        <v>9</v>
      </c>
      <c r="BG40" s="25">
        <v>39</v>
      </c>
      <c r="BH40" s="25">
        <v>157</v>
      </c>
      <c r="BI40" s="26">
        <f t="shared" si="7"/>
        <v>8</v>
      </c>
      <c r="BJ40" s="25" t="s">
        <v>86</v>
      </c>
      <c r="BK40" s="25">
        <v>0.32</v>
      </c>
      <c r="BL40" s="25" t="s">
        <v>74</v>
      </c>
      <c r="BM40" s="26">
        <f t="shared" si="11"/>
        <v>-0.3708406466512702</v>
      </c>
      <c r="BN40" s="25">
        <f t="shared" si="8"/>
        <v>138.56</v>
      </c>
      <c r="BO40" s="26">
        <f t="shared" si="9"/>
        <v>1.1330831408775981</v>
      </c>
      <c r="BU40" s="28">
        <f>+G40*24</f>
        <v>8.65</v>
      </c>
      <c r="BV40">
        <f t="shared" si="12"/>
        <v>7.5</v>
      </c>
    </row>
    <row r="41" spans="1:75" x14ac:dyDescent="0.25">
      <c r="A41" s="12">
        <v>44105</v>
      </c>
      <c r="B41" s="13"/>
      <c r="C41" s="14">
        <v>48</v>
      </c>
      <c r="D41" s="15">
        <v>44120</v>
      </c>
      <c r="E41" s="16">
        <v>3.472222222222222E-3</v>
      </c>
      <c r="F41" s="16">
        <v>0.18680555555555556</v>
      </c>
      <c r="G41" s="16">
        <v>0.18333333333333335</v>
      </c>
      <c r="H41" s="16">
        <v>0.18333333333333335</v>
      </c>
      <c r="I41" s="17">
        <f t="shared" si="10"/>
        <v>4.4000000000000004</v>
      </c>
      <c r="J41" s="14" t="s">
        <v>77</v>
      </c>
      <c r="K41" s="14" t="s">
        <v>71</v>
      </c>
      <c r="L41" s="14" t="s">
        <v>72</v>
      </c>
      <c r="M41" s="14" t="s">
        <v>86</v>
      </c>
      <c r="N41" s="14">
        <v>11277.25</v>
      </c>
      <c r="O41" s="14">
        <v>11281.65</v>
      </c>
      <c r="P41" s="14">
        <v>223</v>
      </c>
      <c r="Q41" s="18">
        <v>135.68299999999999</v>
      </c>
      <c r="R41" s="14">
        <v>725</v>
      </c>
      <c r="S41" s="14">
        <v>1344</v>
      </c>
      <c r="T41" s="14">
        <v>717</v>
      </c>
      <c r="U41" s="14">
        <v>2061</v>
      </c>
      <c r="V41" s="14">
        <v>85</v>
      </c>
      <c r="W41" s="16">
        <v>0.15902777777777777</v>
      </c>
      <c r="X41" s="16">
        <v>7.6388888888888886E-3</v>
      </c>
      <c r="Y41" s="16">
        <v>1.5277777777777777E-2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9">
        <f>IF(G41=0,0,Q41/(G41*24))</f>
        <v>30.83704545454545</v>
      </c>
      <c r="AH41" s="19">
        <f t="shared" si="0"/>
        <v>0.60844394618834075</v>
      </c>
      <c r="AI41" s="20">
        <f>IF(P41=0,0,P41/(G41*24))</f>
        <v>50.68181818181818</v>
      </c>
      <c r="AJ41" s="19">
        <f>IF(G41=0,0,V41/(G41*24))</f>
        <v>19.318181818181817</v>
      </c>
      <c r="AK41" s="19">
        <f t="shared" si="1"/>
        <v>0.62646020503674005</v>
      </c>
      <c r="AL41" s="19">
        <f>IF(H41=0,0,H41/G41)</f>
        <v>1</v>
      </c>
      <c r="AM41" s="19">
        <f t="shared" si="14"/>
        <v>3.8166666666666664</v>
      </c>
      <c r="AN41" s="19">
        <f t="shared" si="14"/>
        <v>0.18333333333333332</v>
      </c>
      <c r="AO41" s="19">
        <f t="shared" si="14"/>
        <v>0.36666666666666664</v>
      </c>
      <c r="AP41" s="19">
        <f t="shared" si="14"/>
        <v>0</v>
      </c>
      <c r="AQ41" s="19">
        <f t="shared" si="14"/>
        <v>0</v>
      </c>
      <c r="AR41" s="19">
        <f t="shared" si="14"/>
        <v>0</v>
      </c>
      <c r="AS41" s="19">
        <f t="shared" si="14"/>
        <v>0</v>
      </c>
      <c r="AT41" s="19">
        <f t="shared" si="14"/>
        <v>0</v>
      </c>
      <c r="AU41" s="19">
        <f t="shared" si="14"/>
        <v>0</v>
      </c>
      <c r="AV41" s="19">
        <f t="shared" si="14"/>
        <v>0</v>
      </c>
      <c r="AW41" s="19">
        <f>G41*24</f>
        <v>4.4000000000000004</v>
      </c>
      <c r="AX41" s="19">
        <f t="shared" si="3"/>
        <v>4.3666666666666663</v>
      </c>
      <c r="AY41" s="21">
        <f>D41+E41</f>
        <v>44120.003472222219</v>
      </c>
      <c r="AZ41" s="21">
        <f>AY41+G41</f>
        <v>44120.186805555553</v>
      </c>
      <c r="BA41" t="str">
        <f>IF(AND(HOUR(E41)&gt;=6,HOUR(E41)&lt;14),"Turno2",IF(AND(HOUR(E41)&gt;=14,HOUR(E41)&lt;22),"Turno3","Turno1"))</f>
        <v>Turno1</v>
      </c>
      <c r="BB41" s="22">
        <f>D41*1</f>
        <v>44120</v>
      </c>
      <c r="BC41">
        <f t="shared" si="4"/>
        <v>4.3999999999996362</v>
      </c>
      <c r="BD41" s="23">
        <f t="shared" si="5"/>
        <v>-3.333333333296995E-2</v>
      </c>
      <c r="BE41" s="24" t="str">
        <f t="shared" si="6"/>
        <v>SI</v>
      </c>
      <c r="BF41" s="25">
        <v>9</v>
      </c>
      <c r="BG41" s="25">
        <v>40</v>
      </c>
      <c r="BH41" s="25">
        <v>85</v>
      </c>
      <c r="BI41" s="26">
        <f t="shared" si="7"/>
        <v>0</v>
      </c>
      <c r="BJ41" s="25" t="s">
        <v>86</v>
      </c>
      <c r="BK41" s="25">
        <v>0.32</v>
      </c>
      <c r="BL41" s="25" t="s">
        <v>74</v>
      </c>
      <c r="BM41" s="26">
        <f t="shared" si="11"/>
        <v>-0.28844394618834074</v>
      </c>
      <c r="BN41" s="25">
        <f t="shared" si="8"/>
        <v>71.36</v>
      </c>
      <c r="BO41" s="26">
        <f>+BH41/BN41</f>
        <v>1.1911434977578474</v>
      </c>
      <c r="BU41" s="28">
        <f>+G41*24</f>
        <v>4.4000000000000004</v>
      </c>
      <c r="BV41">
        <f t="shared" si="12"/>
        <v>4.3999999999996362</v>
      </c>
    </row>
    <row r="42" spans="1:75" x14ac:dyDescent="0.25">
      <c r="A42" s="12">
        <v>44105</v>
      </c>
      <c r="B42" s="13"/>
      <c r="C42" s="14">
        <v>49</v>
      </c>
      <c r="D42" s="15">
        <v>44120</v>
      </c>
      <c r="E42" s="16">
        <v>0.1875</v>
      </c>
      <c r="F42" s="16">
        <v>0.36944444444444446</v>
      </c>
      <c r="G42" s="16">
        <v>0.18194444444444444</v>
      </c>
      <c r="H42" s="16">
        <v>0.16874999999999998</v>
      </c>
      <c r="I42" s="17">
        <f t="shared" si="10"/>
        <v>4.05</v>
      </c>
      <c r="J42" s="14" t="s">
        <v>87</v>
      </c>
      <c r="K42" s="14" t="s">
        <v>71</v>
      </c>
      <c r="L42" s="14" t="s">
        <v>72</v>
      </c>
      <c r="M42" s="14" t="s">
        <v>86</v>
      </c>
      <c r="N42" s="14">
        <v>11281.65</v>
      </c>
      <c r="O42" s="14">
        <v>11285.65</v>
      </c>
      <c r="P42" s="14">
        <v>264</v>
      </c>
      <c r="Q42" s="18">
        <v>103.373</v>
      </c>
      <c r="R42" s="14">
        <v>695</v>
      </c>
      <c r="S42" s="14">
        <v>134</v>
      </c>
      <c r="T42" s="14">
        <v>276</v>
      </c>
      <c r="U42" s="14">
        <v>410</v>
      </c>
      <c r="V42" s="14">
        <v>73</v>
      </c>
      <c r="W42" s="16">
        <v>0.15902777777777777</v>
      </c>
      <c r="X42" s="16">
        <v>2.7777777777777779E-3</v>
      </c>
      <c r="Y42" s="16">
        <v>6.9444444444444441E-3</v>
      </c>
      <c r="Z42" s="16">
        <v>0</v>
      </c>
      <c r="AA42" s="16">
        <v>0</v>
      </c>
      <c r="AB42" s="16">
        <v>0</v>
      </c>
      <c r="AC42" s="16">
        <v>0</v>
      </c>
      <c r="AD42" s="16">
        <v>1.2499999999999999E-2</v>
      </c>
      <c r="AE42" s="16">
        <v>0</v>
      </c>
      <c r="AF42" s="16">
        <v>0</v>
      </c>
      <c r="AG42" s="19">
        <f>IF(G42=0,0,Q42/(G42*24))</f>
        <v>23.673206106870232</v>
      </c>
      <c r="AH42" s="19">
        <f t="shared" si="0"/>
        <v>0.39156439393939396</v>
      </c>
      <c r="AI42" s="20">
        <f>IF(P42=0,0,P42/(G42*24))</f>
        <v>60.458015267175576</v>
      </c>
      <c r="AJ42" s="19">
        <f>IF(G42=0,0,V42/(G42*24))</f>
        <v>16.717557251908399</v>
      </c>
      <c r="AK42" s="19">
        <f t="shared" si="1"/>
        <v>0.70618053069950559</v>
      </c>
      <c r="AL42" s="19">
        <f>IF(H42=0,0,H42/G42)</f>
        <v>0.92748091603053429</v>
      </c>
      <c r="AM42" s="19">
        <f t="shared" si="14"/>
        <v>3.8166666666666664</v>
      </c>
      <c r="AN42" s="19">
        <f t="shared" si="14"/>
        <v>6.6666666666666666E-2</v>
      </c>
      <c r="AO42" s="19">
        <f t="shared" si="14"/>
        <v>0.16666666666666666</v>
      </c>
      <c r="AP42" s="19">
        <f t="shared" si="14"/>
        <v>0</v>
      </c>
      <c r="AQ42" s="19">
        <f t="shared" si="14"/>
        <v>0</v>
      </c>
      <c r="AR42" s="19">
        <f t="shared" si="14"/>
        <v>0</v>
      </c>
      <c r="AS42" s="19">
        <f t="shared" si="14"/>
        <v>0</v>
      </c>
      <c r="AT42" s="19">
        <f t="shared" si="14"/>
        <v>0.3</v>
      </c>
      <c r="AU42" s="19">
        <f t="shared" si="14"/>
        <v>0</v>
      </c>
      <c r="AV42" s="19">
        <f t="shared" si="14"/>
        <v>0</v>
      </c>
      <c r="AW42" s="19">
        <f>G42*24</f>
        <v>4.3666666666666663</v>
      </c>
      <c r="AX42" s="19">
        <f t="shared" si="3"/>
        <v>4.05</v>
      </c>
      <c r="AY42" s="21">
        <f>D42+E42</f>
        <v>44120.1875</v>
      </c>
      <c r="AZ42" s="21">
        <f>AY42+G42</f>
        <v>44120.369444444441</v>
      </c>
      <c r="BA42" t="str">
        <f>IF(AND(HOUR(E42)&gt;=6,HOUR(E42)&lt;14),"Turno2",IF(AND(HOUR(E42)&gt;=14,HOUR(E42)&lt;22),"Turno3","Turno1"))</f>
        <v>Turno1</v>
      </c>
      <c r="BB42" s="22">
        <f>D42*1</f>
        <v>44120</v>
      </c>
      <c r="BC42">
        <f t="shared" si="4"/>
        <v>4</v>
      </c>
      <c r="BD42" s="23">
        <f t="shared" si="5"/>
        <v>4.9999999999999822E-2</v>
      </c>
      <c r="BE42" s="24" t="str">
        <f t="shared" si="6"/>
        <v>SI</v>
      </c>
      <c r="BF42" s="25">
        <v>9</v>
      </c>
      <c r="BG42" s="25">
        <v>41</v>
      </c>
      <c r="BH42" s="25">
        <f>159-BH41</f>
        <v>74</v>
      </c>
      <c r="BI42" s="26">
        <f t="shared" si="7"/>
        <v>1</v>
      </c>
      <c r="BJ42" s="25" t="s">
        <v>86</v>
      </c>
      <c r="BK42" s="25">
        <v>0.32</v>
      </c>
      <c r="BL42" s="25" t="s">
        <v>74</v>
      </c>
      <c r="BM42" s="26">
        <f t="shared" si="11"/>
        <v>-7.1564393939393955E-2</v>
      </c>
      <c r="BN42" s="25">
        <f t="shared" si="8"/>
        <v>84.48</v>
      </c>
      <c r="BO42" s="26">
        <f t="shared" si="9"/>
        <v>0.87594696969696961</v>
      </c>
      <c r="BU42" s="28">
        <f>+G42*24</f>
        <v>4.3666666666666663</v>
      </c>
      <c r="BV42">
        <f t="shared" si="12"/>
        <v>4</v>
      </c>
    </row>
    <row r="43" spans="1:75" x14ac:dyDescent="0.25">
      <c r="A43" s="12">
        <v>44105</v>
      </c>
      <c r="B43" s="13"/>
      <c r="C43" s="14">
        <v>21</v>
      </c>
      <c r="D43" s="15">
        <v>44120</v>
      </c>
      <c r="E43" s="16">
        <v>0.41736111111111113</v>
      </c>
      <c r="F43" s="16">
        <v>0.58819444444444446</v>
      </c>
      <c r="G43" s="16">
        <v>0.17083333333333331</v>
      </c>
      <c r="H43" s="16">
        <v>0.17083333333333331</v>
      </c>
      <c r="I43" s="17">
        <f t="shared" si="10"/>
        <v>4.0999999999999996</v>
      </c>
      <c r="J43" s="14" t="s">
        <v>75</v>
      </c>
      <c r="K43" s="14" t="s">
        <v>76</v>
      </c>
      <c r="L43" s="14" t="s">
        <v>72</v>
      </c>
      <c r="M43" s="14" t="s">
        <v>86</v>
      </c>
      <c r="N43" s="14">
        <v>11285.65</v>
      </c>
      <c r="O43" s="14">
        <v>11289.6</v>
      </c>
      <c r="P43" s="14">
        <v>261</v>
      </c>
      <c r="Q43" s="18">
        <v>102.53100000000001</v>
      </c>
      <c r="R43" s="14">
        <v>694</v>
      </c>
      <c r="S43" s="14">
        <v>275</v>
      </c>
      <c r="T43" s="14">
        <v>234</v>
      </c>
      <c r="U43" s="14">
        <v>509</v>
      </c>
      <c r="V43" s="14">
        <v>74</v>
      </c>
      <c r="W43" s="16">
        <v>0.14930555555555555</v>
      </c>
      <c r="X43" s="16">
        <v>0</v>
      </c>
      <c r="Y43" s="16">
        <v>1.3888888888888888E-2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6.9444444444444441E-3</v>
      </c>
      <c r="AG43" s="19">
        <f>IF(G43=0,0,Q43/(G43*24))</f>
        <v>25.00756097560976</v>
      </c>
      <c r="AH43" s="19">
        <f t="shared" si="0"/>
        <v>0.39283908045977012</v>
      </c>
      <c r="AI43" s="20">
        <f>IF(P43=0,0,P43/(G43*24))</f>
        <v>63.658536585365859</v>
      </c>
      <c r="AJ43" s="19">
        <f>IF(G43=0,0,V43/(G43*24))</f>
        <v>18.04878048780488</v>
      </c>
      <c r="AK43" s="19">
        <f t="shared" si="1"/>
        <v>0.721732939306161</v>
      </c>
      <c r="AL43" s="19">
        <f>IF(H43=0,0,H43/G43)</f>
        <v>1</v>
      </c>
      <c r="AM43" s="19">
        <f t="shared" si="14"/>
        <v>3.583333333333333</v>
      </c>
      <c r="AN43" s="19">
        <f t="shared" si="14"/>
        <v>0</v>
      </c>
      <c r="AO43" s="19">
        <f t="shared" si="14"/>
        <v>0.33333333333333331</v>
      </c>
      <c r="AP43" s="19">
        <f t="shared" si="14"/>
        <v>0</v>
      </c>
      <c r="AQ43" s="19">
        <f t="shared" si="14"/>
        <v>0</v>
      </c>
      <c r="AR43" s="19">
        <f t="shared" si="14"/>
        <v>0</v>
      </c>
      <c r="AS43" s="19">
        <f t="shared" si="14"/>
        <v>0</v>
      </c>
      <c r="AT43" s="19">
        <f t="shared" si="14"/>
        <v>0</v>
      </c>
      <c r="AU43" s="19">
        <f t="shared" si="14"/>
        <v>0</v>
      </c>
      <c r="AV43" s="19">
        <f t="shared" si="14"/>
        <v>0.16666666666666666</v>
      </c>
      <c r="AW43" s="19">
        <f>G43*24</f>
        <v>4.0999999999999996</v>
      </c>
      <c r="AX43" s="19">
        <f t="shared" si="3"/>
        <v>3.9166666666666665</v>
      </c>
      <c r="AY43" s="21">
        <f>D43+E43</f>
        <v>44120.417361111111</v>
      </c>
      <c r="AZ43" s="21">
        <f>AY43+G43</f>
        <v>44120.588194444441</v>
      </c>
      <c r="BA43" t="str">
        <f>IF(AND(HOUR(E43)&gt;=6,HOUR(E43)&lt;14),"Turno2",IF(AND(HOUR(E43)&gt;=14,HOUR(E43)&lt;22),"Turno3","Turno1"))</f>
        <v>Turno2</v>
      </c>
      <c r="BB43" s="22">
        <f>D43*1</f>
        <v>44120</v>
      </c>
      <c r="BC43">
        <f t="shared" si="4"/>
        <v>3.9500000000007276</v>
      </c>
      <c r="BD43" s="23">
        <f t="shared" si="5"/>
        <v>-3.3333333334061077E-2</v>
      </c>
      <c r="BE43" s="24" t="str">
        <f t="shared" si="6"/>
        <v>SI</v>
      </c>
      <c r="BF43" s="25">
        <v>9</v>
      </c>
      <c r="BG43" s="25">
        <v>42</v>
      </c>
      <c r="BH43" s="25">
        <v>91</v>
      </c>
      <c r="BI43" s="26">
        <f t="shared" si="7"/>
        <v>17</v>
      </c>
      <c r="BJ43" s="25" t="s">
        <v>86</v>
      </c>
      <c r="BK43" s="25">
        <v>0.32</v>
      </c>
      <c r="BL43" s="25" t="s">
        <v>74</v>
      </c>
      <c r="BM43" s="26">
        <f t="shared" si="11"/>
        <v>-7.2839080459770111E-2</v>
      </c>
      <c r="BN43" s="25">
        <f t="shared" si="8"/>
        <v>83.52</v>
      </c>
      <c r="BO43" s="26">
        <f t="shared" si="9"/>
        <v>1.0895593869731801</v>
      </c>
      <c r="BU43" s="28">
        <f>+G43*24</f>
        <v>4.0999999999999996</v>
      </c>
      <c r="BV43">
        <f t="shared" si="12"/>
        <v>3.9500000000007276</v>
      </c>
    </row>
    <row r="44" spans="1:75" x14ac:dyDescent="0.25">
      <c r="A44" s="12">
        <v>44105</v>
      </c>
      <c r="B44" s="13"/>
      <c r="C44" s="14">
        <v>76</v>
      </c>
      <c r="D44" s="15">
        <v>44120</v>
      </c>
      <c r="E44" s="16">
        <v>0.59861111111111109</v>
      </c>
      <c r="F44" s="16">
        <v>0.98541666666666661</v>
      </c>
      <c r="G44" s="16">
        <v>0.38680555555555557</v>
      </c>
      <c r="H44" s="16">
        <v>0.36388888888888887</v>
      </c>
      <c r="I44" s="17">
        <f t="shared" si="10"/>
        <v>8.7333333333333325</v>
      </c>
      <c r="J44" s="14" t="s">
        <v>70</v>
      </c>
      <c r="K44" s="14" t="s">
        <v>78</v>
      </c>
      <c r="L44" s="14" t="s">
        <v>72</v>
      </c>
      <c r="M44" s="14" t="s">
        <v>86</v>
      </c>
      <c r="N44" s="14">
        <v>11289.6</v>
      </c>
      <c r="O44" s="14">
        <v>11298.5</v>
      </c>
      <c r="P44" s="14">
        <v>561</v>
      </c>
      <c r="Q44" s="18">
        <v>212.15199999999999</v>
      </c>
      <c r="R44" s="14">
        <v>1650</v>
      </c>
      <c r="S44" s="14">
        <v>0</v>
      </c>
      <c r="T44" s="14">
        <v>1570</v>
      </c>
      <c r="U44" s="14">
        <v>1570</v>
      </c>
      <c r="V44" s="14">
        <v>175</v>
      </c>
      <c r="W44" s="16">
        <v>0.34375</v>
      </c>
      <c r="X44" s="16">
        <v>2.013888888888889E-2</v>
      </c>
      <c r="Y44" s="16">
        <v>0</v>
      </c>
      <c r="Z44" s="16">
        <v>0</v>
      </c>
      <c r="AA44" s="16">
        <v>2.2222222222222223E-2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9">
        <f>IF(G44=0,0,Q44/(G44*24))</f>
        <v>22.852998204667863</v>
      </c>
      <c r="AH44" s="19">
        <f t="shared" si="0"/>
        <v>0.37816755793226381</v>
      </c>
      <c r="AI44" s="20">
        <f>IF(P44=0,0,P44/(G44*24))</f>
        <v>60.430879712746858</v>
      </c>
      <c r="AJ44" s="19">
        <f>IF(G44=0,0,V44/(G44*24))</f>
        <v>18.850987432675044</v>
      </c>
      <c r="AK44" s="19">
        <f t="shared" si="1"/>
        <v>0.82488027452015544</v>
      </c>
      <c r="AL44" s="19">
        <f>IF(H44=0,0,H44/G44)</f>
        <v>0.94075403949730696</v>
      </c>
      <c r="AM44" s="19">
        <f t="shared" si="14"/>
        <v>8.25</v>
      </c>
      <c r="AN44" s="19">
        <f t="shared" si="14"/>
        <v>0.48333333333333339</v>
      </c>
      <c r="AO44" s="19">
        <f t="shared" si="14"/>
        <v>0</v>
      </c>
      <c r="AP44" s="19">
        <f t="shared" si="14"/>
        <v>0</v>
      </c>
      <c r="AQ44" s="19">
        <f t="shared" si="14"/>
        <v>0.53333333333333333</v>
      </c>
      <c r="AR44" s="19">
        <f t="shared" si="14"/>
        <v>0</v>
      </c>
      <c r="AS44" s="19">
        <f t="shared" si="14"/>
        <v>0</v>
      </c>
      <c r="AT44" s="19">
        <f t="shared" si="14"/>
        <v>0</v>
      </c>
      <c r="AU44" s="19">
        <f t="shared" si="14"/>
        <v>0</v>
      </c>
      <c r="AV44" s="19">
        <f t="shared" si="14"/>
        <v>0</v>
      </c>
      <c r="AW44" s="19">
        <f>G44*24</f>
        <v>9.2833333333333332</v>
      </c>
      <c r="AX44" s="19">
        <f t="shared" si="3"/>
        <v>8.7333333333333343</v>
      </c>
      <c r="AY44" s="21">
        <f>D44+E44</f>
        <v>44120.598611111112</v>
      </c>
      <c r="AZ44" s="21">
        <f>AY44+G44</f>
        <v>44120.98541666667</v>
      </c>
      <c r="BA44" t="str">
        <f>IF(AND(HOUR(E44)&gt;=6,HOUR(E44)&lt;14),"Turno2",IF(AND(HOUR(E44)&gt;=14,HOUR(E44)&lt;22),"Turno3","Turno1"))</f>
        <v>Turno3</v>
      </c>
      <c r="BB44" s="22">
        <f>D44*1</f>
        <v>44120</v>
      </c>
      <c r="BC44">
        <f t="shared" si="4"/>
        <v>8.8999999999996362</v>
      </c>
      <c r="BD44" s="23">
        <f t="shared" si="5"/>
        <v>-0.16666666666630192</v>
      </c>
      <c r="BE44" s="24" t="str">
        <f t="shared" si="6"/>
        <v>SI</v>
      </c>
      <c r="BF44" s="25">
        <v>9</v>
      </c>
      <c r="BG44" s="25">
        <v>43</v>
      </c>
      <c r="BH44" s="25">
        <v>158</v>
      </c>
      <c r="BI44" s="26">
        <f t="shared" si="7"/>
        <v>-17</v>
      </c>
      <c r="BJ44" s="25" t="s">
        <v>86</v>
      </c>
      <c r="BK44" s="25">
        <v>0.32</v>
      </c>
      <c r="BL44" s="25" t="s">
        <v>74</v>
      </c>
      <c r="BM44" s="26">
        <f t="shared" si="11"/>
        <v>-5.8167557932263803E-2</v>
      </c>
      <c r="BN44" s="25">
        <f t="shared" si="8"/>
        <v>179.52</v>
      </c>
      <c r="BO44" s="26">
        <f t="shared" si="9"/>
        <v>0.88012477718360071</v>
      </c>
      <c r="BU44" s="28">
        <f>+G44*24</f>
        <v>9.2833333333333332</v>
      </c>
      <c r="BV44">
        <f t="shared" si="12"/>
        <v>8.8999999999996362</v>
      </c>
    </row>
    <row r="45" spans="1:75" x14ac:dyDescent="0.25">
      <c r="A45" s="12">
        <v>44105</v>
      </c>
      <c r="B45" s="13"/>
      <c r="C45" s="14">
        <v>53</v>
      </c>
      <c r="D45" s="15">
        <v>44121</v>
      </c>
      <c r="E45" s="16">
        <v>1.3888888888888889E-3</v>
      </c>
      <c r="F45" s="16">
        <v>0.38055555555555554</v>
      </c>
      <c r="G45" s="16">
        <v>0.37916666666666665</v>
      </c>
      <c r="H45" s="16">
        <v>0.36944444444444446</v>
      </c>
      <c r="I45" s="17">
        <f t="shared" si="10"/>
        <v>8.8666666666666671</v>
      </c>
      <c r="J45" s="14" t="s">
        <v>77</v>
      </c>
      <c r="K45" s="14" t="s">
        <v>71</v>
      </c>
      <c r="L45" s="14" t="s">
        <v>72</v>
      </c>
      <c r="M45" s="14" t="s">
        <v>86</v>
      </c>
      <c r="N45" s="14">
        <v>11298.5</v>
      </c>
      <c r="O45" s="14">
        <v>11307.3</v>
      </c>
      <c r="P45" s="14">
        <v>600</v>
      </c>
      <c r="Q45" s="18">
        <v>237.059</v>
      </c>
      <c r="R45" s="14">
        <v>1773</v>
      </c>
      <c r="S45" s="14">
        <v>0</v>
      </c>
      <c r="T45" s="14">
        <v>859</v>
      </c>
      <c r="U45" s="14">
        <v>859</v>
      </c>
      <c r="V45" s="14">
        <v>171</v>
      </c>
      <c r="W45" s="16">
        <v>0.36388888888888887</v>
      </c>
      <c r="X45" s="16">
        <v>5.5555555555555558E-3</v>
      </c>
      <c r="Y45" s="16">
        <v>0</v>
      </c>
      <c r="Z45" s="16">
        <v>0</v>
      </c>
      <c r="AA45" s="16">
        <v>0</v>
      </c>
      <c r="AB45" s="16">
        <v>9.0277777777777787E-3</v>
      </c>
      <c r="AC45" s="16">
        <v>0</v>
      </c>
      <c r="AD45" s="16">
        <v>0</v>
      </c>
      <c r="AE45" s="16">
        <v>0</v>
      </c>
      <c r="AF45" s="16">
        <v>0</v>
      </c>
      <c r="AG45" s="19">
        <f>IF(G45=0,0,Q45/(G45*24))</f>
        <v>26.05043956043956</v>
      </c>
      <c r="AH45" s="19">
        <f t="shared" si="0"/>
        <v>0.39509833333333333</v>
      </c>
      <c r="AI45" s="20">
        <f>IF(P45=0,0,P45/(G45*24))</f>
        <v>65.934065934065941</v>
      </c>
      <c r="AJ45" s="19">
        <f>IF(G45=0,0,V45/(G45*24))</f>
        <v>18.791208791208792</v>
      </c>
      <c r="AK45" s="19">
        <f t="shared" si="1"/>
        <v>0.72133941339497765</v>
      </c>
      <c r="AL45" s="19">
        <f>IF(H45=0,0,H45/G45)</f>
        <v>0.97435897435897445</v>
      </c>
      <c r="AM45" s="19">
        <f t="shared" si="14"/>
        <v>8.7333333333333325</v>
      </c>
      <c r="AN45" s="19">
        <f t="shared" si="14"/>
        <v>0.13333333333333333</v>
      </c>
      <c r="AO45" s="19">
        <f t="shared" si="14"/>
        <v>0</v>
      </c>
      <c r="AP45" s="19">
        <f t="shared" si="14"/>
        <v>0</v>
      </c>
      <c r="AQ45" s="19">
        <f t="shared" si="14"/>
        <v>0</v>
      </c>
      <c r="AR45" s="19">
        <f t="shared" si="14"/>
        <v>0.21666666666666667</v>
      </c>
      <c r="AS45" s="19">
        <f t="shared" si="14"/>
        <v>0</v>
      </c>
      <c r="AT45" s="19">
        <f t="shared" si="14"/>
        <v>0</v>
      </c>
      <c r="AU45" s="19">
        <f t="shared" si="14"/>
        <v>0</v>
      </c>
      <c r="AV45" s="19">
        <f t="shared" si="14"/>
        <v>0</v>
      </c>
      <c r="AW45" s="19">
        <f>G45*24</f>
        <v>9.1</v>
      </c>
      <c r="AX45" s="19">
        <f t="shared" si="3"/>
        <v>8.8666666666666654</v>
      </c>
      <c r="AY45" s="21">
        <f>D45+E45</f>
        <v>44121.001388888886</v>
      </c>
      <c r="AZ45" s="21">
        <f>AY45+G45</f>
        <v>44121.380555555552</v>
      </c>
      <c r="BA45" t="str">
        <f>IF(AND(HOUR(E45)&gt;=6,HOUR(E45)&lt;14),"Turno2",IF(AND(HOUR(E45)&gt;=14,HOUR(E45)&lt;22),"Turno3","Turno1"))</f>
        <v>Turno1</v>
      </c>
      <c r="BB45" s="22">
        <f>D45*1</f>
        <v>44121</v>
      </c>
      <c r="BC45">
        <f t="shared" si="4"/>
        <v>8.7999999999992724</v>
      </c>
      <c r="BD45" s="23">
        <f t="shared" si="5"/>
        <v>6.666666666739296E-2</v>
      </c>
      <c r="BE45" s="24" t="str">
        <f t="shared" si="6"/>
        <v>SI</v>
      </c>
      <c r="BF45" s="25">
        <v>9</v>
      </c>
      <c r="BG45" s="25">
        <v>44</v>
      </c>
      <c r="BH45" s="25">
        <v>201.5</v>
      </c>
      <c r="BI45" s="26">
        <f t="shared" si="7"/>
        <v>30.5</v>
      </c>
      <c r="BJ45" s="25" t="s">
        <v>86</v>
      </c>
      <c r="BK45" s="25">
        <v>0.32</v>
      </c>
      <c r="BL45" s="25" t="s">
        <v>74</v>
      </c>
      <c r="BM45" s="26">
        <f t="shared" si="11"/>
        <v>-7.5098333333333323E-2</v>
      </c>
      <c r="BN45" s="25">
        <f t="shared" si="8"/>
        <v>192</v>
      </c>
      <c r="BO45" s="26">
        <f t="shared" si="9"/>
        <v>1.0494791666666667</v>
      </c>
      <c r="BU45" s="28">
        <f>+G45*24</f>
        <v>9.1</v>
      </c>
      <c r="BV45">
        <f t="shared" si="12"/>
        <v>8.7999999999992724</v>
      </c>
    </row>
    <row r="46" spans="1:75" x14ac:dyDescent="0.25">
      <c r="A46" s="12">
        <v>44105</v>
      </c>
      <c r="B46" s="13"/>
      <c r="C46" s="14">
        <v>24</v>
      </c>
      <c r="D46" s="15">
        <v>44121</v>
      </c>
      <c r="E46" s="16">
        <v>0.40208333333333335</v>
      </c>
      <c r="F46" s="16">
        <v>0.58888888888888891</v>
      </c>
      <c r="G46" s="16">
        <v>0.18611111111111112</v>
      </c>
      <c r="H46" s="16">
        <v>0.18611111111111112</v>
      </c>
      <c r="I46" s="17">
        <f t="shared" si="10"/>
        <v>4.4666666666666668</v>
      </c>
      <c r="J46" s="14" t="s">
        <v>75</v>
      </c>
      <c r="K46" s="14" t="s">
        <v>76</v>
      </c>
      <c r="L46" s="14" t="s">
        <v>72</v>
      </c>
      <c r="M46" s="14" t="s">
        <v>86</v>
      </c>
      <c r="N46" s="14">
        <v>11307.3</v>
      </c>
      <c r="O46" s="14">
        <v>11311.65</v>
      </c>
      <c r="P46" s="14">
        <v>270</v>
      </c>
      <c r="Q46" s="18">
        <v>120.899</v>
      </c>
      <c r="R46" s="14">
        <v>830</v>
      </c>
      <c r="S46" s="14">
        <v>0</v>
      </c>
      <c r="T46" s="14">
        <v>1144</v>
      </c>
      <c r="U46" s="14">
        <v>1144</v>
      </c>
      <c r="V46" s="14">
        <v>87</v>
      </c>
      <c r="W46" s="16">
        <v>0.16180555555555556</v>
      </c>
      <c r="X46" s="16">
        <v>1.9444444444444445E-2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4.1666666666666666E-3</v>
      </c>
      <c r="AG46" s="19">
        <f>IF(G46=0,0,Q46/(G46*24))</f>
        <v>27.066940298507461</v>
      </c>
      <c r="AH46" s="19">
        <f t="shared" si="0"/>
        <v>0.4477740740740741</v>
      </c>
      <c r="AI46" s="20">
        <f>IF(P46=0,0,P46/(G46*24))</f>
        <v>60.447761194029852</v>
      </c>
      <c r="AJ46" s="19">
        <f>IF(G46=0,0,V46/(G46*24))</f>
        <v>19.477611940298505</v>
      </c>
      <c r="AK46" s="19">
        <f t="shared" si="1"/>
        <v>0.71960892976782276</v>
      </c>
      <c r="AL46" s="19">
        <f>IF(H46=0,0,H46/G46)</f>
        <v>1</v>
      </c>
      <c r="AM46" s="19">
        <f t="shared" si="14"/>
        <v>3.8833333333333337</v>
      </c>
      <c r="AN46" s="19">
        <f t="shared" si="14"/>
        <v>0.46666666666666667</v>
      </c>
      <c r="AO46" s="19">
        <f t="shared" si="14"/>
        <v>0</v>
      </c>
      <c r="AP46" s="19">
        <f t="shared" si="14"/>
        <v>0</v>
      </c>
      <c r="AQ46" s="19">
        <f t="shared" si="14"/>
        <v>0</v>
      </c>
      <c r="AR46" s="19">
        <f t="shared" si="14"/>
        <v>0</v>
      </c>
      <c r="AS46" s="19">
        <f t="shared" si="14"/>
        <v>0</v>
      </c>
      <c r="AT46" s="19">
        <f t="shared" si="14"/>
        <v>0</v>
      </c>
      <c r="AU46" s="19">
        <f t="shared" si="14"/>
        <v>0</v>
      </c>
      <c r="AV46" s="19">
        <f t="shared" si="14"/>
        <v>0.1</v>
      </c>
      <c r="AW46" s="19">
        <f>G46*24</f>
        <v>4.4666666666666668</v>
      </c>
      <c r="AX46" s="19">
        <f t="shared" si="3"/>
        <v>4.3500000000000005</v>
      </c>
      <c r="AY46" s="21">
        <f>D46+E46</f>
        <v>44121.402083333334</v>
      </c>
      <c r="AZ46" s="21">
        <f>AY46+G46</f>
        <v>44121.588194444448</v>
      </c>
      <c r="BA46" t="str">
        <f>IF(AND(HOUR(E46)&gt;=6,HOUR(E46)&lt;14),"Turno2",IF(AND(HOUR(E46)&gt;=14,HOUR(E46)&lt;22),"Turno3","Turno1"))</f>
        <v>Turno2</v>
      </c>
      <c r="BB46" s="22">
        <f>D46*1</f>
        <v>44121</v>
      </c>
      <c r="BC46">
        <f t="shared" si="4"/>
        <v>4.3500000000003638</v>
      </c>
      <c r="BD46" s="23">
        <f t="shared" si="5"/>
        <v>-3.6326497365735122E-13</v>
      </c>
      <c r="BE46" s="24" t="str">
        <f t="shared" si="6"/>
        <v>SI</v>
      </c>
      <c r="BF46" s="25">
        <v>9</v>
      </c>
      <c r="BG46" s="25">
        <v>45</v>
      </c>
      <c r="BH46" s="25"/>
      <c r="BI46" s="26">
        <f t="shared" si="7"/>
        <v>-87</v>
      </c>
      <c r="BJ46" s="25" t="s">
        <v>86</v>
      </c>
      <c r="BK46" s="25">
        <v>0.32</v>
      </c>
      <c r="BL46" s="25" t="s">
        <v>74</v>
      </c>
      <c r="BM46" s="26">
        <f t="shared" si="11"/>
        <v>-0.1277740740740741</v>
      </c>
      <c r="BN46" s="25">
        <f t="shared" si="8"/>
        <v>86.4</v>
      </c>
      <c r="BO46" s="26">
        <f t="shared" si="9"/>
        <v>0</v>
      </c>
      <c r="BU46" s="28">
        <f>+G46*24</f>
        <v>4.4666666666666668</v>
      </c>
      <c r="BV46">
        <f t="shared" si="12"/>
        <v>4.3500000000003638</v>
      </c>
    </row>
    <row r="47" spans="1:75" s="39" customFormat="1" ht="15" customHeight="1" x14ac:dyDescent="0.25">
      <c r="A47" s="44">
        <v>44105</v>
      </c>
      <c r="B47" s="45" t="s">
        <v>88</v>
      </c>
      <c r="C47" s="32">
        <v>17</v>
      </c>
      <c r="D47" s="33">
        <v>44106</v>
      </c>
      <c r="E47" s="34">
        <v>0.83819444444444446</v>
      </c>
      <c r="F47" s="34">
        <v>0.98055555555555562</v>
      </c>
      <c r="G47" s="34">
        <v>0.14236111111111116</v>
      </c>
      <c r="H47" s="34">
        <v>0.34166666666666662</v>
      </c>
      <c r="I47" s="17">
        <f t="shared" si="10"/>
        <v>8.1999999999999993</v>
      </c>
      <c r="J47" s="32" t="s">
        <v>70</v>
      </c>
      <c r="K47" s="32" t="s">
        <v>89</v>
      </c>
      <c r="L47" s="32"/>
      <c r="M47" s="32" t="s">
        <v>73</v>
      </c>
      <c r="N47" s="32">
        <v>10543</v>
      </c>
      <c r="O47" s="32">
        <v>10545.9</v>
      </c>
      <c r="P47" s="32">
        <f>9+3+116+16+72</f>
        <v>216</v>
      </c>
      <c r="Q47" s="35">
        <f>6.744+0.619+56.264+9.403+29.968</f>
        <v>102.998</v>
      </c>
      <c r="R47" s="32">
        <f>37+7+365+53+206</f>
        <v>668</v>
      </c>
      <c r="S47" s="32">
        <v>0</v>
      </c>
      <c r="T47" s="32">
        <v>781</v>
      </c>
      <c r="U47" s="32">
        <v>781</v>
      </c>
      <c r="V47" s="32">
        <f>3+2+36+1+5+18+1</f>
        <v>66</v>
      </c>
      <c r="W47" s="34">
        <v>0.12847222222222224</v>
      </c>
      <c r="X47" s="34">
        <v>7.6388888888888886E-3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3.472222222222222E-3</v>
      </c>
      <c r="AE47" s="34">
        <v>0</v>
      </c>
      <c r="AF47" s="34">
        <v>3.472222222222222E-3</v>
      </c>
      <c r="AG47" s="36">
        <f>IF(G47=0,0,Q47/(G47*24))</f>
        <v>30.145756097560966</v>
      </c>
      <c r="AH47" s="36">
        <f t="shared" si="0"/>
        <v>0.4768425925925926</v>
      </c>
      <c r="AI47" s="37">
        <f>IF(P47=0,0,P47/(G47*24))</f>
        <v>63.219512195121929</v>
      </c>
      <c r="AJ47" s="36">
        <f>IF(G47=0,0,V47/(G47*24))</f>
        <v>19.3170731707317</v>
      </c>
      <c r="AK47" s="36">
        <f t="shared" si="1"/>
        <v>0.64078914153672883</v>
      </c>
      <c r="AL47" s="36">
        <f>IF(H47=0,0,H47/G47)</f>
        <v>2.399999999999999</v>
      </c>
      <c r="AM47" s="36">
        <f t="shared" si="14"/>
        <v>3.0833333333333339</v>
      </c>
      <c r="AN47" s="36">
        <f t="shared" si="14"/>
        <v>0.18333333333333332</v>
      </c>
      <c r="AO47" s="36">
        <f t="shared" si="14"/>
        <v>0</v>
      </c>
      <c r="AP47" s="36">
        <f t="shared" si="14"/>
        <v>0</v>
      </c>
      <c r="AQ47" s="36">
        <f t="shared" si="14"/>
        <v>0</v>
      </c>
      <c r="AR47" s="36">
        <f t="shared" si="14"/>
        <v>0</v>
      </c>
      <c r="AS47" s="36">
        <f t="shared" si="14"/>
        <v>0</v>
      </c>
      <c r="AT47" s="36">
        <f t="shared" si="14"/>
        <v>8.3333333333333329E-2</v>
      </c>
      <c r="AU47" s="36">
        <f t="shared" si="14"/>
        <v>0</v>
      </c>
      <c r="AV47" s="36">
        <f t="shared" si="14"/>
        <v>8.3333333333333329E-2</v>
      </c>
      <c r="AW47" s="36">
        <f>G47*24</f>
        <v>3.4166666666666679</v>
      </c>
      <c r="AX47" s="36">
        <f t="shared" si="3"/>
        <v>3.2666666666666671</v>
      </c>
      <c r="AY47" s="38">
        <f>D47+E47</f>
        <v>44106.838194444441</v>
      </c>
      <c r="AZ47" s="38">
        <f>AY47+G47</f>
        <v>44106.98055555555</v>
      </c>
      <c r="BA47" s="39" t="str">
        <f>IF(AND(HOUR(E47)&gt;=6,HOUR(E47)&lt;14),"Turno2",IF(AND(HOUR(E47)&gt;=14,HOUR(E47)&lt;22),"Turno3","Turno1"))</f>
        <v>Turno3</v>
      </c>
      <c r="BB47" s="40">
        <f>D47*1</f>
        <v>44106</v>
      </c>
      <c r="BC47" s="39">
        <f t="shared" si="4"/>
        <v>2.8999999999996362</v>
      </c>
      <c r="BD47" s="36">
        <f t="shared" si="5"/>
        <v>0.36666666666703085</v>
      </c>
      <c r="BE47" s="41" t="str">
        <f t="shared" si="6"/>
        <v>SI</v>
      </c>
      <c r="BF47" s="46">
        <v>10</v>
      </c>
      <c r="BG47" s="46">
        <v>1</v>
      </c>
      <c r="BH47" s="46">
        <v>60</v>
      </c>
      <c r="BI47" s="47">
        <f t="shared" si="7"/>
        <v>-6</v>
      </c>
      <c r="BJ47" s="46" t="s">
        <v>73</v>
      </c>
      <c r="BK47" s="46">
        <v>0.47</v>
      </c>
      <c r="BL47" s="46" t="s">
        <v>74</v>
      </c>
      <c r="BM47" s="47">
        <f t="shared" si="11"/>
        <v>-6.8425925925926223E-3</v>
      </c>
      <c r="BN47" s="46">
        <f t="shared" si="8"/>
        <v>101.52</v>
      </c>
      <c r="BO47" s="47">
        <f t="shared" si="9"/>
        <v>0.59101654846335705</v>
      </c>
      <c r="BP47">
        <f>SUM(V47:V97)</f>
        <v>5972</v>
      </c>
      <c r="BQ47" s="39">
        <f>SUM(BH47:BH97)</f>
        <v>6172.5</v>
      </c>
      <c r="BR47" s="39">
        <f>+BQ47-BP47</f>
        <v>200.5</v>
      </c>
      <c r="BS47" s="28">
        <f>SUM(Q47:Q97)</f>
        <v>9583.1859999999961</v>
      </c>
      <c r="BT47" s="28">
        <f>SUM(P47:P97)</f>
        <v>20806</v>
      </c>
      <c r="BU47" s="28">
        <f>+G47*24</f>
        <v>3.4166666666666679</v>
      </c>
      <c r="BV47">
        <f t="shared" si="12"/>
        <v>2.8999999999996362</v>
      </c>
      <c r="BW47" s="39">
        <f>SUM(BV47:BV97)</f>
        <v>295.85000000000036</v>
      </c>
    </row>
    <row r="48" spans="1:75" ht="15" customHeight="1" x14ac:dyDescent="0.25">
      <c r="A48" s="48">
        <v>44105</v>
      </c>
      <c r="B48" s="49"/>
      <c r="C48" s="14">
        <v>7</v>
      </c>
      <c r="D48" s="15">
        <v>44106</v>
      </c>
      <c r="E48" s="16">
        <v>0.99513888888888891</v>
      </c>
      <c r="F48" s="16">
        <v>0.38750000000000001</v>
      </c>
      <c r="G48" s="16">
        <v>0.3923611111111111</v>
      </c>
      <c r="H48" s="16">
        <v>0.38958333333333334</v>
      </c>
      <c r="I48" s="17">
        <f t="shared" si="10"/>
        <v>9.35</v>
      </c>
      <c r="J48" s="14" t="s">
        <v>77</v>
      </c>
      <c r="K48" s="14" t="s">
        <v>90</v>
      </c>
      <c r="L48" s="14"/>
      <c r="M48" s="14" t="s">
        <v>73</v>
      </c>
      <c r="N48" s="14">
        <v>10545.9</v>
      </c>
      <c r="O48" s="14">
        <v>10554.45</v>
      </c>
      <c r="P48" s="14">
        <v>602</v>
      </c>
      <c r="Q48" s="18">
        <v>283.92399999999998</v>
      </c>
      <c r="R48" s="14">
        <v>1921</v>
      </c>
      <c r="S48" s="14">
        <v>120</v>
      </c>
      <c r="T48" s="14">
        <v>1621</v>
      </c>
      <c r="U48" s="14">
        <v>1741</v>
      </c>
      <c r="V48" s="14">
        <v>165</v>
      </c>
      <c r="W48" s="16">
        <v>0.34375</v>
      </c>
      <c r="X48" s="16">
        <v>1.1111111111111112E-2</v>
      </c>
      <c r="Y48" s="16">
        <v>2.0833333333333333E-3</v>
      </c>
      <c r="Z48" s="16">
        <v>0</v>
      </c>
      <c r="AA48" s="16">
        <v>0</v>
      </c>
      <c r="AB48" s="16">
        <v>0</v>
      </c>
      <c r="AC48" s="16">
        <v>0</v>
      </c>
      <c r="AD48" s="16">
        <v>2.0833333333333333E-3</v>
      </c>
      <c r="AE48" s="16">
        <v>0</v>
      </c>
      <c r="AF48" s="16">
        <v>3.1944444444444449E-2</v>
      </c>
      <c r="AG48" s="19">
        <f>IF(G48=0,0,Q48/(G48*24))</f>
        <v>30.151221238938053</v>
      </c>
      <c r="AH48" s="19">
        <f t="shared" si="0"/>
        <v>0.4716345514950166</v>
      </c>
      <c r="AI48" s="20">
        <f>IF(P48=0,0,P48/(G48*24))</f>
        <v>63.929203539823014</v>
      </c>
      <c r="AJ48" s="19">
        <f>IF(G48=0,0,V48/(G48*24))</f>
        <v>17.522123893805311</v>
      </c>
      <c r="AK48" s="19">
        <f t="shared" si="1"/>
        <v>0.58114143221425452</v>
      </c>
      <c r="AL48" s="19">
        <f>IF(H48=0,0,H48/G48)</f>
        <v>0.99292035398230094</v>
      </c>
      <c r="AM48" s="19">
        <f t="shared" si="14"/>
        <v>8.25</v>
      </c>
      <c r="AN48" s="19">
        <f t="shared" si="14"/>
        <v>0.26666666666666666</v>
      </c>
      <c r="AO48" s="19">
        <f t="shared" si="14"/>
        <v>0.05</v>
      </c>
      <c r="AP48" s="19">
        <f t="shared" si="14"/>
        <v>0</v>
      </c>
      <c r="AQ48" s="19">
        <f t="shared" si="14"/>
        <v>0</v>
      </c>
      <c r="AR48" s="19">
        <f t="shared" si="14"/>
        <v>0</v>
      </c>
      <c r="AS48" s="19">
        <f t="shared" si="14"/>
        <v>0</v>
      </c>
      <c r="AT48" s="19">
        <f t="shared" si="14"/>
        <v>0.05</v>
      </c>
      <c r="AU48" s="19">
        <f t="shared" si="14"/>
        <v>0</v>
      </c>
      <c r="AV48" s="19">
        <f t="shared" si="14"/>
        <v>0.76666666666666683</v>
      </c>
      <c r="AW48" s="19">
        <f>G48*24</f>
        <v>9.4166666666666661</v>
      </c>
      <c r="AX48" s="19">
        <f t="shared" si="3"/>
        <v>8.5666666666666682</v>
      </c>
      <c r="AY48" s="21">
        <f>D48+E48</f>
        <v>44106.995138888888</v>
      </c>
      <c r="AZ48" s="21">
        <f>AY48+G48</f>
        <v>44107.387499999997</v>
      </c>
      <c r="BA48" t="str">
        <f>IF(AND(HOUR(E48)&gt;=6,HOUR(E48)&lt;14),"Turno2",IF(AND(HOUR(E48)&gt;=14,HOUR(E48)&lt;22),"Turno3","Turno1"))</f>
        <v>Turno1</v>
      </c>
      <c r="BB48" s="22">
        <f>D48*1</f>
        <v>44106</v>
      </c>
      <c r="BC48">
        <f t="shared" si="4"/>
        <v>8.5500000000010914</v>
      </c>
      <c r="BD48" s="23">
        <f t="shared" si="5"/>
        <v>1.6666666665576813E-2</v>
      </c>
      <c r="BE48" s="24" t="str">
        <f t="shared" si="6"/>
        <v>SI</v>
      </c>
      <c r="BF48" s="50">
        <v>10</v>
      </c>
      <c r="BG48" s="50">
        <v>2</v>
      </c>
      <c r="BH48" s="50">
        <v>173</v>
      </c>
      <c r="BI48" s="51">
        <f t="shared" si="7"/>
        <v>8</v>
      </c>
      <c r="BJ48" s="50" t="s">
        <v>73</v>
      </c>
      <c r="BK48" s="50">
        <v>0.47</v>
      </c>
      <c r="BL48" s="50" t="s">
        <v>74</v>
      </c>
      <c r="BM48" s="51">
        <f t="shared" si="11"/>
        <v>-1.6345514950166229E-3</v>
      </c>
      <c r="BN48" s="50">
        <f t="shared" si="8"/>
        <v>282.94</v>
      </c>
      <c r="BO48" s="51">
        <f t="shared" si="9"/>
        <v>0.61143705379232349</v>
      </c>
      <c r="BU48" s="28">
        <f>+G48*24</f>
        <v>9.4166666666666661</v>
      </c>
      <c r="BV48">
        <f t="shared" si="12"/>
        <v>8.5500000000010914</v>
      </c>
    </row>
    <row r="49" spans="1:74" ht="15" customHeight="1" x14ac:dyDescent="0.25">
      <c r="A49" s="48">
        <v>44105</v>
      </c>
      <c r="B49" s="13"/>
      <c r="C49" s="14">
        <v>21</v>
      </c>
      <c r="D49" s="15">
        <v>44107</v>
      </c>
      <c r="E49" s="16">
        <v>0.60277777777777775</v>
      </c>
      <c r="F49" s="16">
        <v>0.97986111111111107</v>
      </c>
      <c r="G49" s="16">
        <v>0.37708333333333338</v>
      </c>
      <c r="H49" s="16">
        <v>0.3743055555555555</v>
      </c>
      <c r="I49" s="17">
        <f t="shared" si="10"/>
        <v>8.9833333333333325</v>
      </c>
      <c r="J49" s="14" t="s">
        <v>70</v>
      </c>
      <c r="K49" s="14" t="s">
        <v>89</v>
      </c>
      <c r="L49" s="14"/>
      <c r="M49" s="14" t="s">
        <v>73</v>
      </c>
      <c r="N49" s="14">
        <v>10558.5</v>
      </c>
      <c r="O49" s="14">
        <v>10567.4</v>
      </c>
      <c r="P49" s="14">
        <v>668</v>
      </c>
      <c r="Q49" s="18">
        <v>299.77999999999997</v>
      </c>
      <c r="R49" s="14">
        <v>2198</v>
      </c>
      <c r="S49" s="14">
        <v>0</v>
      </c>
      <c r="T49" s="14">
        <v>1930</v>
      </c>
      <c r="U49" s="14">
        <v>1930</v>
      </c>
      <c r="V49" s="14">
        <v>181</v>
      </c>
      <c r="W49" s="16">
        <v>0.35833333333333334</v>
      </c>
      <c r="X49" s="16">
        <v>1.1111111111111112E-2</v>
      </c>
      <c r="Y49" s="16">
        <v>0</v>
      </c>
      <c r="Z49" s="16">
        <v>0</v>
      </c>
      <c r="AA49" s="16">
        <v>0</v>
      </c>
      <c r="AB49" s="16">
        <v>2.0833333333333333E-3</v>
      </c>
      <c r="AC49" s="16">
        <v>0</v>
      </c>
      <c r="AD49" s="16">
        <v>0</v>
      </c>
      <c r="AE49" s="16">
        <v>0</v>
      </c>
      <c r="AF49" s="16">
        <v>4.1666666666666666E-3</v>
      </c>
      <c r="AG49" s="19">
        <f>IF(G49=0,0,Q49/(G49*24))</f>
        <v>33.124861878453032</v>
      </c>
      <c r="AH49" s="19">
        <f t="shared" si="0"/>
        <v>0.44877245508982033</v>
      </c>
      <c r="AI49" s="20">
        <f>IF(P49=0,0,P49/(G49*24))</f>
        <v>73.812154696132595</v>
      </c>
      <c r="AJ49" s="19">
        <f>IF(G49=0,0,V49/(G49*24))</f>
        <v>20</v>
      </c>
      <c r="AK49" s="19">
        <f t="shared" si="1"/>
        <v>0.60377610247514846</v>
      </c>
      <c r="AL49" s="19">
        <f>IF(H49=0,0,H49/G49)</f>
        <v>0.99263351749539563</v>
      </c>
      <c r="AM49" s="19">
        <f t="shared" si="14"/>
        <v>8.6</v>
      </c>
      <c r="AN49" s="19">
        <f t="shared" si="14"/>
        <v>0.26666666666666666</v>
      </c>
      <c r="AO49" s="19">
        <f t="shared" si="14"/>
        <v>0</v>
      </c>
      <c r="AP49" s="19">
        <f t="shared" si="14"/>
        <v>0</v>
      </c>
      <c r="AQ49" s="19">
        <f t="shared" si="14"/>
        <v>0</v>
      </c>
      <c r="AR49" s="19">
        <f t="shared" si="14"/>
        <v>0.05</v>
      </c>
      <c r="AS49" s="19">
        <f t="shared" si="14"/>
        <v>0</v>
      </c>
      <c r="AT49" s="19">
        <f t="shared" si="14"/>
        <v>0</v>
      </c>
      <c r="AU49" s="19">
        <f t="shared" si="14"/>
        <v>0</v>
      </c>
      <c r="AV49" s="19">
        <f t="shared" si="14"/>
        <v>0.1</v>
      </c>
      <c r="AW49" s="19">
        <f>G49*24</f>
        <v>9.0500000000000007</v>
      </c>
      <c r="AX49" s="19">
        <f t="shared" si="3"/>
        <v>8.8666666666666671</v>
      </c>
      <c r="AY49" s="21">
        <f>D49+E49</f>
        <v>44107.602777777778</v>
      </c>
      <c r="AZ49" s="21">
        <f>AY49+G49</f>
        <v>44107.979861111111</v>
      </c>
      <c r="BA49" t="str">
        <f>IF(AND(HOUR(E49)&gt;=6,HOUR(E49)&lt;14),"Turno2",IF(AND(HOUR(E49)&gt;=14,HOUR(E49)&lt;22),"Turno3","Turno1"))</f>
        <v>Turno3</v>
      </c>
      <c r="BB49" s="22">
        <f>D49*1</f>
        <v>44107</v>
      </c>
      <c r="BC49">
        <f t="shared" si="4"/>
        <v>8.8999999999996362</v>
      </c>
      <c r="BD49" s="23">
        <f t="shared" si="5"/>
        <v>-3.3333333332969062E-2</v>
      </c>
      <c r="BE49" s="24" t="str">
        <f t="shared" si="6"/>
        <v>SI</v>
      </c>
      <c r="BF49" s="50">
        <v>10</v>
      </c>
      <c r="BG49" s="50">
        <v>3</v>
      </c>
      <c r="BH49" s="50">
        <v>187</v>
      </c>
      <c r="BI49" s="51">
        <f t="shared" si="7"/>
        <v>6</v>
      </c>
      <c r="BJ49" s="50" t="s">
        <v>73</v>
      </c>
      <c r="BK49" s="50">
        <v>0.47</v>
      </c>
      <c r="BL49" s="50" t="s">
        <v>74</v>
      </c>
      <c r="BM49" s="51">
        <f t="shared" si="11"/>
        <v>2.1227544910179641E-2</v>
      </c>
      <c r="BN49" s="50">
        <f t="shared" si="8"/>
        <v>313.95999999999998</v>
      </c>
      <c r="BO49" s="51">
        <f t="shared" si="9"/>
        <v>0.59561727608612569</v>
      </c>
      <c r="BU49" s="28">
        <f>+G49*24</f>
        <v>9.0500000000000007</v>
      </c>
      <c r="BV49">
        <f t="shared" si="12"/>
        <v>8.8999999999996362</v>
      </c>
    </row>
    <row r="50" spans="1:74" ht="15" customHeight="1" x14ac:dyDescent="0.25">
      <c r="A50" s="48">
        <v>44105</v>
      </c>
      <c r="B50" s="13"/>
      <c r="C50" s="14">
        <v>11</v>
      </c>
      <c r="D50" s="15">
        <v>44107</v>
      </c>
      <c r="E50" s="16">
        <v>0.99791666666666667</v>
      </c>
      <c r="F50" s="16">
        <v>0.39027777777777778</v>
      </c>
      <c r="G50" s="16">
        <v>0.3923611111111111</v>
      </c>
      <c r="H50" s="16">
        <v>0.3923611111111111</v>
      </c>
      <c r="I50" s="17">
        <f t="shared" si="10"/>
        <v>9.4166666666666661</v>
      </c>
      <c r="J50" s="14" t="s">
        <v>77</v>
      </c>
      <c r="K50" s="14" t="s">
        <v>90</v>
      </c>
      <c r="L50" s="14"/>
      <c r="M50" s="14" t="s">
        <v>73</v>
      </c>
      <c r="N50" s="14">
        <v>10567.4</v>
      </c>
      <c r="O50" s="14">
        <v>10575.45</v>
      </c>
      <c r="P50" s="14">
        <v>625</v>
      </c>
      <c r="Q50" s="18">
        <v>310.50799999999998</v>
      </c>
      <c r="R50" s="14">
        <v>2125</v>
      </c>
      <c r="S50" s="14">
        <v>0</v>
      </c>
      <c r="T50" s="14">
        <v>1532</v>
      </c>
      <c r="U50" s="14">
        <v>1532</v>
      </c>
      <c r="V50" s="14">
        <v>156</v>
      </c>
      <c r="W50" s="16">
        <v>0.32708333333333334</v>
      </c>
      <c r="X50" s="16">
        <v>1.1805555555555555E-2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5.2777777777777778E-2</v>
      </c>
      <c r="AG50" s="19">
        <f>IF(G50=0,0,Q50/(G50*24))</f>
        <v>32.974300884955753</v>
      </c>
      <c r="AH50" s="19">
        <f t="shared" si="0"/>
        <v>0.49681279999999994</v>
      </c>
      <c r="AI50" s="20">
        <f>IF(P50=0,0,P50/(G50*24))</f>
        <v>66.371681415929203</v>
      </c>
      <c r="AJ50" s="19">
        <f>IF(G50=0,0,V50/(G50*24))</f>
        <v>16.56637168141593</v>
      </c>
      <c r="AK50" s="19">
        <f t="shared" si="1"/>
        <v>0.5024025145889961</v>
      </c>
      <c r="AL50" s="19">
        <f>IF(H50=0,0,H50/G50)</f>
        <v>1</v>
      </c>
      <c r="AM50" s="19">
        <f t="shared" ref="AM50:AV75" si="15">W50*24</f>
        <v>7.85</v>
      </c>
      <c r="AN50" s="19">
        <f t="shared" si="15"/>
        <v>0.28333333333333333</v>
      </c>
      <c r="AO50" s="19">
        <f t="shared" si="15"/>
        <v>0</v>
      </c>
      <c r="AP50" s="19">
        <f t="shared" si="15"/>
        <v>0</v>
      </c>
      <c r="AQ50" s="19">
        <f t="shared" si="15"/>
        <v>0</v>
      </c>
      <c r="AR50" s="19">
        <f t="shared" si="15"/>
        <v>0</v>
      </c>
      <c r="AS50" s="19">
        <f t="shared" si="15"/>
        <v>0</v>
      </c>
      <c r="AT50" s="19">
        <f t="shared" si="15"/>
        <v>0</v>
      </c>
      <c r="AU50" s="19">
        <f t="shared" si="15"/>
        <v>0</v>
      </c>
      <c r="AV50" s="19">
        <f t="shared" si="15"/>
        <v>1.2666666666666666</v>
      </c>
      <c r="AW50" s="19">
        <f>G50*24</f>
        <v>9.4166666666666661</v>
      </c>
      <c r="AX50" s="19">
        <f t="shared" si="3"/>
        <v>8.1333333333333329</v>
      </c>
      <c r="AY50" s="21">
        <f>D50+E50</f>
        <v>44107.997916666667</v>
      </c>
      <c r="AZ50" s="21">
        <f>AY50+G50</f>
        <v>44108.390277777777</v>
      </c>
      <c r="BA50" t="str">
        <f>IF(AND(HOUR(E50)&gt;=6,HOUR(E50)&lt;14),"Turno2",IF(AND(HOUR(E50)&gt;=14,HOUR(E50)&lt;22),"Turno3","Turno1"))</f>
        <v>Turno1</v>
      </c>
      <c r="BB50" s="22">
        <f>D50*1</f>
        <v>44107</v>
      </c>
      <c r="BC50">
        <f t="shared" si="4"/>
        <v>8.0500000000010914</v>
      </c>
      <c r="BD50" s="23">
        <f t="shared" si="5"/>
        <v>8.3333333332241466E-2</v>
      </c>
      <c r="BE50" s="24" t="str">
        <f t="shared" si="6"/>
        <v>SI</v>
      </c>
      <c r="BF50" s="50">
        <v>10</v>
      </c>
      <c r="BG50" s="50">
        <v>4</v>
      </c>
      <c r="BH50" s="50">
        <v>161.5</v>
      </c>
      <c r="BI50" s="51">
        <f t="shared" si="7"/>
        <v>5.5</v>
      </c>
      <c r="BJ50" s="50" t="s">
        <v>73</v>
      </c>
      <c r="BK50" s="50">
        <v>0.47</v>
      </c>
      <c r="BL50" s="50" t="s">
        <v>74</v>
      </c>
      <c r="BM50" s="51">
        <f t="shared" si="11"/>
        <v>-2.681279999999997E-2</v>
      </c>
      <c r="BN50" s="50">
        <f t="shared" si="8"/>
        <v>293.75</v>
      </c>
      <c r="BO50" s="51">
        <f t="shared" si="9"/>
        <v>0.54978723404255314</v>
      </c>
      <c r="BU50" s="28">
        <f>+G50*24</f>
        <v>9.4166666666666661</v>
      </c>
      <c r="BV50">
        <f t="shared" si="12"/>
        <v>8.0500000000010914</v>
      </c>
    </row>
    <row r="51" spans="1:74" ht="15" customHeight="1" x14ac:dyDescent="0.25">
      <c r="A51" s="48">
        <v>44105</v>
      </c>
      <c r="B51" s="13"/>
      <c r="C51" s="14">
        <v>26</v>
      </c>
      <c r="D51" s="15">
        <v>44108</v>
      </c>
      <c r="E51" s="16">
        <v>0.6020833333333333</v>
      </c>
      <c r="F51" s="16">
        <v>0.97569444444444453</v>
      </c>
      <c r="G51" s="16">
        <v>0.37291666666666662</v>
      </c>
      <c r="H51" s="16">
        <v>0.36736111111111108</v>
      </c>
      <c r="I51" s="17">
        <f t="shared" si="10"/>
        <v>8.8166666666666664</v>
      </c>
      <c r="J51" s="14" t="s">
        <v>70</v>
      </c>
      <c r="K51" s="14" t="s">
        <v>89</v>
      </c>
      <c r="L51" s="14"/>
      <c r="M51" s="14" t="s">
        <v>73</v>
      </c>
      <c r="N51" s="14">
        <v>10578.95</v>
      </c>
      <c r="O51" s="14">
        <v>10587.65</v>
      </c>
      <c r="P51" s="14">
        <v>635</v>
      </c>
      <c r="Q51" s="18">
        <v>286.18200000000002</v>
      </c>
      <c r="R51" s="14">
        <v>2126</v>
      </c>
      <c r="S51" s="14">
        <v>0</v>
      </c>
      <c r="T51" s="14">
        <v>1327</v>
      </c>
      <c r="U51" s="14">
        <v>1327</v>
      </c>
      <c r="V51" s="14">
        <v>174</v>
      </c>
      <c r="W51" s="16">
        <v>0.35069444444444442</v>
      </c>
      <c r="X51" s="16">
        <v>1.1805555555555555E-2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4.8611111111111112E-3</v>
      </c>
      <c r="AE51" s="16">
        <v>0</v>
      </c>
      <c r="AF51" s="16">
        <v>4.1666666666666666E-3</v>
      </c>
      <c r="AG51" s="19">
        <f>IF(G51=0,0,Q51/(G51*24))</f>
        <v>31.975642458100562</v>
      </c>
      <c r="AH51" s="19">
        <f t="shared" si="0"/>
        <v>0.45068031496062994</v>
      </c>
      <c r="AI51" s="20">
        <f>IF(P51=0,0,P51/(G51*24))</f>
        <v>70.949720670391073</v>
      </c>
      <c r="AJ51" s="19">
        <f>IF(G51=0,0,V51/(G51*24))</f>
        <v>19.441340782122907</v>
      </c>
      <c r="AK51" s="19">
        <f t="shared" si="1"/>
        <v>0.60800469631213705</v>
      </c>
      <c r="AL51" s="19">
        <f>IF(H51=0,0,H51/G51)</f>
        <v>0.98510242085661082</v>
      </c>
      <c r="AM51" s="19">
        <f t="shared" si="15"/>
        <v>8.4166666666666661</v>
      </c>
      <c r="AN51" s="19">
        <f t="shared" si="15"/>
        <v>0.28333333333333333</v>
      </c>
      <c r="AO51" s="19">
        <f t="shared" si="15"/>
        <v>0</v>
      </c>
      <c r="AP51" s="19">
        <f t="shared" si="15"/>
        <v>0</v>
      </c>
      <c r="AQ51" s="19">
        <f t="shared" si="15"/>
        <v>0</v>
      </c>
      <c r="AR51" s="19">
        <f t="shared" si="15"/>
        <v>0</v>
      </c>
      <c r="AS51" s="19">
        <f t="shared" si="15"/>
        <v>0</v>
      </c>
      <c r="AT51" s="19">
        <f t="shared" si="15"/>
        <v>0.11666666666666667</v>
      </c>
      <c r="AU51" s="19">
        <f t="shared" si="15"/>
        <v>0</v>
      </c>
      <c r="AV51" s="19">
        <f t="shared" si="15"/>
        <v>0.1</v>
      </c>
      <c r="AW51" s="19">
        <f>G51*24</f>
        <v>8.9499999999999993</v>
      </c>
      <c r="AX51" s="19">
        <f t="shared" si="3"/>
        <v>8.6999999999999993</v>
      </c>
      <c r="AY51" s="21">
        <f>D51+E51</f>
        <v>44108.602083333331</v>
      </c>
      <c r="AZ51" s="21">
        <f>AY51+G51</f>
        <v>44108.974999999999</v>
      </c>
      <c r="BA51" t="str">
        <f>IF(AND(HOUR(E51)&gt;=6,HOUR(E51)&lt;14),"Turno2",IF(AND(HOUR(E51)&gt;=14,HOUR(E51)&lt;22),"Turno3","Turno1"))</f>
        <v>Turno3</v>
      </c>
      <c r="BB51" s="22">
        <f>D51*1</f>
        <v>44108</v>
      </c>
      <c r="BC51">
        <f t="shared" si="4"/>
        <v>8.6999999999989086</v>
      </c>
      <c r="BD51" s="23">
        <f t="shared" si="5"/>
        <v>1.0906830993917538E-12</v>
      </c>
      <c r="BE51" s="24" t="str">
        <f t="shared" si="6"/>
        <v>SI</v>
      </c>
      <c r="BF51" s="50">
        <v>10</v>
      </c>
      <c r="BG51" s="50">
        <v>5</v>
      </c>
      <c r="BH51" s="50">
        <v>177.5</v>
      </c>
      <c r="BI51" s="51">
        <f t="shared" si="7"/>
        <v>3.5</v>
      </c>
      <c r="BJ51" s="50" t="s">
        <v>73</v>
      </c>
      <c r="BK51" s="50">
        <v>0.47</v>
      </c>
      <c r="BL51" s="50" t="s">
        <v>74</v>
      </c>
      <c r="BM51" s="51">
        <f t="shared" si="11"/>
        <v>1.9319685039370038E-2</v>
      </c>
      <c r="BN51" s="50">
        <f t="shared" si="8"/>
        <v>298.45</v>
      </c>
      <c r="BO51" s="51">
        <f t="shared" si="9"/>
        <v>0.5947394873513151</v>
      </c>
      <c r="BU51" s="28">
        <f>+G51*24</f>
        <v>8.9499999999999993</v>
      </c>
      <c r="BV51">
        <f t="shared" si="12"/>
        <v>8.6999999999989086</v>
      </c>
    </row>
    <row r="52" spans="1:74" ht="15" customHeight="1" x14ac:dyDescent="0.25">
      <c r="A52" s="48">
        <v>44105</v>
      </c>
      <c r="B52" s="13"/>
      <c r="C52" s="14">
        <v>21</v>
      </c>
      <c r="D52" s="15">
        <v>44108</v>
      </c>
      <c r="E52" s="16">
        <v>0.99791666666666667</v>
      </c>
      <c r="F52" s="16">
        <v>0.39999999999999997</v>
      </c>
      <c r="G52" s="16">
        <v>0.40208333333333335</v>
      </c>
      <c r="H52" s="16">
        <v>0.40208333333333335</v>
      </c>
      <c r="I52" s="17">
        <f t="shared" si="10"/>
        <v>9.65</v>
      </c>
      <c r="J52" s="14" t="s">
        <v>77</v>
      </c>
      <c r="K52" s="14" t="s">
        <v>90</v>
      </c>
      <c r="L52" s="14"/>
      <c r="M52" s="14" t="s">
        <v>73</v>
      </c>
      <c r="N52" s="14">
        <v>10587.65</v>
      </c>
      <c r="O52" s="14">
        <v>10595.8</v>
      </c>
      <c r="P52" s="14">
        <v>643</v>
      </c>
      <c r="Q52" s="18">
        <v>316.226</v>
      </c>
      <c r="R52" s="14">
        <v>2120</v>
      </c>
      <c r="S52" s="14">
        <v>0</v>
      </c>
      <c r="T52" s="14">
        <v>1185</v>
      </c>
      <c r="U52" s="14">
        <v>1185</v>
      </c>
      <c r="V52" s="14">
        <v>162</v>
      </c>
      <c r="W52" s="16">
        <v>0.32847222222222222</v>
      </c>
      <c r="X52" s="16">
        <v>1.1805555555555555E-2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6.1111111111111116E-2</v>
      </c>
      <c r="AG52" s="19">
        <f>IF(G52=0,0,Q52/(G52*24))</f>
        <v>32.769533678756474</v>
      </c>
      <c r="AH52" s="19">
        <f t="shared" si="0"/>
        <v>0.49179782270606531</v>
      </c>
      <c r="AI52" s="20">
        <f>IF(P52=0,0,P52/(G52*24))</f>
        <v>66.632124352331601</v>
      </c>
      <c r="AJ52" s="19">
        <f>IF(G52=0,0,V52/(G52*24))</f>
        <v>16.787564766839377</v>
      </c>
      <c r="AK52" s="19">
        <f t="shared" si="1"/>
        <v>0.51229184191053234</v>
      </c>
      <c r="AL52" s="19">
        <f>IF(H52=0,0,H52/G52)</f>
        <v>1</v>
      </c>
      <c r="AM52" s="19">
        <f t="shared" si="15"/>
        <v>7.8833333333333329</v>
      </c>
      <c r="AN52" s="19">
        <f t="shared" si="15"/>
        <v>0.28333333333333333</v>
      </c>
      <c r="AO52" s="19">
        <f t="shared" si="15"/>
        <v>0</v>
      </c>
      <c r="AP52" s="19">
        <f t="shared" si="15"/>
        <v>0</v>
      </c>
      <c r="AQ52" s="19">
        <f t="shared" si="15"/>
        <v>0</v>
      </c>
      <c r="AR52" s="19">
        <f t="shared" si="15"/>
        <v>0</v>
      </c>
      <c r="AS52" s="19">
        <f t="shared" si="15"/>
        <v>0</v>
      </c>
      <c r="AT52" s="19">
        <f t="shared" si="15"/>
        <v>0</v>
      </c>
      <c r="AU52" s="19">
        <f t="shared" si="15"/>
        <v>0</v>
      </c>
      <c r="AV52" s="19">
        <f t="shared" si="15"/>
        <v>1.4666666666666668</v>
      </c>
      <c r="AW52" s="19">
        <f>G52*24</f>
        <v>9.65</v>
      </c>
      <c r="AX52" s="19">
        <f t="shared" si="3"/>
        <v>8.1666666666666661</v>
      </c>
      <c r="AY52" s="21">
        <f>D52+E52</f>
        <v>44108.997916666667</v>
      </c>
      <c r="AZ52" s="21">
        <f>AY52+G52</f>
        <v>44109.4</v>
      </c>
      <c r="BA52" t="str">
        <f>IF(AND(HOUR(E52)&gt;=6,HOUR(E52)&lt;14),"Turno2",IF(AND(HOUR(E52)&gt;=14,HOUR(E52)&lt;22),"Turno3","Turno1"))</f>
        <v>Turno1</v>
      </c>
      <c r="BB52" s="22">
        <f>D52*1</f>
        <v>44108</v>
      </c>
      <c r="BC52">
        <f t="shared" si="4"/>
        <v>8.1499999999996362</v>
      </c>
      <c r="BD52" s="23">
        <f t="shared" si="5"/>
        <v>1.6666666667029872E-2</v>
      </c>
      <c r="BE52" s="24" t="str">
        <f t="shared" si="6"/>
        <v>SI</v>
      </c>
      <c r="BF52" s="50">
        <v>10</v>
      </c>
      <c r="BG52" s="50">
        <v>6</v>
      </c>
      <c r="BH52" s="50">
        <v>167</v>
      </c>
      <c r="BI52" s="51">
        <f t="shared" si="7"/>
        <v>5</v>
      </c>
      <c r="BJ52" s="50" t="s">
        <v>73</v>
      </c>
      <c r="BK52" s="50">
        <v>0.47</v>
      </c>
      <c r="BL52" s="50" t="s">
        <v>74</v>
      </c>
      <c r="BM52" s="51">
        <f t="shared" si="11"/>
        <v>-2.179782270606534E-2</v>
      </c>
      <c r="BN52" s="50">
        <f t="shared" si="8"/>
        <v>302.20999999999998</v>
      </c>
      <c r="BO52" s="51">
        <f t="shared" si="9"/>
        <v>0.55259587703914503</v>
      </c>
      <c r="BU52" s="28">
        <f>+G52*24</f>
        <v>9.65</v>
      </c>
      <c r="BV52">
        <f t="shared" si="12"/>
        <v>8.1499999999996362</v>
      </c>
    </row>
    <row r="53" spans="1:74" x14ac:dyDescent="0.25">
      <c r="A53" s="48">
        <v>44105</v>
      </c>
      <c r="B53" s="13"/>
      <c r="C53" s="14">
        <v>1</v>
      </c>
      <c r="D53" s="15">
        <v>44109</v>
      </c>
      <c r="E53" s="16">
        <v>0.61111111111111105</v>
      </c>
      <c r="F53" s="16">
        <v>0.96527777777777779</v>
      </c>
      <c r="G53" s="16">
        <v>0.35416666666666669</v>
      </c>
      <c r="H53" s="16">
        <v>0.31597222222222221</v>
      </c>
      <c r="I53" s="17">
        <f t="shared" si="10"/>
        <v>7.583333333333333</v>
      </c>
      <c r="J53" s="14" t="s">
        <v>70</v>
      </c>
      <c r="K53" s="14" t="s">
        <v>91</v>
      </c>
      <c r="L53" s="14"/>
      <c r="M53" s="14" t="s">
        <v>73</v>
      </c>
      <c r="N53" s="14">
        <v>10599.1</v>
      </c>
      <c r="O53" s="14">
        <v>10606.85</v>
      </c>
      <c r="P53" s="14">
        <v>601</v>
      </c>
      <c r="Q53" s="18">
        <v>264.49299999999999</v>
      </c>
      <c r="R53" s="14">
        <v>2107</v>
      </c>
      <c r="S53" s="14">
        <v>0</v>
      </c>
      <c r="T53" s="14">
        <v>1187</v>
      </c>
      <c r="U53" s="14">
        <v>1187</v>
      </c>
      <c r="V53" s="14">
        <v>160</v>
      </c>
      <c r="W53" s="16">
        <v>0.30694444444444441</v>
      </c>
      <c r="X53" s="16">
        <v>8.3333333333333332E-3</v>
      </c>
      <c r="Y53" s="16">
        <v>0</v>
      </c>
      <c r="Z53" s="16">
        <v>0</v>
      </c>
      <c r="AA53" s="16">
        <v>3.3333333333333333E-2</v>
      </c>
      <c r="AB53" s="16">
        <v>4.1666666666666666E-3</v>
      </c>
      <c r="AC53" s="16">
        <v>0</v>
      </c>
      <c r="AD53" s="16">
        <v>0</v>
      </c>
      <c r="AE53" s="16">
        <v>0</v>
      </c>
      <c r="AF53" s="16">
        <v>0</v>
      </c>
      <c r="AG53" s="19">
        <f>IF(G53=0,0,Q53/(G53*24))</f>
        <v>31.116823529411764</v>
      </c>
      <c r="AH53" s="19">
        <f t="shared" si="0"/>
        <v>0.44008818635607322</v>
      </c>
      <c r="AI53" s="20">
        <f>IF(P53=0,0,P53/(G53*24))</f>
        <v>70.705882352941174</v>
      </c>
      <c r="AJ53" s="19">
        <f>IF(G53=0,0,V53/(G53*24))</f>
        <v>18.823529411764707</v>
      </c>
      <c r="AK53" s="19">
        <f t="shared" si="1"/>
        <v>0.60493094335199793</v>
      </c>
      <c r="AL53" s="19">
        <f>IF(H53=0,0,H53/G53)</f>
        <v>0.89215686274509798</v>
      </c>
      <c r="AM53" s="19">
        <f t="shared" si="15"/>
        <v>7.3666666666666654</v>
      </c>
      <c r="AN53" s="19">
        <f t="shared" si="15"/>
        <v>0.2</v>
      </c>
      <c r="AO53" s="19">
        <f t="shared" si="15"/>
        <v>0</v>
      </c>
      <c r="AP53" s="19">
        <f t="shared" si="15"/>
        <v>0</v>
      </c>
      <c r="AQ53" s="19">
        <f t="shared" si="15"/>
        <v>0.8</v>
      </c>
      <c r="AR53" s="19">
        <f t="shared" si="15"/>
        <v>0.1</v>
      </c>
      <c r="AS53" s="19">
        <f t="shared" si="15"/>
        <v>0</v>
      </c>
      <c r="AT53" s="19">
        <f t="shared" si="15"/>
        <v>0</v>
      </c>
      <c r="AU53" s="19">
        <f t="shared" si="15"/>
        <v>0</v>
      </c>
      <c r="AV53" s="19">
        <f t="shared" si="15"/>
        <v>0</v>
      </c>
      <c r="AW53" s="19">
        <f>G53*24</f>
        <v>8.5</v>
      </c>
      <c r="AX53" s="19">
        <f t="shared" si="3"/>
        <v>7.5666666666666655</v>
      </c>
      <c r="AY53" s="21">
        <f>D53+E53</f>
        <v>44109.611111111109</v>
      </c>
      <c r="AZ53" s="21">
        <f>AY53+G53</f>
        <v>44109.965277777774</v>
      </c>
      <c r="BA53" t="str">
        <f>IF(AND(HOUR(E53)&gt;=6,HOUR(E53)&lt;14),"Turno2",IF(AND(HOUR(E53)&gt;=14,HOUR(E53)&lt;22),"Turno3","Turno1"))</f>
        <v>Turno3</v>
      </c>
      <c r="BB53" s="22">
        <f>D53*1</f>
        <v>44109</v>
      </c>
      <c r="BC53">
        <f t="shared" si="4"/>
        <v>7.75</v>
      </c>
      <c r="BD53" s="23">
        <f t="shared" si="5"/>
        <v>-0.18333333333333446</v>
      </c>
      <c r="BE53" s="24" t="str">
        <f t="shared" si="6"/>
        <v>SI</v>
      </c>
      <c r="BF53" s="50">
        <v>10</v>
      </c>
      <c r="BG53" s="50">
        <v>8</v>
      </c>
      <c r="BH53" s="50">
        <v>144.5</v>
      </c>
      <c r="BI53" s="51">
        <f t="shared" si="7"/>
        <v>-15.5</v>
      </c>
      <c r="BJ53" s="50" t="s">
        <v>73</v>
      </c>
      <c r="BK53" s="50">
        <v>0.47</v>
      </c>
      <c r="BL53" s="50" t="s">
        <v>74</v>
      </c>
      <c r="BM53" s="51">
        <f t="shared" si="11"/>
        <v>2.9911813643926755E-2</v>
      </c>
      <c r="BN53" s="50">
        <f t="shared" si="8"/>
        <v>282.46999999999997</v>
      </c>
      <c r="BO53" s="51">
        <f t="shared" si="9"/>
        <v>0.51155874960172765</v>
      </c>
      <c r="BU53" s="28">
        <f>+G53*24</f>
        <v>8.5</v>
      </c>
      <c r="BV53">
        <f t="shared" si="12"/>
        <v>7.75</v>
      </c>
    </row>
    <row r="54" spans="1:74" x14ac:dyDescent="0.25">
      <c r="A54" s="48">
        <v>44105</v>
      </c>
      <c r="B54" s="13"/>
      <c r="C54" s="14">
        <v>3</v>
      </c>
      <c r="D54" s="15">
        <v>44109</v>
      </c>
      <c r="E54" s="16">
        <v>0.96527777777777779</v>
      </c>
      <c r="F54" s="16">
        <v>0.97986111111111107</v>
      </c>
      <c r="G54" s="16">
        <v>1.3888888888888888E-2</v>
      </c>
      <c r="H54" s="16">
        <v>1.3888888888888888E-2</v>
      </c>
      <c r="I54" s="17">
        <f t="shared" si="10"/>
        <v>0.33333333333333331</v>
      </c>
      <c r="J54" s="14" t="s">
        <v>77</v>
      </c>
      <c r="K54" s="14" t="s">
        <v>91</v>
      </c>
      <c r="L54" s="14"/>
      <c r="M54" s="14" t="s">
        <v>73</v>
      </c>
      <c r="N54" s="14">
        <v>10606.85</v>
      </c>
      <c r="O54" s="14">
        <v>10607.1</v>
      </c>
      <c r="P54" s="14">
        <v>20</v>
      </c>
      <c r="Q54" s="18">
        <v>7.8789999999999996</v>
      </c>
      <c r="R54" s="14">
        <v>65</v>
      </c>
      <c r="S54" s="14">
        <v>0</v>
      </c>
      <c r="T54" s="14">
        <v>51</v>
      </c>
      <c r="U54" s="14">
        <v>51</v>
      </c>
      <c r="V54" s="14">
        <v>5</v>
      </c>
      <c r="W54" s="16">
        <v>1.3888888888888888E-2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9">
        <f>IF(G54=0,0,Q54/(G54*24))</f>
        <v>23.637</v>
      </c>
      <c r="AH54" s="19">
        <f t="shared" si="0"/>
        <v>0.39394999999999997</v>
      </c>
      <c r="AI54" s="20">
        <f>IF(P54=0,0,P54/(G54*24))</f>
        <v>60</v>
      </c>
      <c r="AJ54" s="19">
        <f>IF(G54=0,0,V54/(G54*24))</f>
        <v>15</v>
      </c>
      <c r="AK54" s="19">
        <f t="shared" si="1"/>
        <v>0.63459829927655798</v>
      </c>
      <c r="AL54" s="19">
        <f>IF(H54=0,0,H54/G54)</f>
        <v>1</v>
      </c>
      <c r="AM54" s="19">
        <f t="shared" si="15"/>
        <v>0.33333333333333331</v>
      </c>
      <c r="AN54" s="19">
        <f t="shared" si="15"/>
        <v>0</v>
      </c>
      <c r="AO54" s="19">
        <f t="shared" si="15"/>
        <v>0</v>
      </c>
      <c r="AP54" s="19">
        <f t="shared" si="15"/>
        <v>0</v>
      </c>
      <c r="AQ54" s="19">
        <f t="shared" si="15"/>
        <v>0</v>
      </c>
      <c r="AR54" s="19">
        <f t="shared" si="15"/>
        <v>0</v>
      </c>
      <c r="AS54" s="19">
        <f t="shared" si="15"/>
        <v>0</v>
      </c>
      <c r="AT54" s="19">
        <f t="shared" si="15"/>
        <v>0</v>
      </c>
      <c r="AU54" s="19">
        <f t="shared" si="15"/>
        <v>0</v>
      </c>
      <c r="AV54" s="19">
        <f t="shared" si="15"/>
        <v>0</v>
      </c>
      <c r="AW54" s="19">
        <f>G54*24</f>
        <v>0.33333333333333331</v>
      </c>
      <c r="AX54" s="19">
        <f t="shared" si="3"/>
        <v>0.33333333333333331</v>
      </c>
      <c r="AY54" s="21">
        <f>D54+E54</f>
        <v>44109.965277777781</v>
      </c>
      <c r="AZ54" s="21">
        <f>AY54+G54</f>
        <v>44109.979166666672</v>
      </c>
      <c r="BA54" t="str">
        <f>IF(AND(HOUR(E54)&gt;=6,HOUR(E54)&lt;14),"Turno2",IF(AND(HOUR(E54)&gt;=14,HOUR(E54)&lt;22),"Turno3","Turno1"))</f>
        <v>Turno1</v>
      </c>
      <c r="BB54" s="22">
        <f>D54*1</f>
        <v>44109</v>
      </c>
      <c r="BC54">
        <f t="shared" si="4"/>
        <v>0.25</v>
      </c>
      <c r="BD54" s="23">
        <f t="shared" si="5"/>
        <v>8.3333333333333315E-2</v>
      </c>
      <c r="BE54" s="24" t="str">
        <f t="shared" si="6"/>
        <v>SI</v>
      </c>
      <c r="BF54" s="50">
        <v>10</v>
      </c>
      <c r="BG54" s="50">
        <v>9</v>
      </c>
      <c r="BH54" s="50">
        <v>5</v>
      </c>
      <c r="BI54" s="51">
        <f t="shared" si="7"/>
        <v>0</v>
      </c>
      <c r="BJ54" s="50" t="s">
        <v>73</v>
      </c>
      <c r="BK54" s="50">
        <v>0.47</v>
      </c>
      <c r="BL54" s="50" t="s">
        <v>74</v>
      </c>
      <c r="BM54" s="51">
        <f t="shared" si="11"/>
        <v>7.6050000000000006E-2</v>
      </c>
      <c r="BN54" s="50">
        <f t="shared" si="8"/>
        <v>9.3999999999999986</v>
      </c>
      <c r="BO54" s="51">
        <f t="shared" si="9"/>
        <v>0.53191489361702138</v>
      </c>
      <c r="BU54" s="28">
        <f>+G54*24</f>
        <v>0.33333333333333331</v>
      </c>
      <c r="BV54">
        <f t="shared" si="12"/>
        <v>0.25</v>
      </c>
    </row>
    <row r="55" spans="1:74" x14ac:dyDescent="0.25">
      <c r="A55" s="48">
        <v>44105</v>
      </c>
      <c r="B55" s="13"/>
      <c r="C55" s="14">
        <v>22</v>
      </c>
      <c r="D55" s="15">
        <v>44110</v>
      </c>
      <c r="E55" s="16">
        <v>4.1666666666666666E-3</v>
      </c>
      <c r="F55" s="16">
        <v>0.39444444444444443</v>
      </c>
      <c r="G55" s="16">
        <v>0.38958333333333334</v>
      </c>
      <c r="H55" s="16">
        <v>0.38958333333333334</v>
      </c>
      <c r="I55" s="17">
        <f t="shared" si="10"/>
        <v>9.35</v>
      </c>
      <c r="J55" s="14" t="s">
        <v>77</v>
      </c>
      <c r="K55" s="14" t="s">
        <v>90</v>
      </c>
      <c r="L55" s="14"/>
      <c r="M55" s="14" t="s">
        <v>73</v>
      </c>
      <c r="N55" s="14">
        <v>10607.1</v>
      </c>
      <c r="O55" s="14">
        <v>10615</v>
      </c>
      <c r="P55" s="14">
        <v>643</v>
      </c>
      <c r="Q55" s="18">
        <v>306.47399999999999</v>
      </c>
      <c r="R55" s="14">
        <v>2103</v>
      </c>
      <c r="S55" s="14">
        <v>0</v>
      </c>
      <c r="T55" s="14">
        <v>1532</v>
      </c>
      <c r="U55" s="14">
        <v>1532</v>
      </c>
      <c r="V55" s="14">
        <v>160</v>
      </c>
      <c r="W55" s="16">
        <v>0.32916666666666666</v>
      </c>
      <c r="X55" s="16">
        <v>3.472222222222222E-3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5.6250000000000001E-2</v>
      </c>
      <c r="AG55" s="19">
        <f>IF(G55=0,0,Q55/(G55*24))</f>
        <v>32.777967914438506</v>
      </c>
      <c r="AH55" s="19">
        <f t="shared" si="0"/>
        <v>0.47663141524105751</v>
      </c>
      <c r="AI55" s="20">
        <f>IF(P55=0,0,P55/(G55*24))</f>
        <v>68.770053475935825</v>
      </c>
      <c r="AJ55" s="19">
        <f>IF(G55=0,0,V55/(G55*24))</f>
        <v>17.112299465240643</v>
      </c>
      <c r="AK55" s="19">
        <f t="shared" si="1"/>
        <v>0.52206712478056871</v>
      </c>
      <c r="AL55" s="19">
        <f>IF(H55=0,0,H55/G55)</f>
        <v>1</v>
      </c>
      <c r="AM55" s="19">
        <f t="shared" si="15"/>
        <v>7.9</v>
      </c>
      <c r="AN55" s="19">
        <f t="shared" si="15"/>
        <v>8.3333333333333329E-2</v>
      </c>
      <c r="AO55" s="19">
        <f t="shared" si="15"/>
        <v>0</v>
      </c>
      <c r="AP55" s="19">
        <f t="shared" si="15"/>
        <v>0</v>
      </c>
      <c r="AQ55" s="19">
        <f t="shared" si="15"/>
        <v>0</v>
      </c>
      <c r="AR55" s="19">
        <f t="shared" si="15"/>
        <v>0</v>
      </c>
      <c r="AS55" s="19">
        <f t="shared" si="15"/>
        <v>0</v>
      </c>
      <c r="AT55" s="19">
        <f t="shared" si="15"/>
        <v>0</v>
      </c>
      <c r="AU55" s="19">
        <f t="shared" si="15"/>
        <v>0</v>
      </c>
      <c r="AV55" s="19">
        <f t="shared" si="15"/>
        <v>1.35</v>
      </c>
      <c r="AW55" s="19">
        <f>G55*24</f>
        <v>9.35</v>
      </c>
      <c r="AX55" s="19">
        <f t="shared" si="3"/>
        <v>7.9833333333333334</v>
      </c>
      <c r="AY55" s="21">
        <f>D55+E55</f>
        <v>44110.004166666666</v>
      </c>
      <c r="AZ55" s="21">
        <f>AY55+G55</f>
        <v>44110.393749999996</v>
      </c>
      <c r="BA55" t="str">
        <f>IF(AND(HOUR(E55)&gt;=6,HOUR(E55)&lt;14),"Turno2",IF(AND(HOUR(E55)&gt;=14,HOUR(E55)&lt;22),"Turno3","Turno1"))</f>
        <v>Turno1</v>
      </c>
      <c r="BB55" s="22">
        <f>D55*1</f>
        <v>44110</v>
      </c>
      <c r="BC55">
        <f t="shared" si="4"/>
        <v>7.8999999999996362</v>
      </c>
      <c r="BD55" s="23">
        <f t="shared" si="5"/>
        <v>8.333333333369719E-2</v>
      </c>
      <c r="BE55" s="24" t="str">
        <f t="shared" si="6"/>
        <v>SI</v>
      </c>
      <c r="BF55" s="50">
        <v>10</v>
      </c>
      <c r="BG55" s="50">
        <v>10</v>
      </c>
      <c r="BH55" s="50">
        <v>202</v>
      </c>
      <c r="BI55" s="51">
        <f t="shared" si="7"/>
        <v>42</v>
      </c>
      <c r="BJ55" s="50" t="s">
        <v>73</v>
      </c>
      <c r="BK55" s="50">
        <v>0.47</v>
      </c>
      <c r="BL55" s="50" t="s">
        <v>74</v>
      </c>
      <c r="BM55" s="51">
        <f t="shared" si="11"/>
        <v>-6.6314152410575367E-3</v>
      </c>
      <c r="BN55" s="50">
        <f t="shared" si="8"/>
        <v>302.20999999999998</v>
      </c>
      <c r="BO55" s="51">
        <f t="shared" si="9"/>
        <v>0.66840938420303764</v>
      </c>
      <c r="BU55" s="28">
        <f>+G55*24</f>
        <v>9.35</v>
      </c>
      <c r="BV55">
        <f t="shared" si="12"/>
        <v>7.8999999999996362</v>
      </c>
    </row>
    <row r="56" spans="1:74" x14ac:dyDescent="0.25">
      <c r="A56" s="48">
        <v>44105</v>
      </c>
      <c r="B56" s="13"/>
      <c r="C56" s="14">
        <v>41</v>
      </c>
      <c r="D56" s="15">
        <v>44110</v>
      </c>
      <c r="E56" s="16">
        <v>0.39444444444444443</v>
      </c>
      <c r="F56" s="16">
        <v>0.59861111111111109</v>
      </c>
      <c r="G56" s="16">
        <v>0.20347222222222219</v>
      </c>
      <c r="H56" s="16">
        <v>0.19930555555555554</v>
      </c>
      <c r="I56" s="17">
        <f t="shared" si="10"/>
        <v>4.7833333333333332</v>
      </c>
      <c r="J56" s="14" t="s">
        <v>75</v>
      </c>
      <c r="K56" s="14" t="s">
        <v>92</v>
      </c>
      <c r="L56" s="14"/>
      <c r="M56" s="14" t="s">
        <v>73</v>
      </c>
      <c r="N56" s="14">
        <v>10615</v>
      </c>
      <c r="O56" s="14">
        <v>10618.95</v>
      </c>
      <c r="P56" s="14">
        <v>236</v>
      </c>
      <c r="Q56" s="18">
        <v>121.051</v>
      </c>
      <c r="R56" s="14">
        <v>854</v>
      </c>
      <c r="S56" s="14">
        <v>0</v>
      </c>
      <c r="T56" s="14">
        <v>1014</v>
      </c>
      <c r="U56" s="14">
        <v>1014</v>
      </c>
      <c r="V56" s="14">
        <v>81</v>
      </c>
      <c r="W56" s="16">
        <v>0.15138888888888888</v>
      </c>
      <c r="X56" s="16">
        <v>9.7222222222222224E-3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4.1666666666666666E-3</v>
      </c>
      <c r="AE56" s="16">
        <v>0</v>
      </c>
      <c r="AF56" s="16">
        <v>3.8194444444444441E-2</v>
      </c>
      <c r="AG56" s="19">
        <f>IF(G56=0,0,Q56/(G56*24))</f>
        <v>24.788600682593859</v>
      </c>
      <c r="AH56" s="19">
        <f t="shared" si="0"/>
        <v>0.51292796610169489</v>
      </c>
      <c r="AI56" s="20">
        <f>IF(P56=0,0,P56/(G56*24))</f>
        <v>48.327645051194544</v>
      </c>
      <c r="AJ56" s="19">
        <f>IF(G56=0,0,V56/(G56*24))</f>
        <v>16.58703071672355</v>
      </c>
      <c r="AK56" s="19">
        <f t="shared" si="1"/>
        <v>0.66913945361872262</v>
      </c>
      <c r="AL56" s="19">
        <f>IF(H56=0,0,H56/G56)</f>
        <v>0.97952218430034133</v>
      </c>
      <c r="AM56" s="19">
        <f t="shared" si="15"/>
        <v>3.6333333333333329</v>
      </c>
      <c r="AN56" s="19">
        <f t="shared" si="15"/>
        <v>0.23333333333333334</v>
      </c>
      <c r="AO56" s="19">
        <f t="shared" si="15"/>
        <v>0</v>
      </c>
      <c r="AP56" s="19">
        <f t="shared" si="15"/>
        <v>0</v>
      </c>
      <c r="AQ56" s="19">
        <f t="shared" si="15"/>
        <v>0</v>
      </c>
      <c r="AR56" s="19">
        <f t="shared" si="15"/>
        <v>0</v>
      </c>
      <c r="AS56" s="19">
        <f t="shared" si="15"/>
        <v>0</v>
      </c>
      <c r="AT56" s="19">
        <f t="shared" si="15"/>
        <v>0.1</v>
      </c>
      <c r="AU56" s="19">
        <f t="shared" si="15"/>
        <v>0</v>
      </c>
      <c r="AV56" s="19">
        <f t="shared" si="15"/>
        <v>0.91666666666666652</v>
      </c>
      <c r="AW56" s="19">
        <f>G56*24</f>
        <v>4.8833333333333329</v>
      </c>
      <c r="AX56" s="19">
        <f t="shared" si="3"/>
        <v>3.8666666666666663</v>
      </c>
      <c r="AY56" s="21">
        <f>D56+E56</f>
        <v>44110.394444444442</v>
      </c>
      <c r="AZ56" s="21">
        <f>AY56+G56</f>
        <v>44110.597916666666</v>
      </c>
      <c r="BA56" t="str">
        <f>IF(AND(HOUR(E56)&gt;=6,HOUR(E56)&lt;14),"Turno2",IF(AND(HOUR(E56)&gt;=14,HOUR(E56)&lt;22),"Turno3","Turno1"))</f>
        <v>Turno2</v>
      </c>
      <c r="BB56" s="22">
        <f>D56*1</f>
        <v>44110</v>
      </c>
      <c r="BC56">
        <f t="shared" si="4"/>
        <v>3.9500000000007276</v>
      </c>
      <c r="BD56" s="23">
        <f t="shared" si="5"/>
        <v>-8.3333333334061344E-2</v>
      </c>
      <c r="BE56" s="24" t="str">
        <f t="shared" si="6"/>
        <v>SI</v>
      </c>
      <c r="BF56" s="50">
        <v>10</v>
      </c>
      <c r="BG56" s="50">
        <v>11</v>
      </c>
      <c r="BH56" s="50">
        <v>72.5</v>
      </c>
      <c r="BI56" s="51">
        <f t="shared" si="7"/>
        <v>-8.5</v>
      </c>
      <c r="BJ56" s="50" t="s">
        <v>73</v>
      </c>
      <c r="BK56" s="50">
        <v>0.47</v>
      </c>
      <c r="BL56" s="50" t="s">
        <v>74</v>
      </c>
      <c r="BM56" s="51">
        <f t="shared" si="11"/>
        <v>-4.2927966101694914E-2</v>
      </c>
      <c r="BN56" s="50">
        <f t="shared" si="8"/>
        <v>110.91999999999999</v>
      </c>
      <c r="BO56" s="51">
        <f t="shared" si="9"/>
        <v>0.65362423368193301</v>
      </c>
      <c r="BU56" s="28">
        <f>+G56*24</f>
        <v>4.8833333333333329</v>
      </c>
      <c r="BV56">
        <f t="shared" si="12"/>
        <v>3.9500000000007276</v>
      </c>
    </row>
    <row r="57" spans="1:74" x14ac:dyDescent="0.25">
      <c r="A57" s="48">
        <v>44105</v>
      </c>
      <c r="B57" s="13"/>
      <c r="C57" s="14">
        <v>4</v>
      </c>
      <c r="D57" s="15">
        <v>44110</v>
      </c>
      <c r="E57" s="16">
        <v>0.60277777777777775</v>
      </c>
      <c r="F57" s="16">
        <v>0.9868055555555556</v>
      </c>
      <c r="G57" s="16">
        <v>0.3840277777777778</v>
      </c>
      <c r="H57" s="16">
        <v>0.33958333333333335</v>
      </c>
      <c r="I57" s="17">
        <f t="shared" si="10"/>
        <v>8.15</v>
      </c>
      <c r="J57" s="14" t="s">
        <v>70</v>
      </c>
      <c r="K57" s="14" t="s">
        <v>91</v>
      </c>
      <c r="L57" s="14"/>
      <c r="M57" s="14" t="s">
        <v>73</v>
      </c>
      <c r="N57" s="14">
        <v>10618.95</v>
      </c>
      <c r="O57" s="14">
        <v>10627.3</v>
      </c>
      <c r="P57" s="14">
        <v>583</v>
      </c>
      <c r="Q57" s="18">
        <v>290.82799999999997</v>
      </c>
      <c r="R57" s="14">
        <v>2127</v>
      </c>
      <c r="S57" s="14">
        <v>0</v>
      </c>
      <c r="T57" s="14">
        <v>1616</v>
      </c>
      <c r="U57" s="14">
        <v>1616</v>
      </c>
      <c r="V57" s="14">
        <v>172</v>
      </c>
      <c r="W57" s="16">
        <v>0.3263888888888889</v>
      </c>
      <c r="X57" s="16">
        <v>1.0416666666666666E-2</v>
      </c>
      <c r="Y57" s="16">
        <v>0</v>
      </c>
      <c r="Z57" s="16">
        <v>0</v>
      </c>
      <c r="AA57" s="16">
        <v>0</v>
      </c>
      <c r="AB57" s="16">
        <v>4.4444444444444446E-2</v>
      </c>
      <c r="AC57" s="16">
        <v>0</v>
      </c>
      <c r="AD57" s="16">
        <v>0</v>
      </c>
      <c r="AE57" s="16">
        <v>0</v>
      </c>
      <c r="AF57" s="16">
        <v>1.3888888888888889E-3</v>
      </c>
      <c r="AG57" s="19">
        <f>IF(G57=0,0,Q57/(G57*24))</f>
        <v>31.554575045207955</v>
      </c>
      <c r="AH57" s="19">
        <f t="shared" si="0"/>
        <v>0.49884734133790731</v>
      </c>
      <c r="AI57" s="20">
        <f>IF(P57=0,0,P57/(G57*24))</f>
        <v>63.254972875226038</v>
      </c>
      <c r="AJ57" s="19">
        <f>IF(G57=0,0,V57/(G57*24))</f>
        <v>18.661844484629295</v>
      </c>
      <c r="AK57" s="19">
        <f t="shared" si="1"/>
        <v>0.59141485689135853</v>
      </c>
      <c r="AL57" s="19">
        <f>IF(H57=0,0,H57/G57)</f>
        <v>0.88426763110307416</v>
      </c>
      <c r="AM57" s="19">
        <f t="shared" si="15"/>
        <v>7.8333333333333339</v>
      </c>
      <c r="AN57" s="19">
        <f t="shared" si="15"/>
        <v>0.25</v>
      </c>
      <c r="AO57" s="19">
        <f t="shared" si="15"/>
        <v>0</v>
      </c>
      <c r="AP57" s="19">
        <f t="shared" si="15"/>
        <v>0</v>
      </c>
      <c r="AQ57" s="19">
        <f t="shared" si="15"/>
        <v>0</v>
      </c>
      <c r="AR57" s="19">
        <f t="shared" si="15"/>
        <v>1.0666666666666667</v>
      </c>
      <c r="AS57" s="19">
        <f t="shared" si="15"/>
        <v>0</v>
      </c>
      <c r="AT57" s="19">
        <f t="shared" si="15"/>
        <v>0</v>
      </c>
      <c r="AU57" s="19">
        <f t="shared" si="15"/>
        <v>0</v>
      </c>
      <c r="AV57" s="19">
        <f t="shared" si="15"/>
        <v>3.3333333333333333E-2</v>
      </c>
      <c r="AW57" s="19">
        <f>G57*24</f>
        <v>9.2166666666666668</v>
      </c>
      <c r="AX57" s="19">
        <f t="shared" si="3"/>
        <v>8.0833333333333339</v>
      </c>
      <c r="AY57" s="21">
        <f>D57+E57</f>
        <v>44110.602777777778</v>
      </c>
      <c r="AZ57" s="21">
        <f>AY57+G57</f>
        <v>44110.986805555556</v>
      </c>
      <c r="BA57" t="str">
        <f>IF(AND(HOUR(E57)&gt;=6,HOUR(E57)&lt;14),"Turno2",IF(AND(HOUR(E57)&gt;=14,HOUR(E57)&lt;22),"Turno3","Turno1"))</f>
        <v>Turno3</v>
      </c>
      <c r="BB57" s="22">
        <f>D57*1</f>
        <v>44110</v>
      </c>
      <c r="BC57">
        <f t="shared" si="4"/>
        <v>8.3499999999985448</v>
      </c>
      <c r="BD57" s="23">
        <f t="shared" si="5"/>
        <v>-0.26666666666521088</v>
      </c>
      <c r="BE57" s="24" t="str">
        <f t="shared" si="6"/>
        <v>SI</v>
      </c>
      <c r="BF57" s="50">
        <v>10</v>
      </c>
      <c r="BG57" s="50">
        <v>12</v>
      </c>
      <c r="BH57" s="50">
        <v>127</v>
      </c>
      <c r="BI57" s="51">
        <f t="shared" si="7"/>
        <v>-45</v>
      </c>
      <c r="BJ57" s="50" t="s">
        <v>73</v>
      </c>
      <c r="BK57" s="50">
        <v>0.47</v>
      </c>
      <c r="BL57" s="50" t="s">
        <v>74</v>
      </c>
      <c r="BM57" s="51">
        <f t="shared" si="11"/>
        <v>-2.884734133790734E-2</v>
      </c>
      <c r="BN57" s="50">
        <f t="shared" si="8"/>
        <v>274.01</v>
      </c>
      <c r="BO57" s="51">
        <f t="shared" si="9"/>
        <v>0.46348673406080071</v>
      </c>
      <c r="BU57" s="28">
        <f>+G57*24</f>
        <v>9.2166666666666668</v>
      </c>
      <c r="BV57">
        <f t="shared" si="12"/>
        <v>8.3499999999985448</v>
      </c>
    </row>
    <row r="58" spans="1:74" s="39" customFormat="1" x14ac:dyDescent="0.25">
      <c r="A58" s="44">
        <v>44105</v>
      </c>
      <c r="B58" s="31"/>
      <c r="C58" s="32">
        <v>23</v>
      </c>
      <c r="D58" s="33">
        <v>44111</v>
      </c>
      <c r="E58" s="34">
        <v>1.3888888888888889E-3</v>
      </c>
      <c r="F58" s="34">
        <v>0.14722222222222223</v>
      </c>
      <c r="G58" s="34">
        <f>+F58-E58</f>
        <v>0.14583333333333334</v>
      </c>
      <c r="H58" s="34">
        <v>0.39374999999999999</v>
      </c>
      <c r="I58" s="17">
        <f t="shared" si="10"/>
        <v>9.4499999999999993</v>
      </c>
      <c r="J58" s="32" t="s">
        <v>77</v>
      </c>
      <c r="K58" s="32" t="s">
        <v>90</v>
      </c>
      <c r="L58" s="32"/>
      <c r="M58" s="32" t="s">
        <v>73</v>
      </c>
      <c r="N58" s="32">
        <v>10627.3</v>
      </c>
      <c r="O58" s="32">
        <v>10630.599999999999</v>
      </c>
      <c r="P58" s="32">
        <v>246</v>
      </c>
      <c r="Q58" s="35">
        <v>118.7</v>
      </c>
      <c r="R58" s="32">
        <v>813</v>
      </c>
      <c r="S58" s="32">
        <v>0</v>
      </c>
      <c r="T58" s="32">
        <v>1246</v>
      </c>
      <c r="U58" s="32">
        <v>1246</v>
      </c>
      <c r="V58" s="32">
        <v>66</v>
      </c>
      <c r="W58" s="34">
        <v>0.13055555555555556</v>
      </c>
      <c r="X58" s="34">
        <v>8.3333333333333332E-3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3.472222222222222E-3</v>
      </c>
      <c r="AG58" s="36">
        <f>IF(G58=0,0,Q58/(G58*24))</f>
        <v>33.914285714285718</v>
      </c>
      <c r="AH58" s="36">
        <f t="shared" si="0"/>
        <v>0.48252032520325205</v>
      </c>
      <c r="AI58" s="37">
        <f>IF(P58=0,0,P58/(G58*24))</f>
        <v>70.285714285714292</v>
      </c>
      <c r="AJ58" s="36">
        <f>IF(G58=0,0,V58/(G58*24))</f>
        <v>18.857142857142858</v>
      </c>
      <c r="AK58" s="36">
        <f t="shared" si="1"/>
        <v>0.55602358887952819</v>
      </c>
      <c r="AL58" s="36">
        <f>IF(H58=0,0,H58/G58)</f>
        <v>2.6999999999999997</v>
      </c>
      <c r="AM58" s="36">
        <f t="shared" si="15"/>
        <v>3.1333333333333337</v>
      </c>
      <c r="AN58" s="36">
        <f t="shared" si="15"/>
        <v>0.2</v>
      </c>
      <c r="AO58" s="36">
        <f t="shared" si="15"/>
        <v>0</v>
      </c>
      <c r="AP58" s="36">
        <f t="shared" si="15"/>
        <v>0</v>
      </c>
      <c r="AQ58" s="36">
        <f t="shared" si="15"/>
        <v>0</v>
      </c>
      <c r="AR58" s="36">
        <f t="shared" si="15"/>
        <v>0</v>
      </c>
      <c r="AS58" s="36">
        <f t="shared" si="15"/>
        <v>0</v>
      </c>
      <c r="AT58" s="36">
        <f t="shared" si="15"/>
        <v>0</v>
      </c>
      <c r="AU58" s="36">
        <f t="shared" si="15"/>
        <v>0</v>
      </c>
      <c r="AV58" s="36">
        <f t="shared" si="15"/>
        <v>8.3333333333333329E-2</v>
      </c>
      <c r="AW58" s="36">
        <f>G58*24</f>
        <v>3.5</v>
      </c>
      <c r="AX58" s="36">
        <f t="shared" si="3"/>
        <v>3.3333333333333339</v>
      </c>
      <c r="AY58" s="38">
        <f>D58+E58</f>
        <v>44111.001388888886</v>
      </c>
      <c r="AZ58" s="38">
        <f>AY58+G58</f>
        <v>44111.147222222222</v>
      </c>
      <c r="BA58" s="39" t="str">
        <f>IF(AND(HOUR(E58)&gt;=6,HOUR(E58)&lt;14),"Turno2",IF(AND(HOUR(E58)&gt;=14,HOUR(E58)&lt;22),"Turno3","Turno1"))</f>
        <v>Turno1</v>
      </c>
      <c r="BB58" s="40">
        <f>D58*1</f>
        <v>44111</v>
      </c>
      <c r="BC58" s="39">
        <f t="shared" si="4"/>
        <v>3.2999999999992724</v>
      </c>
      <c r="BD58" s="36">
        <f t="shared" si="5"/>
        <v>3.3333333334061521E-2</v>
      </c>
      <c r="BE58" s="41" t="str">
        <f t="shared" si="6"/>
        <v>SI</v>
      </c>
      <c r="BF58" s="46">
        <v>10</v>
      </c>
      <c r="BG58" s="46">
        <v>13</v>
      </c>
      <c r="BH58" s="46">
        <v>125</v>
      </c>
      <c r="BI58" s="47">
        <f t="shared" si="7"/>
        <v>59</v>
      </c>
      <c r="BJ58" s="46" t="s">
        <v>73</v>
      </c>
      <c r="BK58" s="46">
        <v>0.47</v>
      </c>
      <c r="BL58" s="46" t="s">
        <v>74</v>
      </c>
      <c r="BM58" s="47">
        <f t="shared" si="11"/>
        <v>-1.2520325203252081E-2</v>
      </c>
      <c r="BN58" s="46">
        <f t="shared" si="8"/>
        <v>115.61999999999999</v>
      </c>
      <c r="BO58" s="47">
        <f t="shared" si="9"/>
        <v>1.0811278325549214</v>
      </c>
      <c r="BU58" s="28">
        <f>+G58*24</f>
        <v>3.5</v>
      </c>
      <c r="BV58">
        <f t="shared" si="12"/>
        <v>3.2999999999992724</v>
      </c>
    </row>
    <row r="59" spans="1:74" s="39" customFormat="1" x14ac:dyDescent="0.25">
      <c r="A59" s="44">
        <v>44105</v>
      </c>
      <c r="B59" s="31"/>
      <c r="C59" s="32">
        <v>23</v>
      </c>
      <c r="D59" s="33">
        <v>44111</v>
      </c>
      <c r="E59" s="34">
        <v>0.14722222222222223</v>
      </c>
      <c r="F59" s="34">
        <v>0.39583333333333331</v>
      </c>
      <c r="G59" s="34">
        <f>+F59-E59</f>
        <v>0.24861111111111109</v>
      </c>
      <c r="H59" s="34">
        <v>0.39374999999999999</v>
      </c>
      <c r="I59" s="17">
        <f t="shared" si="10"/>
        <v>9.4499999999999993</v>
      </c>
      <c r="J59" s="32" t="s">
        <v>77</v>
      </c>
      <c r="K59" s="32" t="s">
        <v>90</v>
      </c>
      <c r="L59" s="32"/>
      <c r="M59" s="32" t="s">
        <v>80</v>
      </c>
      <c r="N59" s="32">
        <v>10630.599999999999</v>
      </c>
      <c r="O59" s="32">
        <v>10635.9</v>
      </c>
      <c r="P59" s="32">
        <v>396</v>
      </c>
      <c r="Q59" s="35">
        <v>147.29300000000001</v>
      </c>
      <c r="R59" s="32">
        <v>1173</v>
      </c>
      <c r="S59" s="32">
        <v>0</v>
      </c>
      <c r="T59" s="32">
        <v>1372</v>
      </c>
      <c r="U59" s="32">
        <v>1372</v>
      </c>
      <c r="V59" s="32">
        <v>102</v>
      </c>
      <c r="W59" s="34">
        <v>0.21736111111111112</v>
      </c>
      <c r="X59" s="34">
        <v>7.6388888888888886E-3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2.5694444444444447E-2</v>
      </c>
      <c r="AG59" s="36">
        <f>IF(G59=0,0,Q59/(G59*24))</f>
        <v>24.685977653631291</v>
      </c>
      <c r="AH59" s="36">
        <f t="shared" si="0"/>
        <v>0.37195202020202023</v>
      </c>
      <c r="AI59" s="37">
        <f>IF(P59=0,0,P59/(G59*24))</f>
        <v>66.36871508379889</v>
      </c>
      <c r="AJ59" s="36">
        <f>IF(G59=0,0,V59/(G59*24))</f>
        <v>17.094972067039109</v>
      </c>
      <c r="AK59" s="36">
        <f t="shared" si="1"/>
        <v>0.69249726735146944</v>
      </c>
      <c r="AL59" s="36">
        <f>IF(H59=0,0,H59/G59)</f>
        <v>1.5837988826815643</v>
      </c>
      <c r="AM59" s="36">
        <f t="shared" si="15"/>
        <v>5.2166666666666668</v>
      </c>
      <c r="AN59" s="36">
        <f t="shared" si="15"/>
        <v>0.18333333333333332</v>
      </c>
      <c r="AO59" s="36">
        <f t="shared" si="15"/>
        <v>0</v>
      </c>
      <c r="AP59" s="36">
        <f t="shared" si="15"/>
        <v>0</v>
      </c>
      <c r="AQ59" s="36">
        <f t="shared" si="15"/>
        <v>0</v>
      </c>
      <c r="AR59" s="36">
        <f t="shared" si="15"/>
        <v>0</v>
      </c>
      <c r="AS59" s="36">
        <f t="shared" si="15"/>
        <v>0</v>
      </c>
      <c r="AT59" s="36">
        <f t="shared" si="15"/>
        <v>0</v>
      </c>
      <c r="AU59" s="36">
        <f t="shared" si="15"/>
        <v>0</v>
      </c>
      <c r="AV59" s="36">
        <f t="shared" si="15"/>
        <v>0.6166666666666667</v>
      </c>
      <c r="AW59" s="36">
        <f>G59*24</f>
        <v>5.9666666666666659</v>
      </c>
      <c r="AX59" s="36">
        <f t="shared" si="3"/>
        <v>5.4</v>
      </c>
      <c r="AY59" s="38">
        <f>D59+E59</f>
        <v>44111.147222222222</v>
      </c>
      <c r="AZ59" s="38">
        <f>AY59+G59</f>
        <v>44111.395833333336</v>
      </c>
      <c r="BA59" s="39" t="str">
        <f>IF(AND(HOUR(E59)&gt;=6,HOUR(E59)&lt;14),"Turno2",IF(AND(HOUR(E59)&gt;=14,HOUR(E59)&lt;22),"Turno3","Turno1"))</f>
        <v>Turno1</v>
      </c>
      <c r="BB59" s="40">
        <f>D59*1</f>
        <v>44111</v>
      </c>
      <c r="BC59" s="39">
        <f t="shared" si="4"/>
        <v>5.3000000000010914</v>
      </c>
      <c r="BD59" s="36">
        <f t="shared" si="5"/>
        <v>9.9999999998908962E-2</v>
      </c>
      <c r="BE59" s="41" t="str">
        <f t="shared" si="6"/>
        <v>SI</v>
      </c>
      <c r="BF59" s="46">
        <v>10</v>
      </c>
      <c r="BG59" s="46">
        <v>14</v>
      </c>
      <c r="BH59" s="46">
        <v>107</v>
      </c>
      <c r="BI59" s="47">
        <f t="shared" si="7"/>
        <v>5</v>
      </c>
      <c r="BJ59" s="46" t="s">
        <v>80</v>
      </c>
      <c r="BK59" s="46">
        <v>0.32</v>
      </c>
      <c r="BL59" s="46" t="s">
        <v>74</v>
      </c>
      <c r="BM59" s="47">
        <f t="shared" si="11"/>
        <v>-5.1952020202020222E-2</v>
      </c>
      <c r="BN59" s="46">
        <f t="shared" si="8"/>
        <v>126.72</v>
      </c>
      <c r="BO59" s="47">
        <f t="shared" si="9"/>
        <v>0.84438131313131315</v>
      </c>
      <c r="BU59" s="28">
        <f>+G59*24</f>
        <v>5.9666666666666659</v>
      </c>
      <c r="BV59">
        <f t="shared" si="12"/>
        <v>5.3000000000010914</v>
      </c>
    </row>
    <row r="60" spans="1:74" x14ac:dyDescent="0.25">
      <c r="A60" s="48">
        <v>44105</v>
      </c>
      <c r="B60" s="13"/>
      <c r="C60" s="14">
        <v>42</v>
      </c>
      <c r="D60" s="15">
        <v>44111</v>
      </c>
      <c r="E60" s="16">
        <v>0.39583333333333331</v>
      </c>
      <c r="F60" s="16">
        <v>0.42222222222222222</v>
      </c>
      <c r="G60" s="16">
        <v>2.6388888888888889E-2</v>
      </c>
      <c r="H60" s="16">
        <v>2.6388888888888889E-2</v>
      </c>
      <c r="I60" s="17">
        <f t="shared" si="10"/>
        <v>0.6333333333333333</v>
      </c>
      <c r="J60" s="14" t="s">
        <v>75</v>
      </c>
      <c r="K60" s="14" t="s">
        <v>92</v>
      </c>
      <c r="L60" s="14"/>
      <c r="M60" s="14" t="s">
        <v>80</v>
      </c>
      <c r="N60" s="14">
        <v>10635.9</v>
      </c>
      <c r="O60" s="14">
        <v>10636.5</v>
      </c>
      <c r="P60" s="14">
        <v>52</v>
      </c>
      <c r="Q60" s="18">
        <v>18.771999999999998</v>
      </c>
      <c r="R60" s="14">
        <v>169</v>
      </c>
      <c r="S60" s="14">
        <v>0</v>
      </c>
      <c r="T60" s="14">
        <v>93</v>
      </c>
      <c r="U60" s="14">
        <v>93</v>
      </c>
      <c r="V60" s="14">
        <v>12</v>
      </c>
      <c r="W60" s="16">
        <v>2.6388888888888889E-2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9">
        <f>IF(G60=0,0,Q60/(G60*24))</f>
        <v>29.64</v>
      </c>
      <c r="AH60" s="19">
        <f t="shared" si="0"/>
        <v>0.36099999999999999</v>
      </c>
      <c r="AI60" s="20">
        <f>IF(P60=0,0,P60/(G60*24))</f>
        <v>82.10526315789474</v>
      </c>
      <c r="AJ60" s="19">
        <f>IF(G60=0,0,V60/(G60*24))</f>
        <v>18.947368421052634</v>
      </c>
      <c r="AK60" s="19">
        <f t="shared" si="1"/>
        <v>0.63924994672917113</v>
      </c>
      <c r="AL60" s="19">
        <f>IF(H60=0,0,H60/G60)</f>
        <v>1</v>
      </c>
      <c r="AM60" s="19">
        <f t="shared" si="15"/>
        <v>0.6333333333333333</v>
      </c>
      <c r="AN60" s="19">
        <f t="shared" si="15"/>
        <v>0</v>
      </c>
      <c r="AO60" s="19">
        <f t="shared" si="15"/>
        <v>0</v>
      </c>
      <c r="AP60" s="19">
        <f t="shared" si="15"/>
        <v>0</v>
      </c>
      <c r="AQ60" s="19">
        <f t="shared" si="15"/>
        <v>0</v>
      </c>
      <c r="AR60" s="19">
        <f t="shared" si="15"/>
        <v>0</v>
      </c>
      <c r="AS60" s="19">
        <f t="shared" si="15"/>
        <v>0</v>
      </c>
      <c r="AT60" s="19">
        <f t="shared" si="15"/>
        <v>0</v>
      </c>
      <c r="AU60" s="19">
        <f t="shared" si="15"/>
        <v>0</v>
      </c>
      <c r="AV60" s="19">
        <f t="shared" si="15"/>
        <v>0</v>
      </c>
      <c r="AW60" s="19">
        <f>G60*24</f>
        <v>0.6333333333333333</v>
      </c>
      <c r="AX60" s="19">
        <f t="shared" si="3"/>
        <v>0.6333333333333333</v>
      </c>
      <c r="AY60" s="21">
        <f>D60+E60</f>
        <v>44111.395833333336</v>
      </c>
      <c r="AZ60" s="21">
        <f>AY60+G60</f>
        <v>44111.422222222223</v>
      </c>
      <c r="BA60" t="str">
        <f>IF(AND(HOUR(E60)&gt;=6,HOUR(E60)&lt;14),"Turno2",IF(AND(HOUR(E60)&gt;=14,HOUR(E60)&lt;22),"Turno3","Turno1"))</f>
        <v>Turno2</v>
      </c>
      <c r="BB60" s="22">
        <f>D60*1</f>
        <v>44111</v>
      </c>
      <c r="BC60">
        <f t="shared" si="4"/>
        <v>0.6000000000003638</v>
      </c>
      <c r="BD60" s="23">
        <f t="shared" si="5"/>
        <v>3.3333333332969506E-2</v>
      </c>
      <c r="BE60" s="24" t="str">
        <f t="shared" si="6"/>
        <v>SI</v>
      </c>
      <c r="BF60" s="50">
        <v>10</v>
      </c>
      <c r="BG60" s="50">
        <v>15</v>
      </c>
      <c r="BH60" s="50">
        <v>12</v>
      </c>
      <c r="BI60" s="51">
        <f t="shared" si="7"/>
        <v>0</v>
      </c>
      <c r="BJ60" s="50" t="s">
        <v>80</v>
      </c>
      <c r="BK60" s="50">
        <v>0.32</v>
      </c>
      <c r="BL60" s="50" t="s">
        <v>74</v>
      </c>
      <c r="BM60" s="51">
        <f t="shared" si="11"/>
        <v>-4.0999999999999981E-2</v>
      </c>
      <c r="BN60" s="50">
        <f t="shared" si="8"/>
        <v>16.64</v>
      </c>
      <c r="BO60" s="51">
        <f t="shared" si="9"/>
        <v>0.72115384615384615</v>
      </c>
      <c r="BU60" s="28">
        <f>+G60*24</f>
        <v>0.6333333333333333</v>
      </c>
      <c r="BV60">
        <f t="shared" si="12"/>
        <v>0.6000000000003638</v>
      </c>
    </row>
    <row r="61" spans="1:74" x14ac:dyDescent="0.25">
      <c r="A61" s="48">
        <v>44105</v>
      </c>
      <c r="B61" s="13"/>
      <c r="C61" s="14">
        <v>45</v>
      </c>
      <c r="D61" s="15">
        <v>44111</v>
      </c>
      <c r="E61" s="16">
        <v>0.42222222222222222</v>
      </c>
      <c r="F61" s="16">
        <v>0.6</v>
      </c>
      <c r="G61" s="16">
        <v>0.17708333333333334</v>
      </c>
      <c r="H61" s="16">
        <v>0.17222222222222225</v>
      </c>
      <c r="I61" s="17">
        <f t="shared" si="10"/>
        <v>4.1333333333333337</v>
      </c>
      <c r="J61" s="14" t="s">
        <v>75</v>
      </c>
      <c r="K61" s="14" t="s">
        <v>92</v>
      </c>
      <c r="L61" s="14"/>
      <c r="M61" s="14" t="s">
        <v>80</v>
      </c>
      <c r="N61" s="14">
        <v>10636.5</v>
      </c>
      <c r="O61" s="14">
        <v>10640.5</v>
      </c>
      <c r="P61" s="14">
        <v>364</v>
      </c>
      <c r="Q61" s="18">
        <v>138.52799999999999</v>
      </c>
      <c r="R61" s="14">
        <v>1134</v>
      </c>
      <c r="S61" s="14">
        <v>0</v>
      </c>
      <c r="T61" s="14">
        <v>566</v>
      </c>
      <c r="U61" s="14">
        <v>566</v>
      </c>
      <c r="V61" s="14">
        <v>88</v>
      </c>
      <c r="W61" s="16">
        <v>0.16250000000000001</v>
      </c>
      <c r="X61" s="16">
        <v>2.0833333333333333E-3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4.8611111111111112E-3</v>
      </c>
      <c r="AE61" s="16">
        <v>0</v>
      </c>
      <c r="AF61" s="16">
        <v>6.9444444444444441E-3</v>
      </c>
      <c r="AG61" s="19">
        <f>IF(G61=0,0,Q61/(G61*24))</f>
        <v>32.594823529411762</v>
      </c>
      <c r="AH61" s="19">
        <f t="shared" si="0"/>
        <v>0.38057142857142856</v>
      </c>
      <c r="AI61" s="20">
        <f>IF(P61=0,0,P61/(G61*24))</f>
        <v>85.647058823529406</v>
      </c>
      <c r="AJ61" s="19">
        <f>IF(G61=0,0,V61/(G61*24))</f>
        <v>20.705882352941178</v>
      </c>
      <c r="AK61" s="19">
        <f t="shared" si="1"/>
        <v>0.6352506352506353</v>
      </c>
      <c r="AL61" s="19">
        <f>IF(H61=0,0,H61/G61)</f>
        <v>0.97254901960784323</v>
      </c>
      <c r="AM61" s="19">
        <f t="shared" si="15"/>
        <v>3.9000000000000004</v>
      </c>
      <c r="AN61" s="19">
        <f t="shared" si="15"/>
        <v>0.05</v>
      </c>
      <c r="AO61" s="19">
        <f t="shared" si="15"/>
        <v>0</v>
      </c>
      <c r="AP61" s="19">
        <f t="shared" si="15"/>
        <v>0</v>
      </c>
      <c r="AQ61" s="19">
        <f t="shared" si="15"/>
        <v>0</v>
      </c>
      <c r="AR61" s="19">
        <f t="shared" si="15"/>
        <v>0</v>
      </c>
      <c r="AS61" s="19">
        <f t="shared" si="15"/>
        <v>0</v>
      </c>
      <c r="AT61" s="19">
        <f t="shared" si="15"/>
        <v>0.11666666666666667</v>
      </c>
      <c r="AU61" s="19">
        <f t="shared" si="15"/>
        <v>0</v>
      </c>
      <c r="AV61" s="19">
        <f t="shared" si="15"/>
        <v>0.16666666666666666</v>
      </c>
      <c r="AW61" s="19">
        <f>G61*24</f>
        <v>4.25</v>
      </c>
      <c r="AX61" s="19">
        <f t="shared" si="3"/>
        <v>3.95</v>
      </c>
      <c r="AY61" s="21">
        <f>D61+E61</f>
        <v>44111.422222222223</v>
      </c>
      <c r="AZ61" s="21">
        <f>AY61+G61</f>
        <v>44111.599305555559</v>
      </c>
      <c r="BA61" t="str">
        <f>IF(AND(HOUR(E61)&gt;=6,HOUR(E61)&lt;14),"Turno2",IF(AND(HOUR(E61)&gt;=14,HOUR(E61)&lt;22),"Turno3","Turno1"))</f>
        <v>Turno2</v>
      </c>
      <c r="BB61" s="22">
        <f>D61*1</f>
        <v>44111</v>
      </c>
      <c r="BC61">
        <f t="shared" si="4"/>
        <v>4</v>
      </c>
      <c r="BD61" s="23">
        <f t="shared" si="5"/>
        <v>-4.9999999999999822E-2</v>
      </c>
      <c r="BE61" s="24" t="str">
        <f t="shared" si="6"/>
        <v>SI</v>
      </c>
      <c r="BF61" s="50">
        <v>10</v>
      </c>
      <c r="BG61" s="50">
        <v>16</v>
      </c>
      <c r="BH61" s="50">
        <v>85</v>
      </c>
      <c r="BI61" s="51">
        <f t="shared" si="7"/>
        <v>-3</v>
      </c>
      <c r="BJ61" s="50" t="s">
        <v>80</v>
      </c>
      <c r="BK61" s="50">
        <v>0.32</v>
      </c>
      <c r="BL61" s="50" t="s">
        <v>74</v>
      </c>
      <c r="BM61" s="51">
        <f t="shared" si="11"/>
        <v>-6.0571428571428554E-2</v>
      </c>
      <c r="BN61" s="50">
        <f t="shared" si="8"/>
        <v>116.48</v>
      </c>
      <c r="BO61" s="51">
        <f t="shared" si="9"/>
        <v>0.72973901098901095</v>
      </c>
      <c r="BU61" s="28">
        <f>+G61*24</f>
        <v>4.25</v>
      </c>
      <c r="BV61">
        <f t="shared" si="12"/>
        <v>4</v>
      </c>
    </row>
    <row r="62" spans="1:74" x14ac:dyDescent="0.25">
      <c r="A62" s="48">
        <v>44105</v>
      </c>
      <c r="B62" s="13"/>
      <c r="C62" s="14">
        <v>7</v>
      </c>
      <c r="D62" s="15">
        <v>44111</v>
      </c>
      <c r="E62" s="16">
        <v>0.60555555555555551</v>
      </c>
      <c r="F62" s="16">
        <v>0.98611111111111116</v>
      </c>
      <c r="G62" s="16">
        <v>0.37986111111111115</v>
      </c>
      <c r="H62" s="16">
        <v>0.34652777777777777</v>
      </c>
      <c r="I62" s="17">
        <f t="shared" si="10"/>
        <v>8.3166666666666664</v>
      </c>
      <c r="J62" s="14" t="s">
        <v>70</v>
      </c>
      <c r="K62" s="14" t="s">
        <v>91</v>
      </c>
      <c r="L62" s="14"/>
      <c r="M62" s="14" t="s">
        <v>80</v>
      </c>
      <c r="N62" s="14">
        <v>10640.5</v>
      </c>
      <c r="O62" s="14">
        <v>10648.9</v>
      </c>
      <c r="P62" s="14">
        <v>653</v>
      </c>
      <c r="Q62" s="18">
        <v>282.69900000000001</v>
      </c>
      <c r="R62" s="14">
        <v>2189</v>
      </c>
      <c r="S62" s="14">
        <v>0</v>
      </c>
      <c r="T62" s="14">
        <v>929</v>
      </c>
      <c r="U62" s="14">
        <v>929</v>
      </c>
      <c r="V62" s="14">
        <v>174</v>
      </c>
      <c r="W62" s="16">
        <v>0.34097222222222223</v>
      </c>
      <c r="X62" s="16">
        <v>4.8611111111111112E-3</v>
      </c>
      <c r="Y62" s="16">
        <v>0</v>
      </c>
      <c r="Z62" s="16">
        <v>0</v>
      </c>
      <c r="AA62" s="16">
        <v>0</v>
      </c>
      <c r="AB62" s="16">
        <v>2.4305555555555556E-2</v>
      </c>
      <c r="AC62" s="16">
        <v>0</v>
      </c>
      <c r="AD62" s="16">
        <v>9.0277777777777787E-3</v>
      </c>
      <c r="AE62" s="16">
        <v>0</v>
      </c>
      <c r="AF62" s="16">
        <v>0</v>
      </c>
      <c r="AG62" s="19">
        <f>IF(G62=0,0,Q62/(G62*24))</f>
        <v>31.009031078610604</v>
      </c>
      <c r="AH62" s="19">
        <f t="shared" si="0"/>
        <v>0.43292343032159269</v>
      </c>
      <c r="AI62" s="20">
        <f>IF(P62=0,0,P62/(G62*24))</f>
        <v>71.627056672760503</v>
      </c>
      <c r="AJ62" s="19">
        <f>IF(G62=0,0,V62/(G62*24))</f>
        <v>19.085923217550274</v>
      </c>
      <c r="AK62" s="19">
        <f t="shared" si="1"/>
        <v>0.61549563316460265</v>
      </c>
      <c r="AL62" s="19">
        <f>IF(H62=0,0,H62/G62)</f>
        <v>0.91224862888482616</v>
      </c>
      <c r="AM62" s="19">
        <f t="shared" si="15"/>
        <v>8.1833333333333336</v>
      </c>
      <c r="AN62" s="19">
        <f t="shared" si="15"/>
        <v>0.11666666666666667</v>
      </c>
      <c r="AO62" s="19">
        <f t="shared" si="15"/>
        <v>0</v>
      </c>
      <c r="AP62" s="19">
        <f t="shared" si="15"/>
        <v>0</v>
      </c>
      <c r="AQ62" s="19">
        <f t="shared" si="15"/>
        <v>0</v>
      </c>
      <c r="AR62" s="19">
        <f t="shared" si="15"/>
        <v>0.58333333333333337</v>
      </c>
      <c r="AS62" s="19">
        <f t="shared" si="15"/>
        <v>0</v>
      </c>
      <c r="AT62" s="19">
        <f t="shared" si="15"/>
        <v>0.21666666666666667</v>
      </c>
      <c r="AU62" s="19">
        <f t="shared" si="15"/>
        <v>0</v>
      </c>
      <c r="AV62" s="19">
        <f t="shared" si="15"/>
        <v>0</v>
      </c>
      <c r="AW62" s="19">
        <f>G62*24</f>
        <v>9.1166666666666671</v>
      </c>
      <c r="AX62" s="19">
        <f t="shared" si="3"/>
        <v>8.3000000000000007</v>
      </c>
      <c r="AY62" s="21">
        <f>D62+E62</f>
        <v>44111.605555555558</v>
      </c>
      <c r="AZ62" s="21">
        <f>AY62+G62</f>
        <v>44111.98541666667</v>
      </c>
      <c r="BA62" t="str">
        <f>IF(AND(HOUR(E62)&gt;=6,HOUR(E62)&lt;14),"Turno2",IF(AND(HOUR(E62)&gt;=14,HOUR(E62)&lt;22),"Turno3","Turno1"))</f>
        <v>Turno3</v>
      </c>
      <c r="BB62" s="22">
        <f>D62*1</f>
        <v>44111</v>
      </c>
      <c r="BC62">
        <f t="shared" si="4"/>
        <v>8.3999999999996362</v>
      </c>
      <c r="BD62" s="23">
        <f t="shared" si="5"/>
        <v>-9.9999999999635492E-2</v>
      </c>
      <c r="BE62" s="24" t="str">
        <f t="shared" si="6"/>
        <v>SI</v>
      </c>
      <c r="BF62" s="50">
        <v>10</v>
      </c>
      <c r="BG62" s="50">
        <v>17</v>
      </c>
      <c r="BH62" s="50">
        <v>188.5</v>
      </c>
      <c r="BI62" s="51">
        <f t="shared" si="7"/>
        <v>14.5</v>
      </c>
      <c r="BJ62" s="50" t="s">
        <v>80</v>
      </c>
      <c r="BK62" s="50">
        <v>0.32</v>
      </c>
      <c r="BL62" s="50" t="s">
        <v>74</v>
      </c>
      <c r="BM62" s="51">
        <f t="shared" si="11"/>
        <v>-0.11292343032159269</v>
      </c>
      <c r="BN62" s="50">
        <f t="shared" si="8"/>
        <v>208.96</v>
      </c>
      <c r="BO62" s="51">
        <f t="shared" si="9"/>
        <v>0.90208652373660025</v>
      </c>
      <c r="BU62" s="28">
        <f>+G62*24</f>
        <v>9.1166666666666671</v>
      </c>
      <c r="BV62">
        <f t="shared" si="12"/>
        <v>8.3999999999996362</v>
      </c>
    </row>
    <row r="63" spans="1:74" x14ac:dyDescent="0.25">
      <c r="A63" s="48">
        <v>44105</v>
      </c>
      <c r="B63" s="13"/>
      <c r="C63" s="14">
        <v>39</v>
      </c>
      <c r="D63" s="15">
        <v>44112</v>
      </c>
      <c r="E63" s="16">
        <v>0</v>
      </c>
      <c r="F63" s="16">
        <v>0.36527777777777781</v>
      </c>
      <c r="G63" s="16">
        <v>0.36458333333333331</v>
      </c>
      <c r="H63" s="16">
        <v>0.3611111111111111</v>
      </c>
      <c r="I63" s="17">
        <f t="shared" si="10"/>
        <v>8.6666666666666661</v>
      </c>
      <c r="J63" s="14" t="s">
        <v>77</v>
      </c>
      <c r="K63" s="14" t="s">
        <v>90</v>
      </c>
      <c r="L63" s="14"/>
      <c r="M63" s="14" t="s">
        <v>80</v>
      </c>
      <c r="N63" s="14">
        <v>10648.95</v>
      </c>
      <c r="O63" s="14">
        <v>10656.6</v>
      </c>
      <c r="P63" s="14">
        <v>620</v>
      </c>
      <c r="Q63" s="18">
        <v>310.7</v>
      </c>
      <c r="R63" s="14">
        <v>1858</v>
      </c>
      <c r="S63" s="14">
        <v>0</v>
      </c>
      <c r="T63" s="14">
        <v>1868</v>
      </c>
      <c r="U63" s="14">
        <v>1868</v>
      </c>
      <c r="V63" s="14">
        <v>150</v>
      </c>
      <c r="W63" s="16">
        <v>0.30694444444444441</v>
      </c>
      <c r="X63" s="16">
        <v>1.3194444444444444E-2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3.472222222222222E-3</v>
      </c>
      <c r="AE63" s="16">
        <v>0</v>
      </c>
      <c r="AF63" s="16">
        <v>3.9583333333333331E-2</v>
      </c>
      <c r="AG63" s="19">
        <f>IF(G63=0,0,Q63/(G63*24))</f>
        <v>35.508571428571429</v>
      </c>
      <c r="AH63" s="19">
        <f t="shared" si="0"/>
        <v>0.50112903225806449</v>
      </c>
      <c r="AI63" s="20">
        <f>IF(P63=0,0,P63/(G63*24))</f>
        <v>70.857142857142861</v>
      </c>
      <c r="AJ63" s="19">
        <f>IF(G63=0,0,V63/(G63*24))</f>
        <v>17.142857142857142</v>
      </c>
      <c r="AK63" s="19">
        <f t="shared" si="1"/>
        <v>0.48278081750885099</v>
      </c>
      <c r="AL63" s="19">
        <f>IF(H63=0,0,H63/G63)</f>
        <v>0.99047619047619051</v>
      </c>
      <c r="AM63" s="19">
        <f t="shared" si="15"/>
        <v>7.3666666666666654</v>
      </c>
      <c r="AN63" s="19">
        <f t="shared" si="15"/>
        <v>0.31666666666666665</v>
      </c>
      <c r="AO63" s="19">
        <f t="shared" si="15"/>
        <v>0</v>
      </c>
      <c r="AP63" s="19">
        <f t="shared" si="15"/>
        <v>0</v>
      </c>
      <c r="AQ63" s="19">
        <f t="shared" si="15"/>
        <v>0</v>
      </c>
      <c r="AR63" s="19">
        <f t="shared" si="15"/>
        <v>0</v>
      </c>
      <c r="AS63" s="19">
        <f t="shared" si="15"/>
        <v>0</v>
      </c>
      <c r="AT63" s="19">
        <f t="shared" si="15"/>
        <v>8.3333333333333329E-2</v>
      </c>
      <c r="AU63" s="19">
        <f t="shared" si="15"/>
        <v>0</v>
      </c>
      <c r="AV63" s="19">
        <f t="shared" si="15"/>
        <v>0.95</v>
      </c>
      <c r="AW63" s="19">
        <f>G63*24</f>
        <v>8.75</v>
      </c>
      <c r="AX63" s="19">
        <f t="shared" si="3"/>
        <v>7.6833333333333318</v>
      </c>
      <c r="AY63" s="21">
        <f>D63+E63</f>
        <v>44112</v>
      </c>
      <c r="AZ63" s="21">
        <f>AY63+G63</f>
        <v>44112.364583333336</v>
      </c>
      <c r="BA63" t="str">
        <f>IF(AND(HOUR(E63)&gt;=6,HOUR(E63)&lt;14),"Turno2",IF(AND(HOUR(E63)&gt;=14,HOUR(E63)&lt;22),"Turno3","Turno1"))</f>
        <v>Turno1</v>
      </c>
      <c r="BB63" s="22">
        <f>D63*1</f>
        <v>44112</v>
      </c>
      <c r="BC63">
        <f t="shared" si="4"/>
        <v>7.6499999999996362</v>
      </c>
      <c r="BD63" s="23">
        <f t="shared" si="5"/>
        <v>3.3333333333695592E-2</v>
      </c>
      <c r="BE63" s="24" t="str">
        <f t="shared" si="6"/>
        <v>SI</v>
      </c>
      <c r="BF63" s="50">
        <v>10</v>
      </c>
      <c r="BG63" s="50">
        <v>18</v>
      </c>
      <c r="BH63" s="50">
        <v>158</v>
      </c>
      <c r="BI63" s="51">
        <f t="shared" si="7"/>
        <v>8</v>
      </c>
      <c r="BJ63" s="50" t="s">
        <v>80</v>
      </c>
      <c r="BK63" s="50">
        <v>0.32</v>
      </c>
      <c r="BL63" s="50" t="s">
        <v>74</v>
      </c>
      <c r="BM63" s="51">
        <f t="shared" si="11"/>
        <v>-0.18112903225806448</v>
      </c>
      <c r="BN63" s="50">
        <f t="shared" si="8"/>
        <v>198.4</v>
      </c>
      <c r="BO63" s="51">
        <f t="shared" si="9"/>
        <v>0.7963709677419355</v>
      </c>
      <c r="BU63" s="28">
        <f>+G63*24</f>
        <v>8.75</v>
      </c>
      <c r="BV63">
        <f t="shared" si="12"/>
        <v>7.6499999999996362</v>
      </c>
    </row>
    <row r="64" spans="1:74" x14ac:dyDescent="0.25">
      <c r="A64" s="48">
        <v>44105</v>
      </c>
      <c r="B64" s="13"/>
      <c r="C64" s="14">
        <v>10</v>
      </c>
      <c r="D64" s="15">
        <v>44112</v>
      </c>
      <c r="E64" s="16">
        <v>0.60347222222222219</v>
      </c>
      <c r="F64" s="16">
        <v>0.97152777777777777</v>
      </c>
      <c r="G64" s="16">
        <v>0.36805555555555558</v>
      </c>
      <c r="H64" s="16">
        <v>0.32500000000000001</v>
      </c>
      <c r="I64" s="17">
        <f t="shared" si="10"/>
        <v>7.8000000000000007</v>
      </c>
      <c r="J64" s="14" t="s">
        <v>70</v>
      </c>
      <c r="K64" s="14" t="s">
        <v>91</v>
      </c>
      <c r="L64" s="14"/>
      <c r="M64" s="14" t="s">
        <v>80</v>
      </c>
      <c r="N64" s="14">
        <v>10656.95</v>
      </c>
      <c r="O64" s="14">
        <v>10664.85</v>
      </c>
      <c r="P64" s="14">
        <v>619</v>
      </c>
      <c r="Q64" s="18">
        <v>252.559</v>
      </c>
      <c r="R64" s="14">
        <v>2180</v>
      </c>
      <c r="S64" s="14">
        <v>0</v>
      </c>
      <c r="T64" s="14">
        <v>2448</v>
      </c>
      <c r="U64" s="14">
        <v>2448</v>
      </c>
      <c r="V64" s="14">
        <v>163</v>
      </c>
      <c r="W64" s="16">
        <v>0.30624999999999997</v>
      </c>
      <c r="X64" s="16">
        <v>1.8749999999999999E-2</v>
      </c>
      <c r="Y64" s="16">
        <v>0</v>
      </c>
      <c r="Z64" s="16">
        <v>0</v>
      </c>
      <c r="AA64" s="16">
        <v>2.0833333333333333E-3</v>
      </c>
      <c r="AB64" s="16">
        <v>3.0555555555555555E-2</v>
      </c>
      <c r="AC64" s="16">
        <v>0</v>
      </c>
      <c r="AD64" s="16">
        <v>9.0277777777777787E-3</v>
      </c>
      <c r="AE64" s="16">
        <v>0</v>
      </c>
      <c r="AF64" s="16">
        <v>0</v>
      </c>
      <c r="AG64" s="19">
        <f>IF(G64=0,0,Q64/(G64*24))</f>
        <v>28.591584905660376</v>
      </c>
      <c r="AH64" s="19">
        <f t="shared" si="0"/>
        <v>0.40801130856219708</v>
      </c>
      <c r="AI64" s="20">
        <f>IF(P64=0,0,P64/(G64*24))</f>
        <v>70.075471698113205</v>
      </c>
      <c r="AJ64" s="19">
        <f>IF(G64=0,0,V64/(G64*24))</f>
        <v>18.452830188679243</v>
      </c>
      <c r="AK64" s="19">
        <f t="shared" si="1"/>
        <v>0.64539374957930618</v>
      </c>
      <c r="AL64" s="19">
        <f>IF(H64=0,0,H64/G64)</f>
        <v>0.88301886792452833</v>
      </c>
      <c r="AM64" s="19">
        <f t="shared" si="15"/>
        <v>7.35</v>
      </c>
      <c r="AN64" s="19">
        <f t="shared" si="15"/>
        <v>0.44999999999999996</v>
      </c>
      <c r="AO64" s="19">
        <f t="shared" si="15"/>
        <v>0</v>
      </c>
      <c r="AP64" s="19">
        <f t="shared" si="15"/>
        <v>0</v>
      </c>
      <c r="AQ64" s="19">
        <f t="shared" si="15"/>
        <v>0.05</v>
      </c>
      <c r="AR64" s="19">
        <f t="shared" si="15"/>
        <v>0.73333333333333328</v>
      </c>
      <c r="AS64" s="19">
        <f t="shared" si="15"/>
        <v>0</v>
      </c>
      <c r="AT64" s="19">
        <f t="shared" si="15"/>
        <v>0.21666666666666667</v>
      </c>
      <c r="AU64" s="19">
        <f t="shared" si="15"/>
        <v>0</v>
      </c>
      <c r="AV64" s="19">
        <f t="shared" si="15"/>
        <v>0</v>
      </c>
      <c r="AW64" s="19">
        <f>G64*24</f>
        <v>8.8333333333333339</v>
      </c>
      <c r="AX64" s="19">
        <f t="shared" si="3"/>
        <v>7.8</v>
      </c>
      <c r="AY64" s="21">
        <f>D64+E64</f>
        <v>44112.603472222225</v>
      </c>
      <c r="AZ64" s="21">
        <f>AY64+G64</f>
        <v>44112.97152777778</v>
      </c>
      <c r="BA64" t="str">
        <f>IF(AND(HOUR(E64)&gt;=6,HOUR(E64)&lt;14),"Turno2",IF(AND(HOUR(E64)&gt;=14,HOUR(E64)&lt;22),"Turno3","Turno1"))</f>
        <v>Turno3</v>
      </c>
      <c r="BB64" s="22">
        <f>D64*1</f>
        <v>44112</v>
      </c>
      <c r="BC64">
        <f t="shared" si="4"/>
        <v>7.8999999999996362</v>
      </c>
      <c r="BD64" s="23">
        <f t="shared" si="5"/>
        <v>-9.999999999963638E-2</v>
      </c>
      <c r="BE64" s="24" t="str">
        <f t="shared" si="6"/>
        <v>SI</v>
      </c>
      <c r="BF64" s="50">
        <v>10</v>
      </c>
      <c r="BG64" s="50">
        <v>19</v>
      </c>
      <c r="BH64" s="50">
        <v>170</v>
      </c>
      <c r="BI64" s="51">
        <f t="shared" si="7"/>
        <v>7</v>
      </c>
      <c r="BJ64" s="50" t="s">
        <v>80</v>
      </c>
      <c r="BK64" s="50">
        <v>0.32</v>
      </c>
      <c r="BL64" s="50" t="s">
        <v>74</v>
      </c>
      <c r="BM64" s="51">
        <f t="shared" si="11"/>
        <v>-8.8011308562197077E-2</v>
      </c>
      <c r="BN64" s="50">
        <f t="shared" si="8"/>
        <v>198.08</v>
      </c>
      <c r="BO64" s="51">
        <f t="shared" si="9"/>
        <v>0.85823909531502418</v>
      </c>
      <c r="BU64" s="28">
        <f>+G64*24</f>
        <v>8.8333333333333339</v>
      </c>
      <c r="BV64">
        <f t="shared" si="12"/>
        <v>7.8999999999996362</v>
      </c>
    </row>
    <row r="65" spans="1:74" x14ac:dyDescent="0.25">
      <c r="A65" s="48">
        <v>44105</v>
      </c>
      <c r="B65" s="13"/>
      <c r="C65" s="14">
        <v>42</v>
      </c>
      <c r="D65" s="15">
        <v>44113</v>
      </c>
      <c r="E65" s="16">
        <v>1.3888888888888889E-3</v>
      </c>
      <c r="F65" s="16">
        <v>0.38750000000000001</v>
      </c>
      <c r="G65" s="16">
        <v>0.38611111111111113</v>
      </c>
      <c r="H65" s="16">
        <v>0.33958333333333335</v>
      </c>
      <c r="I65" s="17">
        <f t="shared" si="10"/>
        <v>8.15</v>
      </c>
      <c r="J65" s="14" t="s">
        <v>77</v>
      </c>
      <c r="K65" s="14" t="s">
        <v>90</v>
      </c>
      <c r="L65" s="14"/>
      <c r="M65" s="14" t="s">
        <v>93</v>
      </c>
      <c r="N65" s="14">
        <v>10664.9</v>
      </c>
      <c r="O65" s="14">
        <v>10671.6</v>
      </c>
      <c r="P65" s="14">
        <v>457</v>
      </c>
      <c r="Q65" s="18">
        <v>180.596</v>
      </c>
      <c r="R65" s="14">
        <v>1430</v>
      </c>
      <c r="S65" s="14">
        <v>472</v>
      </c>
      <c r="T65" s="14">
        <v>1538</v>
      </c>
      <c r="U65" s="14">
        <v>2010</v>
      </c>
      <c r="V65" s="14">
        <v>124</v>
      </c>
      <c r="W65" s="16">
        <v>0.26597222222222222</v>
      </c>
      <c r="X65" s="16">
        <v>8.3333333333333332E-3</v>
      </c>
      <c r="Y65" s="16">
        <v>7.6388888888888886E-3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4.5833333333333337E-2</v>
      </c>
      <c r="AF65" s="16">
        <v>5.6250000000000001E-2</v>
      </c>
      <c r="AG65" s="19">
        <f>IF(G65=0,0,Q65/(G65*24))</f>
        <v>19.488776978417263</v>
      </c>
      <c r="AH65" s="19">
        <f t="shared" si="0"/>
        <v>0.39517724288840261</v>
      </c>
      <c r="AI65" s="20">
        <f>IF(P65=0,0,P65/(G65*24))</f>
        <v>49.316546762589923</v>
      </c>
      <c r="AJ65" s="19">
        <f>IF(G65=0,0,V65/(G65*24))</f>
        <v>13.381294964028775</v>
      </c>
      <c r="AK65" s="19">
        <f t="shared" si="1"/>
        <v>0.68661542891315419</v>
      </c>
      <c r="AL65" s="19">
        <f>IF(H65=0,0,H65/G65)</f>
        <v>0.87949640287769781</v>
      </c>
      <c r="AM65" s="19">
        <f t="shared" si="15"/>
        <v>6.3833333333333329</v>
      </c>
      <c r="AN65" s="19">
        <f t="shared" si="15"/>
        <v>0.2</v>
      </c>
      <c r="AO65" s="19">
        <f t="shared" si="15"/>
        <v>0.18333333333333332</v>
      </c>
      <c r="AP65" s="19">
        <f t="shared" si="15"/>
        <v>0</v>
      </c>
      <c r="AQ65" s="19">
        <f t="shared" si="15"/>
        <v>0</v>
      </c>
      <c r="AR65" s="19">
        <f t="shared" si="15"/>
        <v>0</v>
      </c>
      <c r="AS65" s="19">
        <f t="shared" si="15"/>
        <v>0</v>
      </c>
      <c r="AT65" s="19">
        <f t="shared" si="15"/>
        <v>0</v>
      </c>
      <c r="AU65" s="19">
        <f t="shared" si="15"/>
        <v>1.1000000000000001</v>
      </c>
      <c r="AV65" s="19">
        <f t="shared" si="15"/>
        <v>1.35</v>
      </c>
      <c r="AW65" s="19">
        <f>G65*24</f>
        <v>9.2666666666666675</v>
      </c>
      <c r="AX65" s="19">
        <f t="shared" si="3"/>
        <v>6.7666666666666666</v>
      </c>
      <c r="AY65" s="21">
        <f>D65+E65</f>
        <v>44113.001388888886</v>
      </c>
      <c r="AZ65" s="21">
        <f>AY65+G65</f>
        <v>44113.387499999997</v>
      </c>
      <c r="BA65" t="str">
        <f>IF(AND(HOUR(E65)&gt;=6,HOUR(E65)&lt;14),"Turno2",IF(AND(HOUR(E65)&gt;=14,HOUR(E65)&lt;22),"Turno3","Turno1"))</f>
        <v>Turno1</v>
      </c>
      <c r="BB65" s="22">
        <f>D65*1</f>
        <v>44113</v>
      </c>
      <c r="BC65">
        <f t="shared" si="4"/>
        <v>6.7000000000007276</v>
      </c>
      <c r="BD65" s="23">
        <f t="shared" si="5"/>
        <v>6.6666666665939012E-2</v>
      </c>
      <c r="BE65" s="24" t="str">
        <f t="shared" si="6"/>
        <v>SI</v>
      </c>
      <c r="BF65" s="50">
        <v>10</v>
      </c>
      <c r="BG65" s="50">
        <v>20</v>
      </c>
      <c r="BH65" s="50">
        <v>129.5</v>
      </c>
      <c r="BI65" s="51">
        <f t="shared" si="7"/>
        <v>5.5</v>
      </c>
      <c r="BJ65" s="50" t="s">
        <v>93</v>
      </c>
      <c r="BK65" s="50">
        <v>0.33</v>
      </c>
      <c r="BL65" s="50" t="s">
        <v>74</v>
      </c>
      <c r="BM65" s="51">
        <f t="shared" si="11"/>
        <v>-6.5177242888402598E-2</v>
      </c>
      <c r="BN65" s="50">
        <f t="shared" si="8"/>
        <v>150.81</v>
      </c>
      <c r="BO65" s="51">
        <f t="shared" si="9"/>
        <v>0.85869637291956769</v>
      </c>
      <c r="BU65" s="28">
        <f>+G65*24</f>
        <v>9.2666666666666675</v>
      </c>
      <c r="BV65">
        <f t="shared" si="12"/>
        <v>6.7000000000007276</v>
      </c>
    </row>
    <row r="66" spans="1:74" x14ac:dyDescent="0.25">
      <c r="A66" s="48">
        <v>44105</v>
      </c>
      <c r="B66" s="13"/>
      <c r="C66" s="14">
        <v>69</v>
      </c>
      <c r="D66" s="15">
        <v>44113</v>
      </c>
      <c r="E66" s="16">
        <v>0.39999999999999997</v>
      </c>
      <c r="F66" s="16">
        <v>0.57986111111111105</v>
      </c>
      <c r="G66" s="16">
        <v>0.17916666666666667</v>
      </c>
      <c r="H66" s="16">
        <v>0.15138888888888888</v>
      </c>
      <c r="I66" s="17">
        <f t="shared" si="10"/>
        <v>3.6333333333333329</v>
      </c>
      <c r="J66" s="14" t="s">
        <v>75</v>
      </c>
      <c r="K66" s="14" t="s">
        <v>94</v>
      </c>
      <c r="L66" s="14"/>
      <c r="M66" s="14" t="s">
        <v>93</v>
      </c>
      <c r="N66" s="14">
        <v>10671.7</v>
      </c>
      <c r="O66" s="14">
        <v>10675.4</v>
      </c>
      <c r="P66" s="14">
        <v>220</v>
      </c>
      <c r="Q66" s="18">
        <v>92.355000000000004</v>
      </c>
      <c r="R66" s="14">
        <v>725</v>
      </c>
      <c r="S66" s="14">
        <v>302</v>
      </c>
      <c r="T66" s="14">
        <v>1440</v>
      </c>
      <c r="U66" s="14">
        <v>1742</v>
      </c>
      <c r="V66" s="14">
        <v>67</v>
      </c>
      <c r="W66" s="16">
        <v>0.12569444444444444</v>
      </c>
      <c r="X66" s="16">
        <v>1.7361111111111112E-2</v>
      </c>
      <c r="Y66" s="16">
        <v>6.9444444444444441E-3</v>
      </c>
      <c r="Z66" s="16">
        <v>2.2222222222222223E-2</v>
      </c>
      <c r="AA66" s="16">
        <v>0</v>
      </c>
      <c r="AB66" s="16">
        <v>2.0833333333333333E-3</v>
      </c>
      <c r="AC66" s="16">
        <v>0</v>
      </c>
      <c r="AD66" s="16">
        <v>2.0833333333333333E-3</v>
      </c>
      <c r="AE66" s="16">
        <v>0</v>
      </c>
      <c r="AF66" s="16">
        <v>0</v>
      </c>
      <c r="AG66" s="19">
        <f>IF(G66=0,0,Q66/(G66*24))</f>
        <v>21.477906976744187</v>
      </c>
      <c r="AH66" s="19">
        <f t="shared" ref="AH66:AH129" si="16">IF(Q66=0,0,Q66/P66)</f>
        <v>0.41979545454545458</v>
      </c>
      <c r="AI66" s="20">
        <f>IF(P66=0,0,P66/(G66*24))</f>
        <v>51.162790697674424</v>
      </c>
      <c r="AJ66" s="19">
        <f>IF(G66=0,0,V66/(G66*24))</f>
        <v>15.58139534883721</v>
      </c>
      <c r="AK66" s="19">
        <f t="shared" ref="AK66:AK129" si="17">IF(Q66=0,0,V66/Q66)</f>
        <v>0.72546153429700611</v>
      </c>
      <c r="AL66" s="19">
        <f>IF(H66=0,0,H66/G66)</f>
        <v>0.84496124031007747</v>
      </c>
      <c r="AM66" s="19">
        <f t="shared" si="15"/>
        <v>3.0166666666666666</v>
      </c>
      <c r="AN66" s="19">
        <f t="shared" si="15"/>
        <v>0.41666666666666669</v>
      </c>
      <c r="AO66" s="19">
        <f t="shared" si="15"/>
        <v>0.16666666666666666</v>
      </c>
      <c r="AP66" s="19">
        <f t="shared" si="15"/>
        <v>0.53333333333333333</v>
      </c>
      <c r="AQ66" s="19">
        <f t="shared" si="15"/>
        <v>0</v>
      </c>
      <c r="AR66" s="19">
        <f t="shared" si="15"/>
        <v>0.05</v>
      </c>
      <c r="AS66" s="19">
        <f t="shared" si="15"/>
        <v>0</v>
      </c>
      <c r="AT66" s="19">
        <f t="shared" si="15"/>
        <v>0.05</v>
      </c>
      <c r="AU66" s="19">
        <f t="shared" si="15"/>
        <v>0</v>
      </c>
      <c r="AV66" s="19">
        <f t="shared" si="15"/>
        <v>0</v>
      </c>
      <c r="AW66" s="19">
        <f>G66*24</f>
        <v>4.3</v>
      </c>
      <c r="AX66" s="19">
        <f>AM66+AN66+AO66</f>
        <v>3.5999999999999996</v>
      </c>
      <c r="AY66" s="21">
        <f>D66+E66</f>
        <v>44113.4</v>
      </c>
      <c r="AZ66" s="21">
        <f>AY66+G66</f>
        <v>44113.57916666667</v>
      </c>
      <c r="BA66" t="str">
        <f>IF(AND(HOUR(E66)&gt;=6,HOUR(E66)&lt;14),"Turno2",IF(AND(HOUR(E66)&gt;=14,HOUR(E66)&lt;22),"Turno3","Turno1"))</f>
        <v>Turno2</v>
      </c>
      <c r="BB66" s="22">
        <f>D66*1</f>
        <v>44113</v>
      </c>
      <c r="BC66">
        <f t="shared" ref="BC66:BC129" si="18">O66-N66</f>
        <v>3.6999999999989086</v>
      </c>
      <c r="BD66" s="23">
        <f>AX66-BC66</f>
        <v>-9.9999999998908962E-2</v>
      </c>
      <c r="BE66" s="24" t="str">
        <f t="shared" ref="BE66:BE129" si="19">IF(P66=0,"NO","SI")</f>
        <v>SI</v>
      </c>
      <c r="BF66" s="50">
        <v>10</v>
      </c>
      <c r="BG66" s="50">
        <v>21</v>
      </c>
      <c r="BH66" s="50">
        <v>67.5</v>
      </c>
      <c r="BI66" s="51">
        <f>+BH66-V66</f>
        <v>0.5</v>
      </c>
      <c r="BJ66" s="50" t="s">
        <v>93</v>
      </c>
      <c r="BK66" s="50">
        <v>0.33</v>
      </c>
      <c r="BL66" s="50" t="s">
        <v>74</v>
      </c>
      <c r="BM66" s="51">
        <f>+BK66-AH66</f>
        <v>-8.9795454545454567E-2</v>
      </c>
      <c r="BN66" s="50">
        <f t="shared" ref="BN66:BN129" si="20">+BK66*P66</f>
        <v>72.600000000000009</v>
      </c>
      <c r="BO66" s="51">
        <f>+BH66/BN66</f>
        <v>0.92975206611570238</v>
      </c>
      <c r="BU66" s="28">
        <f>+G66*24</f>
        <v>4.3</v>
      </c>
      <c r="BV66">
        <f t="shared" si="12"/>
        <v>3.6999999999989086</v>
      </c>
    </row>
    <row r="67" spans="1:74" x14ac:dyDescent="0.25">
      <c r="A67" s="48">
        <v>44105</v>
      </c>
      <c r="B67" s="13"/>
      <c r="C67" s="14">
        <v>15</v>
      </c>
      <c r="D67" s="15">
        <v>44113</v>
      </c>
      <c r="E67" s="16">
        <v>0.64097222222222217</v>
      </c>
      <c r="F67" s="16">
        <v>0.97291666666666676</v>
      </c>
      <c r="G67" s="16">
        <v>0.33194444444444443</v>
      </c>
      <c r="H67" s="16">
        <v>0.29444444444444445</v>
      </c>
      <c r="I67" s="17">
        <f t="shared" ref="I67:I130" si="21">+H67*24</f>
        <v>7.0666666666666664</v>
      </c>
      <c r="J67" s="14" t="s">
        <v>70</v>
      </c>
      <c r="K67" s="14" t="s">
        <v>91</v>
      </c>
      <c r="L67" s="14"/>
      <c r="M67" s="14" t="s">
        <v>93</v>
      </c>
      <c r="N67" s="14">
        <v>10675.5</v>
      </c>
      <c r="O67" s="14">
        <v>10682.8</v>
      </c>
      <c r="P67" s="14">
        <v>501</v>
      </c>
      <c r="Q67" s="18">
        <v>233.334</v>
      </c>
      <c r="R67" s="14">
        <v>1671</v>
      </c>
      <c r="S67" s="14">
        <v>0</v>
      </c>
      <c r="T67" s="14">
        <v>1778</v>
      </c>
      <c r="U67" s="14">
        <v>1778</v>
      </c>
      <c r="V67" s="14">
        <v>148</v>
      </c>
      <c r="W67" s="16">
        <v>0.27916666666666667</v>
      </c>
      <c r="X67" s="16">
        <v>1.4583333333333332E-2</v>
      </c>
      <c r="Y67" s="16">
        <v>0</v>
      </c>
      <c r="Z67" s="16">
        <v>0</v>
      </c>
      <c r="AA67" s="16">
        <v>1.3888888888888888E-2</v>
      </c>
      <c r="AB67" s="16">
        <v>9.7222222222222224E-3</v>
      </c>
      <c r="AC67" s="16">
        <v>0</v>
      </c>
      <c r="AD67" s="16">
        <v>1.3194444444444444E-2</v>
      </c>
      <c r="AE67" s="16">
        <v>0</v>
      </c>
      <c r="AF67" s="16">
        <v>0</v>
      </c>
      <c r="AG67" s="19">
        <f>IF(G67=0,0,Q67/(G67*24))</f>
        <v>29.28878661087866</v>
      </c>
      <c r="AH67" s="19">
        <f t="shared" si="16"/>
        <v>0.46573652694610779</v>
      </c>
      <c r="AI67" s="20">
        <f>IF(P67=0,0,P67/(G67*24))</f>
        <v>62.887029288702927</v>
      </c>
      <c r="AJ67" s="19">
        <f>IF(G67=0,0,V67/(G67*24))</f>
        <v>18.577405857740587</v>
      </c>
      <c r="AK67" s="19">
        <f t="shared" si="17"/>
        <v>0.63428390204599416</v>
      </c>
      <c r="AL67" s="19">
        <f>IF(H67=0,0,H67/G67)</f>
        <v>0.88702928870292896</v>
      </c>
      <c r="AM67" s="19">
        <f t="shared" si="15"/>
        <v>6.7</v>
      </c>
      <c r="AN67" s="19">
        <f t="shared" si="15"/>
        <v>0.35</v>
      </c>
      <c r="AO67" s="19">
        <f t="shared" si="15"/>
        <v>0</v>
      </c>
      <c r="AP67" s="19">
        <f t="shared" si="15"/>
        <v>0</v>
      </c>
      <c r="AQ67" s="19">
        <f t="shared" si="15"/>
        <v>0.33333333333333331</v>
      </c>
      <c r="AR67" s="19">
        <f t="shared" si="15"/>
        <v>0.23333333333333334</v>
      </c>
      <c r="AS67" s="19">
        <f t="shared" si="15"/>
        <v>0</v>
      </c>
      <c r="AT67" s="19">
        <f t="shared" si="15"/>
        <v>0.31666666666666665</v>
      </c>
      <c r="AU67" s="19">
        <f t="shared" si="15"/>
        <v>0</v>
      </c>
      <c r="AV67" s="19">
        <f t="shared" si="15"/>
        <v>0</v>
      </c>
      <c r="AW67" s="19">
        <f>G67*24</f>
        <v>7.9666666666666668</v>
      </c>
      <c r="AX67" s="19">
        <f t="shared" ref="AX67:AX130" si="22">AM67+AN67+AO67</f>
        <v>7.05</v>
      </c>
      <c r="AY67" s="21">
        <f>D67+E67</f>
        <v>44113.640972222223</v>
      </c>
      <c r="AZ67" s="21">
        <f>AY67+G67</f>
        <v>44113.972916666666</v>
      </c>
      <c r="BA67" t="str">
        <f>IF(AND(HOUR(E67)&gt;=6,HOUR(E67)&lt;14),"Turno2",IF(AND(HOUR(E67)&gt;=14,HOUR(E67)&lt;22),"Turno3","Turno1"))</f>
        <v>Turno3</v>
      </c>
      <c r="BB67" s="22">
        <f>D67*1</f>
        <v>44113</v>
      </c>
      <c r="BC67">
        <f t="shared" si="18"/>
        <v>7.2999999999992724</v>
      </c>
      <c r="BD67" s="23">
        <f t="shared" ref="BD67:BD130" si="23">AX67-BC67</f>
        <v>-0.24999999999927258</v>
      </c>
      <c r="BE67" s="24" t="str">
        <f t="shared" si="19"/>
        <v>SI</v>
      </c>
      <c r="BF67" s="50">
        <v>10</v>
      </c>
      <c r="BG67" s="50">
        <v>22</v>
      </c>
      <c r="BH67" s="50">
        <v>132</v>
      </c>
      <c r="BI67" s="51">
        <f t="shared" ref="BI67:BI130" si="24">+BH67-V67</f>
        <v>-16</v>
      </c>
      <c r="BJ67" s="50" t="s">
        <v>93</v>
      </c>
      <c r="BK67" s="50">
        <v>0.33</v>
      </c>
      <c r="BL67" s="50" t="s">
        <v>74</v>
      </c>
      <c r="BM67" s="51">
        <f t="shared" si="11"/>
        <v>-0.13573652694610777</v>
      </c>
      <c r="BN67" s="50">
        <f t="shared" si="20"/>
        <v>165.33</v>
      </c>
      <c r="BO67" s="51">
        <f t="shared" ref="BO67:BO130" si="25">+BH67/BN67</f>
        <v>0.79840319361277434</v>
      </c>
      <c r="BU67" s="28">
        <f>+G67*24</f>
        <v>7.9666666666666668</v>
      </c>
      <c r="BV67">
        <f t="shared" ref="BV67:BV130" si="26">+O67-N67</f>
        <v>7.2999999999992724</v>
      </c>
    </row>
    <row r="68" spans="1:74" x14ac:dyDescent="0.25">
      <c r="A68" s="48">
        <v>44105</v>
      </c>
      <c r="B68" s="13"/>
      <c r="C68" s="14">
        <v>43</v>
      </c>
      <c r="D68" s="15">
        <v>44114</v>
      </c>
      <c r="E68" s="16">
        <v>6.2499999999999995E-3</v>
      </c>
      <c r="F68" s="16">
        <v>0.39166666666666666</v>
      </c>
      <c r="G68" s="16">
        <v>0.38472222222222219</v>
      </c>
      <c r="H68" s="16">
        <v>0.38472222222222219</v>
      </c>
      <c r="I68" s="17">
        <f t="shared" si="21"/>
        <v>9.2333333333333325</v>
      </c>
      <c r="J68" s="14" t="s">
        <v>77</v>
      </c>
      <c r="K68" s="14" t="s">
        <v>90</v>
      </c>
      <c r="L68" s="14"/>
      <c r="M68" s="14" t="s">
        <v>93</v>
      </c>
      <c r="N68" s="14">
        <v>10682.8</v>
      </c>
      <c r="O68" s="14">
        <v>10691.35</v>
      </c>
      <c r="P68" s="14">
        <v>700</v>
      </c>
      <c r="Q68" s="18">
        <v>298.51799999999997</v>
      </c>
      <c r="R68" s="14">
        <v>2151</v>
      </c>
      <c r="S68" s="14">
        <v>0</v>
      </c>
      <c r="T68" s="14">
        <v>2035</v>
      </c>
      <c r="U68" s="14">
        <v>2035</v>
      </c>
      <c r="V68" s="14">
        <v>170</v>
      </c>
      <c r="W68" s="16">
        <v>0.34791666666666665</v>
      </c>
      <c r="X68" s="16">
        <v>1.0416666666666666E-2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2.6388888888888889E-2</v>
      </c>
      <c r="AG68" s="19">
        <f>IF(G68=0,0,Q68/(G68*24))</f>
        <v>32.330469314079423</v>
      </c>
      <c r="AH68" s="19">
        <f t="shared" si="16"/>
        <v>0.42645428571428567</v>
      </c>
      <c r="AI68" s="20">
        <f>IF(P68=0,0,P68/(G68*24))</f>
        <v>75.812274368231058</v>
      </c>
      <c r="AJ68" s="19">
        <f>IF(G68=0,0,V68/(G68*24))</f>
        <v>18.411552346570399</v>
      </c>
      <c r="AK68" s="19">
        <f t="shared" si="17"/>
        <v>0.56947989735962323</v>
      </c>
      <c r="AL68" s="19">
        <f>IF(H68=0,0,H68/G68)</f>
        <v>1</v>
      </c>
      <c r="AM68" s="19">
        <f t="shared" si="15"/>
        <v>8.35</v>
      </c>
      <c r="AN68" s="19">
        <f t="shared" si="15"/>
        <v>0.25</v>
      </c>
      <c r="AO68" s="19">
        <f t="shared" si="15"/>
        <v>0</v>
      </c>
      <c r="AP68" s="19">
        <f t="shared" si="15"/>
        <v>0</v>
      </c>
      <c r="AQ68" s="19">
        <f t="shared" si="15"/>
        <v>0</v>
      </c>
      <c r="AR68" s="19">
        <f t="shared" si="15"/>
        <v>0</v>
      </c>
      <c r="AS68" s="19">
        <f t="shared" si="15"/>
        <v>0</v>
      </c>
      <c r="AT68" s="19">
        <f t="shared" si="15"/>
        <v>0</v>
      </c>
      <c r="AU68" s="19">
        <f t="shared" si="15"/>
        <v>0</v>
      </c>
      <c r="AV68" s="19">
        <f t="shared" si="15"/>
        <v>0.6333333333333333</v>
      </c>
      <c r="AW68" s="19">
        <f>G68*24</f>
        <v>9.2333333333333325</v>
      </c>
      <c r="AX68" s="19">
        <f t="shared" si="22"/>
        <v>8.6</v>
      </c>
      <c r="AY68" s="21">
        <f>D68+E68</f>
        <v>44114.006249999999</v>
      </c>
      <c r="AZ68" s="21">
        <f>AY68+G68</f>
        <v>44114.390972222223</v>
      </c>
      <c r="BA68" t="str">
        <f>IF(AND(HOUR(E68)&gt;=6,HOUR(E68)&lt;14),"Turno2",IF(AND(HOUR(E68)&gt;=14,HOUR(E68)&lt;22),"Turno3","Turno1"))</f>
        <v>Turno1</v>
      </c>
      <c r="BB68" s="22">
        <f>D68*1</f>
        <v>44114</v>
      </c>
      <c r="BC68">
        <f t="shared" si="18"/>
        <v>8.5500000000010914</v>
      </c>
      <c r="BD68" s="23">
        <f t="shared" si="23"/>
        <v>4.9999999998908251E-2</v>
      </c>
      <c r="BE68" s="24" t="str">
        <f t="shared" si="19"/>
        <v>SI</v>
      </c>
      <c r="BF68" s="50">
        <v>10</v>
      </c>
      <c r="BG68" s="50">
        <v>23</v>
      </c>
      <c r="BH68" s="50">
        <v>204.5</v>
      </c>
      <c r="BI68" s="51">
        <f t="shared" si="24"/>
        <v>34.5</v>
      </c>
      <c r="BJ68" s="50" t="s">
        <v>93</v>
      </c>
      <c r="BK68" s="50">
        <v>0.33</v>
      </c>
      <c r="BL68" s="50" t="s">
        <v>74</v>
      </c>
      <c r="BM68" s="51">
        <f t="shared" si="11"/>
        <v>-9.6454285714285659E-2</v>
      </c>
      <c r="BN68" s="50">
        <f t="shared" si="20"/>
        <v>231</v>
      </c>
      <c r="BO68" s="51">
        <f t="shared" si="25"/>
        <v>0.88528138528138534</v>
      </c>
      <c r="BU68" s="28">
        <f>+G68*24</f>
        <v>9.2333333333333325</v>
      </c>
      <c r="BV68">
        <f t="shared" si="26"/>
        <v>8.5500000000010914</v>
      </c>
    </row>
    <row r="69" spans="1:74" x14ac:dyDescent="0.25">
      <c r="A69" s="48">
        <v>44105</v>
      </c>
      <c r="B69" s="13"/>
      <c r="C69" s="14">
        <v>16</v>
      </c>
      <c r="D69" s="15">
        <v>44114</v>
      </c>
      <c r="E69" s="16">
        <v>0.6069444444444444</v>
      </c>
      <c r="F69" s="16">
        <v>0.97291666666666676</v>
      </c>
      <c r="G69" s="16">
        <v>0.3659722222222222</v>
      </c>
      <c r="H69" s="16">
        <v>0.3034722222222222</v>
      </c>
      <c r="I69" s="17">
        <f t="shared" si="21"/>
        <v>7.2833333333333332</v>
      </c>
      <c r="J69" s="14" t="s">
        <v>70</v>
      </c>
      <c r="K69" s="14" t="s">
        <v>91</v>
      </c>
      <c r="L69" s="14"/>
      <c r="M69" s="14" t="s">
        <v>93</v>
      </c>
      <c r="N69" s="14">
        <v>10691.9</v>
      </c>
      <c r="O69" s="14">
        <v>10699.5</v>
      </c>
      <c r="P69" s="14">
        <v>575</v>
      </c>
      <c r="Q69" s="18">
        <v>226.96799999999999</v>
      </c>
      <c r="R69" s="14">
        <v>1943</v>
      </c>
      <c r="S69" s="14">
        <v>0</v>
      </c>
      <c r="T69" s="14">
        <v>1120</v>
      </c>
      <c r="U69" s="14">
        <v>1120</v>
      </c>
      <c r="V69" s="14">
        <v>154</v>
      </c>
      <c r="W69" s="16">
        <v>0.29722222222222222</v>
      </c>
      <c r="X69" s="16">
        <v>6.2499999999999995E-3</v>
      </c>
      <c r="Y69" s="16">
        <v>0</v>
      </c>
      <c r="Z69" s="16">
        <v>0</v>
      </c>
      <c r="AA69" s="16">
        <v>2.9861111111111113E-2</v>
      </c>
      <c r="AB69" s="16">
        <v>2.6388888888888889E-2</v>
      </c>
      <c r="AC69" s="16">
        <v>0</v>
      </c>
      <c r="AD69" s="16">
        <v>4.8611111111111112E-3</v>
      </c>
      <c r="AE69" s="16">
        <v>0</v>
      </c>
      <c r="AF69" s="16">
        <v>0</v>
      </c>
      <c r="AG69" s="19">
        <f>IF(G69=0,0,Q69/(G69*24))</f>
        <v>25.840759013282732</v>
      </c>
      <c r="AH69" s="19">
        <f t="shared" si="16"/>
        <v>0.39472695652173911</v>
      </c>
      <c r="AI69" s="20">
        <f>IF(P69=0,0,P69/(G69*24))</f>
        <v>65.464895635673628</v>
      </c>
      <c r="AJ69" s="19">
        <f>IF(G69=0,0,V69/(G69*24))</f>
        <v>17.533206831119546</v>
      </c>
      <c r="AK69" s="19">
        <f t="shared" si="17"/>
        <v>0.67850974586725887</v>
      </c>
      <c r="AL69" s="19">
        <f>IF(H69=0,0,H69/G69)</f>
        <v>0.82922201138519924</v>
      </c>
      <c r="AM69" s="19">
        <f t="shared" si="15"/>
        <v>7.1333333333333329</v>
      </c>
      <c r="AN69" s="19">
        <f t="shared" si="15"/>
        <v>0.15</v>
      </c>
      <c r="AO69" s="19">
        <f t="shared" si="15"/>
        <v>0</v>
      </c>
      <c r="AP69" s="19">
        <f t="shared" si="15"/>
        <v>0</v>
      </c>
      <c r="AQ69" s="19">
        <f t="shared" si="15"/>
        <v>0.71666666666666667</v>
      </c>
      <c r="AR69" s="19">
        <f t="shared" si="15"/>
        <v>0.6333333333333333</v>
      </c>
      <c r="AS69" s="19">
        <f t="shared" si="15"/>
        <v>0</v>
      </c>
      <c r="AT69" s="19">
        <f t="shared" si="15"/>
        <v>0.11666666666666667</v>
      </c>
      <c r="AU69" s="19">
        <f t="shared" si="15"/>
        <v>0</v>
      </c>
      <c r="AV69" s="19">
        <f t="shared" si="15"/>
        <v>0</v>
      </c>
      <c r="AW69" s="19">
        <f>G69*24</f>
        <v>8.7833333333333332</v>
      </c>
      <c r="AX69" s="19">
        <f t="shared" si="22"/>
        <v>7.2833333333333332</v>
      </c>
      <c r="AY69" s="21">
        <f>D69+E69</f>
        <v>44114.606944444444</v>
      </c>
      <c r="AZ69" s="21">
        <f>AY69+G69</f>
        <v>44114.972916666666</v>
      </c>
      <c r="BA69" t="str">
        <f>IF(AND(HOUR(E69)&gt;=6,HOUR(E69)&lt;14),"Turno2",IF(AND(HOUR(E69)&gt;=14,HOUR(E69)&lt;22),"Turno3","Turno1"))</f>
        <v>Turno3</v>
      </c>
      <c r="BB69" s="22">
        <f>D69*1</f>
        <v>44114</v>
      </c>
      <c r="BC69">
        <f t="shared" si="18"/>
        <v>7.6000000000003638</v>
      </c>
      <c r="BD69" s="23">
        <f t="shared" si="23"/>
        <v>-0.31666666666703058</v>
      </c>
      <c r="BE69" s="24" t="str">
        <f t="shared" si="19"/>
        <v>SI</v>
      </c>
      <c r="BF69" s="50">
        <v>10</v>
      </c>
      <c r="BG69" s="50">
        <v>24</v>
      </c>
      <c r="BH69" s="50">
        <v>159</v>
      </c>
      <c r="BI69" s="51">
        <f t="shared" si="24"/>
        <v>5</v>
      </c>
      <c r="BJ69" s="50" t="s">
        <v>93</v>
      </c>
      <c r="BK69" s="50">
        <v>0.33</v>
      </c>
      <c r="BL69" s="50" t="s">
        <v>74</v>
      </c>
      <c r="BM69" s="51">
        <f t="shared" si="11"/>
        <v>-6.4726956521739099E-2</v>
      </c>
      <c r="BN69" s="50">
        <f t="shared" si="20"/>
        <v>189.75</v>
      </c>
      <c r="BO69" s="51">
        <f t="shared" si="25"/>
        <v>0.8379446640316206</v>
      </c>
      <c r="BU69" s="28">
        <f>+G69*24</f>
        <v>8.7833333333333332</v>
      </c>
      <c r="BV69">
        <f t="shared" si="26"/>
        <v>7.6000000000003638</v>
      </c>
    </row>
    <row r="70" spans="1:74" x14ac:dyDescent="0.25">
      <c r="A70" s="48">
        <v>44105</v>
      </c>
      <c r="B70" s="13"/>
      <c r="C70" s="14">
        <v>59</v>
      </c>
      <c r="D70" s="15">
        <v>44115</v>
      </c>
      <c r="E70" s="16">
        <v>0</v>
      </c>
      <c r="F70" s="16">
        <v>0.375</v>
      </c>
      <c r="G70" s="16">
        <v>0.375</v>
      </c>
      <c r="H70" s="16">
        <v>0.37152777777777773</v>
      </c>
      <c r="I70" s="17">
        <f t="shared" si="21"/>
        <v>8.9166666666666661</v>
      </c>
      <c r="J70" s="14" t="s">
        <v>77</v>
      </c>
      <c r="K70" s="14" t="s">
        <v>89</v>
      </c>
      <c r="L70" s="14"/>
      <c r="M70" s="14" t="s">
        <v>93</v>
      </c>
      <c r="N70" s="14">
        <v>10699.55</v>
      </c>
      <c r="O70" s="14">
        <v>10707.45</v>
      </c>
      <c r="P70" s="14">
        <v>545</v>
      </c>
      <c r="Q70" s="18">
        <v>208.95500000000001</v>
      </c>
      <c r="R70" s="14">
        <v>1746</v>
      </c>
      <c r="S70" s="14">
        <v>334</v>
      </c>
      <c r="T70" s="14">
        <v>654</v>
      </c>
      <c r="U70" s="14">
        <v>988</v>
      </c>
      <c r="V70" s="14">
        <v>153</v>
      </c>
      <c r="W70" s="16">
        <v>0.31180555555555556</v>
      </c>
      <c r="X70" s="16">
        <v>6.9444444444444441E-3</v>
      </c>
      <c r="Y70" s="16">
        <v>6.9444444444444441E-3</v>
      </c>
      <c r="Z70" s="16">
        <v>0</v>
      </c>
      <c r="AA70" s="16">
        <v>0</v>
      </c>
      <c r="AB70" s="16">
        <v>0</v>
      </c>
      <c r="AC70" s="16">
        <v>0</v>
      </c>
      <c r="AD70" s="16">
        <v>3.472222222222222E-3</v>
      </c>
      <c r="AE70" s="16">
        <v>0</v>
      </c>
      <c r="AF70" s="16">
        <v>4.4444444444444446E-2</v>
      </c>
      <c r="AG70" s="19">
        <f>IF(G70=0,0,Q70/(G70*24))</f>
        <v>23.217222222222222</v>
      </c>
      <c r="AH70" s="19">
        <f t="shared" si="16"/>
        <v>0.38340366972477069</v>
      </c>
      <c r="AI70" s="20">
        <f>IF(P70=0,0,P70/(G70*24))</f>
        <v>60.555555555555557</v>
      </c>
      <c r="AJ70" s="19">
        <f>IF(G70=0,0,V70/(G70*24))</f>
        <v>17</v>
      </c>
      <c r="AK70" s="19">
        <f t="shared" si="17"/>
        <v>0.73221507023043231</v>
      </c>
      <c r="AL70" s="19">
        <f>IF(H70=0,0,H70/G70)</f>
        <v>0.99074074074074059</v>
      </c>
      <c r="AM70" s="19">
        <f t="shared" si="15"/>
        <v>7.4833333333333334</v>
      </c>
      <c r="AN70" s="19">
        <f t="shared" si="15"/>
        <v>0.16666666666666666</v>
      </c>
      <c r="AO70" s="19">
        <f t="shared" si="15"/>
        <v>0.16666666666666666</v>
      </c>
      <c r="AP70" s="19">
        <f t="shared" si="15"/>
        <v>0</v>
      </c>
      <c r="AQ70" s="19">
        <f t="shared" si="15"/>
        <v>0</v>
      </c>
      <c r="AR70" s="19">
        <f t="shared" si="15"/>
        <v>0</v>
      </c>
      <c r="AS70" s="19">
        <f t="shared" si="15"/>
        <v>0</v>
      </c>
      <c r="AT70" s="19">
        <f t="shared" si="15"/>
        <v>8.3333333333333329E-2</v>
      </c>
      <c r="AU70" s="19">
        <f t="shared" si="15"/>
        <v>0</v>
      </c>
      <c r="AV70" s="19">
        <f t="shared" si="15"/>
        <v>1.0666666666666667</v>
      </c>
      <c r="AW70" s="19">
        <f>G70*24</f>
        <v>9</v>
      </c>
      <c r="AX70" s="19">
        <f t="shared" si="22"/>
        <v>7.8166666666666673</v>
      </c>
      <c r="AY70" s="21">
        <f>D70+E70</f>
        <v>44115</v>
      </c>
      <c r="AZ70" s="21">
        <f>AY70+G70</f>
        <v>44115.375</v>
      </c>
      <c r="BA70" t="str">
        <f>IF(AND(HOUR(E70)&gt;=6,HOUR(E70)&lt;14),"Turno2",IF(AND(HOUR(E70)&gt;=14,HOUR(E70)&lt;22),"Turno3","Turno1"))</f>
        <v>Turno1</v>
      </c>
      <c r="BB70" s="22">
        <f>D70*1</f>
        <v>44115</v>
      </c>
      <c r="BC70">
        <f t="shared" si="18"/>
        <v>7.9000000000014552</v>
      </c>
      <c r="BD70" s="23">
        <f t="shared" si="23"/>
        <v>-8.3333333334787874E-2</v>
      </c>
      <c r="BE70" s="24" t="str">
        <f t="shared" si="19"/>
        <v>SI</v>
      </c>
      <c r="BF70" s="50">
        <v>10</v>
      </c>
      <c r="BG70" s="50">
        <v>25</v>
      </c>
      <c r="BH70" s="50">
        <v>161</v>
      </c>
      <c r="BI70" s="51">
        <f t="shared" si="24"/>
        <v>8</v>
      </c>
      <c r="BJ70" s="50" t="s">
        <v>93</v>
      </c>
      <c r="BK70" s="50">
        <v>0.33</v>
      </c>
      <c r="BL70" s="50" t="s">
        <v>74</v>
      </c>
      <c r="BM70" s="51">
        <f t="shared" si="11"/>
        <v>-5.3403669724770675E-2</v>
      </c>
      <c r="BN70" s="50">
        <f t="shared" si="20"/>
        <v>179.85</v>
      </c>
      <c r="BO70" s="51">
        <f t="shared" si="25"/>
        <v>0.8951904364748402</v>
      </c>
      <c r="BU70" s="28">
        <f>+G70*24</f>
        <v>9</v>
      </c>
      <c r="BV70">
        <f t="shared" si="26"/>
        <v>7.9000000000014552</v>
      </c>
    </row>
    <row r="71" spans="1:74" x14ac:dyDescent="0.25">
      <c r="A71" s="48">
        <v>44105</v>
      </c>
      <c r="B71" s="13"/>
      <c r="C71" s="14">
        <v>72</v>
      </c>
      <c r="D71" s="15">
        <v>44115</v>
      </c>
      <c r="E71" s="16">
        <v>0.39027777777777778</v>
      </c>
      <c r="F71" s="16">
        <v>0.55208333333333337</v>
      </c>
      <c r="G71" s="16">
        <v>0.16180555555555556</v>
      </c>
      <c r="H71" s="16">
        <v>0.14583333333333334</v>
      </c>
      <c r="I71" s="17">
        <f t="shared" si="21"/>
        <v>3.5</v>
      </c>
      <c r="J71" s="14" t="s">
        <v>75</v>
      </c>
      <c r="K71" s="14" t="s">
        <v>94</v>
      </c>
      <c r="L71" s="14"/>
      <c r="M71" s="14" t="s">
        <v>93</v>
      </c>
      <c r="N71" s="14">
        <v>10707.5</v>
      </c>
      <c r="O71" s="14">
        <v>10711.1</v>
      </c>
      <c r="P71" s="14">
        <v>253</v>
      </c>
      <c r="Q71" s="18">
        <v>100.485</v>
      </c>
      <c r="R71" s="14">
        <v>824</v>
      </c>
      <c r="S71" s="14">
        <v>0</v>
      </c>
      <c r="T71" s="14">
        <v>880</v>
      </c>
      <c r="U71" s="14">
        <v>880</v>
      </c>
      <c r="V71" s="14">
        <v>66</v>
      </c>
      <c r="W71" s="16">
        <v>0.13541666666666666</v>
      </c>
      <c r="X71" s="16">
        <v>9.7222222222222224E-3</v>
      </c>
      <c r="Y71" s="16">
        <v>0</v>
      </c>
      <c r="Z71" s="16">
        <v>0</v>
      </c>
      <c r="AA71" s="16">
        <v>0</v>
      </c>
      <c r="AB71" s="16">
        <v>1.5972222222222224E-2</v>
      </c>
      <c r="AC71" s="16">
        <v>0</v>
      </c>
      <c r="AD71" s="16">
        <v>0</v>
      </c>
      <c r="AE71" s="16">
        <v>0</v>
      </c>
      <c r="AF71" s="16">
        <v>0</v>
      </c>
      <c r="AG71" s="19">
        <f>IF(G71=0,0,Q71/(G71*24))</f>
        <v>25.875965665236048</v>
      </c>
      <c r="AH71" s="19">
        <f t="shared" si="16"/>
        <v>0.39717391304347827</v>
      </c>
      <c r="AI71" s="20">
        <f>IF(P71=0,0,P71/(G71*24))</f>
        <v>65.150214592274665</v>
      </c>
      <c r="AJ71" s="19">
        <f>IF(G71=0,0,V71/(G71*24))</f>
        <v>16.995708154506435</v>
      </c>
      <c r="AK71" s="19">
        <f t="shared" si="17"/>
        <v>0.65681444991789817</v>
      </c>
      <c r="AL71" s="19">
        <f>IF(H71=0,0,H71/G71)</f>
        <v>0.90128755364806867</v>
      </c>
      <c r="AM71" s="19">
        <f t="shared" si="15"/>
        <v>3.25</v>
      </c>
      <c r="AN71" s="19">
        <f t="shared" si="15"/>
        <v>0.23333333333333334</v>
      </c>
      <c r="AO71" s="19">
        <f t="shared" si="15"/>
        <v>0</v>
      </c>
      <c r="AP71" s="19">
        <f t="shared" si="15"/>
        <v>0</v>
      </c>
      <c r="AQ71" s="19">
        <f t="shared" si="15"/>
        <v>0</v>
      </c>
      <c r="AR71" s="19">
        <f t="shared" si="15"/>
        <v>0.38333333333333341</v>
      </c>
      <c r="AS71" s="19">
        <f t="shared" si="15"/>
        <v>0</v>
      </c>
      <c r="AT71" s="19">
        <f t="shared" si="15"/>
        <v>0</v>
      </c>
      <c r="AU71" s="19">
        <f t="shared" si="15"/>
        <v>0</v>
      </c>
      <c r="AV71" s="19">
        <f t="shared" si="15"/>
        <v>0</v>
      </c>
      <c r="AW71" s="19">
        <f>G71*24</f>
        <v>3.8833333333333337</v>
      </c>
      <c r="AX71" s="19">
        <f t="shared" si="22"/>
        <v>3.4833333333333334</v>
      </c>
      <c r="AY71" s="21">
        <f>D71+E71</f>
        <v>44115.390277777777</v>
      </c>
      <c r="AZ71" s="21">
        <f>AY71+G71</f>
        <v>44115.552083333336</v>
      </c>
      <c r="BA71" t="str">
        <f>IF(AND(HOUR(E71)&gt;=6,HOUR(E71)&lt;14),"Turno2",IF(AND(HOUR(E71)&gt;=14,HOUR(E71)&lt;22),"Turno3","Turno1"))</f>
        <v>Turno2</v>
      </c>
      <c r="BB71" s="22">
        <f>D71*1</f>
        <v>44115</v>
      </c>
      <c r="BC71">
        <f t="shared" si="18"/>
        <v>3.6000000000003638</v>
      </c>
      <c r="BD71" s="23">
        <f t="shared" si="23"/>
        <v>-0.11666666666703041</v>
      </c>
      <c r="BE71" s="24" t="str">
        <f t="shared" si="19"/>
        <v>SI</v>
      </c>
      <c r="BF71" s="50">
        <v>10</v>
      </c>
      <c r="BG71" s="50">
        <v>26</v>
      </c>
      <c r="BH71" s="50">
        <v>54.5</v>
      </c>
      <c r="BI71" s="51">
        <f t="shared" si="24"/>
        <v>-11.5</v>
      </c>
      <c r="BJ71" s="50" t="s">
        <v>93</v>
      </c>
      <c r="BK71" s="50">
        <v>0.33</v>
      </c>
      <c r="BL71" s="50" t="s">
        <v>74</v>
      </c>
      <c r="BM71" s="51">
        <f t="shared" si="11"/>
        <v>-6.7173913043478251E-2</v>
      </c>
      <c r="BN71" s="50">
        <f t="shared" si="20"/>
        <v>83.490000000000009</v>
      </c>
      <c r="BO71" s="51">
        <f t="shared" si="25"/>
        <v>0.65277278716013887</v>
      </c>
      <c r="BU71" s="28">
        <f>+G71*24</f>
        <v>3.8833333333333337</v>
      </c>
      <c r="BV71">
        <f t="shared" si="26"/>
        <v>3.6000000000003638</v>
      </c>
    </row>
    <row r="72" spans="1:74" x14ac:dyDescent="0.25">
      <c r="A72" s="48">
        <v>44105</v>
      </c>
      <c r="B72" s="13"/>
      <c r="C72" s="14">
        <v>19</v>
      </c>
      <c r="D72" s="15">
        <v>44115</v>
      </c>
      <c r="E72" s="16">
        <v>0.60763888888888895</v>
      </c>
      <c r="F72" s="16">
        <v>0.98055555555555562</v>
      </c>
      <c r="G72" s="16">
        <v>0.37222222222222223</v>
      </c>
      <c r="H72" s="16">
        <v>0.27638888888888885</v>
      </c>
      <c r="I72" s="17">
        <f t="shared" si="21"/>
        <v>6.6333333333333329</v>
      </c>
      <c r="J72" s="14" t="s">
        <v>70</v>
      </c>
      <c r="K72" s="14" t="s">
        <v>91</v>
      </c>
      <c r="L72" s="14"/>
      <c r="M72" s="14" t="s">
        <v>93</v>
      </c>
      <c r="N72" s="14">
        <v>10711.15</v>
      </c>
      <c r="O72" s="14">
        <v>10718.15</v>
      </c>
      <c r="P72" s="14">
        <v>543</v>
      </c>
      <c r="Q72" s="18">
        <v>215.08</v>
      </c>
      <c r="R72" s="14">
        <v>1787</v>
      </c>
      <c r="S72" s="14">
        <v>0</v>
      </c>
      <c r="T72" s="14">
        <v>2014</v>
      </c>
      <c r="U72" s="14">
        <v>2014</v>
      </c>
      <c r="V72" s="14">
        <v>146</v>
      </c>
      <c r="W72" s="16">
        <v>0.2590277777777778</v>
      </c>
      <c r="X72" s="16">
        <v>1.7361111111111112E-2</v>
      </c>
      <c r="Y72" s="16">
        <v>0</v>
      </c>
      <c r="Z72" s="16">
        <v>0</v>
      </c>
      <c r="AA72" s="16">
        <v>6.3194444444444442E-2</v>
      </c>
      <c r="AB72" s="16">
        <v>4.8611111111111112E-3</v>
      </c>
      <c r="AC72" s="16">
        <v>0</v>
      </c>
      <c r="AD72" s="16">
        <v>2.7083333333333334E-2</v>
      </c>
      <c r="AE72" s="16">
        <v>0</v>
      </c>
      <c r="AF72" s="16">
        <v>0</v>
      </c>
      <c r="AG72" s="19">
        <f>IF(G72=0,0,Q72/(G72*24))</f>
        <v>24.076119402985075</v>
      </c>
      <c r="AH72" s="19">
        <f t="shared" si="16"/>
        <v>0.39609576427255988</v>
      </c>
      <c r="AI72" s="20">
        <f>IF(P72=0,0,P72/(G72*24))</f>
        <v>60.78358208955224</v>
      </c>
      <c r="AJ72" s="19">
        <f>IF(G72=0,0,V72/(G72*24))</f>
        <v>16.343283582089551</v>
      </c>
      <c r="AK72" s="19">
        <f t="shared" si="17"/>
        <v>0.6788171843035149</v>
      </c>
      <c r="AL72" s="19">
        <f>IF(H72=0,0,H72/G72)</f>
        <v>0.74253731343283569</v>
      </c>
      <c r="AM72" s="19">
        <f t="shared" si="15"/>
        <v>6.2166666666666668</v>
      </c>
      <c r="AN72" s="19">
        <f t="shared" si="15"/>
        <v>0.41666666666666669</v>
      </c>
      <c r="AO72" s="19">
        <f t="shared" si="15"/>
        <v>0</v>
      </c>
      <c r="AP72" s="19">
        <f t="shared" si="15"/>
        <v>0</v>
      </c>
      <c r="AQ72" s="19">
        <f t="shared" si="15"/>
        <v>1.5166666666666666</v>
      </c>
      <c r="AR72" s="19">
        <f t="shared" si="15"/>
        <v>0.11666666666666667</v>
      </c>
      <c r="AS72" s="19">
        <f t="shared" si="15"/>
        <v>0</v>
      </c>
      <c r="AT72" s="19">
        <f t="shared" si="15"/>
        <v>0.65</v>
      </c>
      <c r="AU72" s="19">
        <f t="shared" si="15"/>
        <v>0</v>
      </c>
      <c r="AV72" s="19">
        <f t="shared" si="15"/>
        <v>0</v>
      </c>
      <c r="AW72" s="19">
        <f>G72*24</f>
        <v>8.9333333333333336</v>
      </c>
      <c r="AX72" s="19">
        <f t="shared" si="22"/>
        <v>6.6333333333333337</v>
      </c>
      <c r="AY72" s="21">
        <f>D72+E72</f>
        <v>44115.607638888891</v>
      </c>
      <c r="AZ72" s="21">
        <f>AY72+G72</f>
        <v>44115.979861111111</v>
      </c>
      <c r="BA72" t="str">
        <f>IF(AND(HOUR(E72)&gt;=6,HOUR(E72)&lt;14),"Turno2",IF(AND(HOUR(E72)&gt;=14,HOUR(E72)&lt;22),"Turno3","Turno1"))</f>
        <v>Turno3</v>
      </c>
      <c r="BB72" s="22">
        <f>D72*1</f>
        <v>44115</v>
      </c>
      <c r="BC72">
        <f t="shared" si="18"/>
        <v>7</v>
      </c>
      <c r="BD72" s="23">
        <f t="shared" si="23"/>
        <v>-0.36666666666666625</v>
      </c>
      <c r="BE72" s="24" t="str">
        <f t="shared" si="19"/>
        <v>SI</v>
      </c>
      <c r="BF72" s="50">
        <v>10</v>
      </c>
      <c r="BG72" s="50">
        <v>27</v>
      </c>
      <c r="BH72" s="50">
        <v>158</v>
      </c>
      <c r="BI72" s="51">
        <f t="shared" si="24"/>
        <v>12</v>
      </c>
      <c r="BJ72" s="50" t="s">
        <v>93</v>
      </c>
      <c r="BK72" s="50">
        <v>0.33</v>
      </c>
      <c r="BL72" s="50" t="s">
        <v>74</v>
      </c>
      <c r="BM72" s="51">
        <f t="shared" si="11"/>
        <v>-6.6095764272559865E-2</v>
      </c>
      <c r="BN72" s="50">
        <f t="shared" si="20"/>
        <v>179.19</v>
      </c>
      <c r="BO72" s="51">
        <f t="shared" si="25"/>
        <v>0.88174563312684862</v>
      </c>
      <c r="BU72" s="28">
        <f>+G72*24</f>
        <v>8.9333333333333336</v>
      </c>
      <c r="BV72">
        <f t="shared" si="26"/>
        <v>7</v>
      </c>
    </row>
    <row r="73" spans="1:74" x14ac:dyDescent="0.25">
      <c r="A73" s="48">
        <v>44105</v>
      </c>
      <c r="B73" s="13"/>
      <c r="C73" s="14">
        <v>75</v>
      </c>
      <c r="D73" s="15">
        <v>44115</v>
      </c>
      <c r="E73" s="16">
        <v>0.99930555555555556</v>
      </c>
      <c r="F73" s="16">
        <v>0.37013888888888885</v>
      </c>
      <c r="G73" s="16">
        <v>0.37083333333333335</v>
      </c>
      <c r="H73" s="16">
        <v>0.36527777777777781</v>
      </c>
      <c r="I73" s="17">
        <f t="shared" si="21"/>
        <v>8.7666666666666675</v>
      </c>
      <c r="J73" s="14" t="s">
        <v>77</v>
      </c>
      <c r="K73" s="14" t="s">
        <v>89</v>
      </c>
      <c r="L73" s="14"/>
      <c r="M73" s="14" t="s">
        <v>93</v>
      </c>
      <c r="N73" s="14">
        <v>10718.15</v>
      </c>
      <c r="O73" s="14">
        <v>10726.35</v>
      </c>
      <c r="P73" s="14">
        <v>612</v>
      </c>
      <c r="Q73" s="18">
        <v>230.86600000000001</v>
      </c>
      <c r="R73" s="14">
        <v>1938</v>
      </c>
      <c r="S73" s="14">
        <v>0</v>
      </c>
      <c r="T73" s="14">
        <v>1277</v>
      </c>
      <c r="U73" s="14">
        <v>1277</v>
      </c>
      <c r="V73" s="14">
        <v>166</v>
      </c>
      <c r="W73" s="16">
        <v>0.3298611111111111</v>
      </c>
      <c r="X73" s="16">
        <v>1.1805555555555555E-2</v>
      </c>
      <c r="Y73" s="16">
        <v>0</v>
      </c>
      <c r="Z73" s="16">
        <v>0</v>
      </c>
      <c r="AA73" s="16">
        <v>0</v>
      </c>
      <c r="AB73" s="16">
        <v>4.8611111111111112E-3</v>
      </c>
      <c r="AC73" s="16">
        <v>0</v>
      </c>
      <c r="AD73" s="16">
        <v>0</v>
      </c>
      <c r="AE73" s="16">
        <v>0</v>
      </c>
      <c r="AF73" s="16">
        <v>2.2916666666666669E-2</v>
      </c>
      <c r="AG73" s="19">
        <f>IF(G73=0,0,Q73/(G73*24))</f>
        <v>25.94</v>
      </c>
      <c r="AH73" s="19">
        <f t="shared" si="16"/>
        <v>0.37723202614379087</v>
      </c>
      <c r="AI73" s="20">
        <f>IF(P73=0,0,P73/(G73*24))</f>
        <v>68.764044943820224</v>
      </c>
      <c r="AJ73" s="19">
        <f>IF(G73=0,0,V73/(G73*24))</f>
        <v>18.651685393258425</v>
      </c>
      <c r="AK73" s="19">
        <f t="shared" si="17"/>
        <v>0.71903181932376348</v>
      </c>
      <c r="AL73" s="19">
        <f>IF(H73=0,0,H73/G73)</f>
        <v>0.98501872659176037</v>
      </c>
      <c r="AM73" s="19">
        <f t="shared" si="15"/>
        <v>7.9166666666666661</v>
      </c>
      <c r="AN73" s="19">
        <f t="shared" si="15"/>
        <v>0.28333333333333333</v>
      </c>
      <c r="AO73" s="19">
        <f t="shared" si="15"/>
        <v>0</v>
      </c>
      <c r="AP73" s="19">
        <f t="shared" si="15"/>
        <v>0</v>
      </c>
      <c r="AQ73" s="19">
        <f t="shared" si="15"/>
        <v>0</v>
      </c>
      <c r="AR73" s="19">
        <f t="shared" si="15"/>
        <v>0.11666666666666667</v>
      </c>
      <c r="AS73" s="19">
        <f t="shared" si="15"/>
        <v>0</v>
      </c>
      <c r="AT73" s="19">
        <f t="shared" si="15"/>
        <v>0</v>
      </c>
      <c r="AU73" s="19">
        <f t="shared" si="15"/>
        <v>0</v>
      </c>
      <c r="AV73" s="19">
        <f t="shared" si="15"/>
        <v>0.55000000000000004</v>
      </c>
      <c r="AW73" s="19">
        <f>G73*24</f>
        <v>8.9</v>
      </c>
      <c r="AX73" s="19">
        <f t="shared" si="22"/>
        <v>8.1999999999999993</v>
      </c>
      <c r="AY73" s="21">
        <f>D73+E73</f>
        <v>44115.999305555553</v>
      </c>
      <c r="AZ73" s="21">
        <f>AY73+G73</f>
        <v>44116.370138888888</v>
      </c>
      <c r="BA73" t="str">
        <f>IF(AND(HOUR(E73)&gt;=6,HOUR(E73)&lt;14),"Turno2",IF(AND(HOUR(E73)&gt;=14,HOUR(E73)&lt;22),"Turno3","Turno1"))</f>
        <v>Turno1</v>
      </c>
      <c r="BB73" s="22">
        <f>D73*1</f>
        <v>44115</v>
      </c>
      <c r="BC73">
        <f t="shared" si="18"/>
        <v>8.2000000000007276</v>
      </c>
      <c r="BD73" s="23">
        <f t="shared" si="23"/>
        <v>-7.2830630415410269E-13</v>
      </c>
      <c r="BE73" s="24" t="str">
        <f t="shared" si="19"/>
        <v>SI</v>
      </c>
      <c r="BF73" s="50">
        <v>10</v>
      </c>
      <c r="BG73" s="50">
        <v>28</v>
      </c>
      <c r="BH73" s="50">
        <v>168</v>
      </c>
      <c r="BI73" s="51">
        <f t="shared" si="24"/>
        <v>2</v>
      </c>
      <c r="BJ73" s="50" t="s">
        <v>93</v>
      </c>
      <c r="BK73" s="50">
        <v>0.33</v>
      </c>
      <c r="BL73" s="50" t="s">
        <v>74</v>
      </c>
      <c r="BM73" s="51">
        <f t="shared" si="11"/>
        <v>-4.7232026143790851E-2</v>
      </c>
      <c r="BN73" s="50">
        <f t="shared" si="20"/>
        <v>201.96</v>
      </c>
      <c r="BO73" s="51">
        <f t="shared" si="25"/>
        <v>0.83184789067142006</v>
      </c>
      <c r="BU73" s="28">
        <f>+G73*24</f>
        <v>8.9</v>
      </c>
      <c r="BV73">
        <f t="shared" si="26"/>
        <v>8.2000000000007276</v>
      </c>
    </row>
    <row r="74" spans="1:74" x14ac:dyDescent="0.25">
      <c r="A74" s="48">
        <v>44105</v>
      </c>
      <c r="B74" s="13"/>
      <c r="C74" s="14">
        <v>96</v>
      </c>
      <c r="D74" s="15">
        <v>44116</v>
      </c>
      <c r="E74" s="16">
        <v>0.44791666666666669</v>
      </c>
      <c r="F74" s="16">
        <v>0.55555555555555558</v>
      </c>
      <c r="G74" s="16">
        <v>0.1076388888888889</v>
      </c>
      <c r="H74" s="16">
        <v>9.2361111111111116E-2</v>
      </c>
      <c r="I74" s="17">
        <f t="shared" si="21"/>
        <v>2.2166666666666668</v>
      </c>
      <c r="J74" s="14" t="s">
        <v>75</v>
      </c>
      <c r="K74" s="14" t="s">
        <v>94</v>
      </c>
      <c r="L74" s="14"/>
      <c r="M74" s="14" t="s">
        <v>93</v>
      </c>
      <c r="N74" s="14">
        <v>10726.45</v>
      </c>
      <c r="O74" s="14">
        <v>10728.6</v>
      </c>
      <c r="P74" s="14">
        <v>146</v>
      </c>
      <c r="Q74" s="18">
        <v>60.962000000000003</v>
      </c>
      <c r="R74" s="14">
        <v>504</v>
      </c>
      <c r="S74" s="14">
        <v>0</v>
      </c>
      <c r="T74" s="14">
        <v>644</v>
      </c>
      <c r="U74" s="14">
        <v>644</v>
      </c>
      <c r="V74" s="14">
        <v>40</v>
      </c>
      <c r="W74" s="16">
        <v>8.3333333333333329E-2</v>
      </c>
      <c r="X74" s="16">
        <v>7.6388888888888886E-3</v>
      </c>
      <c r="Y74" s="16">
        <v>0</v>
      </c>
      <c r="Z74" s="16">
        <v>0</v>
      </c>
      <c r="AA74" s="16">
        <v>0</v>
      </c>
      <c r="AB74" s="16">
        <v>1.5277777777777777E-2</v>
      </c>
      <c r="AC74" s="16">
        <v>0</v>
      </c>
      <c r="AD74" s="16">
        <v>0</v>
      </c>
      <c r="AE74" s="16">
        <v>0</v>
      </c>
      <c r="AF74" s="16">
        <v>6.9444444444444447E-4</v>
      </c>
      <c r="AG74" s="19">
        <f>IF(G74=0,0,Q74/(G74*24))</f>
        <v>23.598193548387098</v>
      </c>
      <c r="AH74" s="19">
        <f t="shared" si="16"/>
        <v>0.4175479452054795</v>
      </c>
      <c r="AI74" s="20">
        <f>IF(P74=0,0,P74/(G74*24))</f>
        <v>56.516129032258064</v>
      </c>
      <c r="AJ74" s="19">
        <f>IF(G74=0,0,V74/(G74*24))</f>
        <v>15.483870967741934</v>
      </c>
      <c r="AK74" s="19">
        <f t="shared" si="17"/>
        <v>0.65614645188806142</v>
      </c>
      <c r="AL74" s="19">
        <f>IF(H74=0,0,H74/G74)</f>
        <v>0.85806451612903223</v>
      </c>
      <c r="AM74" s="19">
        <f t="shared" si="15"/>
        <v>2</v>
      </c>
      <c r="AN74" s="19">
        <f t="shared" si="15"/>
        <v>0.18333333333333332</v>
      </c>
      <c r="AO74" s="19">
        <f t="shared" si="15"/>
        <v>0</v>
      </c>
      <c r="AP74" s="19">
        <f t="shared" si="15"/>
        <v>0</v>
      </c>
      <c r="AQ74" s="19">
        <f t="shared" si="15"/>
        <v>0</v>
      </c>
      <c r="AR74" s="19">
        <f t="shared" si="15"/>
        <v>0.36666666666666664</v>
      </c>
      <c r="AS74" s="19">
        <f t="shared" si="15"/>
        <v>0</v>
      </c>
      <c r="AT74" s="19">
        <f t="shared" si="15"/>
        <v>0</v>
      </c>
      <c r="AU74" s="19">
        <f t="shared" si="15"/>
        <v>0</v>
      </c>
      <c r="AV74" s="19">
        <f t="shared" si="15"/>
        <v>1.6666666666666666E-2</v>
      </c>
      <c r="AW74" s="19">
        <f>G74*24</f>
        <v>2.5833333333333335</v>
      </c>
      <c r="AX74" s="19">
        <f t="shared" si="22"/>
        <v>2.1833333333333331</v>
      </c>
      <c r="AY74" s="21">
        <f>D74+E74</f>
        <v>44116.447916666664</v>
      </c>
      <c r="AZ74" s="21">
        <f>AY74+G74</f>
        <v>44116.555555555555</v>
      </c>
      <c r="BA74" t="str">
        <f>IF(AND(HOUR(E74)&gt;=6,HOUR(E74)&lt;14),"Turno2",IF(AND(HOUR(E74)&gt;=14,HOUR(E74)&lt;22),"Turno3","Turno1"))</f>
        <v>Turno2</v>
      </c>
      <c r="BB74" s="22">
        <f>D74*1</f>
        <v>44116</v>
      </c>
      <c r="BC74">
        <f t="shared" si="18"/>
        <v>2.1499999999996362</v>
      </c>
      <c r="BD74" s="23">
        <f t="shared" si="23"/>
        <v>3.3333333333696924E-2</v>
      </c>
      <c r="BE74" s="24" t="str">
        <f t="shared" si="19"/>
        <v>SI</v>
      </c>
      <c r="BF74" s="50">
        <v>10</v>
      </c>
      <c r="BG74" s="50">
        <v>29</v>
      </c>
      <c r="BH74" s="50">
        <v>46</v>
      </c>
      <c r="BI74" s="51">
        <f t="shared" si="24"/>
        <v>6</v>
      </c>
      <c r="BJ74" s="50" t="s">
        <v>93</v>
      </c>
      <c r="BK74" s="50">
        <v>0.33</v>
      </c>
      <c r="BL74" s="50" t="s">
        <v>74</v>
      </c>
      <c r="BM74" s="51">
        <f t="shared" si="11"/>
        <v>-8.7547945205479483E-2</v>
      </c>
      <c r="BN74" s="50">
        <f t="shared" si="20"/>
        <v>48.18</v>
      </c>
      <c r="BO74" s="51">
        <f t="shared" si="25"/>
        <v>0.95475300954753006</v>
      </c>
      <c r="BU74" s="28">
        <f>+G74*24</f>
        <v>2.5833333333333335</v>
      </c>
      <c r="BV74">
        <f t="shared" si="26"/>
        <v>2.1499999999996362</v>
      </c>
    </row>
    <row r="75" spans="1:74" x14ac:dyDescent="0.25">
      <c r="A75" s="48">
        <v>44105</v>
      </c>
      <c r="B75" s="13"/>
      <c r="C75" s="14">
        <v>25</v>
      </c>
      <c r="D75" s="15">
        <v>44116</v>
      </c>
      <c r="E75" s="16">
        <v>0.60347222222222219</v>
      </c>
      <c r="F75" s="16">
        <v>0.65486111111111112</v>
      </c>
      <c r="G75" s="16">
        <v>5.0694444444444452E-2</v>
      </c>
      <c r="H75" s="16">
        <v>4.2361111111111106E-2</v>
      </c>
      <c r="I75" s="17">
        <f t="shared" si="21"/>
        <v>1.0166666666666666</v>
      </c>
      <c r="J75" s="14" t="s">
        <v>70</v>
      </c>
      <c r="K75" s="14" t="s">
        <v>91</v>
      </c>
      <c r="L75" s="14"/>
      <c r="M75" s="14" t="s">
        <v>93</v>
      </c>
      <c r="N75" s="14">
        <v>10728.65</v>
      </c>
      <c r="O75" s="14">
        <v>10729.65</v>
      </c>
      <c r="P75" s="14">
        <v>74</v>
      </c>
      <c r="Q75" s="18">
        <v>29.523</v>
      </c>
      <c r="R75" s="14">
        <v>250</v>
      </c>
      <c r="S75" s="14">
        <v>0</v>
      </c>
      <c r="T75" s="14">
        <v>371</v>
      </c>
      <c r="U75" s="14">
        <v>371</v>
      </c>
      <c r="V75" s="14">
        <v>20</v>
      </c>
      <c r="W75" s="16">
        <v>3.6805555555555557E-2</v>
      </c>
      <c r="X75" s="16">
        <v>5.5555555555555558E-3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7.6388888888888886E-3</v>
      </c>
      <c r="AE75" s="16">
        <v>0</v>
      </c>
      <c r="AF75" s="16">
        <v>0</v>
      </c>
      <c r="AG75" s="19">
        <f>IF(G75=0,0,Q75/(G75*24))</f>
        <v>24.265479452054791</v>
      </c>
      <c r="AH75" s="19">
        <f t="shared" si="16"/>
        <v>0.39895945945945943</v>
      </c>
      <c r="AI75" s="20">
        <f>IF(P75=0,0,P75/(G75*24))</f>
        <v>60.821917808219169</v>
      </c>
      <c r="AJ75" s="19">
        <f>IF(G75=0,0,V75/(G75*24))</f>
        <v>16.43835616438356</v>
      </c>
      <c r="AK75" s="19">
        <f t="shared" si="17"/>
        <v>0.67743792974968664</v>
      </c>
      <c r="AL75" s="19">
        <f>IF(H75=0,0,H75/G75)</f>
        <v>0.83561643835616417</v>
      </c>
      <c r="AM75" s="19">
        <f t="shared" si="15"/>
        <v>0.8833333333333333</v>
      </c>
      <c r="AN75" s="19">
        <f t="shared" si="15"/>
        <v>0.13333333333333333</v>
      </c>
      <c r="AO75" s="19">
        <f t="shared" si="15"/>
        <v>0</v>
      </c>
      <c r="AP75" s="19">
        <f t="shared" si="15"/>
        <v>0</v>
      </c>
      <c r="AQ75" s="19">
        <f t="shared" si="15"/>
        <v>0</v>
      </c>
      <c r="AR75" s="19">
        <f t="shared" ref="AR75:AV90" si="27">AB75*24</f>
        <v>0</v>
      </c>
      <c r="AS75" s="19">
        <f t="shared" si="27"/>
        <v>0</v>
      </c>
      <c r="AT75" s="19">
        <f t="shared" si="27"/>
        <v>0.18333333333333332</v>
      </c>
      <c r="AU75" s="19">
        <f t="shared" si="27"/>
        <v>0</v>
      </c>
      <c r="AV75" s="19">
        <f t="shared" si="27"/>
        <v>0</v>
      </c>
      <c r="AW75" s="19">
        <f>G75*24</f>
        <v>1.2166666666666668</v>
      </c>
      <c r="AX75" s="19">
        <f t="shared" si="22"/>
        <v>1.0166666666666666</v>
      </c>
      <c r="AY75" s="21">
        <f>D75+E75</f>
        <v>44116.603472222225</v>
      </c>
      <c r="AZ75" s="21">
        <f>AY75+G75</f>
        <v>44116.654166666667</v>
      </c>
      <c r="BA75" t="str">
        <f>IF(AND(HOUR(E75)&gt;=6,HOUR(E75)&lt;14),"Turno2",IF(AND(HOUR(E75)&gt;=14,HOUR(E75)&lt;22),"Turno3","Turno1"))</f>
        <v>Turno3</v>
      </c>
      <c r="BB75" s="22">
        <f>D75*1</f>
        <v>44116</v>
      </c>
      <c r="BC75">
        <f t="shared" si="18"/>
        <v>1</v>
      </c>
      <c r="BD75" s="23">
        <f t="shared" si="23"/>
        <v>1.6666666666666607E-2</v>
      </c>
      <c r="BE75" s="24" t="str">
        <f t="shared" si="19"/>
        <v>SI</v>
      </c>
      <c r="BF75" s="50">
        <v>10</v>
      </c>
      <c r="BG75" s="50">
        <v>30</v>
      </c>
      <c r="BH75" s="50">
        <v>20</v>
      </c>
      <c r="BI75" s="51">
        <f t="shared" si="24"/>
        <v>0</v>
      </c>
      <c r="BJ75" s="50" t="s">
        <v>93</v>
      </c>
      <c r="BK75" s="50">
        <v>0.33</v>
      </c>
      <c r="BL75" s="50" t="s">
        <v>74</v>
      </c>
      <c r="BM75" s="51">
        <f t="shared" si="11"/>
        <v>-6.8959459459459416E-2</v>
      </c>
      <c r="BN75" s="50">
        <f t="shared" si="20"/>
        <v>24.42</v>
      </c>
      <c r="BO75" s="51">
        <f t="shared" si="25"/>
        <v>0.81900081900081889</v>
      </c>
      <c r="BU75" s="28">
        <f>+G75*24</f>
        <v>1.2166666666666668</v>
      </c>
      <c r="BV75">
        <f t="shared" si="26"/>
        <v>1</v>
      </c>
    </row>
    <row r="76" spans="1:74" x14ac:dyDescent="0.25">
      <c r="A76" s="48">
        <v>44105</v>
      </c>
      <c r="B76" s="13"/>
      <c r="C76" s="14">
        <v>26</v>
      </c>
      <c r="D76" s="15">
        <v>44116</v>
      </c>
      <c r="E76" s="16">
        <v>0.65972222222222221</v>
      </c>
      <c r="F76" s="16">
        <v>0.98888888888888893</v>
      </c>
      <c r="G76" s="16">
        <v>0.32847222222222222</v>
      </c>
      <c r="H76" s="16">
        <v>0.28402777777777777</v>
      </c>
      <c r="I76" s="17">
        <f t="shared" si="21"/>
        <v>6.8166666666666664</v>
      </c>
      <c r="J76" s="14" t="s">
        <v>70</v>
      </c>
      <c r="K76" s="14" t="s">
        <v>91</v>
      </c>
      <c r="L76" s="14"/>
      <c r="M76" s="14" t="s">
        <v>93</v>
      </c>
      <c r="N76" s="14">
        <v>10729.7</v>
      </c>
      <c r="O76" s="14">
        <v>10736.7</v>
      </c>
      <c r="P76" s="14">
        <v>499</v>
      </c>
      <c r="Q76" s="18">
        <v>215.333</v>
      </c>
      <c r="R76" s="14">
        <v>1699</v>
      </c>
      <c r="S76" s="14">
        <v>0</v>
      </c>
      <c r="T76" s="14">
        <v>1376</v>
      </c>
      <c r="U76" s="14">
        <v>1376</v>
      </c>
      <c r="V76" s="14">
        <v>142</v>
      </c>
      <c r="W76" s="16">
        <v>0.26805555555555555</v>
      </c>
      <c r="X76" s="16">
        <v>1.5277777777777777E-2</v>
      </c>
      <c r="Y76" s="16">
        <v>0</v>
      </c>
      <c r="Z76" s="16">
        <v>0</v>
      </c>
      <c r="AA76" s="16">
        <v>1.3888888888888888E-2</v>
      </c>
      <c r="AB76" s="16">
        <v>8.3333333333333332E-3</v>
      </c>
      <c r="AC76" s="16">
        <v>0</v>
      </c>
      <c r="AD76" s="16">
        <v>2.2222222222222223E-2</v>
      </c>
      <c r="AE76" s="16">
        <v>0</v>
      </c>
      <c r="AF76" s="16">
        <v>0</v>
      </c>
      <c r="AG76" s="19">
        <f>IF(G76=0,0,Q76/(G76*24))</f>
        <v>27.31496828752643</v>
      </c>
      <c r="AH76" s="19">
        <f t="shared" si="16"/>
        <v>0.43152905811623249</v>
      </c>
      <c r="AI76" s="20">
        <f>IF(P76=0,0,P76/(G76*24))</f>
        <v>63.298097251585631</v>
      </c>
      <c r="AJ76" s="19">
        <f>IF(G76=0,0,V76/(G76*24))</f>
        <v>18.012684989429175</v>
      </c>
      <c r="AK76" s="19">
        <f t="shared" si="17"/>
        <v>0.65944374526895555</v>
      </c>
      <c r="AL76" s="19">
        <f>IF(H76=0,0,H76/G76)</f>
        <v>0.86469344608879495</v>
      </c>
      <c r="AM76" s="19">
        <f t="shared" ref="AM76:AV91" si="28">W76*24</f>
        <v>6.4333333333333336</v>
      </c>
      <c r="AN76" s="19">
        <f t="shared" si="28"/>
        <v>0.36666666666666664</v>
      </c>
      <c r="AO76" s="19">
        <f t="shared" si="28"/>
        <v>0</v>
      </c>
      <c r="AP76" s="19">
        <f t="shared" si="28"/>
        <v>0</v>
      </c>
      <c r="AQ76" s="19">
        <f t="shared" si="28"/>
        <v>0.33333333333333331</v>
      </c>
      <c r="AR76" s="19">
        <f t="shared" si="27"/>
        <v>0.2</v>
      </c>
      <c r="AS76" s="19">
        <f t="shared" si="27"/>
        <v>0</v>
      </c>
      <c r="AT76" s="19">
        <f t="shared" si="27"/>
        <v>0.53333333333333333</v>
      </c>
      <c r="AU76" s="19">
        <f t="shared" si="27"/>
        <v>0</v>
      </c>
      <c r="AV76" s="19">
        <f t="shared" si="27"/>
        <v>0</v>
      </c>
      <c r="AW76" s="19">
        <f>G76*24</f>
        <v>7.8833333333333329</v>
      </c>
      <c r="AX76" s="19">
        <f t="shared" si="22"/>
        <v>6.8</v>
      </c>
      <c r="AY76" s="21">
        <f>D76+E76</f>
        <v>44116.659722222219</v>
      </c>
      <c r="AZ76" s="21">
        <f>AY76+G76</f>
        <v>44116.988194444442</v>
      </c>
      <c r="BA76" t="str">
        <f>IF(AND(HOUR(E76)&gt;=6,HOUR(E76)&lt;14),"Turno2",IF(AND(HOUR(E76)&gt;=14,HOUR(E76)&lt;22),"Turno3","Turno1"))</f>
        <v>Turno3</v>
      </c>
      <c r="BB76" s="22">
        <f>D76*1</f>
        <v>44116</v>
      </c>
      <c r="BC76">
        <f t="shared" si="18"/>
        <v>7</v>
      </c>
      <c r="BD76" s="23">
        <f t="shared" si="23"/>
        <v>-0.20000000000000018</v>
      </c>
      <c r="BE76" s="24" t="str">
        <f t="shared" si="19"/>
        <v>SI</v>
      </c>
      <c r="BF76" s="50">
        <v>10</v>
      </c>
      <c r="BG76" s="50">
        <v>31</v>
      </c>
      <c r="BH76" s="50">
        <v>150</v>
      </c>
      <c r="BI76" s="51">
        <f t="shared" si="24"/>
        <v>8</v>
      </c>
      <c r="BJ76" s="50" t="s">
        <v>93</v>
      </c>
      <c r="BK76" s="50">
        <v>0.33</v>
      </c>
      <c r="BL76" s="50" t="s">
        <v>74</v>
      </c>
      <c r="BM76" s="51">
        <f t="shared" si="11"/>
        <v>-0.10152905811623247</v>
      </c>
      <c r="BN76" s="50">
        <f t="shared" si="20"/>
        <v>164.67000000000002</v>
      </c>
      <c r="BO76" s="51">
        <f t="shared" si="25"/>
        <v>0.91091273456002908</v>
      </c>
      <c r="BU76" s="28">
        <f>+G76*24</f>
        <v>7.8833333333333329</v>
      </c>
      <c r="BV76">
        <f t="shared" si="26"/>
        <v>7</v>
      </c>
    </row>
    <row r="77" spans="1:74" x14ac:dyDescent="0.25">
      <c r="A77" s="48">
        <v>44105</v>
      </c>
      <c r="B77" s="13"/>
      <c r="C77" s="14">
        <v>76</v>
      </c>
      <c r="D77" s="15">
        <v>44116</v>
      </c>
      <c r="E77" s="16">
        <v>0.99861111111111101</v>
      </c>
      <c r="F77" s="16">
        <v>0.37916666666666665</v>
      </c>
      <c r="G77" s="16">
        <v>0.37986111111111115</v>
      </c>
      <c r="H77" s="16">
        <v>0.36736111111111108</v>
      </c>
      <c r="I77" s="17">
        <f t="shared" si="21"/>
        <v>8.8166666666666664</v>
      </c>
      <c r="J77" s="14" t="s">
        <v>77</v>
      </c>
      <c r="K77" s="14" t="s">
        <v>89</v>
      </c>
      <c r="L77" s="14"/>
      <c r="M77" s="14" t="s">
        <v>93</v>
      </c>
      <c r="N77" s="14">
        <v>10736.7</v>
      </c>
      <c r="O77" s="14">
        <v>10745.2</v>
      </c>
      <c r="P77" s="14">
        <v>610</v>
      </c>
      <c r="Q77" s="18">
        <v>255.53800000000001</v>
      </c>
      <c r="R77" s="14">
        <v>1980</v>
      </c>
      <c r="S77" s="14">
        <v>0</v>
      </c>
      <c r="T77" s="14">
        <v>1363</v>
      </c>
      <c r="U77" s="14">
        <v>1363</v>
      </c>
      <c r="V77" s="14">
        <v>166</v>
      </c>
      <c r="W77" s="16">
        <v>0.34027777777777773</v>
      </c>
      <c r="X77" s="16">
        <v>1.0416666666666666E-2</v>
      </c>
      <c r="Y77" s="16">
        <v>0</v>
      </c>
      <c r="Z77" s="16">
        <v>0</v>
      </c>
      <c r="AA77" s="16">
        <v>0</v>
      </c>
      <c r="AB77" s="16">
        <v>1.2499999999999999E-2</v>
      </c>
      <c r="AC77" s="16">
        <v>0</v>
      </c>
      <c r="AD77" s="16">
        <v>0</v>
      </c>
      <c r="AE77" s="16">
        <v>0</v>
      </c>
      <c r="AF77" s="16">
        <v>1.6666666666666666E-2</v>
      </c>
      <c r="AG77" s="19">
        <f>IF(G77=0,0,Q77/(G77*24))</f>
        <v>28.029762340036562</v>
      </c>
      <c r="AH77" s="19">
        <f t="shared" si="16"/>
        <v>0.41891475409836065</v>
      </c>
      <c r="AI77" s="20">
        <f>IF(P77=0,0,P77/(G77*24))</f>
        <v>66.910420475319924</v>
      </c>
      <c r="AJ77" s="19">
        <f>IF(G77=0,0,V77/(G77*24))</f>
        <v>18.208409506398535</v>
      </c>
      <c r="AK77" s="19">
        <f t="shared" si="17"/>
        <v>0.64960984276311151</v>
      </c>
      <c r="AL77" s="19">
        <f>IF(H77=0,0,H77/G77)</f>
        <v>0.96709323583180973</v>
      </c>
      <c r="AM77" s="19">
        <f t="shared" si="28"/>
        <v>8.1666666666666661</v>
      </c>
      <c r="AN77" s="19">
        <f t="shared" si="28"/>
        <v>0.25</v>
      </c>
      <c r="AO77" s="19">
        <f t="shared" si="28"/>
        <v>0</v>
      </c>
      <c r="AP77" s="19">
        <f t="shared" si="28"/>
        <v>0</v>
      </c>
      <c r="AQ77" s="19">
        <f t="shared" si="28"/>
        <v>0</v>
      </c>
      <c r="AR77" s="19">
        <f t="shared" si="27"/>
        <v>0.3</v>
      </c>
      <c r="AS77" s="19">
        <f t="shared" si="27"/>
        <v>0</v>
      </c>
      <c r="AT77" s="19">
        <f t="shared" si="27"/>
        <v>0</v>
      </c>
      <c r="AU77" s="19">
        <f t="shared" si="27"/>
        <v>0</v>
      </c>
      <c r="AV77" s="19">
        <f t="shared" si="27"/>
        <v>0.4</v>
      </c>
      <c r="AW77" s="19">
        <f>G77*24</f>
        <v>9.1166666666666671</v>
      </c>
      <c r="AX77" s="19">
        <f t="shared" si="22"/>
        <v>8.4166666666666661</v>
      </c>
      <c r="AY77" s="21">
        <f>D77+E77</f>
        <v>44116.998611111114</v>
      </c>
      <c r="AZ77" s="21">
        <f>AY77+G77</f>
        <v>44117.378472222226</v>
      </c>
      <c r="BA77" t="str">
        <f>IF(AND(HOUR(E77)&gt;=6,HOUR(E77)&lt;14),"Turno2",IF(AND(HOUR(E77)&gt;=14,HOUR(E77)&lt;22),"Turno3","Turno1"))</f>
        <v>Turno1</v>
      </c>
      <c r="BB77" s="22">
        <f>D77*1</f>
        <v>44116</v>
      </c>
      <c r="BC77">
        <f t="shared" si="18"/>
        <v>8.5</v>
      </c>
      <c r="BD77" s="23">
        <f t="shared" si="23"/>
        <v>-8.3333333333333925E-2</v>
      </c>
      <c r="BE77" s="24" t="str">
        <f t="shared" si="19"/>
        <v>SI</v>
      </c>
      <c r="BF77" s="50">
        <v>10</v>
      </c>
      <c r="BG77" s="50">
        <v>32</v>
      </c>
      <c r="BH77" s="50">
        <v>168.5</v>
      </c>
      <c r="BI77" s="51">
        <f t="shared" si="24"/>
        <v>2.5</v>
      </c>
      <c r="BJ77" s="50" t="s">
        <v>93</v>
      </c>
      <c r="BK77" s="50">
        <v>0.33</v>
      </c>
      <c r="BL77" s="50" t="s">
        <v>74</v>
      </c>
      <c r="BM77" s="51">
        <f t="shared" si="11"/>
        <v>-8.8914754098360638E-2</v>
      </c>
      <c r="BN77" s="50">
        <f t="shared" si="20"/>
        <v>201.3</v>
      </c>
      <c r="BO77" s="51">
        <f t="shared" si="25"/>
        <v>0.83705911574764025</v>
      </c>
      <c r="BU77" s="28">
        <f>+G77*24</f>
        <v>9.1166666666666671</v>
      </c>
      <c r="BV77">
        <f t="shared" si="26"/>
        <v>8.5</v>
      </c>
    </row>
    <row r="78" spans="1:74" x14ac:dyDescent="0.25">
      <c r="A78" s="48">
        <v>44105</v>
      </c>
      <c r="B78" s="13"/>
      <c r="C78" s="14">
        <v>89</v>
      </c>
      <c r="D78" s="15">
        <v>44117</v>
      </c>
      <c r="E78" s="16">
        <v>0.46597222222222223</v>
      </c>
      <c r="F78" s="16">
        <v>0.59305555555555556</v>
      </c>
      <c r="G78" s="16">
        <v>0.12638888888888888</v>
      </c>
      <c r="H78" s="16">
        <v>0.12222222222222223</v>
      </c>
      <c r="I78" s="17">
        <f t="shared" si="21"/>
        <v>2.9333333333333336</v>
      </c>
      <c r="J78" s="14" t="s">
        <v>75</v>
      </c>
      <c r="K78" s="14" t="s">
        <v>92</v>
      </c>
      <c r="L78" s="14"/>
      <c r="M78" s="14" t="s">
        <v>93</v>
      </c>
      <c r="N78" s="14">
        <v>10745.2</v>
      </c>
      <c r="O78" s="14">
        <v>10748.05</v>
      </c>
      <c r="P78" s="14">
        <v>200</v>
      </c>
      <c r="Q78" s="18">
        <v>89.807000000000002</v>
      </c>
      <c r="R78" s="14">
        <v>655</v>
      </c>
      <c r="S78" s="14">
        <v>0</v>
      </c>
      <c r="T78" s="14">
        <v>937</v>
      </c>
      <c r="U78" s="14">
        <v>937</v>
      </c>
      <c r="V78" s="14">
        <v>54</v>
      </c>
      <c r="W78" s="16">
        <v>0.10069444444444443</v>
      </c>
      <c r="X78" s="16">
        <v>1.3194444444444444E-2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4.1666666666666666E-3</v>
      </c>
      <c r="AE78" s="16">
        <v>0</v>
      </c>
      <c r="AF78" s="16">
        <v>7.6388888888888886E-3</v>
      </c>
      <c r="AG78" s="19">
        <f>IF(G78=0,0,Q78/(G78*24))</f>
        <v>29.606703296703298</v>
      </c>
      <c r="AH78" s="19">
        <f t="shared" si="16"/>
        <v>0.44903500000000002</v>
      </c>
      <c r="AI78" s="20">
        <f>IF(P78=0,0,P78/(G78*24))</f>
        <v>65.934065934065941</v>
      </c>
      <c r="AJ78" s="19">
        <f>IF(G78=0,0,V78/(G78*24))</f>
        <v>17.802197802197803</v>
      </c>
      <c r="AK78" s="19">
        <f t="shared" si="17"/>
        <v>0.60128943178148697</v>
      </c>
      <c r="AL78" s="19">
        <f>IF(H78=0,0,H78/G78)</f>
        <v>0.96703296703296715</v>
      </c>
      <c r="AM78" s="19">
        <f t="shared" si="28"/>
        <v>2.4166666666666665</v>
      </c>
      <c r="AN78" s="19">
        <f t="shared" si="28"/>
        <v>0.31666666666666665</v>
      </c>
      <c r="AO78" s="19">
        <f t="shared" si="28"/>
        <v>0</v>
      </c>
      <c r="AP78" s="19">
        <f t="shared" si="28"/>
        <v>0</v>
      </c>
      <c r="AQ78" s="19">
        <f t="shared" si="28"/>
        <v>0</v>
      </c>
      <c r="AR78" s="19">
        <f t="shared" si="27"/>
        <v>0</v>
      </c>
      <c r="AS78" s="19">
        <f t="shared" si="27"/>
        <v>0</v>
      </c>
      <c r="AT78" s="19">
        <f t="shared" si="27"/>
        <v>0.1</v>
      </c>
      <c r="AU78" s="19">
        <f t="shared" si="27"/>
        <v>0</v>
      </c>
      <c r="AV78" s="19">
        <f t="shared" si="27"/>
        <v>0.18333333333333332</v>
      </c>
      <c r="AW78" s="19">
        <f>G78*24</f>
        <v>3.0333333333333332</v>
      </c>
      <c r="AX78" s="19">
        <f t="shared" si="22"/>
        <v>2.7333333333333334</v>
      </c>
      <c r="AY78" s="21">
        <f>D78+E78</f>
        <v>44117.46597222222</v>
      </c>
      <c r="AZ78" s="21">
        <f>AY78+G78</f>
        <v>44117.592361111107</v>
      </c>
      <c r="BA78" t="str">
        <f>IF(AND(HOUR(E78)&gt;=6,HOUR(E78)&lt;14),"Turno2",IF(AND(HOUR(E78)&gt;=14,HOUR(E78)&lt;22),"Turno3","Turno1"))</f>
        <v>Turno2</v>
      </c>
      <c r="BB78" s="22">
        <f>D78*1</f>
        <v>44117</v>
      </c>
      <c r="BC78">
        <f t="shared" si="18"/>
        <v>2.8499999999985448</v>
      </c>
      <c r="BD78" s="23">
        <f t="shared" si="23"/>
        <v>-0.11666666666521142</v>
      </c>
      <c r="BE78" s="24" t="str">
        <f t="shared" si="19"/>
        <v>SI</v>
      </c>
      <c r="BF78" s="50">
        <v>10</v>
      </c>
      <c r="BG78" s="50">
        <v>33</v>
      </c>
      <c r="BH78" s="50">
        <v>50</v>
      </c>
      <c r="BI78" s="51">
        <f t="shared" si="24"/>
        <v>-4</v>
      </c>
      <c r="BJ78" s="50" t="s">
        <v>93</v>
      </c>
      <c r="BK78" s="50">
        <v>0.33</v>
      </c>
      <c r="BL78" s="50" t="s">
        <v>74</v>
      </c>
      <c r="BM78" s="51">
        <f t="shared" si="11"/>
        <v>-0.119035</v>
      </c>
      <c r="BN78" s="50">
        <f t="shared" si="20"/>
        <v>66</v>
      </c>
      <c r="BO78" s="51">
        <f t="shared" si="25"/>
        <v>0.75757575757575757</v>
      </c>
      <c r="BU78" s="28">
        <f>+G78*24</f>
        <v>3.0333333333333332</v>
      </c>
      <c r="BV78">
        <f t="shared" si="26"/>
        <v>2.8499999999985448</v>
      </c>
    </row>
    <row r="79" spans="1:74" x14ac:dyDescent="0.25">
      <c r="A79" s="48">
        <v>44105</v>
      </c>
      <c r="B79" s="13"/>
      <c r="C79" s="14">
        <v>27</v>
      </c>
      <c r="D79" s="15">
        <v>44117</v>
      </c>
      <c r="E79" s="16">
        <v>0.60277777777777775</v>
      </c>
      <c r="F79" s="16">
        <v>0.6743055555555556</v>
      </c>
      <c r="G79" s="16">
        <v>7.0833333333333331E-2</v>
      </c>
      <c r="H79" s="16">
        <v>5.7638888888888885E-2</v>
      </c>
      <c r="I79" s="17">
        <f t="shared" si="21"/>
        <v>1.3833333333333333</v>
      </c>
      <c r="J79" s="14" t="s">
        <v>70</v>
      </c>
      <c r="K79" s="14" t="s">
        <v>91</v>
      </c>
      <c r="L79" s="14"/>
      <c r="M79" s="14" t="s">
        <v>93</v>
      </c>
      <c r="N79" s="14">
        <v>10748.05</v>
      </c>
      <c r="O79" s="14">
        <v>10749.55</v>
      </c>
      <c r="P79" s="14">
        <v>102</v>
      </c>
      <c r="Q79" s="18">
        <v>40.143999999999998</v>
      </c>
      <c r="R79" s="14">
        <v>322</v>
      </c>
      <c r="S79" s="14">
        <v>0</v>
      </c>
      <c r="T79" s="14">
        <v>548</v>
      </c>
      <c r="U79" s="14">
        <v>548</v>
      </c>
      <c r="V79" s="14">
        <v>30</v>
      </c>
      <c r="W79" s="16">
        <v>5.347222222222222E-2</v>
      </c>
      <c r="X79" s="16">
        <v>3.472222222222222E-3</v>
      </c>
      <c r="Y79" s="16">
        <v>0</v>
      </c>
      <c r="Z79" s="16">
        <v>0</v>
      </c>
      <c r="AA79" s="16">
        <v>2.0833333333333333E-3</v>
      </c>
      <c r="AB79" s="16">
        <v>2.7777777777777779E-3</v>
      </c>
      <c r="AC79" s="16">
        <v>0</v>
      </c>
      <c r="AD79" s="16">
        <v>7.6388888888888886E-3</v>
      </c>
      <c r="AE79" s="16">
        <v>0</v>
      </c>
      <c r="AF79" s="16">
        <v>0</v>
      </c>
      <c r="AG79" s="19">
        <f>IF(G79=0,0,Q79/(G79*24))</f>
        <v>23.614117647058823</v>
      </c>
      <c r="AH79" s="19">
        <f t="shared" si="16"/>
        <v>0.39356862745098037</v>
      </c>
      <c r="AI79" s="20">
        <f>IF(P79=0,0,P79/(G79*24))</f>
        <v>60</v>
      </c>
      <c r="AJ79" s="19">
        <f>IF(G79=0,0,V79/(G79*24))</f>
        <v>17.647058823529413</v>
      </c>
      <c r="AK79" s="19">
        <f t="shared" si="17"/>
        <v>0.74730968513351936</v>
      </c>
      <c r="AL79" s="19">
        <f>IF(H79=0,0,H79/G79)</f>
        <v>0.81372549019607843</v>
      </c>
      <c r="AM79" s="19">
        <f t="shared" si="28"/>
        <v>1.2833333333333332</v>
      </c>
      <c r="AN79" s="19">
        <f t="shared" si="28"/>
        <v>8.3333333333333329E-2</v>
      </c>
      <c r="AO79" s="19">
        <f t="shared" si="28"/>
        <v>0</v>
      </c>
      <c r="AP79" s="19">
        <f t="shared" si="28"/>
        <v>0</v>
      </c>
      <c r="AQ79" s="19">
        <f t="shared" si="28"/>
        <v>0.05</v>
      </c>
      <c r="AR79" s="19">
        <f t="shared" si="27"/>
        <v>6.6666666666666666E-2</v>
      </c>
      <c r="AS79" s="19">
        <f t="shared" si="27"/>
        <v>0</v>
      </c>
      <c r="AT79" s="19">
        <f t="shared" si="27"/>
        <v>0.18333333333333332</v>
      </c>
      <c r="AU79" s="19">
        <f t="shared" si="27"/>
        <v>0</v>
      </c>
      <c r="AV79" s="19">
        <f t="shared" si="27"/>
        <v>0</v>
      </c>
      <c r="AW79" s="19">
        <f>G79*24</f>
        <v>1.7</v>
      </c>
      <c r="AX79" s="19">
        <f t="shared" si="22"/>
        <v>1.3666666666666665</v>
      </c>
      <c r="AY79" s="21">
        <f>D79+E79</f>
        <v>44117.602777777778</v>
      </c>
      <c r="AZ79" s="21">
        <f>AY79+G79</f>
        <v>44117.673611111109</v>
      </c>
      <c r="BA79" t="str">
        <f>IF(AND(HOUR(E79)&gt;=6,HOUR(E79)&lt;14),"Turno2",IF(AND(HOUR(E79)&gt;=14,HOUR(E79)&lt;22),"Turno3","Turno1"))</f>
        <v>Turno3</v>
      </c>
      <c r="BB79" s="22">
        <f>D79*1</f>
        <v>44117</v>
      </c>
      <c r="BC79">
        <f t="shared" si="18"/>
        <v>1.5</v>
      </c>
      <c r="BD79" s="23">
        <f t="shared" si="23"/>
        <v>-0.13333333333333353</v>
      </c>
      <c r="BE79" s="24" t="str">
        <f t="shared" si="19"/>
        <v>SI</v>
      </c>
      <c r="BF79" s="50">
        <v>10</v>
      </c>
      <c r="BG79" s="50">
        <v>34</v>
      </c>
      <c r="BH79" s="50">
        <v>30</v>
      </c>
      <c r="BI79" s="51">
        <f t="shared" si="24"/>
        <v>0</v>
      </c>
      <c r="BJ79" s="50" t="s">
        <v>93</v>
      </c>
      <c r="BK79" s="50">
        <v>0.33</v>
      </c>
      <c r="BL79" s="50" t="s">
        <v>74</v>
      </c>
      <c r="BM79" s="51">
        <f t="shared" si="11"/>
        <v>-6.3568627450980353E-2</v>
      </c>
      <c r="BN79" s="50">
        <f t="shared" si="20"/>
        <v>33.660000000000004</v>
      </c>
      <c r="BO79" s="51">
        <f t="shared" si="25"/>
        <v>0.89126559714794995</v>
      </c>
      <c r="BU79" s="28">
        <f>+G79*24</f>
        <v>1.7</v>
      </c>
      <c r="BV79">
        <f t="shared" si="26"/>
        <v>1.5</v>
      </c>
    </row>
    <row r="80" spans="1:74" x14ac:dyDescent="0.25">
      <c r="A80" s="48">
        <v>44105</v>
      </c>
      <c r="B80" s="13"/>
      <c r="C80" s="14">
        <v>28</v>
      </c>
      <c r="D80" s="15">
        <v>44117</v>
      </c>
      <c r="E80" s="16">
        <v>0.6743055555555556</v>
      </c>
      <c r="F80" s="16">
        <v>0.98402777777777783</v>
      </c>
      <c r="G80" s="16">
        <v>0.30902777777777779</v>
      </c>
      <c r="H80" s="16">
        <v>0.26805555555555555</v>
      </c>
      <c r="I80" s="17">
        <f t="shared" si="21"/>
        <v>6.4333333333333336</v>
      </c>
      <c r="J80" s="14" t="s">
        <v>70</v>
      </c>
      <c r="K80" s="14" t="s">
        <v>91</v>
      </c>
      <c r="L80" s="14"/>
      <c r="M80" s="14" t="s">
        <v>93</v>
      </c>
      <c r="N80" s="14">
        <v>10749.55</v>
      </c>
      <c r="O80" s="14">
        <v>10756.1</v>
      </c>
      <c r="P80" s="14">
        <v>469</v>
      </c>
      <c r="Q80" s="52">
        <v>200.78</v>
      </c>
      <c r="R80" s="14">
        <v>1648</v>
      </c>
      <c r="S80" s="14">
        <v>881</v>
      </c>
      <c r="T80" s="14">
        <v>1148</v>
      </c>
      <c r="U80" s="14">
        <v>2029</v>
      </c>
      <c r="V80" s="14">
        <v>140</v>
      </c>
      <c r="W80" s="16">
        <v>0.24722222222222223</v>
      </c>
      <c r="X80" s="16">
        <v>1.2499999999999999E-2</v>
      </c>
      <c r="Y80" s="16">
        <v>7.6388888888888886E-3</v>
      </c>
      <c r="Z80" s="16">
        <v>0</v>
      </c>
      <c r="AA80" s="16">
        <v>0</v>
      </c>
      <c r="AB80" s="16">
        <v>2.6388888888888889E-2</v>
      </c>
      <c r="AC80" s="16">
        <v>0</v>
      </c>
      <c r="AD80" s="16">
        <v>1.3888888888888888E-2</v>
      </c>
      <c r="AE80" s="16">
        <v>0</v>
      </c>
      <c r="AF80" s="16">
        <v>0</v>
      </c>
      <c r="AG80" s="19">
        <f>IF(G80=0,0,Q80/(G80*24))</f>
        <v>27.071460674157301</v>
      </c>
      <c r="AH80" s="19">
        <f t="shared" si="16"/>
        <v>0.42810234541577824</v>
      </c>
      <c r="AI80" s="20">
        <f>IF(P80=0,0,P80/(G80*24))</f>
        <v>63.235955056179776</v>
      </c>
      <c r="AJ80" s="19">
        <f>IF(G80=0,0,V80/(G80*24))</f>
        <v>18.876404494382022</v>
      </c>
      <c r="AK80" s="19">
        <f t="shared" si="17"/>
        <v>0.69728060563801175</v>
      </c>
      <c r="AL80" s="19">
        <f>IF(H80=0,0,H80/G80)</f>
        <v>0.86741573033707864</v>
      </c>
      <c r="AM80" s="19">
        <f t="shared" si="28"/>
        <v>5.9333333333333336</v>
      </c>
      <c r="AN80" s="19">
        <f t="shared" si="28"/>
        <v>0.3</v>
      </c>
      <c r="AO80" s="19">
        <f t="shared" si="28"/>
        <v>0.18333333333333332</v>
      </c>
      <c r="AP80" s="19">
        <f t="shared" si="28"/>
        <v>0</v>
      </c>
      <c r="AQ80" s="19">
        <f t="shared" si="28"/>
        <v>0</v>
      </c>
      <c r="AR80" s="19">
        <f t="shared" si="27"/>
        <v>0.6333333333333333</v>
      </c>
      <c r="AS80" s="19">
        <f t="shared" si="27"/>
        <v>0</v>
      </c>
      <c r="AT80" s="19">
        <f t="shared" si="27"/>
        <v>0.33333333333333331</v>
      </c>
      <c r="AU80" s="19">
        <f t="shared" si="27"/>
        <v>0</v>
      </c>
      <c r="AV80" s="19">
        <f t="shared" si="27"/>
        <v>0</v>
      </c>
      <c r="AW80" s="19">
        <f>G80*24</f>
        <v>7.416666666666667</v>
      </c>
      <c r="AX80" s="19">
        <f t="shared" si="22"/>
        <v>6.416666666666667</v>
      </c>
      <c r="AY80" s="21">
        <f>D80+E80</f>
        <v>44117.674305555556</v>
      </c>
      <c r="AZ80" s="21">
        <f>AY80+G80</f>
        <v>44117.983333333337</v>
      </c>
      <c r="BA80" t="str">
        <f>IF(AND(HOUR(E80)&gt;=6,HOUR(E80)&lt;14),"Turno2",IF(AND(HOUR(E80)&gt;=14,HOUR(E80)&lt;22),"Turno3","Turno1"))</f>
        <v>Turno3</v>
      </c>
      <c r="BB80" s="22">
        <f>D80*1</f>
        <v>44117</v>
      </c>
      <c r="BC80">
        <f t="shared" si="18"/>
        <v>6.5500000000010914</v>
      </c>
      <c r="BD80" s="23">
        <f t="shared" si="23"/>
        <v>-0.13333333333442443</v>
      </c>
      <c r="BE80" s="24" t="str">
        <f t="shared" si="19"/>
        <v>SI</v>
      </c>
      <c r="BF80" s="50">
        <v>10</v>
      </c>
      <c r="BG80" s="50">
        <v>35</v>
      </c>
      <c r="BH80" s="50">
        <v>152</v>
      </c>
      <c r="BI80" s="51">
        <f t="shared" si="24"/>
        <v>12</v>
      </c>
      <c r="BJ80" s="50" t="s">
        <v>93</v>
      </c>
      <c r="BK80" s="50">
        <v>0.33</v>
      </c>
      <c r="BL80" s="50" t="s">
        <v>74</v>
      </c>
      <c r="BM80" s="51">
        <f t="shared" si="11"/>
        <v>-9.8102345415778225E-2</v>
      </c>
      <c r="BN80" s="50">
        <f t="shared" si="20"/>
        <v>154.77000000000001</v>
      </c>
      <c r="BO80" s="51">
        <f t="shared" si="25"/>
        <v>0.98210247463978806</v>
      </c>
      <c r="BU80" s="28">
        <f>+G80*24</f>
        <v>7.416666666666667</v>
      </c>
      <c r="BV80">
        <f t="shared" si="26"/>
        <v>6.5500000000010914</v>
      </c>
    </row>
    <row r="81" spans="1:74" x14ac:dyDescent="0.25">
      <c r="A81" s="48">
        <v>44105</v>
      </c>
      <c r="B81" s="13"/>
      <c r="C81" s="14">
        <v>77</v>
      </c>
      <c r="D81" s="15">
        <v>44117</v>
      </c>
      <c r="E81" s="16">
        <v>0.99722222222222223</v>
      </c>
      <c r="F81" s="16">
        <v>0.38055555555555554</v>
      </c>
      <c r="G81" s="16">
        <v>0.3833333333333333</v>
      </c>
      <c r="H81" s="16">
        <v>0.37916666666666665</v>
      </c>
      <c r="I81" s="17">
        <f t="shared" si="21"/>
        <v>9.1</v>
      </c>
      <c r="J81" s="14" t="s">
        <v>77</v>
      </c>
      <c r="K81" s="14" t="s">
        <v>89</v>
      </c>
      <c r="L81" s="14"/>
      <c r="M81" s="14" t="s">
        <v>93</v>
      </c>
      <c r="N81" s="14">
        <v>10756.1</v>
      </c>
      <c r="O81" s="14">
        <v>10764.7</v>
      </c>
      <c r="P81" s="14">
        <v>544</v>
      </c>
      <c r="Q81" s="18">
        <v>272.66399999999999</v>
      </c>
      <c r="R81" s="14">
        <v>1814</v>
      </c>
      <c r="S81" s="14">
        <v>602</v>
      </c>
      <c r="T81" s="14">
        <v>1936</v>
      </c>
      <c r="U81" s="14">
        <v>2538</v>
      </c>
      <c r="V81" s="14">
        <v>172</v>
      </c>
      <c r="W81" s="16">
        <v>0.34097222222222223</v>
      </c>
      <c r="X81" s="16">
        <v>1.5277777777777777E-2</v>
      </c>
      <c r="Y81" s="16">
        <v>6.9444444444444441E-3</v>
      </c>
      <c r="Z81" s="16">
        <v>0</v>
      </c>
      <c r="AA81" s="16">
        <v>0</v>
      </c>
      <c r="AB81" s="16">
        <v>0</v>
      </c>
      <c r="AC81" s="16">
        <v>0</v>
      </c>
      <c r="AD81" s="16">
        <v>3.472222222222222E-3</v>
      </c>
      <c r="AE81" s="16">
        <v>0</v>
      </c>
      <c r="AF81" s="16">
        <v>1.4583333333333332E-2</v>
      </c>
      <c r="AG81" s="19">
        <f>IF(G81=0,0,Q81/(G81*24))</f>
        <v>29.637391304347826</v>
      </c>
      <c r="AH81" s="19">
        <f t="shared" si="16"/>
        <v>0.50122058823529414</v>
      </c>
      <c r="AI81" s="20">
        <f>IF(P81=0,0,P81/(G81*24))</f>
        <v>59.130434782608702</v>
      </c>
      <c r="AJ81" s="19">
        <f>IF(G81=0,0,V81/(G81*24))</f>
        <v>18.695652173913047</v>
      </c>
      <c r="AK81" s="19">
        <f t="shared" si="17"/>
        <v>0.63081301528621314</v>
      </c>
      <c r="AL81" s="19">
        <f>IF(H81=0,0,H81/G81)</f>
        <v>0.98913043478260876</v>
      </c>
      <c r="AM81" s="19">
        <f t="shared" si="28"/>
        <v>8.1833333333333336</v>
      </c>
      <c r="AN81" s="19">
        <f t="shared" si="28"/>
        <v>0.36666666666666664</v>
      </c>
      <c r="AO81" s="19">
        <f t="shared" si="28"/>
        <v>0.16666666666666666</v>
      </c>
      <c r="AP81" s="19">
        <f t="shared" si="28"/>
        <v>0</v>
      </c>
      <c r="AQ81" s="19">
        <f t="shared" si="28"/>
        <v>0</v>
      </c>
      <c r="AR81" s="19">
        <f t="shared" si="27"/>
        <v>0</v>
      </c>
      <c r="AS81" s="19">
        <f t="shared" si="27"/>
        <v>0</v>
      </c>
      <c r="AT81" s="19">
        <f t="shared" si="27"/>
        <v>8.3333333333333329E-2</v>
      </c>
      <c r="AU81" s="19">
        <f t="shared" si="27"/>
        <v>0</v>
      </c>
      <c r="AV81" s="19">
        <f t="shared" si="27"/>
        <v>0.35</v>
      </c>
      <c r="AW81" s="19">
        <f>G81*24</f>
        <v>9.1999999999999993</v>
      </c>
      <c r="AX81" s="19">
        <f t="shared" si="22"/>
        <v>8.7166666666666668</v>
      </c>
      <c r="AY81" s="21">
        <f>D81+E81</f>
        <v>44117.99722222222</v>
      </c>
      <c r="AZ81" s="21">
        <f>AY81+G81</f>
        <v>44118.380555555552</v>
      </c>
      <c r="BA81" t="str">
        <f>IF(AND(HOUR(E81)&gt;=6,HOUR(E81)&lt;14),"Turno2",IF(AND(HOUR(E81)&gt;=14,HOUR(E81)&lt;22),"Turno3","Turno1"))</f>
        <v>Turno1</v>
      </c>
      <c r="BB81" s="22">
        <f>D81*1</f>
        <v>44117</v>
      </c>
      <c r="BC81">
        <f t="shared" si="18"/>
        <v>8.6000000000003638</v>
      </c>
      <c r="BD81" s="23">
        <f t="shared" si="23"/>
        <v>0.11666666666630299</v>
      </c>
      <c r="BE81" s="24" t="str">
        <f t="shared" si="19"/>
        <v>SI</v>
      </c>
      <c r="BF81" s="50">
        <v>10</v>
      </c>
      <c r="BG81" s="50">
        <v>36</v>
      </c>
      <c r="BH81" s="50">
        <v>177.5</v>
      </c>
      <c r="BI81" s="51">
        <f t="shared" si="24"/>
        <v>5.5</v>
      </c>
      <c r="BJ81" s="50" t="s">
        <v>93</v>
      </c>
      <c r="BK81" s="50">
        <v>0.33</v>
      </c>
      <c r="BL81" s="50" t="s">
        <v>74</v>
      </c>
      <c r="BM81" s="51">
        <f t="shared" si="11"/>
        <v>-0.17122058823529412</v>
      </c>
      <c r="BN81" s="50">
        <f t="shared" si="20"/>
        <v>179.52</v>
      </c>
      <c r="BO81" s="51">
        <f t="shared" si="25"/>
        <v>0.98874777183600704</v>
      </c>
      <c r="BU81" s="28">
        <f>+G81*24</f>
        <v>9.1999999999999993</v>
      </c>
      <c r="BV81">
        <f t="shared" si="26"/>
        <v>8.6000000000003638</v>
      </c>
    </row>
    <row r="82" spans="1:74" x14ac:dyDescent="0.25">
      <c r="A82" s="48">
        <v>44105</v>
      </c>
      <c r="B82" s="13"/>
      <c r="C82" s="14">
        <v>29</v>
      </c>
      <c r="D82" s="15">
        <v>44118</v>
      </c>
      <c r="E82" s="16">
        <v>0.60625000000000007</v>
      </c>
      <c r="F82" s="16">
        <v>0.98055555555555562</v>
      </c>
      <c r="G82" s="16">
        <v>0.37361111111111112</v>
      </c>
      <c r="H82" s="16">
        <v>0.29444444444444445</v>
      </c>
      <c r="I82" s="17">
        <f t="shared" si="21"/>
        <v>7.0666666666666664</v>
      </c>
      <c r="J82" s="14" t="s">
        <v>70</v>
      </c>
      <c r="K82" s="14" t="s">
        <v>91</v>
      </c>
      <c r="L82" s="14"/>
      <c r="M82" s="14" t="s">
        <v>93</v>
      </c>
      <c r="N82" s="14">
        <v>10765.2</v>
      </c>
      <c r="O82" s="14">
        <v>10772.8</v>
      </c>
      <c r="P82" s="14">
        <v>422</v>
      </c>
      <c r="Q82" s="18">
        <v>230.65299999999999</v>
      </c>
      <c r="R82" s="14">
        <v>1506</v>
      </c>
      <c r="S82" s="14">
        <v>566</v>
      </c>
      <c r="T82" s="14">
        <v>2987</v>
      </c>
      <c r="U82" s="14">
        <v>3553</v>
      </c>
      <c r="V82" s="14">
        <v>153</v>
      </c>
      <c r="W82" s="16">
        <v>0.25972222222222224</v>
      </c>
      <c r="X82" s="16">
        <v>2.5694444444444447E-2</v>
      </c>
      <c r="Y82" s="16">
        <v>7.6388888888888886E-3</v>
      </c>
      <c r="Z82" s="16">
        <v>0</v>
      </c>
      <c r="AA82" s="16">
        <v>0</v>
      </c>
      <c r="AB82" s="16">
        <v>2.7777777777777776E-2</v>
      </c>
      <c r="AC82" s="16">
        <v>0</v>
      </c>
      <c r="AD82" s="16">
        <v>5.0694444444444452E-2</v>
      </c>
      <c r="AE82" s="16">
        <v>0</v>
      </c>
      <c r="AF82" s="16">
        <v>0</v>
      </c>
      <c r="AG82" s="19">
        <f>IF(G82=0,0,Q82/(G82*24))</f>
        <v>25.723382899628252</v>
      </c>
      <c r="AH82" s="19">
        <f t="shared" si="16"/>
        <v>0.54657109004739335</v>
      </c>
      <c r="AI82" s="20">
        <f>IF(P82=0,0,P82/(G82*24))</f>
        <v>47.063197026022301</v>
      </c>
      <c r="AJ82" s="19">
        <f>IF(G82=0,0,V82/(G82*24))</f>
        <v>17.063197026022305</v>
      </c>
      <c r="AK82" s="19">
        <f t="shared" si="17"/>
        <v>0.66333409927466802</v>
      </c>
      <c r="AL82" s="19">
        <f>IF(H82=0,0,H82/G82)</f>
        <v>0.78810408921933084</v>
      </c>
      <c r="AM82" s="19">
        <f t="shared" si="28"/>
        <v>6.2333333333333343</v>
      </c>
      <c r="AN82" s="19">
        <f t="shared" si="28"/>
        <v>0.6166666666666667</v>
      </c>
      <c r="AO82" s="19">
        <f t="shared" si="28"/>
        <v>0.18333333333333332</v>
      </c>
      <c r="AP82" s="19">
        <f t="shared" si="28"/>
        <v>0</v>
      </c>
      <c r="AQ82" s="19">
        <f t="shared" si="28"/>
        <v>0</v>
      </c>
      <c r="AR82" s="19">
        <f t="shared" si="27"/>
        <v>0.66666666666666663</v>
      </c>
      <c r="AS82" s="19">
        <f t="shared" si="27"/>
        <v>0</v>
      </c>
      <c r="AT82" s="19">
        <f t="shared" si="27"/>
        <v>1.2166666666666668</v>
      </c>
      <c r="AU82" s="19">
        <f t="shared" si="27"/>
        <v>0</v>
      </c>
      <c r="AV82" s="19">
        <f t="shared" si="27"/>
        <v>0</v>
      </c>
      <c r="AW82" s="19">
        <f>G82*24</f>
        <v>8.9666666666666668</v>
      </c>
      <c r="AX82" s="19">
        <f t="shared" si="22"/>
        <v>7.033333333333335</v>
      </c>
      <c r="AY82" s="21">
        <f>D82+E82</f>
        <v>44118.606249999997</v>
      </c>
      <c r="AZ82" s="21">
        <f>AY82+G82</f>
        <v>44118.979861111111</v>
      </c>
      <c r="BA82" t="str">
        <f>IF(AND(HOUR(E82)&gt;=6,HOUR(E82)&lt;14),"Turno2",IF(AND(HOUR(E82)&gt;=14,HOUR(E82)&lt;22),"Turno3","Turno1"))</f>
        <v>Turno3</v>
      </c>
      <c r="BB82" s="22">
        <f>D82*1</f>
        <v>44118</v>
      </c>
      <c r="BC82">
        <f t="shared" si="18"/>
        <v>7.5999999999985448</v>
      </c>
      <c r="BD82" s="23">
        <f t="shared" si="23"/>
        <v>-0.56666666666520982</v>
      </c>
      <c r="BE82" s="24" t="str">
        <f t="shared" si="19"/>
        <v>SI</v>
      </c>
      <c r="BF82" s="50">
        <v>10</v>
      </c>
      <c r="BG82" s="50">
        <v>37</v>
      </c>
      <c r="BH82" s="50">
        <v>122</v>
      </c>
      <c r="BI82" s="51">
        <f t="shared" si="24"/>
        <v>-31</v>
      </c>
      <c r="BJ82" s="50" t="s">
        <v>93</v>
      </c>
      <c r="BK82" s="50">
        <v>0.33</v>
      </c>
      <c r="BL82" s="50" t="s">
        <v>74</v>
      </c>
      <c r="BM82" s="51">
        <f t="shared" si="11"/>
        <v>-0.21657109004739333</v>
      </c>
      <c r="BN82" s="50">
        <f t="shared" si="20"/>
        <v>139.26000000000002</v>
      </c>
      <c r="BO82" s="51">
        <f t="shared" si="25"/>
        <v>0.87605916989803234</v>
      </c>
      <c r="BU82" s="28">
        <f>+G82*24</f>
        <v>8.9666666666666668</v>
      </c>
      <c r="BV82">
        <f t="shared" si="26"/>
        <v>7.5999999999985448</v>
      </c>
    </row>
    <row r="83" spans="1:74" x14ac:dyDescent="0.25">
      <c r="A83" s="48">
        <v>44105</v>
      </c>
      <c r="B83" s="13"/>
      <c r="C83" s="14">
        <v>80</v>
      </c>
      <c r="D83" s="15">
        <v>44118</v>
      </c>
      <c r="E83" s="16">
        <v>0.99930555555555556</v>
      </c>
      <c r="F83" s="16">
        <v>0.21944444444444444</v>
      </c>
      <c r="G83" s="16">
        <v>0.21944444444444444</v>
      </c>
      <c r="H83" s="16">
        <v>0.21944444444444444</v>
      </c>
      <c r="I83" s="17">
        <f t="shared" si="21"/>
        <v>5.2666666666666666</v>
      </c>
      <c r="J83" s="14" t="s">
        <v>77</v>
      </c>
      <c r="K83" s="14" t="s">
        <v>89</v>
      </c>
      <c r="L83" s="14"/>
      <c r="M83" s="14" t="s">
        <v>95</v>
      </c>
      <c r="N83" s="14">
        <v>10772.8</v>
      </c>
      <c r="O83" s="14">
        <v>10778.05</v>
      </c>
      <c r="P83" s="14">
        <v>291</v>
      </c>
      <c r="Q83" s="18">
        <v>170.535</v>
      </c>
      <c r="R83" s="14">
        <v>969</v>
      </c>
      <c r="S83" s="14">
        <v>353</v>
      </c>
      <c r="T83" s="14">
        <v>1079</v>
      </c>
      <c r="U83" s="14">
        <v>1432</v>
      </c>
      <c r="V83" s="14">
        <v>105</v>
      </c>
      <c r="W83" s="16">
        <v>0.20347222222222219</v>
      </c>
      <c r="X83" s="16">
        <v>3.472222222222222E-3</v>
      </c>
      <c r="Y83" s="16">
        <v>7.6388888888888886E-3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4.1666666666666666E-3</v>
      </c>
      <c r="AG83" s="19">
        <f>IF(G83=0,0,Q83/(G83*24))</f>
        <v>32.380063291139237</v>
      </c>
      <c r="AH83" s="19">
        <f t="shared" si="16"/>
        <v>0.58603092783505151</v>
      </c>
      <c r="AI83" s="20">
        <f>IF(P83=0,0,P83/(G83*24))</f>
        <v>55.253164556962027</v>
      </c>
      <c r="AJ83" s="19">
        <f>IF(G83=0,0,V83/(G83*24))</f>
        <v>19.936708860759495</v>
      </c>
      <c r="AK83" s="19">
        <f t="shared" si="17"/>
        <v>0.61570938517019969</v>
      </c>
      <c r="AL83" s="19">
        <f>IF(H83=0,0,H83/G83)</f>
        <v>1</v>
      </c>
      <c r="AM83" s="19">
        <f t="shared" si="28"/>
        <v>4.8833333333333329</v>
      </c>
      <c r="AN83" s="19">
        <f t="shared" si="28"/>
        <v>8.3333333333333329E-2</v>
      </c>
      <c r="AO83" s="19">
        <f t="shared" si="28"/>
        <v>0.18333333333333332</v>
      </c>
      <c r="AP83" s="19">
        <f t="shared" si="28"/>
        <v>0</v>
      </c>
      <c r="AQ83" s="19">
        <f t="shared" si="28"/>
        <v>0</v>
      </c>
      <c r="AR83" s="19">
        <f t="shared" si="27"/>
        <v>0</v>
      </c>
      <c r="AS83" s="19">
        <f t="shared" si="27"/>
        <v>0</v>
      </c>
      <c r="AT83" s="19">
        <f t="shared" si="27"/>
        <v>0</v>
      </c>
      <c r="AU83" s="19">
        <f t="shared" si="27"/>
        <v>0</v>
      </c>
      <c r="AV83" s="19">
        <f t="shared" si="27"/>
        <v>0.1</v>
      </c>
      <c r="AW83" s="19">
        <f>G83*24</f>
        <v>5.2666666666666666</v>
      </c>
      <c r="AX83" s="19">
        <f t="shared" si="22"/>
        <v>5.1499999999999995</v>
      </c>
      <c r="AY83" s="21">
        <f>D83+E83</f>
        <v>44118.999305555553</v>
      </c>
      <c r="AZ83" s="21">
        <f>AY83+G83</f>
        <v>44119.21875</v>
      </c>
      <c r="BA83" t="str">
        <f>IF(AND(HOUR(E83)&gt;=6,HOUR(E83)&lt;14),"Turno2",IF(AND(HOUR(E83)&gt;=14,HOUR(E83)&lt;22),"Turno3","Turno1"))</f>
        <v>Turno1</v>
      </c>
      <c r="BB83" s="22">
        <f>D83*1</f>
        <v>44118</v>
      </c>
      <c r="BC83">
        <f t="shared" si="18"/>
        <v>5.25</v>
      </c>
      <c r="BD83" s="23">
        <f t="shared" si="23"/>
        <v>-0.10000000000000053</v>
      </c>
      <c r="BE83" s="24" t="str">
        <f t="shared" si="19"/>
        <v>SI</v>
      </c>
      <c r="BF83" s="50">
        <v>10</v>
      </c>
      <c r="BG83" s="50">
        <v>38</v>
      </c>
      <c r="BH83" s="50">
        <v>105</v>
      </c>
      <c r="BI83" s="51">
        <f t="shared" si="24"/>
        <v>0</v>
      </c>
      <c r="BJ83" s="50" t="s">
        <v>95</v>
      </c>
      <c r="BK83" s="50"/>
      <c r="BL83" s="50"/>
      <c r="BM83" s="51">
        <f t="shared" si="11"/>
        <v>-0.58603092783505151</v>
      </c>
      <c r="BN83" s="50">
        <f t="shared" si="20"/>
        <v>0</v>
      </c>
      <c r="BO83" s="51" t="e">
        <f t="shared" si="25"/>
        <v>#DIV/0!</v>
      </c>
      <c r="BU83" s="28">
        <f>+G83*24</f>
        <v>5.2666666666666666</v>
      </c>
      <c r="BV83">
        <f t="shared" si="26"/>
        <v>5.25</v>
      </c>
    </row>
    <row r="84" spans="1:74" x14ac:dyDescent="0.25">
      <c r="A84" s="48">
        <v>44105</v>
      </c>
      <c r="B84" s="13"/>
      <c r="C84" s="14">
        <v>81</v>
      </c>
      <c r="D84" s="15">
        <v>44119</v>
      </c>
      <c r="E84" s="16">
        <v>0.21944444444444444</v>
      </c>
      <c r="F84" s="16">
        <v>0.35902777777777778</v>
      </c>
      <c r="G84" s="16">
        <v>0.1388888888888889</v>
      </c>
      <c r="H84" s="16">
        <v>9.0972222222222218E-2</v>
      </c>
      <c r="I84" s="17">
        <f t="shared" si="21"/>
        <v>2.1833333333333331</v>
      </c>
      <c r="J84" s="14" t="s">
        <v>87</v>
      </c>
      <c r="K84" s="14" t="s">
        <v>89</v>
      </c>
      <c r="L84" s="14"/>
      <c r="M84" s="14" t="s">
        <v>95</v>
      </c>
      <c r="N84" s="14">
        <v>10778.05</v>
      </c>
      <c r="O84" s="14">
        <v>10780.2</v>
      </c>
      <c r="P84" s="14">
        <v>147</v>
      </c>
      <c r="Q84" s="18">
        <v>51.100999999999999</v>
      </c>
      <c r="R84" s="14">
        <v>343</v>
      </c>
      <c r="S84" s="14">
        <v>1029</v>
      </c>
      <c r="T84" s="14">
        <v>490</v>
      </c>
      <c r="U84" s="14">
        <v>1519</v>
      </c>
      <c r="V84" s="14">
        <v>40</v>
      </c>
      <c r="W84" s="16">
        <v>7.5694444444444439E-2</v>
      </c>
      <c r="X84" s="16">
        <v>3.472222222222222E-3</v>
      </c>
      <c r="Y84" s="16">
        <v>1.1111111111111112E-2</v>
      </c>
      <c r="Z84" s="16">
        <v>2.5694444444444447E-2</v>
      </c>
      <c r="AA84" s="16">
        <v>0</v>
      </c>
      <c r="AB84" s="16">
        <v>0</v>
      </c>
      <c r="AC84" s="16">
        <v>0</v>
      </c>
      <c r="AD84" s="16">
        <v>2.1527777777777781E-2</v>
      </c>
      <c r="AE84" s="16">
        <v>0</v>
      </c>
      <c r="AF84" s="16">
        <v>0</v>
      </c>
      <c r="AG84" s="19">
        <f>IF(G84=0,0,Q84/(G84*24))</f>
        <v>15.330299999999999</v>
      </c>
      <c r="AH84" s="19">
        <f t="shared" si="16"/>
        <v>0.34762585034013604</v>
      </c>
      <c r="AI84" s="20">
        <f>IF(P84=0,0,P84/(G84*24))</f>
        <v>44.1</v>
      </c>
      <c r="AJ84" s="19">
        <f>IF(G84=0,0,V84/(G84*24))</f>
        <v>12</v>
      </c>
      <c r="AK84" s="19">
        <f t="shared" si="17"/>
        <v>0.78276354670163006</v>
      </c>
      <c r="AL84" s="19">
        <f>IF(H84=0,0,H84/G84)</f>
        <v>0.65499999999999992</v>
      </c>
      <c r="AM84" s="19">
        <f t="shared" si="28"/>
        <v>1.8166666666666664</v>
      </c>
      <c r="AN84" s="19">
        <f t="shared" si="28"/>
        <v>8.3333333333333329E-2</v>
      </c>
      <c r="AO84" s="19">
        <f t="shared" si="28"/>
        <v>0.26666666666666666</v>
      </c>
      <c r="AP84" s="19">
        <f t="shared" si="28"/>
        <v>0.6166666666666667</v>
      </c>
      <c r="AQ84" s="19">
        <f t="shared" si="28"/>
        <v>0</v>
      </c>
      <c r="AR84" s="19">
        <f t="shared" si="27"/>
        <v>0</v>
      </c>
      <c r="AS84" s="19">
        <f t="shared" si="27"/>
        <v>0</v>
      </c>
      <c r="AT84" s="19">
        <f t="shared" si="27"/>
        <v>0.51666666666666672</v>
      </c>
      <c r="AU84" s="19">
        <f t="shared" si="27"/>
        <v>0</v>
      </c>
      <c r="AV84" s="19">
        <f t="shared" si="27"/>
        <v>0</v>
      </c>
      <c r="AW84" s="19">
        <f>G84*24</f>
        <v>3.3333333333333335</v>
      </c>
      <c r="AX84" s="19">
        <f t="shared" si="22"/>
        <v>2.1666666666666665</v>
      </c>
      <c r="AY84" s="21">
        <f>D84+E84</f>
        <v>44119.219444444447</v>
      </c>
      <c r="AZ84" s="21">
        <f>AY84+G84</f>
        <v>44119.358333333337</v>
      </c>
      <c r="BA84" t="str">
        <f>IF(AND(HOUR(E84)&gt;=6,HOUR(E84)&lt;14),"Turno2",IF(AND(HOUR(E84)&gt;=14,HOUR(E84)&lt;22),"Turno3","Turno1"))</f>
        <v>Turno1</v>
      </c>
      <c r="BB84" s="22">
        <f>D84*1</f>
        <v>44119</v>
      </c>
      <c r="BC84">
        <f t="shared" si="18"/>
        <v>2.1500000000014552</v>
      </c>
      <c r="BD84" s="23">
        <f t="shared" si="23"/>
        <v>1.6666666665211327E-2</v>
      </c>
      <c r="BE84" s="24" t="str">
        <f t="shared" si="19"/>
        <v>SI</v>
      </c>
      <c r="BF84" s="50">
        <v>10</v>
      </c>
      <c r="BG84" s="50">
        <v>39</v>
      </c>
      <c r="BH84" s="50">
        <v>90</v>
      </c>
      <c r="BI84" s="51">
        <f t="shared" si="24"/>
        <v>50</v>
      </c>
      <c r="BJ84" s="50" t="s">
        <v>95</v>
      </c>
      <c r="BK84" s="50"/>
      <c r="BL84" s="50"/>
      <c r="BM84" s="51">
        <f t="shared" si="11"/>
        <v>-0.34762585034013604</v>
      </c>
      <c r="BN84" s="50">
        <f t="shared" si="20"/>
        <v>0</v>
      </c>
      <c r="BO84" s="51" t="e">
        <f t="shared" si="25"/>
        <v>#DIV/0!</v>
      </c>
      <c r="BU84" s="28">
        <f>+G84*24</f>
        <v>3.3333333333333335</v>
      </c>
      <c r="BV84">
        <f t="shared" si="26"/>
        <v>2.1500000000014552</v>
      </c>
    </row>
    <row r="85" spans="1:74" x14ac:dyDescent="0.25">
      <c r="A85" s="48">
        <v>44105</v>
      </c>
      <c r="B85" s="13"/>
      <c r="C85" s="14">
        <v>58</v>
      </c>
      <c r="D85" s="15">
        <v>44119</v>
      </c>
      <c r="E85" s="16">
        <v>0.80625000000000002</v>
      </c>
      <c r="F85" s="16">
        <v>0.98611111111111116</v>
      </c>
      <c r="G85" s="16">
        <v>0.17986111111111111</v>
      </c>
      <c r="H85" s="16">
        <v>0.17152777777777775</v>
      </c>
      <c r="I85" s="17">
        <f t="shared" si="21"/>
        <v>4.1166666666666663</v>
      </c>
      <c r="J85" s="14" t="s">
        <v>77</v>
      </c>
      <c r="K85" s="14" t="s">
        <v>90</v>
      </c>
      <c r="L85" s="14"/>
      <c r="M85" s="14" t="s">
        <v>95</v>
      </c>
      <c r="N85" s="14">
        <v>10780.4</v>
      </c>
      <c r="O85" s="14">
        <v>10784.15</v>
      </c>
      <c r="P85" s="14">
        <v>233</v>
      </c>
      <c r="Q85" s="18">
        <v>98.488</v>
      </c>
      <c r="R85" s="14">
        <v>644</v>
      </c>
      <c r="S85" s="14">
        <v>0</v>
      </c>
      <c r="T85" s="14">
        <v>1105</v>
      </c>
      <c r="U85" s="14">
        <v>1105</v>
      </c>
      <c r="V85" s="14">
        <v>71</v>
      </c>
      <c r="W85" s="16">
        <v>0.15555555555555556</v>
      </c>
      <c r="X85" s="16">
        <v>4.1666666666666666E-3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7.6388888888888886E-3</v>
      </c>
      <c r="AF85" s="16">
        <v>1.1111111111111112E-2</v>
      </c>
      <c r="AG85" s="19">
        <f>IF(G85=0,0,Q85/(G85*24))</f>
        <v>22.815752895752897</v>
      </c>
      <c r="AH85" s="19">
        <f t="shared" si="16"/>
        <v>0.42269527896995707</v>
      </c>
      <c r="AI85" s="20">
        <f>IF(P85=0,0,P85/(G85*24))</f>
        <v>53.97683397683398</v>
      </c>
      <c r="AJ85" s="19">
        <f>IF(G85=0,0,V85/(G85*24))</f>
        <v>16.44787644787645</v>
      </c>
      <c r="AK85" s="19">
        <f t="shared" si="17"/>
        <v>0.72090000812281696</v>
      </c>
      <c r="AL85" s="19">
        <f>IF(H85=0,0,H85/G85)</f>
        <v>0.95366795366795354</v>
      </c>
      <c r="AM85" s="19">
        <f t="shared" si="28"/>
        <v>3.7333333333333334</v>
      </c>
      <c r="AN85" s="19">
        <f t="shared" si="28"/>
        <v>0.1</v>
      </c>
      <c r="AO85" s="19">
        <f t="shared" si="28"/>
        <v>0</v>
      </c>
      <c r="AP85" s="19">
        <f t="shared" si="28"/>
        <v>0</v>
      </c>
      <c r="AQ85" s="19">
        <f t="shared" si="28"/>
        <v>0</v>
      </c>
      <c r="AR85" s="19">
        <f t="shared" si="27"/>
        <v>0</v>
      </c>
      <c r="AS85" s="19">
        <f t="shared" si="27"/>
        <v>0</v>
      </c>
      <c r="AT85" s="19">
        <f t="shared" si="27"/>
        <v>0</v>
      </c>
      <c r="AU85" s="19">
        <f t="shared" si="27"/>
        <v>0.18333333333333332</v>
      </c>
      <c r="AV85" s="19">
        <f t="shared" si="27"/>
        <v>0.26666666666666666</v>
      </c>
      <c r="AW85" s="19">
        <f>G85*24</f>
        <v>4.3166666666666664</v>
      </c>
      <c r="AX85" s="19">
        <f t="shared" si="22"/>
        <v>3.8333333333333335</v>
      </c>
      <c r="AY85" s="21">
        <f>D85+E85</f>
        <v>44119.806250000001</v>
      </c>
      <c r="AZ85" s="21">
        <f>AY85+G85</f>
        <v>44119.986111111109</v>
      </c>
      <c r="BA85" t="str">
        <f>IF(AND(HOUR(E85)&gt;=6,HOUR(E85)&lt;14),"Turno2",IF(AND(HOUR(E85)&gt;=14,HOUR(E85)&lt;22),"Turno3","Turno1"))</f>
        <v>Turno3</v>
      </c>
      <c r="BB85" s="22">
        <f>D85*1</f>
        <v>44119</v>
      </c>
      <c r="BC85">
        <f t="shared" si="18"/>
        <v>3.75</v>
      </c>
      <c r="BD85" s="23">
        <f t="shared" si="23"/>
        <v>8.3333333333333481E-2</v>
      </c>
      <c r="BE85" s="24" t="str">
        <f t="shared" si="19"/>
        <v>SI</v>
      </c>
      <c r="BF85" s="50">
        <v>10</v>
      </c>
      <c r="BG85" s="50">
        <v>40</v>
      </c>
      <c r="BH85" s="50">
        <v>62</v>
      </c>
      <c r="BI85" s="51">
        <f t="shared" si="24"/>
        <v>-9</v>
      </c>
      <c r="BJ85" s="50" t="s">
        <v>95</v>
      </c>
      <c r="BK85" s="50"/>
      <c r="BL85" s="50"/>
      <c r="BM85" s="51">
        <f t="shared" si="11"/>
        <v>-0.42269527896995707</v>
      </c>
      <c r="BN85" s="50">
        <f t="shared" si="20"/>
        <v>0</v>
      </c>
      <c r="BO85" s="51" t="e">
        <f t="shared" si="25"/>
        <v>#DIV/0!</v>
      </c>
      <c r="BU85" s="28">
        <f>+G85*24</f>
        <v>4.3166666666666664</v>
      </c>
      <c r="BV85">
        <f t="shared" si="26"/>
        <v>3.75</v>
      </c>
    </row>
    <row r="86" spans="1:74" x14ac:dyDescent="0.25">
      <c r="A86" s="48">
        <v>44105</v>
      </c>
      <c r="B86" s="13"/>
      <c r="C86" s="14">
        <v>92</v>
      </c>
      <c r="D86" s="15">
        <v>44120</v>
      </c>
      <c r="E86" s="16">
        <v>2.7777777777777779E-3</v>
      </c>
      <c r="F86" s="16">
        <v>0.38194444444444442</v>
      </c>
      <c r="G86" s="16">
        <v>0.37916666666666665</v>
      </c>
      <c r="H86" s="16">
        <v>0.37638888888888888</v>
      </c>
      <c r="I86" s="17">
        <f t="shared" si="21"/>
        <v>9.0333333333333332</v>
      </c>
      <c r="J86" s="14" t="s">
        <v>77</v>
      </c>
      <c r="K86" s="14" t="s">
        <v>89</v>
      </c>
      <c r="L86" s="14"/>
      <c r="M86" s="14" t="s">
        <v>96</v>
      </c>
      <c r="N86" s="14">
        <v>10784.15</v>
      </c>
      <c r="O86" s="14">
        <v>10792.65</v>
      </c>
      <c r="P86" s="14">
        <v>585</v>
      </c>
      <c r="Q86" s="18">
        <v>223.58</v>
      </c>
      <c r="R86" s="14">
        <v>1600</v>
      </c>
      <c r="S86" s="14">
        <v>0</v>
      </c>
      <c r="T86" s="14">
        <v>1619</v>
      </c>
      <c r="U86" s="14">
        <v>1619</v>
      </c>
      <c r="V86" s="14">
        <v>167</v>
      </c>
      <c r="W86" s="16">
        <v>0.35416666666666669</v>
      </c>
      <c r="X86" s="16">
        <v>1.1111111111111112E-2</v>
      </c>
      <c r="Y86" s="16">
        <v>0</v>
      </c>
      <c r="Z86" s="16">
        <v>0</v>
      </c>
      <c r="AA86" s="16">
        <v>0</v>
      </c>
      <c r="AB86" s="16">
        <v>2.7777777777777779E-3</v>
      </c>
      <c r="AC86" s="16">
        <v>0</v>
      </c>
      <c r="AD86" s="16">
        <v>0</v>
      </c>
      <c r="AE86" s="16">
        <v>0</v>
      </c>
      <c r="AF86" s="16">
        <v>1.0416666666666666E-2</v>
      </c>
      <c r="AG86" s="19">
        <f>IF(G86=0,0,Q86/(G86*24))</f>
        <v>24.569230769230771</v>
      </c>
      <c r="AH86" s="19">
        <f t="shared" si="16"/>
        <v>0.38218803418803421</v>
      </c>
      <c r="AI86" s="20">
        <f>IF(P86=0,0,P86/(G86*24))</f>
        <v>64.285714285714292</v>
      </c>
      <c r="AJ86" s="19">
        <f>IF(G86=0,0,V86/(G86*24))</f>
        <v>18.351648351648354</v>
      </c>
      <c r="AK86" s="19">
        <f t="shared" si="17"/>
        <v>0.74693621969764734</v>
      </c>
      <c r="AL86" s="19">
        <f>IF(H86=0,0,H86/G86)</f>
        <v>0.9926739926739927</v>
      </c>
      <c r="AM86" s="19">
        <f t="shared" si="28"/>
        <v>8.5</v>
      </c>
      <c r="AN86" s="19">
        <f t="shared" si="28"/>
        <v>0.26666666666666666</v>
      </c>
      <c r="AO86" s="19">
        <f t="shared" si="28"/>
        <v>0</v>
      </c>
      <c r="AP86" s="19">
        <f t="shared" si="28"/>
        <v>0</v>
      </c>
      <c r="AQ86" s="19">
        <f t="shared" si="28"/>
        <v>0</v>
      </c>
      <c r="AR86" s="19">
        <f t="shared" si="27"/>
        <v>6.6666666666666666E-2</v>
      </c>
      <c r="AS86" s="19">
        <f t="shared" si="27"/>
        <v>0</v>
      </c>
      <c r="AT86" s="19">
        <f t="shared" si="27"/>
        <v>0</v>
      </c>
      <c r="AU86" s="19">
        <f t="shared" si="27"/>
        <v>0</v>
      </c>
      <c r="AV86" s="19">
        <f t="shared" si="27"/>
        <v>0.25</v>
      </c>
      <c r="AW86" s="19">
        <f>G86*24</f>
        <v>9.1</v>
      </c>
      <c r="AX86" s="19">
        <f t="shared" si="22"/>
        <v>8.7666666666666675</v>
      </c>
      <c r="AY86" s="21">
        <f>D86+E86</f>
        <v>44120.00277777778</v>
      </c>
      <c r="AZ86" s="21">
        <f>AY86+G86</f>
        <v>44120.381944444445</v>
      </c>
      <c r="BA86" t="str">
        <f>IF(AND(HOUR(E86)&gt;=6,HOUR(E86)&lt;14),"Turno2",IF(AND(HOUR(E86)&gt;=14,HOUR(E86)&lt;22),"Turno3","Turno1"))</f>
        <v>Turno1</v>
      </c>
      <c r="BB86" s="22">
        <f>D86*1</f>
        <v>44120</v>
      </c>
      <c r="BC86">
        <f t="shared" si="18"/>
        <v>8.5</v>
      </c>
      <c r="BD86" s="23">
        <f t="shared" si="23"/>
        <v>0.2666666666666675</v>
      </c>
      <c r="BE86" s="24" t="str">
        <f t="shared" si="19"/>
        <v>SI</v>
      </c>
      <c r="BF86" s="50">
        <v>10</v>
      </c>
      <c r="BG86" s="50">
        <v>41</v>
      </c>
      <c r="BH86" s="50">
        <v>175</v>
      </c>
      <c r="BI86" s="51">
        <f t="shared" si="24"/>
        <v>8</v>
      </c>
      <c r="BJ86" s="50" t="s">
        <v>96</v>
      </c>
      <c r="BK86" s="50">
        <v>0.51</v>
      </c>
      <c r="BL86" s="50" t="s">
        <v>82</v>
      </c>
      <c r="BM86" s="51">
        <f t="shared" si="11"/>
        <v>0.1278119658119658</v>
      </c>
      <c r="BN86" s="50">
        <f t="shared" si="20"/>
        <v>298.35000000000002</v>
      </c>
      <c r="BO86" s="51">
        <f t="shared" si="25"/>
        <v>0.58655941008882184</v>
      </c>
      <c r="BU86" s="28">
        <f>+G86*24</f>
        <v>9.1</v>
      </c>
      <c r="BV86">
        <f t="shared" si="26"/>
        <v>8.5</v>
      </c>
    </row>
    <row r="87" spans="1:74" x14ac:dyDescent="0.25">
      <c r="A87" s="48">
        <v>44105</v>
      </c>
      <c r="B87" s="13"/>
      <c r="C87" s="14">
        <v>115</v>
      </c>
      <c r="D87" s="15">
        <v>44120</v>
      </c>
      <c r="E87" s="16">
        <v>0.48680555555555555</v>
      </c>
      <c r="F87" s="16">
        <v>0.57152777777777775</v>
      </c>
      <c r="G87" s="16">
        <v>8.4027777777777771E-2</v>
      </c>
      <c r="H87" s="16">
        <v>7.4999999999999997E-2</v>
      </c>
      <c r="I87" s="17">
        <f t="shared" si="21"/>
        <v>1.7999999999999998</v>
      </c>
      <c r="J87" s="14" t="s">
        <v>75</v>
      </c>
      <c r="K87" s="14" t="s">
        <v>94</v>
      </c>
      <c r="L87" s="14"/>
      <c r="M87" s="14" t="s">
        <v>96</v>
      </c>
      <c r="N87" s="14">
        <v>10793.05</v>
      </c>
      <c r="O87" s="14">
        <v>10794.9</v>
      </c>
      <c r="P87" s="14">
        <v>64</v>
      </c>
      <c r="Q87" s="18">
        <v>44.65</v>
      </c>
      <c r="R87" s="14">
        <v>221</v>
      </c>
      <c r="S87" s="14">
        <v>0</v>
      </c>
      <c r="T87" s="14">
        <v>862</v>
      </c>
      <c r="U87" s="14">
        <v>862</v>
      </c>
      <c r="V87" s="14">
        <v>34</v>
      </c>
      <c r="W87" s="16">
        <v>6.5972222222222224E-2</v>
      </c>
      <c r="X87" s="16">
        <v>8.3333333333333332E-3</v>
      </c>
      <c r="Y87" s="16">
        <v>0</v>
      </c>
      <c r="Z87" s="16">
        <v>0</v>
      </c>
      <c r="AA87" s="16">
        <v>0</v>
      </c>
      <c r="AB87" s="16">
        <v>9.0277777777777787E-3</v>
      </c>
      <c r="AC87" s="16">
        <v>0</v>
      </c>
      <c r="AD87" s="16">
        <v>0</v>
      </c>
      <c r="AE87" s="16">
        <v>0</v>
      </c>
      <c r="AF87" s="16">
        <v>0</v>
      </c>
      <c r="AG87" s="19">
        <f>IF(G87=0,0,Q87/(G87*24))</f>
        <v>22.140495867768596</v>
      </c>
      <c r="AH87" s="19">
        <f t="shared" si="16"/>
        <v>0.69765624999999998</v>
      </c>
      <c r="AI87" s="20">
        <f>IF(P87=0,0,P87/(G87*24))</f>
        <v>31.735537190082646</v>
      </c>
      <c r="AJ87" s="19">
        <f>IF(G87=0,0,V87/(G87*24))</f>
        <v>16.859504132231404</v>
      </c>
      <c r="AK87" s="19">
        <f t="shared" si="17"/>
        <v>0.76147816349384101</v>
      </c>
      <c r="AL87" s="19">
        <f>IF(H87=0,0,H87/G87)</f>
        <v>0.8925619834710744</v>
      </c>
      <c r="AM87" s="19">
        <f t="shared" si="28"/>
        <v>1.5833333333333335</v>
      </c>
      <c r="AN87" s="19">
        <f t="shared" si="28"/>
        <v>0.2</v>
      </c>
      <c r="AO87" s="19">
        <f t="shared" si="28"/>
        <v>0</v>
      </c>
      <c r="AP87" s="19">
        <f t="shared" si="28"/>
        <v>0</v>
      </c>
      <c r="AQ87" s="19">
        <f t="shared" si="28"/>
        <v>0</v>
      </c>
      <c r="AR87" s="19">
        <f t="shared" si="27"/>
        <v>0.21666666666666667</v>
      </c>
      <c r="AS87" s="19">
        <f t="shared" si="27"/>
        <v>0</v>
      </c>
      <c r="AT87" s="19">
        <f t="shared" si="27"/>
        <v>0</v>
      </c>
      <c r="AU87" s="19">
        <f t="shared" si="27"/>
        <v>0</v>
      </c>
      <c r="AV87" s="19">
        <f t="shared" si="27"/>
        <v>0</v>
      </c>
      <c r="AW87" s="19">
        <f>G87*24</f>
        <v>2.0166666666666666</v>
      </c>
      <c r="AX87" s="19">
        <f t="shared" si="22"/>
        <v>1.7833333333333334</v>
      </c>
      <c r="AY87" s="21">
        <f>D87+E87</f>
        <v>44120.486805555556</v>
      </c>
      <c r="AZ87" s="21">
        <f>AY87+G87</f>
        <v>44120.570833333331</v>
      </c>
      <c r="BA87" t="str">
        <f>IF(AND(HOUR(E87)&gt;=6,HOUR(E87)&lt;14),"Turno2",IF(AND(HOUR(E87)&gt;=14,HOUR(E87)&lt;22),"Turno3","Turno1"))</f>
        <v>Turno2</v>
      </c>
      <c r="BB87" s="22">
        <f>D87*1</f>
        <v>44120</v>
      </c>
      <c r="BC87">
        <f t="shared" si="18"/>
        <v>1.8500000000003638</v>
      </c>
      <c r="BD87" s="23">
        <f t="shared" si="23"/>
        <v>-6.6666666667030361E-2</v>
      </c>
      <c r="BE87" s="24" t="str">
        <f t="shared" si="19"/>
        <v>SI</v>
      </c>
      <c r="BF87" s="50">
        <v>10</v>
      </c>
      <c r="BG87" s="50">
        <v>42</v>
      </c>
      <c r="BH87" s="50">
        <v>35</v>
      </c>
      <c r="BI87" s="51">
        <f t="shared" si="24"/>
        <v>1</v>
      </c>
      <c r="BJ87" s="50" t="s">
        <v>96</v>
      </c>
      <c r="BK87" s="50">
        <v>0.51</v>
      </c>
      <c r="BL87" s="50" t="s">
        <v>82</v>
      </c>
      <c r="BM87" s="51">
        <f t="shared" si="11"/>
        <v>-0.18765624999999997</v>
      </c>
      <c r="BN87" s="50">
        <f t="shared" si="20"/>
        <v>32.64</v>
      </c>
      <c r="BO87" s="51">
        <f t="shared" si="25"/>
        <v>1.0723039215686274</v>
      </c>
      <c r="BU87" s="28">
        <f>+G87*24</f>
        <v>2.0166666666666666</v>
      </c>
      <c r="BV87">
        <f t="shared" si="26"/>
        <v>1.8500000000003638</v>
      </c>
    </row>
    <row r="88" spans="1:74" x14ac:dyDescent="0.25">
      <c r="A88" s="48">
        <v>44105</v>
      </c>
      <c r="B88" s="13"/>
      <c r="C88" s="14">
        <v>59</v>
      </c>
      <c r="D88" s="15">
        <v>44120</v>
      </c>
      <c r="E88" s="16">
        <v>0.6</v>
      </c>
      <c r="F88" s="16">
        <v>0.98611111111111116</v>
      </c>
      <c r="G88" s="16">
        <v>0.38611111111111113</v>
      </c>
      <c r="H88" s="16">
        <v>0.36944444444444446</v>
      </c>
      <c r="I88" s="17">
        <f t="shared" si="21"/>
        <v>8.8666666666666671</v>
      </c>
      <c r="J88" s="14" t="s">
        <v>70</v>
      </c>
      <c r="K88" s="14" t="s">
        <v>90</v>
      </c>
      <c r="L88" s="14"/>
      <c r="M88" s="14" t="s">
        <v>96</v>
      </c>
      <c r="N88" s="14">
        <v>10794.9</v>
      </c>
      <c r="O88" s="14">
        <v>10803.1</v>
      </c>
      <c r="P88" s="14">
        <v>474</v>
      </c>
      <c r="Q88" s="52">
        <v>224.75</v>
      </c>
      <c r="R88" s="14">
        <v>1292</v>
      </c>
      <c r="S88" s="14">
        <v>467</v>
      </c>
      <c r="T88" s="14">
        <v>2366</v>
      </c>
      <c r="U88" s="14">
        <v>2833</v>
      </c>
      <c r="V88" s="14">
        <v>160</v>
      </c>
      <c r="W88" s="16">
        <v>0.31527777777777777</v>
      </c>
      <c r="X88" s="16">
        <v>1.3888888888888888E-2</v>
      </c>
      <c r="Y88" s="16">
        <v>9.7222222222222224E-3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1.6666666666666666E-2</v>
      </c>
      <c r="AF88" s="16">
        <v>2.9861111111111113E-2</v>
      </c>
      <c r="AG88" s="19">
        <f>IF(G88=0,0,Q88/(G88*24))</f>
        <v>24.253597122302157</v>
      </c>
      <c r="AH88" s="19">
        <f t="shared" si="16"/>
        <v>0.47415611814345993</v>
      </c>
      <c r="AI88" s="20">
        <f>IF(P88=0,0,P88/(G88*24))</f>
        <v>51.15107913669064</v>
      </c>
      <c r="AJ88" s="19">
        <f>IF(G88=0,0,V88/(G88*24))</f>
        <v>17.266187050359711</v>
      </c>
      <c r="AK88" s="19">
        <f t="shared" si="17"/>
        <v>0.71190211345939935</v>
      </c>
      <c r="AL88" s="19">
        <f>IF(H88=0,0,H88/G88)</f>
        <v>0.95683453237410077</v>
      </c>
      <c r="AM88" s="19">
        <f t="shared" si="28"/>
        <v>7.5666666666666664</v>
      </c>
      <c r="AN88" s="19">
        <f t="shared" si="28"/>
        <v>0.33333333333333331</v>
      </c>
      <c r="AO88" s="19">
        <f t="shared" si="28"/>
        <v>0.23333333333333334</v>
      </c>
      <c r="AP88" s="19">
        <f t="shared" si="28"/>
        <v>0</v>
      </c>
      <c r="AQ88" s="19">
        <f t="shared" si="28"/>
        <v>0</v>
      </c>
      <c r="AR88" s="19">
        <f t="shared" si="27"/>
        <v>0</v>
      </c>
      <c r="AS88" s="19">
        <f t="shared" si="27"/>
        <v>0</v>
      </c>
      <c r="AT88" s="19">
        <f t="shared" si="27"/>
        <v>0</v>
      </c>
      <c r="AU88" s="19">
        <f t="shared" si="27"/>
        <v>0.4</v>
      </c>
      <c r="AV88" s="19">
        <f t="shared" si="27"/>
        <v>0.71666666666666667</v>
      </c>
      <c r="AW88" s="19">
        <f>G88*24</f>
        <v>9.2666666666666675</v>
      </c>
      <c r="AX88" s="19">
        <f t="shared" si="22"/>
        <v>8.1333333333333329</v>
      </c>
      <c r="AY88" s="21">
        <f>D88+E88</f>
        <v>44120.6</v>
      </c>
      <c r="AZ88" s="21">
        <f>AY88+G88</f>
        <v>44120.986111111109</v>
      </c>
      <c r="BA88" t="str">
        <f>IF(AND(HOUR(E88)&gt;=6,HOUR(E88)&lt;14),"Turno2",IF(AND(HOUR(E88)&gt;=14,HOUR(E88)&lt;22),"Turno3","Turno1"))</f>
        <v>Turno3</v>
      </c>
      <c r="BB88" s="22">
        <f>D88*1</f>
        <v>44120</v>
      </c>
      <c r="BC88">
        <f t="shared" si="18"/>
        <v>8.2000000000007276</v>
      </c>
      <c r="BD88" s="23">
        <f t="shared" si="23"/>
        <v>-6.6666666667394736E-2</v>
      </c>
      <c r="BE88" s="24" t="str">
        <f t="shared" si="19"/>
        <v>SI</v>
      </c>
      <c r="BF88" s="50">
        <v>10</v>
      </c>
      <c r="BG88" s="50">
        <v>43</v>
      </c>
      <c r="BH88" s="50">
        <v>140</v>
      </c>
      <c r="BI88" s="51">
        <f t="shared" si="24"/>
        <v>-20</v>
      </c>
      <c r="BJ88" s="50" t="s">
        <v>96</v>
      </c>
      <c r="BK88" s="50">
        <v>0.51</v>
      </c>
      <c r="BL88" s="50" t="s">
        <v>82</v>
      </c>
      <c r="BM88" s="51">
        <f t="shared" si="11"/>
        <v>3.5843881856540083E-2</v>
      </c>
      <c r="BN88" s="50">
        <f t="shared" si="20"/>
        <v>241.74</v>
      </c>
      <c r="BO88" s="51">
        <f t="shared" si="25"/>
        <v>0.57913460742946965</v>
      </c>
      <c r="BU88" s="28">
        <f>+G88*24</f>
        <v>9.2666666666666675</v>
      </c>
      <c r="BV88">
        <f t="shared" si="26"/>
        <v>8.2000000000007276</v>
      </c>
    </row>
    <row r="89" spans="1:74" x14ac:dyDescent="0.25">
      <c r="A89" s="48">
        <v>44105</v>
      </c>
      <c r="B89" s="13"/>
      <c r="C89" s="14">
        <v>94</v>
      </c>
      <c r="D89" s="15">
        <v>44121</v>
      </c>
      <c r="E89" s="16">
        <v>2.0833333333333333E-3</v>
      </c>
      <c r="F89" s="16">
        <v>0.37986111111111115</v>
      </c>
      <c r="G89" s="16">
        <v>0.37777777777777777</v>
      </c>
      <c r="H89" s="16">
        <v>0.37777777777777777</v>
      </c>
      <c r="I89" s="17">
        <f t="shared" si="21"/>
        <v>9.0666666666666664</v>
      </c>
      <c r="J89" s="14" t="s">
        <v>77</v>
      </c>
      <c r="K89" s="14" t="s">
        <v>89</v>
      </c>
      <c r="L89" s="14"/>
      <c r="M89" s="14" t="s">
        <v>96</v>
      </c>
      <c r="N89" s="14">
        <v>10803.1</v>
      </c>
      <c r="O89" s="14">
        <v>10811.95</v>
      </c>
      <c r="P89" s="14">
        <v>468</v>
      </c>
      <c r="Q89" s="18">
        <v>276.53699999999998</v>
      </c>
      <c r="R89" s="14">
        <v>1464</v>
      </c>
      <c r="S89" s="14">
        <v>0</v>
      </c>
      <c r="T89" s="14">
        <v>1877</v>
      </c>
      <c r="U89" s="14">
        <v>1877</v>
      </c>
      <c r="V89" s="14">
        <v>177</v>
      </c>
      <c r="W89" s="16">
        <v>0.3520833333333333</v>
      </c>
      <c r="X89" s="16">
        <v>1.5277777777777777E-2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9.7222222222222224E-3</v>
      </c>
      <c r="AG89" s="19">
        <f>IF(G89=0,0,Q89/(G89*24))</f>
        <v>30.500404411764706</v>
      </c>
      <c r="AH89" s="19">
        <f t="shared" si="16"/>
        <v>0.59089102564102558</v>
      </c>
      <c r="AI89" s="20">
        <f>IF(P89=0,0,P89/(G89*24))</f>
        <v>51.617647058823529</v>
      </c>
      <c r="AJ89" s="19">
        <f>IF(G89=0,0,V89/(G89*24))</f>
        <v>19.522058823529413</v>
      </c>
      <c r="AK89" s="19">
        <f t="shared" si="17"/>
        <v>0.64005901561093093</v>
      </c>
      <c r="AL89" s="19">
        <f>IF(H89=0,0,H89/G89)</f>
        <v>1</v>
      </c>
      <c r="AM89" s="19">
        <f t="shared" si="28"/>
        <v>8.4499999999999993</v>
      </c>
      <c r="AN89" s="19">
        <f t="shared" si="28"/>
        <v>0.36666666666666664</v>
      </c>
      <c r="AO89" s="19">
        <f t="shared" si="28"/>
        <v>0</v>
      </c>
      <c r="AP89" s="19">
        <f t="shared" si="28"/>
        <v>0</v>
      </c>
      <c r="AQ89" s="19">
        <f t="shared" si="28"/>
        <v>0</v>
      </c>
      <c r="AR89" s="19">
        <f t="shared" si="27"/>
        <v>0</v>
      </c>
      <c r="AS89" s="19">
        <f t="shared" si="27"/>
        <v>0</v>
      </c>
      <c r="AT89" s="19">
        <f t="shared" si="27"/>
        <v>0</v>
      </c>
      <c r="AU89" s="19">
        <f t="shared" si="27"/>
        <v>0</v>
      </c>
      <c r="AV89" s="19">
        <f t="shared" si="27"/>
        <v>0.23333333333333334</v>
      </c>
      <c r="AW89" s="19">
        <f>G89*24</f>
        <v>9.0666666666666664</v>
      </c>
      <c r="AX89" s="19">
        <f t="shared" si="22"/>
        <v>8.8166666666666664</v>
      </c>
      <c r="AY89" s="21">
        <f>D89+E89</f>
        <v>44121.002083333333</v>
      </c>
      <c r="AZ89" s="21">
        <f>AY89+G89</f>
        <v>44121.379861111112</v>
      </c>
      <c r="BA89" t="str">
        <f>IF(AND(HOUR(E89)&gt;=6,HOUR(E89)&lt;14),"Turno2",IF(AND(HOUR(E89)&gt;=14,HOUR(E89)&lt;22),"Turno3","Turno1"))</f>
        <v>Turno1</v>
      </c>
      <c r="BB89" s="22">
        <f>D89*1</f>
        <v>44121</v>
      </c>
      <c r="BC89">
        <f t="shared" si="18"/>
        <v>8.8500000000003638</v>
      </c>
      <c r="BD89" s="23">
        <f t="shared" si="23"/>
        <v>-3.3333333333697368E-2</v>
      </c>
      <c r="BE89" s="24" t="str">
        <f t="shared" si="19"/>
        <v>SI</v>
      </c>
      <c r="BF89" s="50">
        <v>10</v>
      </c>
      <c r="BG89" s="50">
        <v>44</v>
      </c>
      <c r="BH89" s="50">
        <v>209</v>
      </c>
      <c r="BI89" s="51">
        <f t="shared" si="24"/>
        <v>32</v>
      </c>
      <c r="BJ89" s="50" t="s">
        <v>96</v>
      </c>
      <c r="BK89" s="50">
        <v>0.51</v>
      </c>
      <c r="BL89" s="50" t="s">
        <v>82</v>
      </c>
      <c r="BM89" s="51">
        <f t="shared" si="11"/>
        <v>-8.0891025641025571E-2</v>
      </c>
      <c r="BN89" s="50">
        <f t="shared" si="20"/>
        <v>238.68</v>
      </c>
      <c r="BO89" s="51">
        <f t="shared" si="25"/>
        <v>0.87564940506116973</v>
      </c>
      <c r="BU89" s="28">
        <f>+G89*24</f>
        <v>9.0666666666666664</v>
      </c>
      <c r="BV89">
        <f t="shared" si="26"/>
        <v>8.8500000000003638</v>
      </c>
    </row>
    <row r="90" spans="1:74" x14ac:dyDescent="0.25">
      <c r="A90" s="48">
        <v>44105</v>
      </c>
      <c r="B90" s="13"/>
      <c r="C90" s="14">
        <v>118</v>
      </c>
      <c r="D90" s="15">
        <v>44121</v>
      </c>
      <c r="E90" s="16">
        <v>0.41388888888888892</v>
      </c>
      <c r="F90" s="16">
        <v>0.53055555555555556</v>
      </c>
      <c r="G90" s="16">
        <v>0.11597222222222221</v>
      </c>
      <c r="H90" s="16">
        <v>0.10277777777777779</v>
      </c>
      <c r="I90" s="17">
        <f t="shared" si="21"/>
        <v>2.4666666666666668</v>
      </c>
      <c r="J90" s="14" t="s">
        <v>75</v>
      </c>
      <c r="K90" s="14" t="s">
        <v>94</v>
      </c>
      <c r="L90" s="14"/>
      <c r="M90" s="14" t="s">
        <v>96</v>
      </c>
      <c r="N90" s="14">
        <v>10812.1</v>
      </c>
      <c r="O90" s="14">
        <v>10814.6</v>
      </c>
      <c r="P90" s="14">
        <v>155</v>
      </c>
      <c r="Q90" s="18">
        <v>84.171999999999997</v>
      </c>
      <c r="R90" s="14">
        <v>487</v>
      </c>
      <c r="S90" s="14">
        <v>0</v>
      </c>
      <c r="T90" s="14">
        <v>769</v>
      </c>
      <c r="U90" s="14">
        <v>769</v>
      </c>
      <c r="V90" s="14">
        <v>52</v>
      </c>
      <c r="W90" s="16">
        <v>9.6527777777777768E-2</v>
      </c>
      <c r="X90" s="16">
        <v>6.2499999999999995E-3</v>
      </c>
      <c r="Y90" s="16">
        <v>0</v>
      </c>
      <c r="Z90" s="16">
        <v>0</v>
      </c>
      <c r="AA90" s="16">
        <v>0</v>
      </c>
      <c r="AB90" s="16">
        <v>5.5555555555555558E-3</v>
      </c>
      <c r="AC90" s="16">
        <v>0</v>
      </c>
      <c r="AD90" s="16">
        <v>6.9444444444444441E-3</v>
      </c>
      <c r="AE90" s="16">
        <v>0</v>
      </c>
      <c r="AF90" s="16">
        <v>0</v>
      </c>
      <c r="AG90" s="19">
        <f>IF(G90=0,0,Q90/(G90*24))</f>
        <v>30.241437125748504</v>
      </c>
      <c r="AH90" s="19">
        <f t="shared" si="16"/>
        <v>0.54304516129032254</v>
      </c>
      <c r="AI90" s="20">
        <f>IF(P90=0,0,P90/(G90*24))</f>
        <v>55.688622754491021</v>
      </c>
      <c r="AJ90" s="19">
        <f>IF(G90=0,0,V90/(G90*24))</f>
        <v>18.682634730538922</v>
      </c>
      <c r="AK90" s="19">
        <f t="shared" si="17"/>
        <v>0.61778263555576673</v>
      </c>
      <c r="AL90" s="19">
        <f>IF(H90=0,0,H90/G90)</f>
        <v>0.88622754491017974</v>
      </c>
      <c r="AM90" s="19">
        <f t="shared" si="28"/>
        <v>2.3166666666666664</v>
      </c>
      <c r="AN90" s="19">
        <f t="shared" si="28"/>
        <v>0.15</v>
      </c>
      <c r="AO90" s="19">
        <f t="shared" si="28"/>
        <v>0</v>
      </c>
      <c r="AP90" s="19">
        <f t="shared" si="28"/>
        <v>0</v>
      </c>
      <c r="AQ90" s="19">
        <f t="shared" si="28"/>
        <v>0</v>
      </c>
      <c r="AR90" s="19">
        <f t="shared" si="27"/>
        <v>0.13333333333333333</v>
      </c>
      <c r="AS90" s="19">
        <f t="shared" si="27"/>
        <v>0</v>
      </c>
      <c r="AT90" s="19">
        <f t="shared" si="27"/>
        <v>0.16666666666666666</v>
      </c>
      <c r="AU90" s="19">
        <f t="shared" si="27"/>
        <v>0</v>
      </c>
      <c r="AV90" s="19">
        <f t="shared" si="27"/>
        <v>0</v>
      </c>
      <c r="AW90" s="19">
        <f>G90*24</f>
        <v>2.7833333333333332</v>
      </c>
      <c r="AX90" s="19">
        <f t="shared" si="22"/>
        <v>2.4666666666666663</v>
      </c>
      <c r="AY90" s="21">
        <f>D90+E90</f>
        <v>44121.413888888892</v>
      </c>
      <c r="AZ90" s="21">
        <f>AY90+G90</f>
        <v>44121.529861111114</v>
      </c>
      <c r="BA90" t="str">
        <f>IF(AND(HOUR(E90)&gt;=6,HOUR(E90)&lt;14),"Turno2",IF(AND(HOUR(E90)&gt;=14,HOUR(E90)&lt;22),"Turno3","Turno1"))</f>
        <v>Turno2</v>
      </c>
      <c r="BB90" s="22">
        <f>D90*1</f>
        <v>44121</v>
      </c>
      <c r="BC90">
        <f t="shared" si="18"/>
        <v>2.5</v>
      </c>
      <c r="BD90" s="23">
        <f t="shared" si="23"/>
        <v>-3.3333333333333659E-2</v>
      </c>
      <c r="BE90" s="24" t="str">
        <f t="shared" si="19"/>
        <v>SI</v>
      </c>
      <c r="BF90" s="50">
        <v>10</v>
      </c>
      <c r="BG90" s="50">
        <v>45</v>
      </c>
      <c r="BH90" s="50">
        <v>44</v>
      </c>
      <c r="BI90" s="51">
        <f t="shared" si="24"/>
        <v>-8</v>
      </c>
      <c r="BJ90" s="50" t="s">
        <v>96</v>
      </c>
      <c r="BK90" s="50">
        <v>0.51</v>
      </c>
      <c r="BL90" s="50" t="s">
        <v>82</v>
      </c>
      <c r="BM90" s="51">
        <f t="shared" si="11"/>
        <v>-3.3045161290322533E-2</v>
      </c>
      <c r="BN90" s="50">
        <f t="shared" si="20"/>
        <v>79.05</v>
      </c>
      <c r="BO90" s="51">
        <f t="shared" si="25"/>
        <v>0.55660974067046176</v>
      </c>
      <c r="BU90" s="28">
        <f>+G90*24</f>
        <v>2.7833333333333332</v>
      </c>
      <c r="BV90">
        <f t="shared" si="26"/>
        <v>2.5</v>
      </c>
    </row>
    <row r="91" spans="1:74" x14ac:dyDescent="0.25">
      <c r="A91" s="48">
        <v>44105</v>
      </c>
      <c r="B91" s="13"/>
      <c r="C91" s="14">
        <v>60</v>
      </c>
      <c r="D91" s="15">
        <v>44121</v>
      </c>
      <c r="E91" s="16">
        <v>0.59861111111111109</v>
      </c>
      <c r="F91" s="16">
        <v>0.98819444444444438</v>
      </c>
      <c r="G91" s="16">
        <v>0.3888888888888889</v>
      </c>
      <c r="H91" s="16">
        <v>0.3888888888888889</v>
      </c>
      <c r="I91" s="17">
        <f t="shared" si="21"/>
        <v>9.3333333333333339</v>
      </c>
      <c r="J91" s="14" t="s">
        <v>70</v>
      </c>
      <c r="K91" s="14" t="s">
        <v>90</v>
      </c>
      <c r="L91" s="14"/>
      <c r="M91" s="14" t="s">
        <v>96</v>
      </c>
      <c r="N91" s="14">
        <v>10814.65</v>
      </c>
      <c r="O91" s="14">
        <v>10822.5</v>
      </c>
      <c r="P91" s="14">
        <v>511</v>
      </c>
      <c r="Q91" s="18">
        <v>286.995</v>
      </c>
      <c r="R91" s="14">
        <v>1490</v>
      </c>
      <c r="S91" s="14">
        <v>0</v>
      </c>
      <c r="T91" s="14">
        <v>2107</v>
      </c>
      <c r="U91" s="14">
        <v>2107</v>
      </c>
      <c r="V91" s="14">
        <v>166</v>
      </c>
      <c r="W91" s="16">
        <v>0.3298611111111111</v>
      </c>
      <c r="X91" s="16">
        <v>1.2499999999999999E-2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4.6527777777777779E-2</v>
      </c>
      <c r="AG91" s="19">
        <f>IF(G91=0,0,Q91/(G91*24))</f>
        <v>30.749464285714286</v>
      </c>
      <c r="AH91" s="19">
        <f t="shared" si="16"/>
        <v>0.56163405088062623</v>
      </c>
      <c r="AI91" s="20">
        <f>IF(P91=0,0,P91/(G91*24))</f>
        <v>54.75</v>
      </c>
      <c r="AJ91" s="19">
        <f>IF(G91=0,0,V91/(G91*24))</f>
        <v>17.785714285714285</v>
      </c>
      <c r="AK91" s="19">
        <f t="shared" si="17"/>
        <v>0.57840728932559804</v>
      </c>
      <c r="AL91" s="19">
        <f>IF(H91=0,0,H91/G91)</f>
        <v>1</v>
      </c>
      <c r="AM91" s="19">
        <f t="shared" si="28"/>
        <v>7.9166666666666661</v>
      </c>
      <c r="AN91" s="19">
        <f t="shared" si="28"/>
        <v>0.3</v>
      </c>
      <c r="AO91" s="19">
        <f t="shared" si="28"/>
        <v>0</v>
      </c>
      <c r="AP91" s="19">
        <f t="shared" si="28"/>
        <v>0</v>
      </c>
      <c r="AQ91" s="19">
        <f t="shared" si="28"/>
        <v>0</v>
      </c>
      <c r="AR91" s="19">
        <f t="shared" si="28"/>
        <v>0</v>
      </c>
      <c r="AS91" s="19">
        <f t="shared" si="28"/>
        <v>0</v>
      </c>
      <c r="AT91" s="19">
        <f t="shared" si="28"/>
        <v>0</v>
      </c>
      <c r="AU91" s="19">
        <f t="shared" si="28"/>
        <v>0</v>
      </c>
      <c r="AV91" s="19">
        <f t="shared" si="28"/>
        <v>1.1166666666666667</v>
      </c>
      <c r="AW91" s="19">
        <f>G91*24</f>
        <v>9.3333333333333339</v>
      </c>
      <c r="AX91" s="19">
        <f t="shared" si="22"/>
        <v>8.2166666666666668</v>
      </c>
      <c r="AY91" s="21">
        <f>D91+E91</f>
        <v>44121.598611111112</v>
      </c>
      <c r="AZ91" s="21">
        <f>AY91+G91</f>
        <v>44121.987500000003</v>
      </c>
      <c r="BA91" t="str">
        <f>IF(AND(HOUR(E91)&gt;=6,HOUR(E91)&lt;14),"Turno2",IF(AND(HOUR(E91)&gt;=14,HOUR(E91)&lt;22),"Turno3","Turno1"))</f>
        <v>Turno3</v>
      </c>
      <c r="BB91" s="22">
        <f>D91*1</f>
        <v>44121</v>
      </c>
      <c r="BC91">
        <f t="shared" si="18"/>
        <v>7.8500000000003638</v>
      </c>
      <c r="BD91" s="23">
        <f t="shared" si="23"/>
        <v>0.36666666666630299</v>
      </c>
      <c r="BE91" s="24" t="str">
        <f t="shared" si="19"/>
        <v>SI</v>
      </c>
      <c r="BF91" s="50">
        <v>10</v>
      </c>
      <c r="BG91" s="50">
        <v>46</v>
      </c>
      <c r="BH91" s="50">
        <v>142</v>
      </c>
      <c r="BI91" s="51">
        <f t="shared" si="24"/>
        <v>-24</v>
      </c>
      <c r="BJ91" s="50" t="s">
        <v>96</v>
      </c>
      <c r="BK91" s="50">
        <v>0.51</v>
      </c>
      <c r="BL91" s="50" t="s">
        <v>82</v>
      </c>
      <c r="BM91" s="51">
        <f t="shared" si="11"/>
        <v>-5.1634050880626225E-2</v>
      </c>
      <c r="BN91" s="50">
        <f t="shared" si="20"/>
        <v>260.61</v>
      </c>
      <c r="BO91" s="51">
        <f t="shared" si="25"/>
        <v>0.5448754844403515</v>
      </c>
      <c r="BU91" s="28">
        <f>+G91*24</f>
        <v>9.3333333333333339</v>
      </c>
      <c r="BV91">
        <f t="shared" si="26"/>
        <v>7.8500000000003638</v>
      </c>
    </row>
    <row r="92" spans="1:74" x14ac:dyDescent="0.25">
      <c r="A92" s="48">
        <v>44105</v>
      </c>
      <c r="B92" s="13"/>
      <c r="C92" s="14">
        <v>96</v>
      </c>
      <c r="D92" s="15">
        <v>44121</v>
      </c>
      <c r="E92" s="16">
        <v>0.99791666666666667</v>
      </c>
      <c r="F92" s="16">
        <v>0.39097222222222222</v>
      </c>
      <c r="G92" s="16">
        <v>0.39305555555555555</v>
      </c>
      <c r="H92" s="16">
        <v>0.375</v>
      </c>
      <c r="I92" s="17">
        <f t="shared" si="21"/>
        <v>9</v>
      </c>
      <c r="J92" s="14" t="s">
        <v>77</v>
      </c>
      <c r="K92" s="14" t="s">
        <v>89</v>
      </c>
      <c r="L92" s="14"/>
      <c r="M92" s="14" t="s">
        <v>96</v>
      </c>
      <c r="N92" s="14">
        <v>10822.5</v>
      </c>
      <c r="O92" s="14">
        <v>10831.15</v>
      </c>
      <c r="P92" s="14">
        <v>559</v>
      </c>
      <c r="Q92" s="18">
        <v>286.80200000000002</v>
      </c>
      <c r="R92" s="14">
        <v>1727</v>
      </c>
      <c r="S92" s="14">
        <v>0</v>
      </c>
      <c r="T92" s="14">
        <v>1468</v>
      </c>
      <c r="U92" s="14">
        <v>1468</v>
      </c>
      <c r="V92" s="14">
        <v>183</v>
      </c>
      <c r="W92" s="16">
        <v>0.35000000000000003</v>
      </c>
      <c r="X92" s="16">
        <v>1.1111111111111112E-2</v>
      </c>
      <c r="Y92" s="16">
        <v>0</v>
      </c>
      <c r="Z92" s="16">
        <v>0</v>
      </c>
      <c r="AA92" s="16">
        <v>0</v>
      </c>
      <c r="AB92" s="16">
        <v>1.7361111111111112E-2</v>
      </c>
      <c r="AC92" s="16">
        <v>0</v>
      </c>
      <c r="AD92" s="16">
        <v>0</v>
      </c>
      <c r="AE92" s="16">
        <v>0</v>
      </c>
      <c r="AF92" s="16">
        <v>1.3194444444444444E-2</v>
      </c>
      <c r="AG92" s="19">
        <f>IF(G92=0,0,Q92/(G92*24))</f>
        <v>30.403038869257951</v>
      </c>
      <c r="AH92" s="19">
        <f t="shared" si="16"/>
        <v>0.51306261180679791</v>
      </c>
      <c r="AI92" s="20">
        <f>IF(P92=0,0,P92/(G92*24))</f>
        <v>59.257950530035338</v>
      </c>
      <c r="AJ92" s="19">
        <f>IF(G92=0,0,V92/(G92*24))</f>
        <v>19.399293286219081</v>
      </c>
      <c r="AK92" s="19">
        <f t="shared" si="17"/>
        <v>0.63807086421991477</v>
      </c>
      <c r="AL92" s="19">
        <f>IF(H92=0,0,H92/G92)</f>
        <v>0.95406360424028269</v>
      </c>
      <c r="AM92" s="19">
        <f t="shared" ref="AM92:AV107" si="29">W92*24</f>
        <v>8.4</v>
      </c>
      <c r="AN92" s="19">
        <f t="shared" si="29"/>
        <v>0.26666666666666666</v>
      </c>
      <c r="AO92" s="19">
        <f t="shared" si="29"/>
        <v>0</v>
      </c>
      <c r="AP92" s="19">
        <f t="shared" si="29"/>
        <v>0</v>
      </c>
      <c r="AQ92" s="19">
        <f t="shared" si="29"/>
        <v>0</v>
      </c>
      <c r="AR92" s="19">
        <f t="shared" si="29"/>
        <v>0.41666666666666669</v>
      </c>
      <c r="AS92" s="19">
        <f t="shared" si="29"/>
        <v>0</v>
      </c>
      <c r="AT92" s="19">
        <f t="shared" si="29"/>
        <v>0</v>
      </c>
      <c r="AU92" s="19">
        <f t="shared" si="29"/>
        <v>0</v>
      </c>
      <c r="AV92" s="19">
        <f t="shared" si="29"/>
        <v>0.31666666666666665</v>
      </c>
      <c r="AW92" s="19">
        <f>G92*24</f>
        <v>9.4333333333333336</v>
      </c>
      <c r="AX92" s="19">
        <f t="shared" si="22"/>
        <v>8.6666666666666679</v>
      </c>
      <c r="AY92" s="21">
        <f>D92+E92</f>
        <v>44121.997916666667</v>
      </c>
      <c r="AZ92" s="21">
        <f>AY92+G92</f>
        <v>44122.390972222223</v>
      </c>
      <c r="BA92" t="str">
        <f>IF(AND(HOUR(E92)&gt;=6,HOUR(E92)&lt;14),"Turno2",IF(AND(HOUR(E92)&gt;=14,HOUR(E92)&lt;22),"Turno3","Turno1"))</f>
        <v>Turno1</v>
      </c>
      <c r="BB92" s="22">
        <f>D92*1</f>
        <v>44121</v>
      </c>
      <c r="BC92">
        <f t="shared" si="18"/>
        <v>8.6499999999996362</v>
      </c>
      <c r="BD92" s="23">
        <f t="shared" si="23"/>
        <v>1.6666666667031649E-2</v>
      </c>
      <c r="BE92" s="24" t="str">
        <f t="shared" si="19"/>
        <v>SI</v>
      </c>
      <c r="BF92" s="50">
        <v>10</v>
      </c>
      <c r="BG92" s="50">
        <v>47</v>
      </c>
      <c r="BH92" s="50">
        <v>217</v>
      </c>
      <c r="BI92" s="51">
        <f t="shared" si="24"/>
        <v>34</v>
      </c>
      <c r="BJ92" s="50" t="s">
        <v>96</v>
      </c>
      <c r="BK92" s="50">
        <v>0.51</v>
      </c>
      <c r="BL92" s="50" t="s">
        <v>82</v>
      </c>
      <c r="BM92" s="51">
        <f t="shared" si="11"/>
        <v>-3.0626118067978991E-3</v>
      </c>
      <c r="BN92" s="50">
        <f t="shared" si="20"/>
        <v>285.09000000000003</v>
      </c>
      <c r="BO92" s="51">
        <f t="shared" si="25"/>
        <v>0.76116314146409902</v>
      </c>
      <c r="BU92" s="28">
        <f>+G92*24</f>
        <v>9.4333333333333336</v>
      </c>
      <c r="BV92">
        <f t="shared" si="26"/>
        <v>8.6499999999996362</v>
      </c>
    </row>
    <row r="93" spans="1:74" ht="14.25" customHeight="1" x14ac:dyDescent="0.25">
      <c r="A93" s="48">
        <v>44105</v>
      </c>
      <c r="B93" s="13"/>
      <c r="C93" s="14">
        <v>30</v>
      </c>
      <c r="D93" s="15">
        <v>44122</v>
      </c>
      <c r="E93" s="16">
        <v>0.40277777777777773</v>
      </c>
      <c r="F93" s="16">
        <v>0.58472222222222225</v>
      </c>
      <c r="G93" s="16">
        <v>0.18124999999999999</v>
      </c>
      <c r="H93" s="16">
        <v>0.18124999999999999</v>
      </c>
      <c r="I93" s="17">
        <f t="shared" si="21"/>
        <v>4.3499999999999996</v>
      </c>
      <c r="J93" s="14" t="s">
        <v>75</v>
      </c>
      <c r="K93" s="14" t="s">
        <v>91</v>
      </c>
      <c r="L93" s="14"/>
      <c r="M93" s="14" t="s">
        <v>96</v>
      </c>
      <c r="N93" s="14">
        <v>10831.2</v>
      </c>
      <c r="O93" s="14">
        <v>10834.7</v>
      </c>
      <c r="P93" s="14">
        <v>226</v>
      </c>
      <c r="Q93" s="18">
        <v>115.322</v>
      </c>
      <c r="R93" s="14">
        <v>741</v>
      </c>
      <c r="S93" s="14">
        <v>0</v>
      </c>
      <c r="T93" s="14">
        <v>614</v>
      </c>
      <c r="U93" s="14">
        <v>614</v>
      </c>
      <c r="V93" s="14">
        <v>76</v>
      </c>
      <c r="W93" s="16">
        <v>0.14305555555555557</v>
      </c>
      <c r="X93" s="16">
        <v>5.5555555555555558E-3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3.125E-2</v>
      </c>
      <c r="AG93" s="19">
        <f>IF(G93=0,0,Q93/(G93*24))</f>
        <v>26.510804597701153</v>
      </c>
      <c r="AH93" s="19">
        <f t="shared" si="16"/>
        <v>0.51027433628318586</v>
      </c>
      <c r="AI93" s="20">
        <f>IF(P93=0,0,P93/(G93*24))</f>
        <v>51.954022988505749</v>
      </c>
      <c r="AJ93" s="19">
        <f>IF(G93=0,0,V93/(G93*24))</f>
        <v>17.471264367816094</v>
      </c>
      <c r="AK93" s="19">
        <f t="shared" si="17"/>
        <v>0.65902429718527256</v>
      </c>
      <c r="AL93" s="19">
        <f>IF(H93=0,0,H93/G93)</f>
        <v>1</v>
      </c>
      <c r="AM93" s="19">
        <f t="shared" si="29"/>
        <v>3.4333333333333336</v>
      </c>
      <c r="AN93" s="19">
        <f t="shared" si="29"/>
        <v>0.13333333333333333</v>
      </c>
      <c r="AO93" s="19">
        <f t="shared" si="29"/>
        <v>0</v>
      </c>
      <c r="AP93" s="19">
        <f t="shared" si="29"/>
        <v>0</v>
      </c>
      <c r="AQ93" s="19">
        <f t="shared" si="29"/>
        <v>0</v>
      </c>
      <c r="AR93" s="19">
        <f t="shared" si="29"/>
        <v>0</v>
      </c>
      <c r="AS93" s="19">
        <f t="shared" si="29"/>
        <v>0</v>
      </c>
      <c r="AT93" s="19">
        <f t="shared" si="29"/>
        <v>0</v>
      </c>
      <c r="AU93" s="19">
        <f t="shared" si="29"/>
        <v>0</v>
      </c>
      <c r="AV93" s="19">
        <f t="shared" si="29"/>
        <v>0.75</v>
      </c>
      <c r="AW93" s="19">
        <f>G93*24</f>
        <v>4.3499999999999996</v>
      </c>
      <c r="AX93" s="19">
        <f t="shared" si="22"/>
        <v>3.5666666666666669</v>
      </c>
      <c r="AY93" s="21">
        <f>D93+E93</f>
        <v>44122.402777777781</v>
      </c>
      <c r="AZ93" s="21">
        <f>AY93+G93</f>
        <v>44122.584027777782</v>
      </c>
      <c r="BA93" t="str">
        <f>IF(AND(HOUR(E93)&gt;=6,HOUR(E93)&lt;14),"Turno2",IF(AND(HOUR(E93)&gt;=14,HOUR(E93)&lt;22),"Turno3","Turno1"))</f>
        <v>Turno2</v>
      </c>
      <c r="BB93" s="22">
        <f>D93*1</f>
        <v>44122</v>
      </c>
      <c r="BC93">
        <f t="shared" si="18"/>
        <v>3.5</v>
      </c>
      <c r="BD93" s="23">
        <f t="shared" si="23"/>
        <v>6.6666666666666874E-2</v>
      </c>
      <c r="BE93" s="24" t="str">
        <f t="shared" si="19"/>
        <v>SI</v>
      </c>
      <c r="BF93" s="50">
        <v>10</v>
      </c>
      <c r="BG93" s="50">
        <v>48</v>
      </c>
      <c r="BH93" s="50">
        <v>73</v>
      </c>
      <c r="BI93" s="51">
        <f t="shared" si="24"/>
        <v>-3</v>
      </c>
      <c r="BJ93" s="50" t="s">
        <v>96</v>
      </c>
      <c r="BK93" s="50">
        <v>0.51</v>
      </c>
      <c r="BL93" s="50" t="s">
        <v>82</v>
      </c>
      <c r="BM93" s="51">
        <f t="shared" si="11"/>
        <v>-2.7433628318584979E-4</v>
      </c>
      <c r="BN93" s="50">
        <f t="shared" si="20"/>
        <v>115.26</v>
      </c>
      <c r="BO93" s="51">
        <f t="shared" si="25"/>
        <v>0.63335068540690609</v>
      </c>
      <c r="BU93" s="28">
        <f>+G93*24</f>
        <v>4.3499999999999996</v>
      </c>
      <c r="BV93">
        <f t="shared" si="26"/>
        <v>3.5</v>
      </c>
    </row>
    <row r="94" spans="1:74" x14ac:dyDescent="0.25">
      <c r="A94" s="48">
        <v>44105</v>
      </c>
      <c r="B94" s="13"/>
      <c r="C94" s="14">
        <v>61</v>
      </c>
      <c r="D94" s="15">
        <v>44122</v>
      </c>
      <c r="E94" s="16">
        <v>0.59722222222222221</v>
      </c>
      <c r="F94" s="16">
        <v>0.89097222222222217</v>
      </c>
      <c r="G94" s="16">
        <v>0.29375000000000001</v>
      </c>
      <c r="H94" s="16">
        <v>0.29375000000000001</v>
      </c>
      <c r="I94" s="17">
        <f t="shared" si="21"/>
        <v>7.0500000000000007</v>
      </c>
      <c r="J94" s="14" t="s">
        <v>70</v>
      </c>
      <c r="K94" s="14" t="s">
        <v>90</v>
      </c>
      <c r="L94" s="14"/>
      <c r="M94" s="14" t="s">
        <v>97</v>
      </c>
      <c r="N94" s="14">
        <v>10834.7</v>
      </c>
      <c r="O94" s="14">
        <v>10841.65</v>
      </c>
      <c r="P94" s="14">
        <v>460</v>
      </c>
      <c r="Q94" s="18">
        <v>282.88099999999997</v>
      </c>
      <c r="R94" s="14">
        <v>1481</v>
      </c>
      <c r="S94" s="14">
        <v>0</v>
      </c>
      <c r="T94" s="14">
        <v>1857</v>
      </c>
      <c r="U94" s="14">
        <v>1857</v>
      </c>
      <c r="V94" s="14">
        <v>156</v>
      </c>
      <c r="W94" s="16">
        <v>0.26597222222222222</v>
      </c>
      <c r="X94" s="16">
        <v>1.7361111111111112E-2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9.7222222222222224E-3</v>
      </c>
      <c r="AG94" s="19">
        <f>IF(G94=0,0,Q94/(G94*24))</f>
        <v>40.124964539007081</v>
      </c>
      <c r="AH94" s="19">
        <f t="shared" si="16"/>
        <v>0.61495869565217387</v>
      </c>
      <c r="AI94" s="20">
        <f>IF(P94=0,0,P94/(G94*24))</f>
        <v>65.248226950354606</v>
      </c>
      <c r="AJ94" s="19">
        <f>IF(G94=0,0,V94/(G94*24))</f>
        <v>22.127659574468083</v>
      </c>
      <c r="AK94" s="19">
        <f t="shared" si="17"/>
        <v>0.5514686387562262</v>
      </c>
      <c r="AL94" s="19">
        <f>IF(H94=0,0,H94/G94)</f>
        <v>1</v>
      </c>
      <c r="AM94" s="19">
        <f t="shared" si="29"/>
        <v>6.3833333333333329</v>
      </c>
      <c r="AN94" s="19">
        <f t="shared" si="29"/>
        <v>0.41666666666666669</v>
      </c>
      <c r="AO94" s="19">
        <f t="shared" si="29"/>
        <v>0</v>
      </c>
      <c r="AP94" s="19">
        <f t="shared" si="29"/>
        <v>0</v>
      </c>
      <c r="AQ94" s="19">
        <f t="shared" si="29"/>
        <v>0</v>
      </c>
      <c r="AR94" s="19">
        <f t="shared" si="29"/>
        <v>0</v>
      </c>
      <c r="AS94" s="19">
        <f t="shared" si="29"/>
        <v>0</v>
      </c>
      <c r="AT94" s="19">
        <f t="shared" si="29"/>
        <v>0</v>
      </c>
      <c r="AU94" s="19">
        <f t="shared" si="29"/>
        <v>0</v>
      </c>
      <c r="AV94" s="19">
        <f t="shared" si="29"/>
        <v>0.23333333333333334</v>
      </c>
      <c r="AW94" s="19">
        <f>G94*24</f>
        <v>7.0500000000000007</v>
      </c>
      <c r="AX94" s="19">
        <f t="shared" si="22"/>
        <v>6.8</v>
      </c>
      <c r="AY94" s="21">
        <f>D94+E94</f>
        <v>44122.597222222219</v>
      </c>
      <c r="AZ94" s="21">
        <f>AY94+G94</f>
        <v>44122.890972222216</v>
      </c>
      <c r="BA94" t="str">
        <f>IF(AND(HOUR(E94)&gt;=6,HOUR(E94)&lt;14),"Turno2",IF(AND(HOUR(E94)&gt;=14,HOUR(E94)&lt;22),"Turno3","Turno1"))</f>
        <v>Turno3</v>
      </c>
      <c r="BB94" s="22">
        <f>D94*1</f>
        <v>44122</v>
      </c>
      <c r="BC94">
        <f t="shared" si="18"/>
        <v>6.9499999999989086</v>
      </c>
      <c r="BD94" s="23">
        <f t="shared" si="23"/>
        <v>-0.14999999999890878</v>
      </c>
      <c r="BE94" s="24" t="str">
        <f t="shared" si="19"/>
        <v>SI</v>
      </c>
      <c r="BF94" s="50">
        <v>10</v>
      </c>
      <c r="BG94" s="50">
        <v>49</v>
      </c>
      <c r="BH94" s="50">
        <v>156</v>
      </c>
      <c r="BI94" s="51">
        <f t="shared" si="24"/>
        <v>0</v>
      </c>
      <c r="BJ94" s="50" t="s">
        <v>97</v>
      </c>
      <c r="BK94" s="50">
        <v>0.59</v>
      </c>
      <c r="BL94" s="50" t="s">
        <v>82</v>
      </c>
      <c r="BM94" s="51">
        <f t="shared" si="11"/>
        <v>-2.4958695652173901E-2</v>
      </c>
      <c r="BN94" s="50">
        <f t="shared" si="20"/>
        <v>271.39999999999998</v>
      </c>
      <c r="BO94" s="51">
        <f t="shared" si="25"/>
        <v>0.5747973470891673</v>
      </c>
      <c r="BU94" s="28">
        <f>+G94*24</f>
        <v>7.0500000000000007</v>
      </c>
      <c r="BV94">
        <f t="shared" si="26"/>
        <v>6.9499999999989086</v>
      </c>
    </row>
    <row r="95" spans="1:74" x14ac:dyDescent="0.25">
      <c r="A95" s="48">
        <v>44105</v>
      </c>
      <c r="B95" s="13"/>
      <c r="C95" s="14">
        <v>62</v>
      </c>
      <c r="D95" s="15">
        <v>44122</v>
      </c>
      <c r="E95" s="16">
        <v>0.89097222222222217</v>
      </c>
      <c r="F95" s="16">
        <v>0.98333333333333339</v>
      </c>
      <c r="G95" s="16">
        <v>9.1666666666666674E-2</v>
      </c>
      <c r="H95" s="16">
        <v>9.1666666666666674E-2</v>
      </c>
      <c r="I95" s="17">
        <f t="shared" si="21"/>
        <v>2.2000000000000002</v>
      </c>
      <c r="J95" s="14" t="s">
        <v>77</v>
      </c>
      <c r="K95" s="14" t="s">
        <v>90</v>
      </c>
      <c r="L95" s="14"/>
      <c r="M95" s="14" t="s">
        <v>97</v>
      </c>
      <c r="N95" s="14">
        <v>10841.65</v>
      </c>
      <c r="O95" s="14">
        <v>10843.75</v>
      </c>
      <c r="P95" s="14">
        <v>149</v>
      </c>
      <c r="Q95" s="18">
        <v>85.311999999999998</v>
      </c>
      <c r="R95" s="14">
        <v>427</v>
      </c>
      <c r="S95" s="14">
        <v>0</v>
      </c>
      <c r="T95" s="14">
        <v>514</v>
      </c>
      <c r="U95" s="14">
        <v>514</v>
      </c>
      <c r="V95" s="14">
        <v>45</v>
      </c>
      <c r="W95" s="16">
        <v>8.0555555555555561E-2</v>
      </c>
      <c r="X95" s="16">
        <v>4.1666666666666666E-3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5.5555555555555558E-3</v>
      </c>
      <c r="AG95" s="19">
        <f>IF(G95=0,0,Q95/(G95*24))</f>
        <v>38.778181818181814</v>
      </c>
      <c r="AH95" s="19">
        <f t="shared" si="16"/>
        <v>0.57256375838926177</v>
      </c>
      <c r="AI95" s="20">
        <f>IF(P95=0,0,P95/(G95*24))</f>
        <v>67.72727272727272</v>
      </c>
      <c r="AJ95" s="19">
        <f>IF(G95=0,0,V95/(G95*24))</f>
        <v>20.454545454545453</v>
      </c>
      <c r="AK95" s="19">
        <f t="shared" si="17"/>
        <v>0.52747561890472616</v>
      </c>
      <c r="AL95" s="19">
        <f>IF(H95=0,0,H95/G95)</f>
        <v>1</v>
      </c>
      <c r="AM95" s="19">
        <f t="shared" si="29"/>
        <v>1.9333333333333336</v>
      </c>
      <c r="AN95" s="19">
        <f t="shared" si="29"/>
        <v>0.1</v>
      </c>
      <c r="AO95" s="19">
        <f t="shared" si="29"/>
        <v>0</v>
      </c>
      <c r="AP95" s="19">
        <f t="shared" si="29"/>
        <v>0</v>
      </c>
      <c r="AQ95" s="19">
        <f t="shared" si="29"/>
        <v>0</v>
      </c>
      <c r="AR95" s="19">
        <f t="shared" si="29"/>
        <v>0</v>
      </c>
      <c r="AS95" s="19">
        <f t="shared" si="29"/>
        <v>0</v>
      </c>
      <c r="AT95" s="19">
        <f t="shared" si="29"/>
        <v>0</v>
      </c>
      <c r="AU95" s="19">
        <f t="shared" si="29"/>
        <v>0</v>
      </c>
      <c r="AV95" s="19">
        <f t="shared" si="29"/>
        <v>0.13333333333333333</v>
      </c>
      <c r="AW95" s="19">
        <f>G95*24</f>
        <v>2.2000000000000002</v>
      </c>
      <c r="AX95" s="19">
        <f t="shared" si="22"/>
        <v>2.0333333333333337</v>
      </c>
      <c r="AY95" s="21">
        <f>D95+E95</f>
        <v>44122.890972222223</v>
      </c>
      <c r="AZ95" s="21">
        <f>AY95+G95</f>
        <v>44122.982638888891</v>
      </c>
      <c r="BA95" t="str">
        <f>IF(AND(HOUR(E95)&gt;=6,HOUR(E95)&lt;14),"Turno2",IF(AND(HOUR(E95)&gt;=14,HOUR(E95)&lt;22),"Turno3","Turno1"))</f>
        <v>Turno3</v>
      </c>
      <c r="BB95" s="22">
        <f>D95*1</f>
        <v>44122</v>
      </c>
      <c r="BC95">
        <f t="shared" si="18"/>
        <v>2.1000000000003638</v>
      </c>
      <c r="BD95" s="23">
        <f t="shared" si="23"/>
        <v>-6.6666666667030139E-2</v>
      </c>
      <c r="BE95" s="24" t="str">
        <f t="shared" si="19"/>
        <v>SI</v>
      </c>
      <c r="BF95" s="50">
        <v>10</v>
      </c>
      <c r="BG95" s="50">
        <v>50</v>
      </c>
      <c r="BH95" s="50">
        <f>185-BH94</f>
        <v>29</v>
      </c>
      <c r="BI95" s="51">
        <f t="shared" si="24"/>
        <v>-16</v>
      </c>
      <c r="BJ95" s="50" t="s">
        <v>97</v>
      </c>
      <c r="BK95" s="50">
        <v>0.59</v>
      </c>
      <c r="BL95" s="50" t="s">
        <v>82</v>
      </c>
      <c r="BM95" s="51">
        <f t="shared" si="11"/>
        <v>1.7436241610738201E-2</v>
      </c>
      <c r="BN95" s="50">
        <f t="shared" si="20"/>
        <v>87.91</v>
      </c>
      <c r="BO95" s="51">
        <f t="shared" si="25"/>
        <v>0.32988283471732455</v>
      </c>
      <c r="BU95" s="28">
        <f>+G95*24</f>
        <v>2.2000000000000002</v>
      </c>
      <c r="BV95">
        <f t="shared" si="26"/>
        <v>2.1000000000003638</v>
      </c>
    </row>
    <row r="96" spans="1:74" x14ac:dyDescent="0.25">
      <c r="A96" s="48">
        <v>44105</v>
      </c>
      <c r="B96" s="13"/>
      <c r="C96" s="14">
        <v>97</v>
      </c>
      <c r="D96" s="15">
        <v>44123</v>
      </c>
      <c r="E96" s="16">
        <v>0</v>
      </c>
      <c r="F96" s="16">
        <v>0.26805555555555555</v>
      </c>
      <c r="G96" s="16">
        <v>0.26805555555555555</v>
      </c>
      <c r="H96" s="16">
        <v>0.26805555555555555</v>
      </c>
      <c r="I96" s="17">
        <f t="shared" si="21"/>
        <v>6.4333333333333336</v>
      </c>
      <c r="J96" s="14" t="s">
        <v>77</v>
      </c>
      <c r="K96" s="14" t="s">
        <v>89</v>
      </c>
      <c r="L96" s="14"/>
      <c r="M96" s="14" t="s">
        <v>81</v>
      </c>
      <c r="N96" s="14">
        <v>10843.75</v>
      </c>
      <c r="O96" s="14">
        <v>10850.05</v>
      </c>
      <c r="P96" s="14">
        <v>439</v>
      </c>
      <c r="Q96" s="18">
        <v>210.49600000000001</v>
      </c>
      <c r="R96" s="14">
        <v>1396</v>
      </c>
      <c r="S96" s="14">
        <v>0</v>
      </c>
      <c r="T96" s="14">
        <v>985</v>
      </c>
      <c r="U96" s="14">
        <v>985</v>
      </c>
      <c r="V96" s="14">
        <v>137</v>
      </c>
      <c r="W96" s="16">
        <v>0.26041666666666669</v>
      </c>
      <c r="X96" s="16">
        <v>4.8611111111111112E-3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2.0833333333333333E-3</v>
      </c>
      <c r="AG96" s="19">
        <f>IF(G96=0,0,Q96/(G96*24))</f>
        <v>32.719585492227978</v>
      </c>
      <c r="AH96" s="19">
        <f t="shared" si="16"/>
        <v>0.47948974943052391</v>
      </c>
      <c r="AI96" s="20">
        <f>IF(P96=0,0,P96/(G96*24))</f>
        <v>68.238341968911911</v>
      </c>
      <c r="AJ96" s="19">
        <f>IF(G96=0,0,V96/(G96*24))</f>
        <v>21.295336787564764</v>
      </c>
      <c r="AK96" s="19">
        <f t="shared" si="17"/>
        <v>0.65084372149589542</v>
      </c>
      <c r="AL96" s="19">
        <f>IF(H96=0,0,H96/G96)</f>
        <v>1</v>
      </c>
      <c r="AM96" s="19">
        <f t="shared" si="29"/>
        <v>6.25</v>
      </c>
      <c r="AN96" s="19">
        <f t="shared" si="29"/>
        <v>0.11666666666666667</v>
      </c>
      <c r="AO96" s="19">
        <f t="shared" si="29"/>
        <v>0</v>
      </c>
      <c r="AP96" s="19">
        <f t="shared" si="29"/>
        <v>0</v>
      </c>
      <c r="AQ96" s="19">
        <f t="shared" si="29"/>
        <v>0</v>
      </c>
      <c r="AR96" s="19">
        <f t="shared" si="29"/>
        <v>0</v>
      </c>
      <c r="AS96" s="19">
        <f t="shared" si="29"/>
        <v>0</v>
      </c>
      <c r="AT96" s="19">
        <f t="shared" si="29"/>
        <v>0</v>
      </c>
      <c r="AU96" s="19">
        <f t="shared" si="29"/>
        <v>0</v>
      </c>
      <c r="AV96" s="19">
        <f t="shared" si="29"/>
        <v>0.05</v>
      </c>
      <c r="AW96" s="19">
        <f>G96*24</f>
        <v>6.4333333333333336</v>
      </c>
      <c r="AX96" s="19">
        <f t="shared" si="22"/>
        <v>6.3666666666666663</v>
      </c>
      <c r="AY96" s="21">
        <f>D96+E96</f>
        <v>44123</v>
      </c>
      <c r="AZ96" s="21">
        <f>AY96+G96</f>
        <v>44123.268055555556</v>
      </c>
      <c r="BA96" t="str">
        <f>IF(AND(HOUR(E96)&gt;=6,HOUR(E96)&lt;14),"Turno2",IF(AND(HOUR(E96)&gt;=14,HOUR(E96)&lt;22),"Turno3","Turno1"))</f>
        <v>Turno1</v>
      </c>
      <c r="BB96" s="22">
        <f>D96*1</f>
        <v>44123</v>
      </c>
      <c r="BC96">
        <f t="shared" si="18"/>
        <v>6.2999999999992724</v>
      </c>
      <c r="BD96" s="23">
        <f t="shared" si="23"/>
        <v>6.6666666667393848E-2</v>
      </c>
      <c r="BE96" s="24" t="str">
        <f t="shared" si="19"/>
        <v>SI</v>
      </c>
      <c r="BF96" s="50">
        <v>10</v>
      </c>
      <c r="BG96" s="50">
        <v>51</v>
      </c>
      <c r="BH96" s="50">
        <v>137</v>
      </c>
      <c r="BI96" s="51">
        <f t="shared" si="24"/>
        <v>0</v>
      </c>
      <c r="BJ96" s="50" t="s">
        <v>81</v>
      </c>
      <c r="BK96" s="50">
        <v>0.71</v>
      </c>
      <c r="BL96" s="50" t="s">
        <v>82</v>
      </c>
      <c r="BM96" s="51">
        <f t="shared" si="11"/>
        <v>0.23051025056947605</v>
      </c>
      <c r="BN96" s="50">
        <f t="shared" si="20"/>
        <v>311.69</v>
      </c>
      <c r="BO96" s="51">
        <f t="shared" si="25"/>
        <v>0.43953928582886842</v>
      </c>
      <c r="BU96" s="28">
        <f>+G96*24</f>
        <v>6.4333333333333336</v>
      </c>
      <c r="BV96">
        <f t="shared" si="26"/>
        <v>6.2999999999992724</v>
      </c>
    </row>
    <row r="97" spans="1:75" x14ac:dyDescent="0.25">
      <c r="A97" s="48">
        <v>44105</v>
      </c>
      <c r="B97" s="13"/>
      <c r="C97" s="14">
        <v>98</v>
      </c>
      <c r="D97" s="15">
        <v>44123</v>
      </c>
      <c r="E97" s="16">
        <v>0.26805555555555555</v>
      </c>
      <c r="F97" s="16">
        <v>0.37638888888888888</v>
      </c>
      <c r="G97" s="16">
        <v>0.1076388888888889</v>
      </c>
      <c r="H97" s="16">
        <v>0.1076388888888889</v>
      </c>
      <c r="I97" s="17">
        <f t="shared" si="21"/>
        <v>2.5833333333333335</v>
      </c>
      <c r="J97" s="14" t="s">
        <v>87</v>
      </c>
      <c r="K97" s="14" t="s">
        <v>89</v>
      </c>
      <c r="L97" s="14"/>
      <c r="M97" s="14" t="s">
        <v>81</v>
      </c>
      <c r="N97" s="14">
        <v>10850.1</v>
      </c>
      <c r="O97" s="14">
        <v>10852.65</v>
      </c>
      <c r="P97" s="14">
        <v>151</v>
      </c>
      <c r="Q97" s="18">
        <v>99.41</v>
      </c>
      <c r="R97" s="14">
        <v>525</v>
      </c>
      <c r="S97" s="14">
        <v>1657</v>
      </c>
      <c r="T97" s="14">
        <v>267</v>
      </c>
      <c r="U97" s="14">
        <v>1924</v>
      </c>
      <c r="V97" s="14">
        <v>55</v>
      </c>
      <c r="W97" s="16">
        <v>9.2361111111111116E-2</v>
      </c>
      <c r="X97" s="16">
        <v>2.7777777777777779E-3</v>
      </c>
      <c r="Y97" s="16">
        <v>1.2499999999999999E-2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9">
        <f>IF(G97=0,0,Q97/(G97*24))</f>
        <v>38.481290322580641</v>
      </c>
      <c r="AH97" s="19">
        <f t="shared" si="16"/>
        <v>0.65834437086092712</v>
      </c>
      <c r="AI97" s="20">
        <f>IF(P97=0,0,P97/(G97*24))</f>
        <v>58.451612903225801</v>
      </c>
      <c r="AJ97" s="19">
        <f>IF(G97=0,0,V97/(G97*24))</f>
        <v>21.29032258064516</v>
      </c>
      <c r="AK97" s="19">
        <f t="shared" si="17"/>
        <v>0.55326425912886035</v>
      </c>
      <c r="AL97" s="19">
        <f>IF(H97=0,0,H97/G97)</f>
        <v>1</v>
      </c>
      <c r="AM97" s="19">
        <f t="shared" si="29"/>
        <v>2.2166666666666668</v>
      </c>
      <c r="AN97" s="19">
        <f t="shared" si="29"/>
        <v>6.6666666666666666E-2</v>
      </c>
      <c r="AO97" s="19">
        <f t="shared" si="29"/>
        <v>0.3</v>
      </c>
      <c r="AP97" s="19">
        <f t="shared" si="29"/>
        <v>0</v>
      </c>
      <c r="AQ97" s="19">
        <f t="shared" si="29"/>
        <v>0</v>
      </c>
      <c r="AR97" s="19">
        <f t="shared" si="29"/>
        <v>0</v>
      </c>
      <c r="AS97" s="19">
        <f t="shared" si="29"/>
        <v>0</v>
      </c>
      <c r="AT97" s="19">
        <f t="shared" si="29"/>
        <v>0</v>
      </c>
      <c r="AU97" s="19">
        <f t="shared" si="29"/>
        <v>0</v>
      </c>
      <c r="AV97" s="19">
        <f t="shared" si="29"/>
        <v>0</v>
      </c>
      <c r="AW97" s="19">
        <f>G97*24</f>
        <v>2.5833333333333335</v>
      </c>
      <c r="AX97" s="19">
        <f t="shared" si="22"/>
        <v>2.5833333333333335</v>
      </c>
      <c r="AY97" s="21">
        <f>D97+E97</f>
        <v>44123.268055555556</v>
      </c>
      <c r="AZ97" s="21">
        <f>AY97+G97</f>
        <v>44123.375694444447</v>
      </c>
      <c r="BA97" t="str">
        <f>IF(AND(HOUR(E97)&gt;=6,HOUR(E97)&lt;14),"Turno2",IF(AND(HOUR(E97)&gt;=14,HOUR(E97)&lt;22),"Turno3","Turno1"))</f>
        <v>Turno2</v>
      </c>
      <c r="BB97" s="22">
        <f>D97*1</f>
        <v>44123</v>
      </c>
      <c r="BC97">
        <f t="shared" si="18"/>
        <v>2.5499999999992724</v>
      </c>
      <c r="BD97" s="23">
        <f t="shared" si="23"/>
        <v>3.3333333334061077E-2</v>
      </c>
      <c r="BE97" s="24" t="str">
        <f t="shared" si="19"/>
        <v>SI</v>
      </c>
      <c r="BF97" s="50">
        <v>10</v>
      </c>
      <c r="BG97" s="50">
        <v>52</v>
      </c>
      <c r="BH97" s="50">
        <f>223-BH96</f>
        <v>86</v>
      </c>
      <c r="BI97" s="51">
        <f t="shared" si="24"/>
        <v>31</v>
      </c>
      <c r="BJ97" s="50" t="s">
        <v>81</v>
      </c>
      <c r="BK97" s="50">
        <v>0.71</v>
      </c>
      <c r="BL97" s="50" t="s">
        <v>82</v>
      </c>
      <c r="BM97" s="51">
        <f t="shared" si="11"/>
        <v>5.1655629139072845E-2</v>
      </c>
      <c r="BN97" s="50">
        <f t="shared" si="20"/>
        <v>107.21</v>
      </c>
      <c r="BO97" s="51">
        <f t="shared" si="25"/>
        <v>0.80216397724092903</v>
      </c>
      <c r="BU97" s="28">
        <f>+G97*24</f>
        <v>2.5833333333333335</v>
      </c>
      <c r="BV97">
        <f t="shared" si="26"/>
        <v>2.5499999999992724</v>
      </c>
    </row>
    <row r="98" spans="1:75" x14ac:dyDescent="0.25">
      <c r="A98" s="53">
        <v>44105</v>
      </c>
      <c r="B98" s="13"/>
      <c r="C98" s="14">
        <v>61</v>
      </c>
      <c r="D98" s="15">
        <v>44105</v>
      </c>
      <c r="E98" s="16">
        <v>0.62222222222222223</v>
      </c>
      <c r="F98" s="16">
        <v>0.98402777777777783</v>
      </c>
      <c r="G98" s="16">
        <v>0.3611111111111111</v>
      </c>
      <c r="H98" s="16">
        <v>0.35000000000000003</v>
      </c>
      <c r="I98" s="17">
        <f t="shared" si="21"/>
        <v>8.4</v>
      </c>
      <c r="J98" s="14" t="s">
        <v>70</v>
      </c>
      <c r="K98" s="14" t="s">
        <v>98</v>
      </c>
      <c r="L98" s="14" t="s">
        <v>72</v>
      </c>
      <c r="M98" s="14" t="s">
        <v>73</v>
      </c>
      <c r="N98" s="14">
        <v>7978.05</v>
      </c>
      <c r="O98" s="14">
        <v>7986.2</v>
      </c>
      <c r="P98" s="14">
        <v>362</v>
      </c>
      <c r="Q98" s="18">
        <v>183.029</v>
      </c>
      <c r="R98" s="14">
        <v>1168</v>
      </c>
      <c r="S98" s="14">
        <v>1935</v>
      </c>
      <c r="T98" s="14">
        <v>1905</v>
      </c>
      <c r="U98" s="14">
        <v>3840</v>
      </c>
      <c r="V98" s="14">
        <v>139</v>
      </c>
      <c r="W98" s="16">
        <v>0.28402777777777777</v>
      </c>
      <c r="X98" s="16">
        <v>1.2499999999999999E-2</v>
      </c>
      <c r="Y98" s="16">
        <v>4.027777777777778E-2</v>
      </c>
      <c r="Z98" s="16">
        <v>0</v>
      </c>
      <c r="AA98" s="16">
        <v>0</v>
      </c>
      <c r="AB98" s="16">
        <v>2.7777777777777779E-3</v>
      </c>
      <c r="AC98" s="16">
        <v>0</v>
      </c>
      <c r="AD98" s="16">
        <v>7.6388888888888886E-3</v>
      </c>
      <c r="AE98" s="16">
        <v>0</v>
      </c>
      <c r="AF98" s="16">
        <v>1.2499999999999999E-2</v>
      </c>
      <c r="AG98" s="19">
        <f>IF(G98=0,0,Q98/(G98*24))</f>
        <v>21.118730769230769</v>
      </c>
      <c r="AH98" s="19">
        <f t="shared" si="16"/>
        <v>0.50560497237569058</v>
      </c>
      <c r="AI98" s="20">
        <f>IF(P98=0,0,P98/(G98*24))</f>
        <v>41.769230769230774</v>
      </c>
      <c r="AJ98" s="19">
        <f>IF(G98=0,0,V98/(G98*24))</f>
        <v>16.03846153846154</v>
      </c>
      <c r="AK98" s="19">
        <f t="shared" si="17"/>
        <v>0.75944249271973296</v>
      </c>
      <c r="AL98" s="19">
        <f>IF(H98=0,0,H98/G98)</f>
        <v>0.96923076923076934</v>
      </c>
      <c r="AM98" s="19">
        <f t="shared" si="29"/>
        <v>6.8166666666666664</v>
      </c>
      <c r="AN98" s="19">
        <f t="shared" si="29"/>
        <v>0.3</v>
      </c>
      <c r="AO98" s="19">
        <f t="shared" si="29"/>
        <v>0.96666666666666679</v>
      </c>
      <c r="AP98" s="19">
        <f t="shared" si="29"/>
        <v>0</v>
      </c>
      <c r="AQ98" s="19">
        <f t="shared" si="29"/>
        <v>0</v>
      </c>
      <c r="AR98" s="19">
        <f t="shared" si="29"/>
        <v>6.6666666666666666E-2</v>
      </c>
      <c r="AS98" s="19">
        <f t="shared" si="29"/>
        <v>0</v>
      </c>
      <c r="AT98" s="19">
        <f t="shared" si="29"/>
        <v>0.18333333333333332</v>
      </c>
      <c r="AU98" s="19">
        <f t="shared" si="29"/>
        <v>0</v>
      </c>
      <c r="AV98" s="19">
        <f t="shared" si="29"/>
        <v>0.3</v>
      </c>
      <c r="AW98" s="19">
        <f>G98*24</f>
        <v>8.6666666666666661</v>
      </c>
      <c r="AX98" s="19">
        <f t="shared" si="22"/>
        <v>8.0833333333333321</v>
      </c>
      <c r="AY98" s="21">
        <f>D98+E98</f>
        <v>44105.62222222222</v>
      </c>
      <c r="AZ98" s="21">
        <f>AY98+G98</f>
        <v>44105.98333333333</v>
      </c>
      <c r="BA98" t="str">
        <f>IF(AND(HOUR(E98)&gt;=6,HOUR(E98)&lt;14),"Turno2",IF(AND(HOUR(E98)&gt;=14,HOUR(E98)&lt;22),"Turno3","Turno1"))</f>
        <v>Turno3</v>
      </c>
      <c r="BB98" s="22">
        <f>D98*1</f>
        <v>44105</v>
      </c>
      <c r="BC98">
        <f t="shared" si="18"/>
        <v>8.1499999999996362</v>
      </c>
      <c r="BD98" s="23">
        <f t="shared" si="23"/>
        <v>-6.6666666666304053E-2</v>
      </c>
      <c r="BE98" s="24" t="str">
        <f t="shared" si="19"/>
        <v>SI</v>
      </c>
      <c r="BF98" s="54">
        <v>12</v>
      </c>
      <c r="BG98" s="54">
        <v>1</v>
      </c>
      <c r="BH98" s="54">
        <v>162</v>
      </c>
      <c r="BI98" s="55">
        <f t="shared" si="24"/>
        <v>23</v>
      </c>
      <c r="BJ98" s="54" t="s">
        <v>73</v>
      </c>
      <c r="BK98" s="54">
        <v>0.47</v>
      </c>
      <c r="BL98" s="54" t="s">
        <v>74</v>
      </c>
      <c r="BM98" s="55">
        <f t="shared" si="11"/>
        <v>-3.5604972375690602E-2</v>
      </c>
      <c r="BN98" s="54">
        <f t="shared" si="20"/>
        <v>170.14</v>
      </c>
      <c r="BO98" s="55">
        <f t="shared" si="25"/>
        <v>0.95215704713765137</v>
      </c>
      <c r="BP98">
        <f>SUM(V98:V148)</f>
        <v>5567</v>
      </c>
      <c r="BQ98">
        <f>SUM(BH98:BH148)</f>
        <v>6081</v>
      </c>
      <c r="BR98">
        <f>+BQ98-BP98</f>
        <v>514</v>
      </c>
      <c r="BS98" s="28">
        <f>SUM(Q98:Q148)</f>
        <v>9270.4891000000007</v>
      </c>
      <c r="BT98" s="28">
        <f>SUM(P98:P148)</f>
        <v>23249</v>
      </c>
      <c r="BU98" s="28">
        <f>+G98*24</f>
        <v>8.6666666666666661</v>
      </c>
      <c r="BV98">
        <f t="shared" si="26"/>
        <v>8.1499999999996362</v>
      </c>
      <c r="BW98">
        <f>SUM(BV98:BV148)</f>
        <v>313.600000000004</v>
      </c>
    </row>
    <row r="99" spans="1:75" x14ac:dyDescent="0.25">
      <c r="A99" s="53">
        <v>44105</v>
      </c>
      <c r="B99" s="13"/>
      <c r="C99" s="14">
        <v>89</v>
      </c>
      <c r="D99" s="15">
        <v>44105</v>
      </c>
      <c r="E99" s="16">
        <v>0.99791666666666667</v>
      </c>
      <c r="F99" s="16">
        <v>0.3923611111111111</v>
      </c>
      <c r="G99" s="16">
        <v>0.39444444444444443</v>
      </c>
      <c r="H99" s="16">
        <v>0.3034722222222222</v>
      </c>
      <c r="I99" s="17">
        <f t="shared" si="21"/>
        <v>7.2833333333333332</v>
      </c>
      <c r="J99" s="14" t="s">
        <v>77</v>
      </c>
      <c r="K99" s="14" t="s">
        <v>99</v>
      </c>
      <c r="L99" s="14" t="s">
        <v>72</v>
      </c>
      <c r="M99" s="14" t="s">
        <v>73</v>
      </c>
      <c r="N99" s="14">
        <v>7986.2</v>
      </c>
      <c r="O99" s="14">
        <v>7993.65</v>
      </c>
      <c r="P99" s="14">
        <v>538</v>
      </c>
      <c r="Q99" s="18">
        <v>250.023</v>
      </c>
      <c r="R99" s="14">
        <v>1738</v>
      </c>
      <c r="S99" s="14">
        <v>365</v>
      </c>
      <c r="T99" s="14">
        <v>1454</v>
      </c>
      <c r="U99" s="14">
        <v>1819</v>
      </c>
      <c r="V99" s="14">
        <v>126</v>
      </c>
      <c r="W99" s="16">
        <v>0.28819444444444448</v>
      </c>
      <c r="X99" s="16">
        <v>7.6388888888888886E-3</v>
      </c>
      <c r="Y99" s="16">
        <v>6.9444444444444441E-3</v>
      </c>
      <c r="Z99" s="16">
        <v>0</v>
      </c>
      <c r="AA99" s="16">
        <v>0</v>
      </c>
      <c r="AB99" s="16">
        <v>0</v>
      </c>
      <c r="AC99" s="16">
        <v>0</v>
      </c>
      <c r="AD99" s="16">
        <v>2.7777777777777779E-3</v>
      </c>
      <c r="AE99" s="16">
        <v>8.7500000000000008E-2</v>
      </c>
      <c r="AF99" s="16">
        <v>0</v>
      </c>
      <c r="AG99" s="19">
        <f>IF(G99=0,0,Q99/(G99*24))</f>
        <v>26.41088028169014</v>
      </c>
      <c r="AH99" s="19">
        <f t="shared" si="16"/>
        <v>0.46472676579925648</v>
      </c>
      <c r="AI99" s="20">
        <f>IF(P99=0,0,P99/(G99*24))</f>
        <v>56.83098591549296</v>
      </c>
      <c r="AJ99" s="19">
        <f>IF(G99=0,0,V99/(G99*24))</f>
        <v>13.309859154929578</v>
      </c>
      <c r="AK99" s="19">
        <f t="shared" si="17"/>
        <v>0.50395363626546363</v>
      </c>
      <c r="AL99" s="19">
        <f>IF(H99=0,0,H99/G99)</f>
        <v>0.76936619718309851</v>
      </c>
      <c r="AM99" s="19">
        <f t="shared" si="29"/>
        <v>6.9166666666666679</v>
      </c>
      <c r="AN99" s="19">
        <f t="shared" si="29"/>
        <v>0.18333333333333332</v>
      </c>
      <c r="AO99" s="19">
        <f t="shared" si="29"/>
        <v>0.16666666666666666</v>
      </c>
      <c r="AP99" s="19">
        <f t="shared" si="29"/>
        <v>0</v>
      </c>
      <c r="AQ99" s="19">
        <f t="shared" si="29"/>
        <v>0</v>
      </c>
      <c r="AR99" s="19">
        <f t="shared" si="29"/>
        <v>0</v>
      </c>
      <c r="AS99" s="19">
        <f t="shared" si="29"/>
        <v>0</v>
      </c>
      <c r="AT99" s="19">
        <f t="shared" si="29"/>
        <v>6.6666666666666666E-2</v>
      </c>
      <c r="AU99" s="19">
        <f t="shared" si="29"/>
        <v>2.1</v>
      </c>
      <c r="AV99" s="19">
        <f t="shared" si="29"/>
        <v>0</v>
      </c>
      <c r="AW99" s="19">
        <f>G99*24</f>
        <v>9.4666666666666668</v>
      </c>
      <c r="AX99" s="19">
        <f t="shared" si="22"/>
        <v>7.2666666666666684</v>
      </c>
      <c r="AY99" s="21">
        <f>D99+E99</f>
        <v>44105.997916666667</v>
      </c>
      <c r="AZ99" s="21">
        <f>AY99+G99</f>
        <v>44106.392361111109</v>
      </c>
      <c r="BA99" t="str">
        <f>IF(AND(HOUR(E99)&gt;=6,HOUR(E99)&lt;14),"Turno2",IF(AND(HOUR(E99)&gt;=14,HOUR(E99)&lt;22),"Turno3","Turno1"))</f>
        <v>Turno1</v>
      </c>
      <c r="BB99" s="22">
        <f>D99*1</f>
        <v>44105</v>
      </c>
      <c r="BC99">
        <f t="shared" si="18"/>
        <v>7.4499999999998181</v>
      </c>
      <c r="BD99" s="23">
        <f t="shared" si="23"/>
        <v>-0.18333333333314972</v>
      </c>
      <c r="BE99" s="24" t="str">
        <f t="shared" si="19"/>
        <v>SI</v>
      </c>
      <c r="BF99" s="54">
        <v>12</v>
      </c>
      <c r="BG99" s="54">
        <v>2</v>
      </c>
      <c r="BH99" s="54">
        <v>140</v>
      </c>
      <c r="BI99" s="55">
        <f t="shared" si="24"/>
        <v>14</v>
      </c>
      <c r="BJ99" s="54" t="s">
        <v>73</v>
      </c>
      <c r="BK99" s="54">
        <v>0.47</v>
      </c>
      <c r="BL99" s="54" t="s">
        <v>74</v>
      </c>
      <c r="BM99" s="55">
        <f t="shared" si="11"/>
        <v>5.2732342007434929E-3</v>
      </c>
      <c r="BN99" s="54">
        <f t="shared" si="20"/>
        <v>252.85999999999999</v>
      </c>
      <c r="BO99" s="55">
        <f t="shared" si="25"/>
        <v>0.55366606027050547</v>
      </c>
      <c r="BU99" s="28">
        <f>+G99*24</f>
        <v>9.4666666666666668</v>
      </c>
      <c r="BV99">
        <f t="shared" si="26"/>
        <v>7.4499999999998181</v>
      </c>
    </row>
    <row r="100" spans="1:75" x14ac:dyDescent="0.25">
      <c r="A100" s="53">
        <v>44105</v>
      </c>
      <c r="B100" s="49"/>
      <c r="C100" s="14">
        <v>64</v>
      </c>
      <c r="D100" s="15">
        <v>44106</v>
      </c>
      <c r="E100" s="16">
        <v>0.49444444444444446</v>
      </c>
      <c r="F100" s="16">
        <v>0.60138888888888886</v>
      </c>
      <c r="G100" s="16">
        <v>0.10694444444444444</v>
      </c>
      <c r="H100" s="16">
        <v>8.7500000000000008E-2</v>
      </c>
      <c r="I100" s="17">
        <f t="shared" si="21"/>
        <v>2.1</v>
      </c>
      <c r="J100" s="14" t="s">
        <v>75</v>
      </c>
      <c r="K100" s="14" t="s">
        <v>92</v>
      </c>
      <c r="L100" s="14" t="s">
        <v>72</v>
      </c>
      <c r="M100" s="14" t="s">
        <v>73</v>
      </c>
      <c r="N100" s="14">
        <v>7993.7</v>
      </c>
      <c r="O100" s="14">
        <v>7995.8</v>
      </c>
      <c r="P100" s="14">
        <v>127</v>
      </c>
      <c r="Q100" s="18">
        <v>53.438000000000002</v>
      </c>
      <c r="R100" s="14">
        <v>396</v>
      </c>
      <c r="S100" s="14">
        <v>0</v>
      </c>
      <c r="T100" s="14">
        <v>1004</v>
      </c>
      <c r="U100" s="14">
        <v>1004</v>
      </c>
      <c r="V100" s="14">
        <v>35</v>
      </c>
      <c r="W100" s="16">
        <v>7.4999999999999997E-2</v>
      </c>
      <c r="X100" s="16">
        <v>9.7222222222222224E-3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1.8749999999999999E-2</v>
      </c>
      <c r="AE100" s="16">
        <v>0</v>
      </c>
      <c r="AF100" s="16">
        <v>2.7777777777777779E-3</v>
      </c>
      <c r="AG100" s="19">
        <f>IF(G100=0,0,Q100/(G100*24))</f>
        <v>20.820000000000004</v>
      </c>
      <c r="AH100" s="19">
        <f t="shared" si="16"/>
        <v>0.42077165354330709</v>
      </c>
      <c r="AI100" s="20">
        <f>IF(P100=0,0,P100/(G100*24))</f>
        <v>49.480519480519483</v>
      </c>
      <c r="AJ100" s="19">
        <f>IF(G100=0,0,V100/(G100*24))</f>
        <v>13.636363636363638</v>
      </c>
      <c r="AK100" s="19">
        <f t="shared" si="17"/>
        <v>0.65496463190987686</v>
      </c>
      <c r="AL100" s="19">
        <f>IF(H100=0,0,H100/G100)</f>
        <v>0.81818181818181834</v>
      </c>
      <c r="AM100" s="19">
        <f t="shared" si="29"/>
        <v>1.7999999999999998</v>
      </c>
      <c r="AN100" s="19">
        <f t="shared" si="29"/>
        <v>0.23333333333333334</v>
      </c>
      <c r="AO100" s="19">
        <f t="shared" si="29"/>
        <v>0</v>
      </c>
      <c r="AP100" s="19">
        <f t="shared" si="29"/>
        <v>0</v>
      </c>
      <c r="AQ100" s="19">
        <f t="shared" si="29"/>
        <v>0</v>
      </c>
      <c r="AR100" s="19">
        <f t="shared" si="29"/>
        <v>0</v>
      </c>
      <c r="AS100" s="19">
        <f t="shared" si="29"/>
        <v>0</v>
      </c>
      <c r="AT100" s="19">
        <f t="shared" si="29"/>
        <v>0.44999999999999996</v>
      </c>
      <c r="AU100" s="19">
        <f t="shared" si="29"/>
        <v>0</v>
      </c>
      <c r="AV100" s="19">
        <f t="shared" si="29"/>
        <v>6.6666666666666666E-2</v>
      </c>
      <c r="AW100" s="19">
        <f>G100*24</f>
        <v>2.5666666666666664</v>
      </c>
      <c r="AX100" s="19">
        <f t="shared" si="22"/>
        <v>2.0333333333333332</v>
      </c>
      <c r="AY100" s="21">
        <f>D100+E100</f>
        <v>44106.494444444441</v>
      </c>
      <c r="AZ100" s="21">
        <f>AY100+G100</f>
        <v>44106.601388888885</v>
      </c>
      <c r="BA100" t="str">
        <f>IF(AND(HOUR(E100)&gt;=6,HOUR(E100)&lt;14),"Turno2",IF(AND(HOUR(E100)&gt;=14,HOUR(E100)&lt;22),"Turno3","Turno1"))</f>
        <v>Turno2</v>
      </c>
      <c r="BB100" s="22">
        <f>D100*1</f>
        <v>44106</v>
      </c>
      <c r="BC100">
        <f t="shared" si="18"/>
        <v>2.1000000000003638</v>
      </c>
      <c r="BD100" s="23">
        <f t="shared" si="23"/>
        <v>-6.6666666667030583E-2</v>
      </c>
      <c r="BE100" s="24" t="str">
        <f t="shared" si="19"/>
        <v>SI</v>
      </c>
      <c r="BF100" s="54">
        <v>12</v>
      </c>
      <c r="BG100" s="54">
        <v>3</v>
      </c>
      <c r="BH100" s="54">
        <v>32</v>
      </c>
      <c r="BI100" s="55">
        <f t="shared" si="24"/>
        <v>-3</v>
      </c>
      <c r="BJ100" s="54" t="s">
        <v>73</v>
      </c>
      <c r="BK100" s="54">
        <v>0.47</v>
      </c>
      <c r="BL100" s="54" t="s">
        <v>74</v>
      </c>
      <c r="BM100" s="55">
        <f t="shared" si="11"/>
        <v>4.9228346456692884E-2</v>
      </c>
      <c r="BN100" s="54">
        <f t="shared" si="20"/>
        <v>59.69</v>
      </c>
      <c r="BO100" s="55">
        <f t="shared" si="25"/>
        <v>0.53610319986597421</v>
      </c>
      <c r="BU100" s="28">
        <f>+G100*24</f>
        <v>2.5666666666666664</v>
      </c>
      <c r="BV100">
        <f t="shared" si="26"/>
        <v>2.1000000000003638</v>
      </c>
    </row>
    <row r="101" spans="1:75" x14ac:dyDescent="0.25">
      <c r="A101" s="53">
        <v>44105</v>
      </c>
      <c r="B101" s="13"/>
      <c r="C101" s="14">
        <v>65</v>
      </c>
      <c r="D101" s="15">
        <v>44106</v>
      </c>
      <c r="E101" s="16">
        <v>0.60347222222222219</v>
      </c>
      <c r="F101" s="16">
        <v>0.97777777777777775</v>
      </c>
      <c r="G101" s="16">
        <v>0.3743055555555555</v>
      </c>
      <c r="H101" s="16">
        <v>0.36458333333333331</v>
      </c>
      <c r="I101" s="17">
        <f t="shared" si="21"/>
        <v>8.75</v>
      </c>
      <c r="J101" s="14" t="s">
        <v>70</v>
      </c>
      <c r="K101" s="14" t="s">
        <v>98</v>
      </c>
      <c r="L101" s="14" t="s">
        <v>72</v>
      </c>
      <c r="M101" s="14" t="s">
        <v>73</v>
      </c>
      <c r="N101" s="14">
        <v>7995.8</v>
      </c>
      <c r="O101" s="14">
        <v>8004.25</v>
      </c>
      <c r="P101" s="14">
        <v>509</v>
      </c>
      <c r="Q101" s="18">
        <v>233.79300000000001</v>
      </c>
      <c r="R101" s="14">
        <v>1623</v>
      </c>
      <c r="S101" s="14">
        <v>425</v>
      </c>
      <c r="T101" s="14">
        <v>2037</v>
      </c>
      <c r="U101" s="14">
        <v>2462</v>
      </c>
      <c r="V101" s="14">
        <v>146</v>
      </c>
      <c r="W101" s="16">
        <v>0.31111111111111112</v>
      </c>
      <c r="X101" s="16">
        <v>2.5694444444444447E-2</v>
      </c>
      <c r="Y101" s="16">
        <v>7.6388888888888886E-3</v>
      </c>
      <c r="Z101" s="16">
        <v>0</v>
      </c>
      <c r="AA101" s="16">
        <v>0</v>
      </c>
      <c r="AB101" s="16">
        <v>0</v>
      </c>
      <c r="AC101" s="16">
        <v>0</v>
      </c>
      <c r="AD101" s="16">
        <v>9.0277777777777787E-3</v>
      </c>
      <c r="AE101" s="16">
        <v>0</v>
      </c>
      <c r="AF101" s="16">
        <v>1.9444444444444445E-2</v>
      </c>
      <c r="AG101" s="19">
        <f>IF(G101=0,0,Q101/(G101*24))</f>
        <v>26.025194805194808</v>
      </c>
      <c r="AH101" s="19">
        <f t="shared" si="16"/>
        <v>0.45931827111984286</v>
      </c>
      <c r="AI101" s="20">
        <f>IF(P101=0,0,P101/(G101*24))</f>
        <v>56.660482374768094</v>
      </c>
      <c r="AJ101" s="19">
        <f>IF(G101=0,0,V101/(G101*24))</f>
        <v>16.252319109461968</v>
      </c>
      <c r="AK101" s="19">
        <f t="shared" si="17"/>
        <v>0.62448405213158642</v>
      </c>
      <c r="AL101" s="19">
        <f>IF(H101=0,0,H101/G101)</f>
        <v>0.97402597402597413</v>
      </c>
      <c r="AM101" s="19">
        <f t="shared" si="29"/>
        <v>7.4666666666666668</v>
      </c>
      <c r="AN101" s="19">
        <f t="shared" si="29"/>
        <v>0.6166666666666667</v>
      </c>
      <c r="AO101" s="19">
        <f t="shared" si="29"/>
        <v>0.18333333333333332</v>
      </c>
      <c r="AP101" s="19">
        <f t="shared" si="29"/>
        <v>0</v>
      </c>
      <c r="AQ101" s="19">
        <f t="shared" si="29"/>
        <v>0</v>
      </c>
      <c r="AR101" s="19">
        <f t="shared" si="29"/>
        <v>0</v>
      </c>
      <c r="AS101" s="19">
        <f t="shared" si="29"/>
        <v>0</v>
      </c>
      <c r="AT101" s="19">
        <f t="shared" si="29"/>
        <v>0.21666666666666667</v>
      </c>
      <c r="AU101" s="19">
        <f t="shared" si="29"/>
        <v>0</v>
      </c>
      <c r="AV101" s="19">
        <f t="shared" si="29"/>
        <v>0.46666666666666667</v>
      </c>
      <c r="AW101" s="19">
        <f>G101*24</f>
        <v>8.9833333333333325</v>
      </c>
      <c r="AX101" s="19">
        <f t="shared" si="22"/>
        <v>8.2666666666666675</v>
      </c>
      <c r="AY101" s="21">
        <f>D101+E101</f>
        <v>44106.603472222225</v>
      </c>
      <c r="AZ101" s="21">
        <f>AY101+G101</f>
        <v>44106.977777777778</v>
      </c>
      <c r="BA101" t="str">
        <f>IF(AND(HOUR(E101)&gt;=6,HOUR(E101)&lt;14),"Turno2",IF(AND(HOUR(E101)&gt;=14,HOUR(E101)&lt;22),"Turno3","Turno1"))</f>
        <v>Turno3</v>
      </c>
      <c r="BB101" s="22">
        <f>D101*1</f>
        <v>44106</v>
      </c>
      <c r="BC101">
        <f t="shared" si="18"/>
        <v>8.4499999999998181</v>
      </c>
      <c r="BD101" s="23">
        <f t="shared" si="23"/>
        <v>-0.18333333333315061</v>
      </c>
      <c r="BE101" s="24" t="str">
        <f t="shared" si="19"/>
        <v>SI</v>
      </c>
      <c r="BF101" s="54">
        <v>12</v>
      </c>
      <c r="BG101" s="54">
        <v>4</v>
      </c>
      <c r="BH101" s="54">
        <v>165</v>
      </c>
      <c r="BI101" s="55">
        <f t="shared" si="24"/>
        <v>19</v>
      </c>
      <c r="BJ101" s="54" t="s">
        <v>73</v>
      </c>
      <c r="BK101" s="54">
        <v>0.47</v>
      </c>
      <c r="BL101" s="54" t="s">
        <v>74</v>
      </c>
      <c r="BM101" s="55">
        <f t="shared" si="11"/>
        <v>1.0681728880157115E-2</v>
      </c>
      <c r="BN101" s="54">
        <f t="shared" si="20"/>
        <v>239.23</v>
      </c>
      <c r="BO101" s="55">
        <f t="shared" si="25"/>
        <v>0.68971282865861305</v>
      </c>
      <c r="BU101" s="28">
        <f>+G101*24</f>
        <v>8.9833333333333325</v>
      </c>
      <c r="BV101">
        <f t="shared" si="26"/>
        <v>8.4499999999998181</v>
      </c>
    </row>
    <row r="102" spans="1:75" x14ac:dyDescent="0.25">
      <c r="A102" s="53">
        <v>44105</v>
      </c>
      <c r="B102" s="13"/>
      <c r="C102" s="14">
        <v>94</v>
      </c>
      <c r="D102" s="15">
        <v>44106</v>
      </c>
      <c r="E102" s="16">
        <v>0.99652777777777779</v>
      </c>
      <c r="F102" s="16">
        <v>0.35833333333333334</v>
      </c>
      <c r="G102" s="16">
        <v>0.3611111111111111</v>
      </c>
      <c r="H102" s="16">
        <v>0.29722222222222222</v>
      </c>
      <c r="I102" s="17">
        <f t="shared" si="21"/>
        <v>7.1333333333333329</v>
      </c>
      <c r="J102" s="14" t="s">
        <v>77</v>
      </c>
      <c r="K102" s="14" t="s">
        <v>99</v>
      </c>
      <c r="L102" s="14" t="s">
        <v>72</v>
      </c>
      <c r="M102" s="14" t="s">
        <v>73</v>
      </c>
      <c r="N102" s="14">
        <v>8004.25</v>
      </c>
      <c r="O102" s="14">
        <v>8011.55</v>
      </c>
      <c r="P102" s="14">
        <v>562</v>
      </c>
      <c r="Q102" s="18">
        <v>238.607</v>
      </c>
      <c r="R102" s="14">
        <v>1711</v>
      </c>
      <c r="S102" s="14">
        <v>420</v>
      </c>
      <c r="T102" s="14">
        <v>754</v>
      </c>
      <c r="U102" s="14">
        <v>1174</v>
      </c>
      <c r="V102" s="14">
        <v>122</v>
      </c>
      <c r="W102" s="16">
        <v>0.28333333333333333</v>
      </c>
      <c r="X102" s="16">
        <v>5.5555555555555558E-3</v>
      </c>
      <c r="Y102" s="16">
        <v>7.6388888888888886E-3</v>
      </c>
      <c r="Z102" s="16">
        <v>2.0833333333333333E-3</v>
      </c>
      <c r="AA102" s="16">
        <v>0</v>
      </c>
      <c r="AB102" s="16">
        <v>0</v>
      </c>
      <c r="AC102" s="16">
        <v>0</v>
      </c>
      <c r="AD102" s="16">
        <v>0</v>
      </c>
      <c r="AE102" s="16">
        <v>6.1805555555555558E-2</v>
      </c>
      <c r="AF102" s="16">
        <v>0</v>
      </c>
      <c r="AG102" s="19">
        <f>IF(G102=0,0,Q102/(G102*24))</f>
        <v>27.531576923076926</v>
      </c>
      <c r="AH102" s="19">
        <f t="shared" si="16"/>
        <v>0.42456761565836298</v>
      </c>
      <c r="AI102" s="20">
        <f>IF(P102=0,0,P102/(G102*24))</f>
        <v>64.846153846153854</v>
      </c>
      <c r="AJ102" s="19">
        <f>IF(G102=0,0,V102/(G102*24))</f>
        <v>14.076923076923078</v>
      </c>
      <c r="AK102" s="19">
        <f t="shared" si="17"/>
        <v>0.5113010096099444</v>
      </c>
      <c r="AL102" s="19">
        <f>IF(H102=0,0,H102/G102)</f>
        <v>0.82307692307692304</v>
      </c>
      <c r="AM102" s="19">
        <f t="shared" si="29"/>
        <v>6.8</v>
      </c>
      <c r="AN102" s="19">
        <f t="shared" si="29"/>
        <v>0.13333333333333333</v>
      </c>
      <c r="AO102" s="19">
        <f t="shared" si="29"/>
        <v>0.18333333333333332</v>
      </c>
      <c r="AP102" s="19">
        <f t="shared" si="29"/>
        <v>0.05</v>
      </c>
      <c r="AQ102" s="19">
        <f t="shared" si="29"/>
        <v>0</v>
      </c>
      <c r="AR102" s="19">
        <f t="shared" si="29"/>
        <v>0</v>
      </c>
      <c r="AS102" s="19">
        <f t="shared" si="29"/>
        <v>0</v>
      </c>
      <c r="AT102" s="19">
        <f t="shared" si="29"/>
        <v>0</v>
      </c>
      <c r="AU102" s="19">
        <f t="shared" si="29"/>
        <v>1.4833333333333334</v>
      </c>
      <c r="AV102" s="19">
        <f t="shared" si="29"/>
        <v>0</v>
      </c>
      <c r="AW102" s="19">
        <f>G102*24</f>
        <v>8.6666666666666661</v>
      </c>
      <c r="AX102" s="19">
        <f t="shared" si="22"/>
        <v>7.1166666666666671</v>
      </c>
      <c r="AY102" s="21">
        <f>D102+E102</f>
        <v>44106.996527777781</v>
      </c>
      <c r="AZ102" s="21">
        <f>AY102+G102</f>
        <v>44107.357638888891</v>
      </c>
      <c r="BA102" t="str">
        <f>IF(AND(HOUR(E102)&gt;=6,HOUR(E102)&lt;14),"Turno2",IF(AND(HOUR(E102)&gt;=14,HOUR(E102)&lt;22),"Turno3","Turno1"))</f>
        <v>Turno1</v>
      </c>
      <c r="BB102" s="22">
        <f>D102*1</f>
        <v>44106</v>
      </c>
      <c r="BC102">
        <f t="shared" si="18"/>
        <v>7.3000000000001819</v>
      </c>
      <c r="BD102" s="23">
        <f t="shared" si="23"/>
        <v>-0.18333333333351476</v>
      </c>
      <c r="BE102" s="24" t="str">
        <f t="shared" si="19"/>
        <v>SI</v>
      </c>
      <c r="BF102" s="54">
        <v>12</v>
      </c>
      <c r="BG102" s="54">
        <v>5</v>
      </c>
      <c r="BH102" s="54">
        <v>133</v>
      </c>
      <c r="BI102" s="55">
        <f t="shared" si="24"/>
        <v>11</v>
      </c>
      <c r="BJ102" s="54" t="s">
        <v>73</v>
      </c>
      <c r="BK102" s="54">
        <v>0.47</v>
      </c>
      <c r="BL102" s="54" t="s">
        <v>74</v>
      </c>
      <c r="BM102" s="55">
        <f t="shared" si="11"/>
        <v>4.5432384341636989E-2</v>
      </c>
      <c r="BN102" s="54">
        <f t="shared" si="20"/>
        <v>264.14</v>
      </c>
      <c r="BO102" s="55">
        <f t="shared" si="25"/>
        <v>0.50352086014992048</v>
      </c>
      <c r="BU102" s="28">
        <f>+G102*24</f>
        <v>8.6666666666666661</v>
      </c>
      <c r="BV102">
        <f t="shared" si="26"/>
        <v>7.3000000000001819</v>
      </c>
    </row>
    <row r="103" spans="1:75" x14ac:dyDescent="0.25">
      <c r="A103" s="53">
        <v>44105</v>
      </c>
      <c r="B103" s="13"/>
      <c r="C103" s="14">
        <v>4</v>
      </c>
      <c r="D103" s="15">
        <v>44107</v>
      </c>
      <c r="E103" s="16">
        <v>0.60069444444444442</v>
      </c>
      <c r="F103" s="16">
        <v>0.96666666666666667</v>
      </c>
      <c r="G103" s="16">
        <v>0.3659722222222222</v>
      </c>
      <c r="H103" s="16">
        <v>0.35000000000000003</v>
      </c>
      <c r="I103" s="17">
        <f t="shared" si="21"/>
        <v>8.4</v>
      </c>
      <c r="J103" s="14" t="s">
        <v>70</v>
      </c>
      <c r="K103" s="14" t="s">
        <v>98</v>
      </c>
      <c r="L103" s="14" t="s">
        <v>100</v>
      </c>
      <c r="M103" s="14" t="s">
        <v>73</v>
      </c>
      <c r="N103" s="14">
        <v>8012.9</v>
      </c>
      <c r="O103" s="14">
        <v>8021.2</v>
      </c>
      <c r="P103" s="14">
        <v>618</v>
      </c>
      <c r="Q103" s="18">
        <v>270.16199999999998</v>
      </c>
      <c r="R103" s="14">
        <v>2039</v>
      </c>
      <c r="S103" s="14">
        <v>0</v>
      </c>
      <c r="T103" s="14">
        <v>986</v>
      </c>
      <c r="U103" s="14">
        <v>986</v>
      </c>
      <c r="V103" s="14">
        <v>156</v>
      </c>
      <c r="W103" s="16">
        <v>0.33888888888888885</v>
      </c>
      <c r="X103" s="16">
        <v>5.5555555555555558E-3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1.5277777777777777E-2</v>
      </c>
      <c r="AE103" s="16">
        <v>0</v>
      </c>
      <c r="AF103" s="16">
        <v>4.8611111111111112E-3</v>
      </c>
      <c r="AG103" s="19">
        <f>IF(G103=0,0,Q103/(G103*24))</f>
        <v>30.758481973434534</v>
      </c>
      <c r="AH103" s="19">
        <f t="shared" si="16"/>
        <v>0.43715533980582522</v>
      </c>
      <c r="AI103" s="20">
        <f>IF(P103=0,0,P103/(G103*24))</f>
        <v>70.360531309297912</v>
      </c>
      <c r="AJ103" s="19">
        <f>IF(G103=0,0,V103/(G103*24))</f>
        <v>17.76091081593928</v>
      </c>
      <c r="AK103" s="19">
        <f t="shared" si="17"/>
        <v>0.577431318986386</v>
      </c>
      <c r="AL103" s="19">
        <f>IF(H103=0,0,H103/G103)</f>
        <v>0.95635673624288442</v>
      </c>
      <c r="AM103" s="19">
        <f t="shared" si="29"/>
        <v>8.1333333333333329</v>
      </c>
      <c r="AN103" s="19">
        <f t="shared" si="29"/>
        <v>0.13333333333333333</v>
      </c>
      <c r="AO103" s="19">
        <f t="shared" si="29"/>
        <v>0</v>
      </c>
      <c r="AP103" s="19">
        <f t="shared" si="29"/>
        <v>0</v>
      </c>
      <c r="AQ103" s="19">
        <f t="shared" si="29"/>
        <v>0</v>
      </c>
      <c r="AR103" s="19">
        <f t="shared" si="29"/>
        <v>0</v>
      </c>
      <c r="AS103" s="19">
        <f t="shared" si="29"/>
        <v>0</v>
      </c>
      <c r="AT103" s="19">
        <f t="shared" si="29"/>
        <v>0.36666666666666664</v>
      </c>
      <c r="AU103" s="19">
        <f t="shared" si="29"/>
        <v>0</v>
      </c>
      <c r="AV103" s="19">
        <f t="shared" si="29"/>
        <v>0.11666666666666667</v>
      </c>
      <c r="AW103" s="19">
        <f>G103*24</f>
        <v>8.7833333333333332</v>
      </c>
      <c r="AX103" s="19">
        <f t="shared" si="22"/>
        <v>8.2666666666666657</v>
      </c>
      <c r="AY103" s="21">
        <f>D103+E103</f>
        <v>44107.600694444445</v>
      </c>
      <c r="AZ103" s="21">
        <f>AY103+G103</f>
        <v>44107.966666666667</v>
      </c>
      <c r="BA103" t="str">
        <f>IF(AND(HOUR(E103)&gt;=6,HOUR(E103)&lt;14),"Turno2",IF(AND(HOUR(E103)&gt;=14,HOUR(E103)&lt;22),"Turno3","Turno1"))</f>
        <v>Turno3</v>
      </c>
      <c r="BB103" s="22">
        <f>D103*1</f>
        <v>44107</v>
      </c>
      <c r="BC103">
        <f t="shared" si="18"/>
        <v>8.3000000000001819</v>
      </c>
      <c r="BD103" s="23">
        <f t="shared" si="23"/>
        <v>-3.333333333351618E-2</v>
      </c>
      <c r="BE103" s="24" t="str">
        <f t="shared" si="19"/>
        <v>SI</v>
      </c>
      <c r="BF103" s="54">
        <v>12</v>
      </c>
      <c r="BG103" s="54">
        <v>6</v>
      </c>
      <c r="BH103" s="54">
        <v>187</v>
      </c>
      <c r="BI103" s="55">
        <f t="shared" si="24"/>
        <v>31</v>
      </c>
      <c r="BJ103" s="54" t="s">
        <v>73</v>
      </c>
      <c r="BK103" s="54">
        <v>0.47</v>
      </c>
      <c r="BL103" s="54" t="s">
        <v>74</v>
      </c>
      <c r="BM103" s="55">
        <f t="shared" si="11"/>
        <v>3.2844660194174757E-2</v>
      </c>
      <c r="BN103" s="54">
        <f t="shared" si="20"/>
        <v>290.45999999999998</v>
      </c>
      <c r="BO103" s="55">
        <f t="shared" si="25"/>
        <v>0.64380637609309377</v>
      </c>
      <c r="BU103" s="28">
        <f>+G103*24</f>
        <v>8.7833333333333332</v>
      </c>
      <c r="BV103">
        <f t="shared" si="26"/>
        <v>8.3000000000001819</v>
      </c>
    </row>
    <row r="104" spans="1:75" x14ac:dyDescent="0.25">
      <c r="A104" s="53">
        <v>44105</v>
      </c>
      <c r="B104" s="13"/>
      <c r="C104" s="14">
        <v>9</v>
      </c>
      <c r="D104" s="15">
        <v>44107</v>
      </c>
      <c r="E104" s="16">
        <v>0.99930555555555556</v>
      </c>
      <c r="F104" s="16">
        <v>0.38819444444444445</v>
      </c>
      <c r="G104" s="16">
        <v>0.38819444444444445</v>
      </c>
      <c r="H104" s="16">
        <v>0.3354166666666667</v>
      </c>
      <c r="I104" s="17">
        <f t="shared" si="21"/>
        <v>8.0500000000000007</v>
      </c>
      <c r="J104" s="14" t="s">
        <v>77</v>
      </c>
      <c r="K104" s="14" t="s">
        <v>99</v>
      </c>
      <c r="L104" s="14" t="s">
        <v>100</v>
      </c>
      <c r="M104" s="14" t="s">
        <v>73</v>
      </c>
      <c r="N104" s="14">
        <v>8021.2</v>
      </c>
      <c r="O104" s="14">
        <v>8029.45</v>
      </c>
      <c r="P104" s="14">
        <v>622</v>
      </c>
      <c r="Q104" s="18">
        <v>285.70600000000002</v>
      </c>
      <c r="R104" s="14">
        <v>2026</v>
      </c>
      <c r="S104" s="14">
        <v>445</v>
      </c>
      <c r="T104" s="14">
        <v>718</v>
      </c>
      <c r="U104" s="14">
        <v>1163</v>
      </c>
      <c r="V104" s="14">
        <v>142</v>
      </c>
      <c r="W104" s="16">
        <v>0.32500000000000001</v>
      </c>
      <c r="X104" s="16">
        <v>2.0833333333333333E-3</v>
      </c>
      <c r="Y104" s="16">
        <v>6.9444444444444441E-3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5.2777777777777778E-2</v>
      </c>
      <c r="AF104" s="16">
        <v>0</v>
      </c>
      <c r="AG104" s="19">
        <f>IF(G104=0,0,Q104/(G104*24))</f>
        <v>30.666118067978537</v>
      </c>
      <c r="AH104" s="19">
        <f t="shared" si="16"/>
        <v>0.45933440514469454</v>
      </c>
      <c r="AI104" s="20">
        <f>IF(P104=0,0,P104/(G104*24))</f>
        <v>66.762075134168157</v>
      </c>
      <c r="AJ104" s="19">
        <f>IF(G104=0,0,V104/(G104*24))</f>
        <v>15.24150268336315</v>
      </c>
      <c r="AK104" s="19">
        <f t="shared" si="17"/>
        <v>0.49701441341798908</v>
      </c>
      <c r="AL104" s="19">
        <f>IF(H104=0,0,H104/G104)</f>
        <v>0.86404293381037578</v>
      </c>
      <c r="AM104" s="19">
        <f t="shared" si="29"/>
        <v>7.8000000000000007</v>
      </c>
      <c r="AN104" s="19">
        <f t="shared" si="29"/>
        <v>0.05</v>
      </c>
      <c r="AO104" s="19">
        <f t="shared" si="29"/>
        <v>0.16666666666666666</v>
      </c>
      <c r="AP104" s="19">
        <f t="shared" si="29"/>
        <v>0</v>
      </c>
      <c r="AQ104" s="19">
        <f t="shared" si="29"/>
        <v>0</v>
      </c>
      <c r="AR104" s="19">
        <f t="shared" si="29"/>
        <v>0</v>
      </c>
      <c r="AS104" s="19">
        <f t="shared" si="29"/>
        <v>0</v>
      </c>
      <c r="AT104" s="19">
        <f t="shared" si="29"/>
        <v>0</v>
      </c>
      <c r="AU104" s="19">
        <f t="shared" si="29"/>
        <v>1.2666666666666666</v>
      </c>
      <c r="AV104" s="19">
        <f t="shared" si="29"/>
        <v>0</v>
      </c>
      <c r="AW104" s="19">
        <f>G104*24</f>
        <v>9.3166666666666664</v>
      </c>
      <c r="AX104" s="19">
        <f t="shared" si="22"/>
        <v>8.0166666666666675</v>
      </c>
      <c r="AY104" s="21">
        <f>D104+E104</f>
        <v>44107.999305555553</v>
      </c>
      <c r="AZ104" s="21">
        <f>AY104+G104</f>
        <v>44108.387499999997</v>
      </c>
      <c r="BA104" t="str">
        <f>IF(AND(HOUR(E104)&gt;=6,HOUR(E104)&lt;14),"Turno2",IF(AND(HOUR(E104)&gt;=14,HOUR(E104)&lt;22),"Turno3","Turno1"))</f>
        <v>Turno1</v>
      </c>
      <c r="BB104" s="22">
        <f>D104*1</f>
        <v>44107</v>
      </c>
      <c r="BC104">
        <f t="shared" si="18"/>
        <v>8.25</v>
      </c>
      <c r="BD104" s="23">
        <f t="shared" si="23"/>
        <v>-0.2333333333333325</v>
      </c>
      <c r="BE104" s="24" t="str">
        <f t="shared" si="19"/>
        <v>SI</v>
      </c>
      <c r="BF104" s="54">
        <v>12</v>
      </c>
      <c r="BG104" s="54">
        <v>7</v>
      </c>
      <c r="BH104" s="54">
        <v>164</v>
      </c>
      <c r="BI104" s="55">
        <f t="shared" si="24"/>
        <v>22</v>
      </c>
      <c r="BJ104" s="54" t="s">
        <v>73</v>
      </c>
      <c r="BK104" s="54">
        <v>0.47</v>
      </c>
      <c r="BL104" s="54" t="s">
        <v>74</v>
      </c>
      <c r="BM104" s="55">
        <f t="shared" si="11"/>
        <v>1.0665594855305438E-2</v>
      </c>
      <c r="BN104" s="54">
        <f t="shared" si="20"/>
        <v>292.33999999999997</v>
      </c>
      <c r="BO104" s="55">
        <f t="shared" si="25"/>
        <v>0.56099062735171379</v>
      </c>
      <c r="BU104" s="28">
        <f>+G104*24</f>
        <v>9.3166666666666664</v>
      </c>
      <c r="BV104">
        <f t="shared" si="26"/>
        <v>8.25</v>
      </c>
    </row>
    <row r="105" spans="1:75" x14ac:dyDescent="0.25">
      <c r="A105" s="53">
        <v>44105</v>
      </c>
      <c r="B105" s="13"/>
      <c r="C105" s="14">
        <v>7</v>
      </c>
      <c r="D105" s="15">
        <v>44108</v>
      </c>
      <c r="E105" s="16">
        <v>0.59861111111111109</v>
      </c>
      <c r="F105" s="16">
        <v>0.96527777777777779</v>
      </c>
      <c r="G105" s="16">
        <v>0.3659722222222222</v>
      </c>
      <c r="H105" s="16">
        <v>0.3527777777777778</v>
      </c>
      <c r="I105" s="17">
        <f t="shared" si="21"/>
        <v>8.4666666666666668</v>
      </c>
      <c r="J105" s="14" t="s">
        <v>70</v>
      </c>
      <c r="K105" s="14" t="s">
        <v>98</v>
      </c>
      <c r="L105" s="14" t="s">
        <v>100</v>
      </c>
      <c r="M105" s="14" t="s">
        <v>73</v>
      </c>
      <c r="N105" s="14">
        <v>8029.45</v>
      </c>
      <c r="O105" s="14">
        <v>8037.8</v>
      </c>
      <c r="P105" s="14">
        <v>570</v>
      </c>
      <c r="Q105" s="18">
        <v>261.87700000000001</v>
      </c>
      <c r="R105" s="14">
        <v>1870</v>
      </c>
      <c r="S105" s="14">
        <v>483</v>
      </c>
      <c r="T105" s="14">
        <v>991</v>
      </c>
      <c r="U105" s="14">
        <v>1474</v>
      </c>
      <c r="V105" s="14">
        <v>152</v>
      </c>
      <c r="W105" s="16">
        <v>0.33055555555555555</v>
      </c>
      <c r="X105" s="16">
        <v>4.8611111111111112E-3</v>
      </c>
      <c r="Y105" s="16">
        <v>9.7222222222222224E-3</v>
      </c>
      <c r="Z105" s="16">
        <v>0</v>
      </c>
      <c r="AA105" s="16">
        <v>0</v>
      </c>
      <c r="AB105" s="16">
        <v>9.0277777777777787E-3</v>
      </c>
      <c r="AC105" s="16">
        <v>0</v>
      </c>
      <c r="AD105" s="16">
        <v>3.472222222222222E-3</v>
      </c>
      <c r="AE105" s="16">
        <v>0</v>
      </c>
      <c r="AF105" s="16">
        <v>7.6388888888888886E-3</v>
      </c>
      <c r="AG105" s="19">
        <f>IF(G105=0,0,Q105/(G105*24))</f>
        <v>29.815218216318787</v>
      </c>
      <c r="AH105" s="19">
        <f t="shared" si="16"/>
        <v>0.45943333333333336</v>
      </c>
      <c r="AI105" s="20">
        <f>IF(P105=0,0,P105/(G105*24))</f>
        <v>64.895635673624284</v>
      </c>
      <c r="AJ105" s="19">
        <f>IF(G105=0,0,V105/(G105*24))</f>
        <v>17.30550284629981</v>
      </c>
      <c r="AK105" s="19">
        <f t="shared" si="17"/>
        <v>0.58042516143074796</v>
      </c>
      <c r="AL105" s="19">
        <f>IF(H105=0,0,H105/G105)</f>
        <v>0.96394686907020888</v>
      </c>
      <c r="AM105" s="19">
        <f t="shared" si="29"/>
        <v>7.9333333333333336</v>
      </c>
      <c r="AN105" s="19">
        <f t="shared" si="29"/>
        <v>0.11666666666666667</v>
      </c>
      <c r="AO105" s="19">
        <f t="shared" si="29"/>
        <v>0.23333333333333334</v>
      </c>
      <c r="AP105" s="19">
        <f t="shared" si="29"/>
        <v>0</v>
      </c>
      <c r="AQ105" s="19">
        <f t="shared" si="29"/>
        <v>0</v>
      </c>
      <c r="AR105" s="19">
        <f t="shared" si="29"/>
        <v>0.21666666666666667</v>
      </c>
      <c r="AS105" s="19">
        <f t="shared" si="29"/>
        <v>0</v>
      </c>
      <c r="AT105" s="19">
        <f t="shared" si="29"/>
        <v>8.3333333333333329E-2</v>
      </c>
      <c r="AU105" s="19">
        <f t="shared" si="29"/>
        <v>0</v>
      </c>
      <c r="AV105" s="19">
        <f t="shared" si="29"/>
        <v>0.18333333333333332</v>
      </c>
      <c r="AW105" s="19">
        <f>G105*24</f>
        <v>8.7833333333333332</v>
      </c>
      <c r="AX105" s="19">
        <f t="shared" si="22"/>
        <v>8.2833333333333332</v>
      </c>
      <c r="AY105" s="21">
        <f>D105+E105</f>
        <v>44108.598611111112</v>
      </c>
      <c r="AZ105" s="21">
        <f>AY105+G105</f>
        <v>44108.964583333334</v>
      </c>
      <c r="BA105" t="str">
        <f>IF(AND(HOUR(E105)&gt;=6,HOUR(E105)&lt;14),"Turno2",IF(AND(HOUR(E105)&gt;=14,HOUR(E105)&lt;22),"Turno3","Turno1"))</f>
        <v>Turno3</v>
      </c>
      <c r="BB105" s="22">
        <f>D105*1</f>
        <v>44108</v>
      </c>
      <c r="BC105">
        <f t="shared" si="18"/>
        <v>8.3500000000003638</v>
      </c>
      <c r="BD105" s="23">
        <f t="shared" si="23"/>
        <v>-6.6666666667030583E-2</v>
      </c>
      <c r="BE105" s="24" t="str">
        <f t="shared" si="19"/>
        <v>SI</v>
      </c>
      <c r="BF105" s="54">
        <v>12</v>
      </c>
      <c r="BG105" s="54">
        <v>8</v>
      </c>
      <c r="BH105" s="54">
        <v>162</v>
      </c>
      <c r="BI105" s="55">
        <f t="shared" si="24"/>
        <v>10</v>
      </c>
      <c r="BJ105" s="54" t="s">
        <v>73</v>
      </c>
      <c r="BK105" s="54">
        <v>0.47</v>
      </c>
      <c r="BL105" s="54" t="s">
        <v>74</v>
      </c>
      <c r="BM105" s="55">
        <f t="shared" si="11"/>
        <v>1.0566666666666613E-2</v>
      </c>
      <c r="BN105" s="54">
        <f t="shared" si="20"/>
        <v>267.89999999999998</v>
      </c>
      <c r="BO105" s="55">
        <f t="shared" si="25"/>
        <v>0.60470324748040316</v>
      </c>
      <c r="BU105" s="28">
        <f>+G105*24</f>
        <v>8.7833333333333332</v>
      </c>
      <c r="BV105">
        <f t="shared" si="26"/>
        <v>8.3500000000003638</v>
      </c>
    </row>
    <row r="106" spans="1:75" x14ac:dyDescent="0.25">
      <c r="A106" s="53">
        <v>44105</v>
      </c>
      <c r="B106" s="13"/>
      <c r="C106" s="14">
        <v>26</v>
      </c>
      <c r="D106" s="15">
        <v>44108</v>
      </c>
      <c r="E106" s="16">
        <v>0.99930555555555556</v>
      </c>
      <c r="F106" s="16">
        <v>0.46597222222222223</v>
      </c>
      <c r="G106" s="16">
        <v>0.46666666666666662</v>
      </c>
      <c r="H106" s="16">
        <v>0.39652777777777781</v>
      </c>
      <c r="I106" s="17">
        <f t="shared" si="21"/>
        <v>9.5166666666666675</v>
      </c>
      <c r="J106" s="14" t="s">
        <v>77</v>
      </c>
      <c r="K106" s="14" t="s">
        <v>99</v>
      </c>
      <c r="L106" s="14" t="s">
        <v>100</v>
      </c>
      <c r="M106" s="14" t="s">
        <v>73</v>
      </c>
      <c r="N106" s="14">
        <v>8037.8</v>
      </c>
      <c r="O106" s="14">
        <v>8045.7</v>
      </c>
      <c r="P106" s="14">
        <v>576</v>
      </c>
      <c r="Q106" s="18">
        <v>262.72300000000001</v>
      </c>
      <c r="R106" s="14">
        <v>1763</v>
      </c>
      <c r="S106" s="14">
        <v>471</v>
      </c>
      <c r="T106" s="14">
        <v>1055</v>
      </c>
      <c r="U106" s="14">
        <v>1526</v>
      </c>
      <c r="V106" s="14">
        <v>137</v>
      </c>
      <c r="W106" s="16">
        <v>0.30624999999999997</v>
      </c>
      <c r="X106" s="16">
        <v>6.9444444444444441E-3</v>
      </c>
      <c r="Y106" s="16">
        <v>6.9444444444444441E-3</v>
      </c>
      <c r="Z106" s="16">
        <v>0</v>
      </c>
      <c r="AA106" s="16">
        <v>0</v>
      </c>
      <c r="AB106" s="16">
        <v>4.8611111111111112E-3</v>
      </c>
      <c r="AC106" s="16">
        <v>0</v>
      </c>
      <c r="AD106" s="16">
        <v>0</v>
      </c>
      <c r="AE106" s="16">
        <v>6.458333333333334E-2</v>
      </c>
      <c r="AF106" s="16">
        <v>7.4999999999999997E-2</v>
      </c>
      <c r="AG106" s="19">
        <f>IF(G106=0,0,Q106/(G106*24))</f>
        <v>23.457410714285718</v>
      </c>
      <c r="AH106" s="19">
        <f t="shared" si="16"/>
        <v>0.45611631944444447</v>
      </c>
      <c r="AI106" s="20">
        <f>IF(P106=0,0,P106/(G106*24))</f>
        <v>51.428571428571431</v>
      </c>
      <c r="AJ106" s="19">
        <f>IF(G106=0,0,V106/(G106*24))</f>
        <v>12.232142857142858</v>
      </c>
      <c r="AK106" s="19">
        <f t="shared" si="17"/>
        <v>0.52146176771732966</v>
      </c>
      <c r="AL106" s="19">
        <f>IF(H106=0,0,H106/G106)</f>
        <v>0.84970238095238115</v>
      </c>
      <c r="AM106" s="19">
        <f t="shared" si="29"/>
        <v>7.35</v>
      </c>
      <c r="AN106" s="19">
        <f t="shared" si="29"/>
        <v>0.16666666666666666</v>
      </c>
      <c r="AO106" s="19">
        <f t="shared" si="29"/>
        <v>0.16666666666666666</v>
      </c>
      <c r="AP106" s="19">
        <f t="shared" si="29"/>
        <v>0</v>
      </c>
      <c r="AQ106" s="19">
        <f t="shared" si="29"/>
        <v>0</v>
      </c>
      <c r="AR106" s="19">
        <f t="shared" si="29"/>
        <v>0.11666666666666667</v>
      </c>
      <c r="AS106" s="19">
        <f t="shared" si="29"/>
        <v>0</v>
      </c>
      <c r="AT106" s="19">
        <f t="shared" si="29"/>
        <v>0</v>
      </c>
      <c r="AU106" s="19">
        <f t="shared" si="29"/>
        <v>1.5500000000000003</v>
      </c>
      <c r="AV106" s="19">
        <f t="shared" si="29"/>
        <v>1.7999999999999998</v>
      </c>
      <c r="AW106" s="19">
        <f>G106*24</f>
        <v>11.2</v>
      </c>
      <c r="AX106" s="19">
        <f t="shared" si="22"/>
        <v>7.6833333333333336</v>
      </c>
      <c r="AY106" s="21">
        <f>D106+E106</f>
        <v>44108.999305555553</v>
      </c>
      <c r="AZ106" s="21">
        <f>AY106+G106</f>
        <v>44109.46597222222</v>
      </c>
      <c r="BA106" t="str">
        <f>IF(AND(HOUR(E106)&gt;=6,HOUR(E106)&lt;14),"Turno2",IF(AND(HOUR(E106)&gt;=14,HOUR(E106)&lt;22),"Turno3","Turno1"))</f>
        <v>Turno1</v>
      </c>
      <c r="BB106" s="22">
        <f>D106*1</f>
        <v>44108</v>
      </c>
      <c r="BC106">
        <f t="shared" si="18"/>
        <v>7.8999999999996362</v>
      </c>
      <c r="BD106" s="23">
        <f t="shared" si="23"/>
        <v>-0.21666666666630263</v>
      </c>
      <c r="BE106" s="24" t="str">
        <f t="shared" si="19"/>
        <v>SI</v>
      </c>
      <c r="BF106" s="54">
        <v>12</v>
      </c>
      <c r="BG106" s="54">
        <v>9</v>
      </c>
      <c r="BH106" s="54">
        <v>148</v>
      </c>
      <c r="BI106" s="55">
        <f t="shared" si="24"/>
        <v>11</v>
      </c>
      <c r="BJ106" s="54" t="s">
        <v>73</v>
      </c>
      <c r="BK106" s="54">
        <v>0.47</v>
      </c>
      <c r="BL106" s="54" t="s">
        <v>74</v>
      </c>
      <c r="BM106" s="55">
        <f t="shared" si="11"/>
        <v>1.38836805555555E-2</v>
      </c>
      <c r="BN106" s="54">
        <f t="shared" si="20"/>
        <v>270.71999999999997</v>
      </c>
      <c r="BO106" s="55">
        <f t="shared" si="25"/>
        <v>0.54669030732860524</v>
      </c>
      <c r="BU106" s="28">
        <f>+G106*24</f>
        <v>11.2</v>
      </c>
      <c r="BV106">
        <f t="shared" si="26"/>
        <v>7.8999999999996362</v>
      </c>
    </row>
    <row r="107" spans="1:75" x14ac:dyDescent="0.25">
      <c r="A107" s="53">
        <v>44105</v>
      </c>
      <c r="B107" s="13"/>
      <c r="C107" s="14">
        <v>7</v>
      </c>
      <c r="D107" s="15">
        <v>44109</v>
      </c>
      <c r="E107" s="16">
        <v>0.60833333333333328</v>
      </c>
      <c r="F107" s="16">
        <v>0.95208333333333339</v>
      </c>
      <c r="G107" s="16">
        <v>0.34375</v>
      </c>
      <c r="H107" s="16">
        <v>0.2902777777777778</v>
      </c>
      <c r="I107" s="17">
        <f t="shared" si="21"/>
        <v>6.9666666666666668</v>
      </c>
      <c r="J107" s="14" t="s">
        <v>70</v>
      </c>
      <c r="K107" s="14" t="s">
        <v>101</v>
      </c>
      <c r="L107" s="14" t="s">
        <v>100</v>
      </c>
      <c r="M107" s="14" t="s">
        <v>73</v>
      </c>
      <c r="N107" s="14">
        <v>8045.9</v>
      </c>
      <c r="O107" s="14">
        <v>8052.9</v>
      </c>
      <c r="P107" s="14">
        <v>472</v>
      </c>
      <c r="Q107" s="18">
        <v>263.01499999999999</v>
      </c>
      <c r="R107" s="14">
        <v>1542</v>
      </c>
      <c r="S107" s="14">
        <v>0</v>
      </c>
      <c r="T107" s="14">
        <v>1598</v>
      </c>
      <c r="U107" s="14">
        <v>1598</v>
      </c>
      <c r="V107" s="14">
        <v>117</v>
      </c>
      <c r="W107" s="16">
        <v>0.26944444444444443</v>
      </c>
      <c r="X107" s="16">
        <v>2.0833333333333332E-2</v>
      </c>
      <c r="Y107" s="16">
        <v>0</v>
      </c>
      <c r="Z107" s="16">
        <v>0</v>
      </c>
      <c r="AA107" s="16">
        <v>0</v>
      </c>
      <c r="AB107" s="16">
        <v>1.1805555555555555E-2</v>
      </c>
      <c r="AC107" s="16">
        <v>0</v>
      </c>
      <c r="AD107" s="16">
        <v>0</v>
      </c>
      <c r="AE107" s="16">
        <v>4.027777777777778E-2</v>
      </c>
      <c r="AF107" s="16">
        <v>0</v>
      </c>
      <c r="AG107" s="19">
        <f>IF(G107=0,0,Q107/(G107*24))</f>
        <v>31.880606060606059</v>
      </c>
      <c r="AH107" s="19">
        <f t="shared" si="16"/>
        <v>0.55723516949152541</v>
      </c>
      <c r="AI107" s="20">
        <f>IF(P107=0,0,P107/(G107*24))</f>
        <v>57.212121212121211</v>
      </c>
      <c r="AJ107" s="19">
        <f>IF(G107=0,0,V107/(G107*24))</f>
        <v>14.181818181818182</v>
      </c>
      <c r="AK107" s="19">
        <f t="shared" si="17"/>
        <v>0.44484154896108591</v>
      </c>
      <c r="AL107" s="19">
        <f>IF(H107=0,0,H107/G107)</f>
        <v>0.84444444444444455</v>
      </c>
      <c r="AM107" s="19">
        <f t="shared" si="29"/>
        <v>6.4666666666666668</v>
      </c>
      <c r="AN107" s="19">
        <f t="shared" si="29"/>
        <v>0.5</v>
      </c>
      <c r="AO107" s="19">
        <f t="shared" si="29"/>
        <v>0</v>
      </c>
      <c r="AP107" s="19">
        <f t="shared" si="29"/>
        <v>0</v>
      </c>
      <c r="AQ107" s="19">
        <f t="shared" si="29"/>
        <v>0</v>
      </c>
      <c r="AR107" s="19">
        <f t="shared" si="29"/>
        <v>0.28333333333333333</v>
      </c>
      <c r="AS107" s="19">
        <f t="shared" si="29"/>
        <v>0</v>
      </c>
      <c r="AT107" s="19">
        <f t="shared" si="29"/>
        <v>0</v>
      </c>
      <c r="AU107" s="19">
        <f t="shared" si="29"/>
        <v>0.96666666666666679</v>
      </c>
      <c r="AV107" s="19">
        <f t="shared" si="29"/>
        <v>0</v>
      </c>
      <c r="AW107" s="19">
        <f>G107*24</f>
        <v>8.25</v>
      </c>
      <c r="AX107" s="19">
        <f t="shared" si="22"/>
        <v>6.9666666666666668</v>
      </c>
      <c r="AY107" s="21">
        <f>D107+E107</f>
        <v>44109.60833333333</v>
      </c>
      <c r="AZ107" s="21">
        <f>AY107+G107</f>
        <v>44109.95208333333</v>
      </c>
      <c r="BA107" t="str">
        <f>IF(AND(HOUR(E107)&gt;=6,HOUR(E107)&lt;14),"Turno2",IF(AND(HOUR(E107)&gt;=14,HOUR(E107)&lt;22),"Turno3","Turno1"))</f>
        <v>Turno3</v>
      </c>
      <c r="BB107" s="22">
        <f>D107*1</f>
        <v>44109</v>
      </c>
      <c r="BC107">
        <f t="shared" si="18"/>
        <v>7</v>
      </c>
      <c r="BD107" s="23">
        <f t="shared" si="23"/>
        <v>-3.3333333333333215E-2</v>
      </c>
      <c r="BE107" s="24" t="str">
        <f t="shared" si="19"/>
        <v>SI</v>
      </c>
      <c r="BF107" s="54">
        <v>12</v>
      </c>
      <c r="BG107" s="54">
        <v>11</v>
      </c>
      <c r="BH107" s="54">
        <v>117</v>
      </c>
      <c r="BI107" s="55">
        <f t="shared" si="24"/>
        <v>0</v>
      </c>
      <c r="BJ107" s="54" t="s">
        <v>73</v>
      </c>
      <c r="BK107" s="54">
        <v>0.47</v>
      </c>
      <c r="BL107" s="54" t="s">
        <v>74</v>
      </c>
      <c r="BM107" s="55">
        <f t="shared" si="11"/>
        <v>-8.7235169491525433E-2</v>
      </c>
      <c r="BN107" s="54">
        <f t="shared" si="20"/>
        <v>221.83999999999997</v>
      </c>
      <c r="BO107" s="55">
        <f t="shared" si="25"/>
        <v>0.52740714028128388</v>
      </c>
      <c r="BU107" s="28">
        <f>+G107*24</f>
        <v>8.25</v>
      </c>
      <c r="BV107">
        <f t="shared" si="26"/>
        <v>7</v>
      </c>
    </row>
    <row r="108" spans="1:75" x14ac:dyDescent="0.25">
      <c r="A108" s="53">
        <v>44105</v>
      </c>
      <c r="B108" s="13"/>
      <c r="C108" s="14">
        <v>10</v>
      </c>
      <c r="D108" s="15">
        <v>44109</v>
      </c>
      <c r="E108" s="16">
        <v>0.95208333333333339</v>
      </c>
      <c r="F108" s="16">
        <v>6.9444444444444447E-4</v>
      </c>
      <c r="G108" s="16">
        <v>4.7916666666666663E-2</v>
      </c>
      <c r="H108" s="16">
        <v>2.7777777777777776E-2</v>
      </c>
      <c r="I108" s="17">
        <f t="shared" si="21"/>
        <v>0.66666666666666663</v>
      </c>
      <c r="J108" s="14" t="s">
        <v>77</v>
      </c>
      <c r="K108" s="14" t="s">
        <v>101</v>
      </c>
      <c r="L108" s="14" t="s">
        <v>100</v>
      </c>
      <c r="M108" s="14" t="s">
        <v>73</v>
      </c>
      <c r="N108" s="14">
        <v>8052.9</v>
      </c>
      <c r="O108" s="14">
        <v>8053.6</v>
      </c>
      <c r="P108" s="14">
        <v>38</v>
      </c>
      <c r="Q108" s="18">
        <v>21.826000000000001</v>
      </c>
      <c r="R108" s="14">
        <v>124</v>
      </c>
      <c r="S108" s="14">
        <v>0</v>
      </c>
      <c r="T108" s="14">
        <v>458</v>
      </c>
      <c r="U108" s="14">
        <v>458</v>
      </c>
      <c r="V108" s="14">
        <v>11</v>
      </c>
      <c r="W108" s="16">
        <v>2.361111111111111E-2</v>
      </c>
      <c r="X108" s="16">
        <v>4.1666666666666666E-3</v>
      </c>
      <c r="Y108" s="16">
        <v>0</v>
      </c>
      <c r="Z108" s="16">
        <v>0</v>
      </c>
      <c r="AA108" s="16">
        <v>0</v>
      </c>
      <c r="AB108" s="16">
        <v>1.0416666666666666E-2</v>
      </c>
      <c r="AC108" s="16">
        <v>0</v>
      </c>
      <c r="AD108" s="16">
        <v>0</v>
      </c>
      <c r="AE108" s="16">
        <v>9.0277777777777787E-3</v>
      </c>
      <c r="AF108" s="16">
        <v>0</v>
      </c>
      <c r="AG108" s="19">
        <f>IF(G108=0,0,Q108/(G108*24))</f>
        <v>18.979130434782611</v>
      </c>
      <c r="AH108" s="19">
        <f t="shared" si="16"/>
        <v>0.57436842105263164</v>
      </c>
      <c r="AI108" s="20">
        <f>IF(P108=0,0,P108/(G108*24))</f>
        <v>33.04347826086957</v>
      </c>
      <c r="AJ108" s="19">
        <f>IF(G108=0,0,V108/(G108*24))</f>
        <v>9.5652173913043494</v>
      </c>
      <c r="AK108" s="19">
        <f t="shared" si="17"/>
        <v>0.50398607165765597</v>
      </c>
      <c r="AL108" s="19">
        <f>IF(H108=0,0,H108/G108)</f>
        <v>0.57971014492753625</v>
      </c>
      <c r="AM108" s="19">
        <f t="shared" ref="AM108:AV123" si="30">W108*24</f>
        <v>0.56666666666666665</v>
      </c>
      <c r="AN108" s="19">
        <f t="shared" si="30"/>
        <v>0.1</v>
      </c>
      <c r="AO108" s="19">
        <f t="shared" si="30"/>
        <v>0</v>
      </c>
      <c r="AP108" s="19">
        <f t="shared" si="30"/>
        <v>0</v>
      </c>
      <c r="AQ108" s="19">
        <f t="shared" si="30"/>
        <v>0</v>
      </c>
      <c r="AR108" s="19">
        <f t="shared" si="30"/>
        <v>0.25</v>
      </c>
      <c r="AS108" s="19">
        <f t="shared" si="30"/>
        <v>0</v>
      </c>
      <c r="AT108" s="19">
        <f t="shared" si="30"/>
        <v>0</v>
      </c>
      <c r="AU108" s="19">
        <f t="shared" si="30"/>
        <v>0.21666666666666667</v>
      </c>
      <c r="AV108" s="19">
        <f t="shared" si="30"/>
        <v>0</v>
      </c>
      <c r="AW108" s="19">
        <f>G108*24</f>
        <v>1.1499999999999999</v>
      </c>
      <c r="AX108" s="19">
        <f t="shared" si="22"/>
        <v>0.66666666666666663</v>
      </c>
      <c r="AY108" s="21">
        <f>D108+E108</f>
        <v>44109.95208333333</v>
      </c>
      <c r="AZ108" s="21">
        <f>AY108+G108</f>
        <v>44110</v>
      </c>
      <c r="BA108" t="str">
        <f>IF(AND(HOUR(E108)&gt;=6,HOUR(E108)&lt;14),"Turno2",IF(AND(HOUR(E108)&gt;=14,HOUR(E108)&lt;22),"Turno3","Turno1"))</f>
        <v>Turno1</v>
      </c>
      <c r="BB108" s="22">
        <f>D108*1</f>
        <v>44109</v>
      </c>
      <c r="BC108">
        <f t="shared" si="18"/>
        <v>0.7000000000007276</v>
      </c>
      <c r="BD108" s="23">
        <f t="shared" si="23"/>
        <v>-3.3333333334060966E-2</v>
      </c>
      <c r="BE108" s="24" t="str">
        <f t="shared" si="19"/>
        <v>SI</v>
      </c>
      <c r="BF108" s="54">
        <v>12</v>
      </c>
      <c r="BG108" s="54">
        <v>12</v>
      </c>
      <c r="BH108" s="54">
        <v>11</v>
      </c>
      <c r="BI108" s="55">
        <f t="shared" si="24"/>
        <v>0</v>
      </c>
      <c r="BJ108" s="54" t="s">
        <v>73</v>
      </c>
      <c r="BK108" s="54">
        <v>0.47</v>
      </c>
      <c r="BL108" s="54" t="s">
        <v>74</v>
      </c>
      <c r="BM108" s="55">
        <f t="shared" si="11"/>
        <v>-0.10436842105263167</v>
      </c>
      <c r="BN108" s="54">
        <f t="shared" si="20"/>
        <v>17.86</v>
      </c>
      <c r="BO108" s="55">
        <f t="shared" si="25"/>
        <v>0.61590145576707733</v>
      </c>
      <c r="BU108" s="28">
        <f>+G108*24</f>
        <v>1.1499999999999999</v>
      </c>
      <c r="BV108">
        <f t="shared" si="26"/>
        <v>0.7000000000007276</v>
      </c>
    </row>
    <row r="109" spans="1:75" s="65" customFormat="1" x14ac:dyDescent="0.25">
      <c r="A109" s="56">
        <v>44105</v>
      </c>
      <c r="B109" s="57"/>
      <c r="C109" s="58">
        <v>27</v>
      </c>
      <c r="D109" s="59">
        <v>44110</v>
      </c>
      <c r="E109" s="60">
        <v>6.9444444444444447E-4</v>
      </c>
      <c r="F109" s="60">
        <v>2.013888888888889E-2</v>
      </c>
      <c r="G109" s="60">
        <v>1.8749999999999999E-2</v>
      </c>
      <c r="H109" s="60">
        <v>1.8749999999999999E-2</v>
      </c>
      <c r="I109" s="17">
        <f t="shared" si="21"/>
        <v>0.44999999999999996</v>
      </c>
      <c r="J109" s="58" t="s">
        <v>77</v>
      </c>
      <c r="K109" s="58" t="s">
        <v>99</v>
      </c>
      <c r="L109" s="58" t="s">
        <v>100</v>
      </c>
      <c r="M109" s="58" t="s">
        <v>73</v>
      </c>
      <c r="N109" s="58">
        <v>8053.6</v>
      </c>
      <c r="O109" s="58">
        <v>8054.1</v>
      </c>
      <c r="P109" s="58">
        <v>31</v>
      </c>
      <c r="Q109" s="61">
        <v>14.36</v>
      </c>
      <c r="R109" s="58">
        <v>92</v>
      </c>
      <c r="S109" s="58">
        <v>0</v>
      </c>
      <c r="T109" s="58">
        <v>92</v>
      </c>
      <c r="U109" s="58">
        <v>92</v>
      </c>
      <c r="V109" s="58">
        <v>7</v>
      </c>
      <c r="W109" s="60">
        <v>1.8749999999999999E-2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2">
        <f>IF(G109=0,0,Q109/(G109*24))</f>
        <v>31.911111111111111</v>
      </c>
      <c r="AH109" s="62">
        <f t="shared" si="16"/>
        <v>0.46322580645161288</v>
      </c>
      <c r="AI109" s="63">
        <f>IF(P109=0,0,P109/(G109*24))</f>
        <v>68.8888888888889</v>
      </c>
      <c r="AJ109" s="62">
        <f>IF(G109=0,0,V109/(G109*24))</f>
        <v>15.555555555555557</v>
      </c>
      <c r="AK109" s="62">
        <f t="shared" si="17"/>
        <v>0.48746518105849584</v>
      </c>
      <c r="AL109" s="62">
        <f>IF(H109=0,0,H109/G109)</f>
        <v>1</v>
      </c>
      <c r="AM109" s="62">
        <f t="shared" si="30"/>
        <v>0.44999999999999996</v>
      </c>
      <c r="AN109" s="62">
        <f t="shared" si="30"/>
        <v>0</v>
      </c>
      <c r="AO109" s="62">
        <f t="shared" si="30"/>
        <v>0</v>
      </c>
      <c r="AP109" s="62">
        <f t="shared" si="30"/>
        <v>0</v>
      </c>
      <c r="AQ109" s="62">
        <f t="shared" si="30"/>
        <v>0</v>
      </c>
      <c r="AR109" s="62">
        <f t="shared" si="30"/>
        <v>0</v>
      </c>
      <c r="AS109" s="62">
        <f t="shared" si="30"/>
        <v>0</v>
      </c>
      <c r="AT109" s="62">
        <f t="shared" si="30"/>
        <v>0</v>
      </c>
      <c r="AU109" s="62">
        <f t="shared" si="30"/>
        <v>0</v>
      </c>
      <c r="AV109" s="62">
        <f t="shared" si="30"/>
        <v>0</v>
      </c>
      <c r="AW109" s="62">
        <f>G109*24</f>
        <v>0.44999999999999996</v>
      </c>
      <c r="AX109" s="62">
        <f t="shared" si="22"/>
        <v>0.44999999999999996</v>
      </c>
      <c r="AY109" s="64">
        <f>D109+E109</f>
        <v>44110.000694444447</v>
      </c>
      <c r="AZ109" s="64">
        <f>AY109+G109</f>
        <v>44110.01944444445</v>
      </c>
      <c r="BA109" s="65" t="str">
        <f>IF(AND(HOUR(E109)&gt;=6,HOUR(E109)&lt;14),"Turno2",IF(AND(HOUR(E109)&gt;=14,HOUR(E109)&lt;22),"Turno3","Turno1"))</f>
        <v>Turno1</v>
      </c>
      <c r="BB109" s="66">
        <f>D109*1</f>
        <v>44110</v>
      </c>
      <c r="BC109" s="65">
        <f t="shared" si="18"/>
        <v>0.5</v>
      </c>
      <c r="BD109" s="62">
        <f t="shared" si="23"/>
        <v>-5.0000000000000044E-2</v>
      </c>
      <c r="BE109" s="67" t="str">
        <f t="shared" si="19"/>
        <v>SI</v>
      </c>
      <c r="BF109" s="68">
        <v>12</v>
      </c>
      <c r="BG109" s="68">
        <v>13</v>
      </c>
      <c r="BH109" s="68">
        <v>7</v>
      </c>
      <c r="BI109" s="69">
        <f t="shared" si="24"/>
        <v>0</v>
      </c>
      <c r="BJ109" s="68" t="s">
        <v>73</v>
      </c>
      <c r="BK109" s="68">
        <v>0.47</v>
      </c>
      <c r="BL109" s="68" t="s">
        <v>74</v>
      </c>
      <c r="BM109" s="69">
        <f t="shared" si="11"/>
        <v>6.7741935483870974E-3</v>
      </c>
      <c r="BN109" s="68">
        <f t="shared" si="20"/>
        <v>14.569999999999999</v>
      </c>
      <c r="BO109" s="69">
        <f t="shared" si="25"/>
        <v>0.48043925875085797</v>
      </c>
      <c r="BU109" s="28">
        <f>+G109*24</f>
        <v>0.44999999999999996</v>
      </c>
      <c r="BV109">
        <f t="shared" si="26"/>
        <v>0.5</v>
      </c>
    </row>
    <row r="110" spans="1:75" s="65" customFormat="1" x14ac:dyDescent="0.25">
      <c r="A110" s="56">
        <v>44105</v>
      </c>
      <c r="B110" s="57"/>
      <c r="C110" s="58">
        <v>27</v>
      </c>
      <c r="D110" s="59">
        <v>44110</v>
      </c>
      <c r="E110" s="60">
        <v>6.9444444444444447E-4</v>
      </c>
      <c r="F110" s="60">
        <v>0.4069444444444445</v>
      </c>
      <c r="G110" s="60">
        <v>0.4055555555555555</v>
      </c>
      <c r="H110" s="60">
        <v>0.32777777777777778</v>
      </c>
      <c r="I110" s="17">
        <f t="shared" si="21"/>
        <v>7.8666666666666671</v>
      </c>
      <c r="J110" s="58" t="s">
        <v>77</v>
      </c>
      <c r="K110" s="58" t="s">
        <v>99</v>
      </c>
      <c r="L110" s="58" t="s">
        <v>100</v>
      </c>
      <c r="M110" s="58" t="s">
        <v>80</v>
      </c>
      <c r="N110" s="58">
        <v>8054.1</v>
      </c>
      <c r="O110" s="58">
        <v>8061.55</v>
      </c>
      <c r="P110" s="58">
        <v>669</v>
      </c>
      <c r="Q110" s="61">
        <v>206.673</v>
      </c>
      <c r="R110" s="58">
        <v>1956</v>
      </c>
      <c r="S110" s="58">
        <v>1092</v>
      </c>
      <c r="T110" s="58">
        <v>1233</v>
      </c>
      <c r="U110" s="58">
        <v>2417</v>
      </c>
      <c r="V110" s="58">
        <v>127</v>
      </c>
      <c r="W110" s="60">
        <v>0.30833333333333335</v>
      </c>
      <c r="X110" s="60">
        <v>6.2499999999999995E-3</v>
      </c>
      <c r="Y110" s="60">
        <v>1.1805555555555555E-2</v>
      </c>
      <c r="Z110" s="60">
        <v>0</v>
      </c>
      <c r="AA110" s="60">
        <v>0</v>
      </c>
      <c r="AB110" s="60">
        <v>2.1527777777777781E-2</v>
      </c>
      <c r="AC110" s="60">
        <v>0</v>
      </c>
      <c r="AD110" s="60">
        <v>0</v>
      </c>
      <c r="AE110" s="60">
        <v>5.5555555555555552E-2</v>
      </c>
      <c r="AF110" s="60">
        <v>0</v>
      </c>
      <c r="AG110" s="62">
        <f>IF(G110=0,0,Q110/(G110*24))</f>
        <v>21.233527397260275</v>
      </c>
      <c r="AH110" s="62">
        <f t="shared" si="16"/>
        <v>0.30892825112107625</v>
      </c>
      <c r="AI110" s="63">
        <f>IF(P110=0,0,P110/(G110*24))</f>
        <v>68.732876712328775</v>
      </c>
      <c r="AJ110" s="62">
        <f>IF(G110=0,0,V110/(G110*24))</f>
        <v>13.047945205479452</v>
      </c>
      <c r="AK110" s="62">
        <f t="shared" si="17"/>
        <v>0.61449729766345873</v>
      </c>
      <c r="AL110" s="62">
        <f>IF(H110=0,0,H110/G110)</f>
        <v>0.8082191780821919</v>
      </c>
      <c r="AM110" s="62">
        <f t="shared" si="30"/>
        <v>7.4</v>
      </c>
      <c r="AN110" s="62">
        <f t="shared" si="30"/>
        <v>0.15</v>
      </c>
      <c r="AO110" s="62">
        <f t="shared" si="30"/>
        <v>0.28333333333333333</v>
      </c>
      <c r="AP110" s="62">
        <f t="shared" si="30"/>
        <v>0</v>
      </c>
      <c r="AQ110" s="62">
        <f t="shared" si="30"/>
        <v>0</v>
      </c>
      <c r="AR110" s="62">
        <f t="shared" si="30"/>
        <v>0.51666666666666672</v>
      </c>
      <c r="AS110" s="62">
        <f t="shared" si="30"/>
        <v>0</v>
      </c>
      <c r="AT110" s="62">
        <f t="shared" si="30"/>
        <v>0</v>
      </c>
      <c r="AU110" s="62">
        <f t="shared" si="30"/>
        <v>1.3333333333333333</v>
      </c>
      <c r="AV110" s="62">
        <f t="shared" si="30"/>
        <v>0</v>
      </c>
      <c r="AW110" s="62">
        <f>G110*24</f>
        <v>9.7333333333333325</v>
      </c>
      <c r="AX110" s="62">
        <f t="shared" si="22"/>
        <v>7.8333333333333339</v>
      </c>
      <c r="AY110" s="64">
        <f>D110+E110</f>
        <v>44110.000694444447</v>
      </c>
      <c r="AZ110" s="64">
        <f>AY110+G110</f>
        <v>44110.40625</v>
      </c>
      <c r="BA110" s="65" t="str">
        <f>IF(AND(HOUR(E110)&gt;=6,HOUR(E110)&lt;14),"Turno2",IF(AND(HOUR(E110)&gt;=14,HOUR(E110)&lt;22),"Turno3","Turno1"))</f>
        <v>Turno1</v>
      </c>
      <c r="BB110" s="66">
        <f>D110*1</f>
        <v>44110</v>
      </c>
      <c r="BC110" s="65">
        <f t="shared" si="18"/>
        <v>7.4499999999998181</v>
      </c>
      <c r="BD110" s="62">
        <f t="shared" si="23"/>
        <v>0.38333333333351582</v>
      </c>
      <c r="BE110" s="67" t="str">
        <f t="shared" si="19"/>
        <v>SI</v>
      </c>
      <c r="BF110" s="68">
        <v>12</v>
      </c>
      <c r="BG110" s="68">
        <v>14</v>
      </c>
      <c r="BH110" s="68">
        <v>154</v>
      </c>
      <c r="BI110" s="69">
        <f t="shared" si="24"/>
        <v>27</v>
      </c>
      <c r="BJ110" s="68" t="s">
        <v>80</v>
      </c>
      <c r="BK110" s="68">
        <v>0.32</v>
      </c>
      <c r="BL110" s="68" t="s">
        <v>74</v>
      </c>
      <c r="BM110" s="69">
        <f t="shared" si="11"/>
        <v>1.1071748878923759E-2</v>
      </c>
      <c r="BN110" s="68">
        <f t="shared" si="20"/>
        <v>214.08</v>
      </c>
      <c r="BO110" s="69">
        <f t="shared" si="25"/>
        <v>0.71935724962630787</v>
      </c>
      <c r="BU110" s="28">
        <f>+G110*24</f>
        <v>9.7333333333333325</v>
      </c>
      <c r="BV110">
        <f t="shared" si="26"/>
        <v>7.4499999999998181</v>
      </c>
    </row>
    <row r="111" spans="1:75" x14ac:dyDescent="0.25">
      <c r="A111" s="53">
        <v>44105</v>
      </c>
      <c r="B111" s="13"/>
      <c r="C111" s="14">
        <v>29</v>
      </c>
      <c r="D111" s="15">
        <v>44110</v>
      </c>
      <c r="E111" s="16">
        <v>0.40763888888888888</v>
      </c>
      <c r="F111" s="16">
        <v>0.59722222222222221</v>
      </c>
      <c r="G111" s="16">
        <v>0.18888888888888888</v>
      </c>
      <c r="H111" s="16">
        <v>0.125</v>
      </c>
      <c r="I111" s="17">
        <f t="shared" si="21"/>
        <v>3</v>
      </c>
      <c r="J111" s="14" t="s">
        <v>75</v>
      </c>
      <c r="K111" s="14" t="s">
        <v>102</v>
      </c>
      <c r="L111" s="14" t="s">
        <v>100</v>
      </c>
      <c r="M111" s="14" t="s">
        <v>80</v>
      </c>
      <c r="N111" s="14">
        <v>8061.6</v>
      </c>
      <c r="O111" s="14">
        <v>8063.65</v>
      </c>
      <c r="P111" s="14">
        <v>127</v>
      </c>
      <c r="Q111" s="18">
        <v>44.567999999999998</v>
      </c>
      <c r="R111" s="14">
        <v>366</v>
      </c>
      <c r="S111" s="14">
        <v>0</v>
      </c>
      <c r="T111" s="14">
        <v>807</v>
      </c>
      <c r="U111" s="14">
        <v>807</v>
      </c>
      <c r="V111" s="14">
        <v>31</v>
      </c>
      <c r="W111" s="16">
        <v>6.9444444444444434E-2</v>
      </c>
      <c r="X111" s="16">
        <v>1.3888888888888888E-2</v>
      </c>
      <c r="Y111" s="16">
        <v>0</v>
      </c>
      <c r="Z111" s="16">
        <v>5.0694444444444452E-2</v>
      </c>
      <c r="AA111" s="16">
        <v>0</v>
      </c>
      <c r="AB111" s="16">
        <v>7.6388888888888886E-3</v>
      </c>
      <c r="AC111" s="16">
        <v>0</v>
      </c>
      <c r="AD111" s="16">
        <v>4.1666666666666666E-3</v>
      </c>
      <c r="AE111" s="16">
        <v>0</v>
      </c>
      <c r="AF111" s="16">
        <v>4.0972222222222222E-2</v>
      </c>
      <c r="AG111" s="19">
        <f>IF(G111=0,0,Q111/(G111*24))</f>
        <v>9.8311764705882343</v>
      </c>
      <c r="AH111" s="19">
        <f t="shared" si="16"/>
        <v>0.35092913385826768</v>
      </c>
      <c r="AI111" s="20">
        <f>IF(P111=0,0,P111/(G111*24))</f>
        <v>28.014705882352942</v>
      </c>
      <c r="AJ111" s="19">
        <f>IF(G111=0,0,V111/(G111*24))</f>
        <v>6.8382352941176476</v>
      </c>
      <c r="AK111" s="19">
        <f t="shared" si="17"/>
        <v>0.69556632561479093</v>
      </c>
      <c r="AL111" s="19">
        <f>IF(H111=0,0,H111/G111)</f>
        <v>0.66176470588235292</v>
      </c>
      <c r="AM111" s="19">
        <f t="shared" si="30"/>
        <v>1.6666666666666665</v>
      </c>
      <c r="AN111" s="19">
        <f t="shared" si="30"/>
        <v>0.33333333333333331</v>
      </c>
      <c r="AO111" s="19">
        <f t="shared" si="30"/>
        <v>0</v>
      </c>
      <c r="AP111" s="19">
        <f t="shared" si="30"/>
        <v>1.2166666666666668</v>
      </c>
      <c r="AQ111" s="19">
        <f t="shared" si="30"/>
        <v>0</v>
      </c>
      <c r="AR111" s="19">
        <f t="shared" si="30"/>
        <v>0.18333333333333332</v>
      </c>
      <c r="AS111" s="19">
        <f t="shared" si="30"/>
        <v>0</v>
      </c>
      <c r="AT111" s="19">
        <f t="shared" si="30"/>
        <v>0.1</v>
      </c>
      <c r="AU111" s="19">
        <f t="shared" si="30"/>
        <v>0</v>
      </c>
      <c r="AV111" s="19">
        <f t="shared" si="30"/>
        <v>0.98333333333333339</v>
      </c>
      <c r="AW111" s="19">
        <f>G111*24</f>
        <v>4.5333333333333332</v>
      </c>
      <c r="AX111" s="19">
        <f t="shared" si="22"/>
        <v>1.9999999999999998</v>
      </c>
      <c r="AY111" s="21">
        <f>D111+E111</f>
        <v>44110.407638888886</v>
      </c>
      <c r="AZ111" s="21">
        <f>AY111+G111</f>
        <v>44110.596527777772</v>
      </c>
      <c r="BA111" t="str">
        <f>IF(AND(HOUR(E111)&gt;=6,HOUR(E111)&lt;14),"Turno2",IF(AND(HOUR(E111)&gt;=14,HOUR(E111)&lt;22),"Turno3","Turno1"))</f>
        <v>Turno2</v>
      </c>
      <c r="BB111" s="22">
        <f>D111*1</f>
        <v>44110</v>
      </c>
      <c r="BC111">
        <f t="shared" si="18"/>
        <v>2.0499999999992724</v>
      </c>
      <c r="BD111" s="23">
        <f t="shared" si="23"/>
        <v>-4.9999999999272626E-2</v>
      </c>
      <c r="BE111" s="24" t="str">
        <f t="shared" si="19"/>
        <v>SI</v>
      </c>
      <c r="BF111" s="54">
        <v>12</v>
      </c>
      <c r="BG111" s="54">
        <v>15</v>
      </c>
      <c r="BH111" s="54">
        <v>30</v>
      </c>
      <c r="BI111" s="55">
        <f t="shared" si="24"/>
        <v>-1</v>
      </c>
      <c r="BJ111" s="54" t="s">
        <v>80</v>
      </c>
      <c r="BK111" s="54">
        <v>0.32</v>
      </c>
      <c r="BL111" s="54" t="s">
        <v>74</v>
      </c>
      <c r="BM111" s="55">
        <f t="shared" si="11"/>
        <v>-3.0929133858267677E-2</v>
      </c>
      <c r="BN111" s="54">
        <f t="shared" si="20"/>
        <v>40.64</v>
      </c>
      <c r="BO111" s="55">
        <f t="shared" si="25"/>
        <v>0.73818897637795278</v>
      </c>
      <c r="BU111" s="28">
        <f>+G111*24</f>
        <v>4.5333333333333332</v>
      </c>
      <c r="BV111">
        <f t="shared" si="26"/>
        <v>2.0499999999992724</v>
      </c>
    </row>
    <row r="112" spans="1:75" x14ac:dyDescent="0.25">
      <c r="A112" s="53">
        <v>44105</v>
      </c>
      <c r="B112" s="13"/>
      <c r="C112" s="14">
        <v>11</v>
      </c>
      <c r="D112" s="15">
        <v>44110</v>
      </c>
      <c r="E112" s="16">
        <v>0.60625000000000007</v>
      </c>
      <c r="F112" s="16">
        <v>0.9770833333333333</v>
      </c>
      <c r="G112" s="16">
        <v>0.37013888888888885</v>
      </c>
      <c r="H112" s="16">
        <v>0.29652777777777778</v>
      </c>
      <c r="I112" s="17">
        <f t="shared" si="21"/>
        <v>7.1166666666666671</v>
      </c>
      <c r="J112" s="14" t="s">
        <v>70</v>
      </c>
      <c r="K112" s="14" t="s">
        <v>101</v>
      </c>
      <c r="L112" s="14" t="s">
        <v>100</v>
      </c>
      <c r="M112" s="14" t="s">
        <v>80</v>
      </c>
      <c r="N112" s="14">
        <v>8063.65</v>
      </c>
      <c r="O112" s="14">
        <v>8071.05</v>
      </c>
      <c r="P112" s="14">
        <v>706</v>
      </c>
      <c r="Q112" s="18">
        <v>233.785</v>
      </c>
      <c r="R112" s="14">
        <v>2248</v>
      </c>
      <c r="S112" s="14">
        <v>0</v>
      </c>
      <c r="T112" s="14">
        <v>904</v>
      </c>
      <c r="U112" s="14">
        <v>904</v>
      </c>
      <c r="V112" s="14">
        <v>123</v>
      </c>
      <c r="W112" s="16">
        <v>0.28958333333333336</v>
      </c>
      <c r="X112" s="16">
        <v>6.2499999999999995E-3</v>
      </c>
      <c r="Y112" s="16">
        <v>0</v>
      </c>
      <c r="Z112" s="16">
        <v>0</v>
      </c>
      <c r="AA112" s="16">
        <v>0</v>
      </c>
      <c r="AB112" s="16">
        <v>3.2638888888888891E-2</v>
      </c>
      <c r="AC112" s="16">
        <v>0</v>
      </c>
      <c r="AD112" s="16">
        <v>0</v>
      </c>
      <c r="AE112" s="16">
        <v>4.0972222222222222E-2</v>
      </c>
      <c r="AF112" s="16">
        <v>0</v>
      </c>
      <c r="AG112" s="19">
        <f>IF(G112=0,0,Q112/(G112*24))</f>
        <v>26.317260787992495</v>
      </c>
      <c r="AH112" s="19">
        <f t="shared" si="16"/>
        <v>0.3311402266288952</v>
      </c>
      <c r="AI112" s="20">
        <f>IF(P112=0,0,P112/(G112*24))</f>
        <v>79.474671669793622</v>
      </c>
      <c r="AJ112" s="19">
        <f>IF(G112=0,0,V112/(G112*24))</f>
        <v>13.846153846153847</v>
      </c>
      <c r="AK112" s="19">
        <f t="shared" si="17"/>
        <v>0.52612443056654623</v>
      </c>
      <c r="AL112" s="19">
        <f>IF(H112=0,0,H112/G112)</f>
        <v>0.80112570356472801</v>
      </c>
      <c r="AM112" s="19">
        <f t="shared" si="30"/>
        <v>6.9500000000000011</v>
      </c>
      <c r="AN112" s="19">
        <f t="shared" si="30"/>
        <v>0.15</v>
      </c>
      <c r="AO112" s="19">
        <f t="shared" si="30"/>
        <v>0</v>
      </c>
      <c r="AP112" s="19">
        <f t="shared" si="30"/>
        <v>0</v>
      </c>
      <c r="AQ112" s="19">
        <f t="shared" si="30"/>
        <v>0</v>
      </c>
      <c r="AR112" s="19">
        <f t="shared" si="30"/>
        <v>0.78333333333333344</v>
      </c>
      <c r="AS112" s="19">
        <f t="shared" si="30"/>
        <v>0</v>
      </c>
      <c r="AT112" s="19">
        <f t="shared" si="30"/>
        <v>0</v>
      </c>
      <c r="AU112" s="19">
        <f t="shared" si="30"/>
        <v>0.98333333333333339</v>
      </c>
      <c r="AV112" s="19">
        <f t="shared" si="30"/>
        <v>0</v>
      </c>
      <c r="AW112" s="19">
        <f>G112*24</f>
        <v>8.8833333333333329</v>
      </c>
      <c r="AX112" s="19">
        <f t="shared" si="22"/>
        <v>7.1000000000000014</v>
      </c>
      <c r="AY112" s="21">
        <f>D112+E112</f>
        <v>44110.606249999997</v>
      </c>
      <c r="AZ112" s="21">
        <f>AY112+G112</f>
        <v>44110.976388888885</v>
      </c>
      <c r="BA112" t="str">
        <f>IF(AND(HOUR(E112)&gt;=6,HOUR(E112)&lt;14),"Turno2",IF(AND(HOUR(E112)&gt;=14,HOUR(E112)&lt;22),"Turno3","Turno1"))</f>
        <v>Turno3</v>
      </c>
      <c r="BB112" s="22">
        <f>D112*1</f>
        <v>44110</v>
      </c>
      <c r="BC112">
        <f t="shared" si="18"/>
        <v>7.4000000000005457</v>
      </c>
      <c r="BD112" s="23">
        <f t="shared" si="23"/>
        <v>-0.30000000000054428</v>
      </c>
      <c r="BE112" s="24" t="str">
        <f t="shared" si="19"/>
        <v>SI</v>
      </c>
      <c r="BF112" s="54">
        <v>12</v>
      </c>
      <c r="BG112" s="54">
        <v>16</v>
      </c>
      <c r="BH112" s="54">
        <v>113</v>
      </c>
      <c r="BI112" s="55">
        <f t="shared" si="24"/>
        <v>-10</v>
      </c>
      <c r="BJ112" s="54" t="s">
        <v>80</v>
      </c>
      <c r="BK112" s="54">
        <v>0.32</v>
      </c>
      <c r="BL112" s="54" t="s">
        <v>74</v>
      </c>
      <c r="BM112" s="55">
        <f t="shared" si="11"/>
        <v>-1.1140226628895189E-2</v>
      </c>
      <c r="BN112" s="54">
        <f t="shared" si="20"/>
        <v>225.92000000000002</v>
      </c>
      <c r="BO112" s="55">
        <f t="shared" si="25"/>
        <v>0.50017705382436262</v>
      </c>
      <c r="BU112" s="28">
        <f>+G112*24</f>
        <v>8.8833333333333329</v>
      </c>
      <c r="BV112">
        <f t="shared" si="26"/>
        <v>7.4000000000005457</v>
      </c>
    </row>
    <row r="113" spans="1:74" x14ac:dyDescent="0.25">
      <c r="A113" s="53">
        <v>44105</v>
      </c>
      <c r="B113" s="13"/>
      <c r="C113" s="14">
        <v>28</v>
      </c>
      <c r="D113" s="15">
        <v>44111</v>
      </c>
      <c r="E113" s="16">
        <v>1.3888888888888889E-3</v>
      </c>
      <c r="F113" s="16">
        <v>0.3923611111111111</v>
      </c>
      <c r="G113" s="16">
        <v>0.39027777777777778</v>
      </c>
      <c r="H113" s="16">
        <v>0.32569444444444445</v>
      </c>
      <c r="I113" s="17">
        <f t="shared" si="21"/>
        <v>7.8166666666666664</v>
      </c>
      <c r="J113" s="14" t="s">
        <v>77</v>
      </c>
      <c r="K113" s="14" t="s">
        <v>99</v>
      </c>
      <c r="L113" s="14" t="s">
        <v>100</v>
      </c>
      <c r="M113" s="14" t="s">
        <v>80</v>
      </c>
      <c r="N113" s="14">
        <v>8071.05</v>
      </c>
      <c r="O113" s="14">
        <v>8079</v>
      </c>
      <c r="P113" s="14">
        <v>721</v>
      </c>
      <c r="Q113" s="18">
        <v>225.32900000000001</v>
      </c>
      <c r="R113" s="14">
        <v>2064</v>
      </c>
      <c r="S113" s="14">
        <v>0</v>
      </c>
      <c r="T113" s="14">
        <v>1273</v>
      </c>
      <c r="U113" s="14">
        <v>1273</v>
      </c>
      <c r="V113" s="14">
        <v>138</v>
      </c>
      <c r="W113" s="16">
        <v>0.31597222222222221</v>
      </c>
      <c r="X113" s="16">
        <v>9.7222222222222224E-3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4.8611111111111112E-3</v>
      </c>
      <c r="AE113" s="16">
        <v>5.9722222222222225E-2</v>
      </c>
      <c r="AF113" s="16">
        <v>0</v>
      </c>
      <c r="AG113" s="19">
        <f>IF(G113=0,0,Q113/(G113*24))</f>
        <v>24.056476868327401</v>
      </c>
      <c r="AH113" s="19">
        <f t="shared" si="16"/>
        <v>0.31252288488210822</v>
      </c>
      <c r="AI113" s="20">
        <f>IF(P113=0,0,P113/(G113*24))</f>
        <v>76.97508896797153</v>
      </c>
      <c r="AJ113" s="19">
        <f>IF(G113=0,0,V113/(G113*24))</f>
        <v>14.733096085409253</v>
      </c>
      <c r="AK113" s="19">
        <f t="shared" si="17"/>
        <v>0.61243781315321155</v>
      </c>
      <c r="AL113" s="19">
        <f>IF(H113=0,0,H113/G113)</f>
        <v>0.83451957295373669</v>
      </c>
      <c r="AM113" s="19">
        <f t="shared" si="30"/>
        <v>7.583333333333333</v>
      </c>
      <c r="AN113" s="19">
        <f t="shared" si="30"/>
        <v>0.23333333333333334</v>
      </c>
      <c r="AO113" s="19">
        <f t="shared" si="30"/>
        <v>0</v>
      </c>
      <c r="AP113" s="19">
        <f t="shared" si="30"/>
        <v>0</v>
      </c>
      <c r="AQ113" s="19">
        <f t="shared" si="30"/>
        <v>0</v>
      </c>
      <c r="AR113" s="19">
        <f t="shared" si="30"/>
        <v>0</v>
      </c>
      <c r="AS113" s="19">
        <f t="shared" si="30"/>
        <v>0</v>
      </c>
      <c r="AT113" s="19">
        <f t="shared" si="30"/>
        <v>0.11666666666666667</v>
      </c>
      <c r="AU113" s="19">
        <f t="shared" si="30"/>
        <v>1.4333333333333333</v>
      </c>
      <c r="AV113" s="19">
        <f t="shared" si="30"/>
        <v>0</v>
      </c>
      <c r="AW113" s="19">
        <f>G113*24</f>
        <v>9.3666666666666671</v>
      </c>
      <c r="AX113" s="19">
        <f t="shared" si="22"/>
        <v>7.8166666666666664</v>
      </c>
      <c r="AY113" s="21">
        <f>D113+E113</f>
        <v>44111.001388888886</v>
      </c>
      <c r="AZ113" s="21">
        <f>AY113+G113</f>
        <v>44111.391666666663</v>
      </c>
      <c r="BA113" t="str">
        <f>IF(AND(HOUR(E113)&gt;=6,HOUR(E113)&lt;14),"Turno2",IF(AND(HOUR(E113)&gt;=14,HOUR(E113)&lt;22),"Turno3","Turno1"))</f>
        <v>Turno1</v>
      </c>
      <c r="BB113" s="22">
        <f>D113*1</f>
        <v>44111</v>
      </c>
      <c r="BC113">
        <f t="shared" si="18"/>
        <v>7.9499999999998181</v>
      </c>
      <c r="BD113" s="23">
        <f t="shared" si="23"/>
        <v>-0.13333333333315167</v>
      </c>
      <c r="BE113" s="24" t="str">
        <f t="shared" si="19"/>
        <v>SI</v>
      </c>
      <c r="BF113" s="54">
        <v>12</v>
      </c>
      <c r="BG113" s="54">
        <v>17</v>
      </c>
      <c r="BH113" s="54">
        <v>170</v>
      </c>
      <c r="BI113" s="55">
        <f t="shared" si="24"/>
        <v>32</v>
      </c>
      <c r="BJ113" s="54" t="s">
        <v>80</v>
      </c>
      <c r="BK113" s="54">
        <v>0.32</v>
      </c>
      <c r="BL113" s="54" t="s">
        <v>74</v>
      </c>
      <c r="BM113" s="55">
        <f t="shared" si="11"/>
        <v>7.4771151178917861E-3</v>
      </c>
      <c r="BN113" s="54">
        <f t="shared" si="20"/>
        <v>230.72</v>
      </c>
      <c r="BO113" s="55">
        <f t="shared" si="25"/>
        <v>0.7368238557558946</v>
      </c>
      <c r="BU113" s="28">
        <f>+G113*24</f>
        <v>9.3666666666666671</v>
      </c>
      <c r="BV113">
        <f t="shared" si="26"/>
        <v>7.9499999999998181</v>
      </c>
    </row>
    <row r="114" spans="1:74" x14ac:dyDescent="0.25">
      <c r="A114" s="53">
        <v>44105</v>
      </c>
      <c r="B114" s="13"/>
      <c r="C114" s="14">
        <v>30</v>
      </c>
      <c r="D114" s="15">
        <v>44111</v>
      </c>
      <c r="E114" s="16">
        <v>0.39513888888888887</v>
      </c>
      <c r="F114" s="16">
        <v>0.4284722222222222</v>
      </c>
      <c r="G114" s="16">
        <v>3.2638888888888891E-2</v>
      </c>
      <c r="H114" s="16">
        <v>3.2638888888888891E-2</v>
      </c>
      <c r="I114" s="17">
        <f t="shared" si="21"/>
        <v>0.78333333333333344</v>
      </c>
      <c r="J114" s="14" t="s">
        <v>75</v>
      </c>
      <c r="K114" s="14" t="s">
        <v>103</v>
      </c>
      <c r="L114" s="14" t="s">
        <v>100</v>
      </c>
      <c r="M114" s="14" t="s">
        <v>80</v>
      </c>
      <c r="N114" s="14">
        <v>8079</v>
      </c>
      <c r="O114" s="14">
        <v>8079.75</v>
      </c>
      <c r="P114" s="14">
        <v>45</v>
      </c>
      <c r="Q114" s="18">
        <v>17.190000000000001</v>
      </c>
      <c r="R114" s="14">
        <v>134</v>
      </c>
      <c r="S114" s="14">
        <v>357</v>
      </c>
      <c r="T114" s="14">
        <v>29</v>
      </c>
      <c r="U114" s="14">
        <v>386</v>
      </c>
      <c r="V114" s="14">
        <v>12</v>
      </c>
      <c r="W114" s="16">
        <v>2.361111111111111E-2</v>
      </c>
      <c r="X114" s="16">
        <v>0</v>
      </c>
      <c r="Y114" s="16">
        <v>6.9444444444444441E-3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2.0833333333333333E-3</v>
      </c>
      <c r="AG114" s="19">
        <f>IF(G114=0,0,Q114/(G114*24))</f>
        <v>21.944680851063829</v>
      </c>
      <c r="AH114" s="19">
        <f t="shared" si="16"/>
        <v>0.38200000000000001</v>
      </c>
      <c r="AI114" s="20">
        <f>IF(P114=0,0,P114/(G114*24))</f>
        <v>57.446808510638292</v>
      </c>
      <c r="AJ114" s="19">
        <f>IF(G114=0,0,V114/(G114*24))</f>
        <v>15.31914893617021</v>
      </c>
      <c r="AK114" s="19">
        <f t="shared" si="17"/>
        <v>0.69808027923211169</v>
      </c>
      <c r="AL114" s="19">
        <f>IF(H114=0,0,H114/G114)</f>
        <v>1</v>
      </c>
      <c r="AM114" s="19">
        <f t="shared" si="30"/>
        <v>0.56666666666666665</v>
      </c>
      <c r="AN114" s="19">
        <f t="shared" si="30"/>
        <v>0</v>
      </c>
      <c r="AO114" s="19">
        <f t="shared" si="30"/>
        <v>0.16666666666666666</v>
      </c>
      <c r="AP114" s="19">
        <f t="shared" si="30"/>
        <v>0</v>
      </c>
      <c r="AQ114" s="19">
        <f t="shared" si="30"/>
        <v>0</v>
      </c>
      <c r="AR114" s="19">
        <f t="shared" si="30"/>
        <v>0</v>
      </c>
      <c r="AS114" s="19">
        <f t="shared" si="30"/>
        <v>0</v>
      </c>
      <c r="AT114" s="19">
        <f t="shared" si="30"/>
        <v>0</v>
      </c>
      <c r="AU114" s="19">
        <f t="shared" si="30"/>
        <v>0</v>
      </c>
      <c r="AV114" s="19">
        <f t="shared" si="30"/>
        <v>0.05</v>
      </c>
      <c r="AW114" s="19">
        <f>G114*24</f>
        <v>0.78333333333333344</v>
      </c>
      <c r="AX114" s="19">
        <f t="shared" si="22"/>
        <v>0.73333333333333328</v>
      </c>
      <c r="AY114" s="21">
        <f>D114+E114</f>
        <v>44111.395138888889</v>
      </c>
      <c r="AZ114" s="21">
        <f>AY114+G114</f>
        <v>44111.427777777775</v>
      </c>
      <c r="BA114" t="str">
        <f>IF(AND(HOUR(E114)&gt;=6,HOUR(E114)&lt;14),"Turno2",IF(AND(HOUR(E114)&gt;=14,HOUR(E114)&lt;22),"Turno3","Turno1"))</f>
        <v>Turno2</v>
      </c>
      <c r="BB114" s="22">
        <f>D114*1</f>
        <v>44111</v>
      </c>
      <c r="BC114">
        <f t="shared" si="18"/>
        <v>0.75</v>
      </c>
      <c r="BD114" s="23">
        <f t="shared" si="23"/>
        <v>-1.6666666666666718E-2</v>
      </c>
      <c r="BE114" s="24" t="str">
        <f t="shared" si="19"/>
        <v>SI</v>
      </c>
      <c r="BF114" s="54">
        <v>12</v>
      </c>
      <c r="BG114" s="54">
        <v>18</v>
      </c>
      <c r="BH114" s="54">
        <v>12</v>
      </c>
      <c r="BI114" s="55">
        <f t="shared" si="24"/>
        <v>0</v>
      </c>
      <c r="BJ114" s="54" t="s">
        <v>80</v>
      </c>
      <c r="BK114" s="54">
        <v>0.32</v>
      </c>
      <c r="BL114" s="54" t="s">
        <v>74</v>
      </c>
      <c r="BM114" s="55">
        <f t="shared" si="11"/>
        <v>-6.2E-2</v>
      </c>
      <c r="BN114" s="54">
        <f t="shared" si="20"/>
        <v>14.4</v>
      </c>
      <c r="BO114" s="55">
        <f t="shared" si="25"/>
        <v>0.83333333333333326</v>
      </c>
      <c r="BU114" s="28">
        <f>+G114*24</f>
        <v>0.78333333333333344</v>
      </c>
      <c r="BV114">
        <f t="shared" si="26"/>
        <v>0.75</v>
      </c>
    </row>
    <row r="115" spans="1:74" x14ac:dyDescent="0.25">
      <c r="A115" s="53">
        <v>44105</v>
      </c>
      <c r="B115" s="13"/>
      <c r="C115" s="14">
        <v>33</v>
      </c>
      <c r="D115" s="15">
        <v>44111</v>
      </c>
      <c r="E115" s="16">
        <v>0.4284722222222222</v>
      </c>
      <c r="F115" s="16">
        <v>0.59513888888888888</v>
      </c>
      <c r="G115" s="16">
        <v>0.16597222222222222</v>
      </c>
      <c r="H115" s="16">
        <v>0.16597222222222222</v>
      </c>
      <c r="I115" s="17">
        <f t="shared" si="21"/>
        <v>3.9833333333333334</v>
      </c>
      <c r="J115" s="14" t="s">
        <v>75</v>
      </c>
      <c r="K115" s="14" t="s">
        <v>103</v>
      </c>
      <c r="L115" s="14" t="s">
        <v>100</v>
      </c>
      <c r="M115" s="14" t="s">
        <v>80</v>
      </c>
      <c r="N115" s="14">
        <v>8079.75</v>
      </c>
      <c r="O115" s="14">
        <v>8083.45</v>
      </c>
      <c r="P115" s="14">
        <v>295</v>
      </c>
      <c r="Q115" s="18">
        <v>97.381</v>
      </c>
      <c r="R115" s="14">
        <v>898</v>
      </c>
      <c r="S115" s="14">
        <v>0</v>
      </c>
      <c r="T115" s="14">
        <v>299</v>
      </c>
      <c r="U115" s="14">
        <v>299</v>
      </c>
      <c r="V115" s="14">
        <v>65</v>
      </c>
      <c r="W115" s="16">
        <v>0.14791666666666667</v>
      </c>
      <c r="X115" s="16">
        <v>2.0833333333333333E-3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1.5972222222222224E-2</v>
      </c>
      <c r="AG115" s="19">
        <f>IF(G115=0,0,Q115/(G115*24))</f>
        <v>24.447112970711295</v>
      </c>
      <c r="AH115" s="19">
        <f t="shared" si="16"/>
        <v>0.33010508474576272</v>
      </c>
      <c r="AI115" s="20">
        <f>IF(P115=0,0,P115/(G115*24))</f>
        <v>74.058577405857733</v>
      </c>
      <c r="AJ115" s="19">
        <f>IF(G115=0,0,V115/(G115*24))</f>
        <v>16.317991631799163</v>
      </c>
      <c r="AK115" s="19">
        <f t="shared" si="17"/>
        <v>0.66748133619494565</v>
      </c>
      <c r="AL115" s="19">
        <f>IF(H115=0,0,H115/G115)</f>
        <v>1</v>
      </c>
      <c r="AM115" s="19">
        <f t="shared" si="30"/>
        <v>3.55</v>
      </c>
      <c r="AN115" s="19">
        <f t="shared" si="30"/>
        <v>0.05</v>
      </c>
      <c r="AO115" s="19">
        <f t="shared" si="30"/>
        <v>0</v>
      </c>
      <c r="AP115" s="19">
        <f t="shared" si="30"/>
        <v>0</v>
      </c>
      <c r="AQ115" s="19">
        <f t="shared" si="30"/>
        <v>0</v>
      </c>
      <c r="AR115" s="19">
        <f t="shared" si="30"/>
        <v>0</v>
      </c>
      <c r="AS115" s="19">
        <f t="shared" si="30"/>
        <v>0</v>
      </c>
      <c r="AT115" s="19">
        <f t="shared" si="30"/>
        <v>0</v>
      </c>
      <c r="AU115" s="19">
        <f t="shared" si="30"/>
        <v>0</v>
      </c>
      <c r="AV115" s="19">
        <f t="shared" si="30"/>
        <v>0.38333333333333341</v>
      </c>
      <c r="AW115" s="19">
        <f>G115*24</f>
        <v>3.9833333333333334</v>
      </c>
      <c r="AX115" s="19">
        <f t="shared" si="22"/>
        <v>3.5999999999999996</v>
      </c>
      <c r="AY115" s="21">
        <f>D115+E115</f>
        <v>44111.428472222222</v>
      </c>
      <c r="AZ115" s="21">
        <f>AY115+G115</f>
        <v>44111.594444444447</v>
      </c>
      <c r="BA115" t="str">
        <f>IF(AND(HOUR(E115)&gt;=6,HOUR(E115)&lt;14),"Turno2",IF(AND(HOUR(E115)&gt;=14,HOUR(E115)&lt;22),"Turno3","Turno1"))</f>
        <v>Turno2</v>
      </c>
      <c r="BB115" s="22">
        <f>D115*1</f>
        <v>44111</v>
      </c>
      <c r="BC115">
        <f t="shared" si="18"/>
        <v>3.6999999999998181</v>
      </c>
      <c r="BD115" s="23">
        <f t="shared" si="23"/>
        <v>-9.9999999999818456E-2</v>
      </c>
      <c r="BE115" s="24" t="str">
        <f t="shared" si="19"/>
        <v>SI</v>
      </c>
      <c r="BF115" s="54">
        <v>12</v>
      </c>
      <c r="BG115" s="54">
        <v>19</v>
      </c>
      <c r="BH115" s="54">
        <v>65</v>
      </c>
      <c r="BI115" s="55">
        <f t="shared" si="24"/>
        <v>0</v>
      </c>
      <c r="BJ115" s="54" t="s">
        <v>80</v>
      </c>
      <c r="BK115" s="54">
        <v>0.32</v>
      </c>
      <c r="BL115" s="54" t="s">
        <v>74</v>
      </c>
      <c r="BM115" s="55">
        <f t="shared" ref="BM115:BM148" si="31">+BK115-AH115</f>
        <v>-1.0105084745762716E-2</v>
      </c>
      <c r="BN115" s="54">
        <f t="shared" si="20"/>
        <v>94.4</v>
      </c>
      <c r="BO115" s="55">
        <f t="shared" si="25"/>
        <v>0.68855932203389825</v>
      </c>
      <c r="BU115" s="28">
        <f>+G115*24</f>
        <v>3.9833333333333334</v>
      </c>
      <c r="BV115">
        <f t="shared" si="26"/>
        <v>3.6999999999998181</v>
      </c>
    </row>
    <row r="116" spans="1:74" x14ac:dyDescent="0.25">
      <c r="A116" s="53">
        <v>44105</v>
      </c>
      <c r="B116" s="13"/>
      <c r="C116" s="14">
        <v>14</v>
      </c>
      <c r="D116" s="15">
        <v>44111</v>
      </c>
      <c r="E116" s="16">
        <v>0.6069444444444444</v>
      </c>
      <c r="F116" s="16">
        <v>0.97777777777777775</v>
      </c>
      <c r="G116" s="16">
        <v>0.37083333333333335</v>
      </c>
      <c r="H116" s="16">
        <v>0.32708333333333334</v>
      </c>
      <c r="I116" s="17">
        <f t="shared" si="21"/>
        <v>7.85</v>
      </c>
      <c r="J116" s="14" t="s">
        <v>70</v>
      </c>
      <c r="K116" s="14" t="s">
        <v>101</v>
      </c>
      <c r="L116" s="14" t="s">
        <v>100</v>
      </c>
      <c r="M116" s="14" t="s">
        <v>80</v>
      </c>
      <c r="N116" s="14">
        <v>8083.45</v>
      </c>
      <c r="O116" s="14">
        <v>8091.3</v>
      </c>
      <c r="P116" s="14">
        <v>835</v>
      </c>
      <c r="Q116" s="18">
        <v>260.59699999999998</v>
      </c>
      <c r="R116" s="14">
        <v>2600</v>
      </c>
      <c r="S116" s="14">
        <v>0</v>
      </c>
      <c r="T116" s="14">
        <v>880</v>
      </c>
      <c r="U116" s="14">
        <v>880</v>
      </c>
      <c r="V116" s="14">
        <v>138</v>
      </c>
      <c r="W116" s="16">
        <v>0.3215277777777778</v>
      </c>
      <c r="X116" s="16">
        <v>4.8611111111111112E-3</v>
      </c>
      <c r="Y116" s="16">
        <v>0</v>
      </c>
      <c r="Z116" s="16">
        <v>0</v>
      </c>
      <c r="AA116" s="16">
        <v>0</v>
      </c>
      <c r="AB116" s="16">
        <v>2.7777777777777779E-3</v>
      </c>
      <c r="AC116" s="16">
        <v>0</v>
      </c>
      <c r="AD116" s="16">
        <v>3.472222222222222E-3</v>
      </c>
      <c r="AE116" s="16">
        <v>3.6111111111111115E-2</v>
      </c>
      <c r="AF116" s="16">
        <v>0</v>
      </c>
      <c r="AG116" s="19">
        <f>IF(G116=0,0,Q116/(G116*24))</f>
        <v>29.280561797752807</v>
      </c>
      <c r="AH116" s="19">
        <f t="shared" si="16"/>
        <v>0.31209221556886224</v>
      </c>
      <c r="AI116" s="20">
        <f>IF(P116=0,0,P116/(G116*24))</f>
        <v>93.82022471910112</v>
      </c>
      <c r="AJ116" s="19">
        <f>IF(G116=0,0,V116/(G116*24))</f>
        <v>15.50561797752809</v>
      </c>
      <c r="AK116" s="19">
        <f t="shared" si="17"/>
        <v>0.5295532949343239</v>
      </c>
      <c r="AL116" s="19">
        <f>IF(H116=0,0,H116/G116)</f>
        <v>0.88202247191011229</v>
      </c>
      <c r="AM116" s="19">
        <f t="shared" si="30"/>
        <v>7.7166666666666668</v>
      </c>
      <c r="AN116" s="19">
        <f t="shared" si="30"/>
        <v>0.11666666666666667</v>
      </c>
      <c r="AO116" s="19">
        <f t="shared" si="30"/>
        <v>0</v>
      </c>
      <c r="AP116" s="19">
        <f t="shared" si="30"/>
        <v>0</v>
      </c>
      <c r="AQ116" s="19">
        <f t="shared" si="30"/>
        <v>0</v>
      </c>
      <c r="AR116" s="19">
        <f t="shared" si="30"/>
        <v>6.6666666666666666E-2</v>
      </c>
      <c r="AS116" s="19">
        <f t="shared" si="30"/>
        <v>0</v>
      </c>
      <c r="AT116" s="19">
        <f t="shared" si="30"/>
        <v>8.3333333333333329E-2</v>
      </c>
      <c r="AU116" s="19">
        <f t="shared" si="30"/>
        <v>0.8666666666666667</v>
      </c>
      <c r="AV116" s="19">
        <f t="shared" si="30"/>
        <v>0</v>
      </c>
      <c r="AW116" s="19">
        <f>G116*24</f>
        <v>8.9</v>
      </c>
      <c r="AX116" s="19">
        <f t="shared" si="22"/>
        <v>7.833333333333333</v>
      </c>
      <c r="AY116" s="21">
        <f>D116+E116</f>
        <v>44111.606944444444</v>
      </c>
      <c r="AZ116" s="21">
        <f>AY116+G116</f>
        <v>44111.977777777778</v>
      </c>
      <c r="BA116" t="str">
        <f>IF(AND(HOUR(E116)&gt;=6,HOUR(E116)&lt;14),"Turno2",IF(AND(HOUR(E116)&gt;=14,HOUR(E116)&lt;22),"Turno3","Turno1"))</f>
        <v>Turno3</v>
      </c>
      <c r="BB116" s="22">
        <f>D116*1</f>
        <v>44111</v>
      </c>
      <c r="BC116">
        <f t="shared" si="18"/>
        <v>7.8500000000003638</v>
      </c>
      <c r="BD116" s="23">
        <f t="shared" si="23"/>
        <v>-1.6666666667030761E-2</v>
      </c>
      <c r="BE116" s="24" t="str">
        <f t="shared" si="19"/>
        <v>SI</v>
      </c>
      <c r="BF116" s="54">
        <v>12</v>
      </c>
      <c r="BG116" s="54">
        <v>20</v>
      </c>
      <c r="BH116" s="54">
        <v>161</v>
      </c>
      <c r="BI116" s="55">
        <f t="shared" si="24"/>
        <v>23</v>
      </c>
      <c r="BJ116" s="54" t="s">
        <v>80</v>
      </c>
      <c r="BK116" s="54">
        <v>0.32</v>
      </c>
      <c r="BL116" s="54" t="s">
        <v>74</v>
      </c>
      <c r="BM116" s="55">
        <f t="shared" si="31"/>
        <v>7.9077844311377654E-3</v>
      </c>
      <c r="BN116" s="54">
        <f t="shared" si="20"/>
        <v>267.2</v>
      </c>
      <c r="BO116" s="55">
        <f t="shared" si="25"/>
        <v>0.60254491017964074</v>
      </c>
      <c r="BU116" s="28">
        <f>+G116*24</f>
        <v>8.9</v>
      </c>
      <c r="BV116">
        <f t="shared" si="26"/>
        <v>7.8500000000003638</v>
      </c>
    </row>
    <row r="117" spans="1:74" x14ac:dyDescent="0.25">
      <c r="A117" s="53">
        <v>44105</v>
      </c>
      <c r="B117" s="13"/>
      <c r="C117" s="14">
        <v>43</v>
      </c>
      <c r="D117" s="15">
        <v>44112</v>
      </c>
      <c r="E117" s="16">
        <v>1.3888888888888889E-3</v>
      </c>
      <c r="F117" s="16">
        <v>0.39305555555555555</v>
      </c>
      <c r="G117" s="16">
        <v>0.39166666666666666</v>
      </c>
      <c r="H117" s="16">
        <v>0.3298611111111111</v>
      </c>
      <c r="I117" s="17">
        <f t="shared" si="21"/>
        <v>7.9166666666666661</v>
      </c>
      <c r="J117" s="14" t="s">
        <v>77</v>
      </c>
      <c r="K117" s="14" t="s">
        <v>99</v>
      </c>
      <c r="L117" s="14" t="s">
        <v>100</v>
      </c>
      <c r="M117" s="14" t="s">
        <v>80</v>
      </c>
      <c r="N117" s="14">
        <v>8091.35</v>
      </c>
      <c r="O117" s="14">
        <v>8099.35</v>
      </c>
      <c r="P117" s="14">
        <v>698</v>
      </c>
      <c r="Q117" s="18">
        <v>228.06100000000001</v>
      </c>
      <c r="R117" s="14">
        <v>2041</v>
      </c>
      <c r="S117" s="14">
        <v>243</v>
      </c>
      <c r="T117" s="14">
        <v>923</v>
      </c>
      <c r="U117" s="14">
        <v>1166</v>
      </c>
      <c r="V117" s="14">
        <v>138</v>
      </c>
      <c r="W117" s="16">
        <v>0.31597222222222221</v>
      </c>
      <c r="X117" s="16">
        <v>4.8611111111111112E-3</v>
      </c>
      <c r="Y117" s="16">
        <v>7.6388888888888886E-3</v>
      </c>
      <c r="Z117" s="16">
        <v>0</v>
      </c>
      <c r="AA117" s="16">
        <v>0</v>
      </c>
      <c r="AB117" s="16">
        <v>3.472222222222222E-3</v>
      </c>
      <c r="AC117" s="16">
        <v>0</v>
      </c>
      <c r="AD117" s="16">
        <v>0</v>
      </c>
      <c r="AE117" s="16">
        <v>5.7638888888888885E-2</v>
      </c>
      <c r="AF117" s="16">
        <v>0</v>
      </c>
      <c r="AG117" s="19">
        <f>IF(G117=0,0,Q117/(G117*24))</f>
        <v>24.261808510638296</v>
      </c>
      <c r="AH117" s="19">
        <f t="shared" si="16"/>
        <v>0.32673495702005734</v>
      </c>
      <c r="AI117" s="20">
        <f>IF(P117=0,0,P117/(G117*24))</f>
        <v>74.255319148936167</v>
      </c>
      <c r="AJ117" s="19">
        <f>IF(G117=0,0,V117/(G117*24))</f>
        <v>14.680851063829786</v>
      </c>
      <c r="AK117" s="19">
        <f t="shared" si="17"/>
        <v>0.60510126676634757</v>
      </c>
      <c r="AL117" s="19">
        <f>IF(H117=0,0,H117/G117)</f>
        <v>0.84219858156028371</v>
      </c>
      <c r="AM117" s="19">
        <f t="shared" si="30"/>
        <v>7.583333333333333</v>
      </c>
      <c r="AN117" s="19">
        <f t="shared" si="30"/>
        <v>0.11666666666666667</v>
      </c>
      <c r="AO117" s="19">
        <f t="shared" si="30"/>
        <v>0.18333333333333332</v>
      </c>
      <c r="AP117" s="19">
        <f t="shared" si="30"/>
        <v>0</v>
      </c>
      <c r="AQ117" s="19">
        <f t="shared" si="30"/>
        <v>0</v>
      </c>
      <c r="AR117" s="19">
        <f t="shared" si="30"/>
        <v>8.3333333333333329E-2</v>
      </c>
      <c r="AS117" s="19">
        <f t="shared" si="30"/>
        <v>0</v>
      </c>
      <c r="AT117" s="19">
        <f t="shared" si="30"/>
        <v>0</v>
      </c>
      <c r="AU117" s="19">
        <f t="shared" si="30"/>
        <v>1.3833333333333333</v>
      </c>
      <c r="AV117" s="19">
        <f t="shared" si="30"/>
        <v>0</v>
      </c>
      <c r="AW117" s="19">
        <f>G117*24</f>
        <v>9.4</v>
      </c>
      <c r="AX117" s="19">
        <f t="shared" si="22"/>
        <v>7.8833333333333329</v>
      </c>
      <c r="AY117" s="21">
        <f>D117+E117</f>
        <v>44112.001388888886</v>
      </c>
      <c r="AZ117" s="21">
        <f>AY117+G117</f>
        <v>44112.393055555556</v>
      </c>
      <c r="BA117" t="str">
        <f>IF(AND(HOUR(E117)&gt;=6,HOUR(E117)&lt;14),"Turno2",IF(AND(HOUR(E117)&gt;=14,HOUR(E117)&lt;22),"Turno3","Turno1"))</f>
        <v>Turno1</v>
      </c>
      <c r="BB117" s="22">
        <f>D117*1</f>
        <v>44112</v>
      </c>
      <c r="BC117">
        <f t="shared" si="18"/>
        <v>8</v>
      </c>
      <c r="BD117" s="23">
        <f t="shared" si="23"/>
        <v>-0.11666666666666714</v>
      </c>
      <c r="BE117" s="24" t="str">
        <f t="shared" si="19"/>
        <v>SI</v>
      </c>
      <c r="BF117" s="54">
        <v>12</v>
      </c>
      <c r="BG117" s="54">
        <v>21</v>
      </c>
      <c r="BH117" s="54">
        <v>149</v>
      </c>
      <c r="BI117" s="55">
        <f t="shared" si="24"/>
        <v>11</v>
      </c>
      <c r="BJ117" s="54" t="s">
        <v>80</v>
      </c>
      <c r="BK117" s="54">
        <v>0.32</v>
      </c>
      <c r="BL117" s="54" t="s">
        <v>74</v>
      </c>
      <c r="BM117" s="55">
        <f t="shared" si="31"/>
        <v>-6.7349570200573305E-3</v>
      </c>
      <c r="BN117" s="54">
        <f t="shared" si="20"/>
        <v>223.36</v>
      </c>
      <c r="BO117" s="55">
        <f t="shared" si="25"/>
        <v>0.66708452722063039</v>
      </c>
      <c r="BU117" s="28">
        <f>+G117*24</f>
        <v>9.4</v>
      </c>
      <c r="BV117">
        <f t="shared" si="26"/>
        <v>8</v>
      </c>
    </row>
    <row r="118" spans="1:74" x14ac:dyDescent="0.25">
      <c r="A118" s="53">
        <v>44105</v>
      </c>
      <c r="B118" s="13"/>
      <c r="C118" s="14">
        <v>17</v>
      </c>
      <c r="D118" s="15">
        <v>44112</v>
      </c>
      <c r="E118" s="16">
        <v>0.56597222222222221</v>
      </c>
      <c r="F118" s="16">
        <v>0.97916666666666663</v>
      </c>
      <c r="G118" s="16">
        <v>0.41250000000000003</v>
      </c>
      <c r="H118" s="16">
        <v>0.32847222222222222</v>
      </c>
      <c r="I118" s="17">
        <f t="shared" si="21"/>
        <v>7.8833333333333329</v>
      </c>
      <c r="J118" s="14" t="s">
        <v>70</v>
      </c>
      <c r="K118" s="14" t="s">
        <v>101</v>
      </c>
      <c r="L118" s="14" t="s">
        <v>100</v>
      </c>
      <c r="M118" s="14" t="s">
        <v>80</v>
      </c>
      <c r="N118" s="14">
        <v>8099.9</v>
      </c>
      <c r="O118" s="14">
        <v>8107.35</v>
      </c>
      <c r="P118" s="14">
        <v>627</v>
      </c>
      <c r="Q118" s="18">
        <v>205.614</v>
      </c>
      <c r="R118" s="14">
        <v>1950</v>
      </c>
      <c r="S118" s="14">
        <v>1454</v>
      </c>
      <c r="T118" s="14">
        <v>823</v>
      </c>
      <c r="U118" s="14">
        <v>2277</v>
      </c>
      <c r="V118" s="14">
        <v>116</v>
      </c>
      <c r="W118" s="16">
        <v>0.26805555555555555</v>
      </c>
      <c r="X118" s="16">
        <v>6.2499999999999995E-3</v>
      </c>
      <c r="Y118" s="16">
        <v>1.1111111111111112E-2</v>
      </c>
      <c r="Z118" s="16">
        <v>2.9861111111111113E-2</v>
      </c>
      <c r="AA118" s="16">
        <v>0</v>
      </c>
      <c r="AB118" s="16">
        <v>8.3333333333333332E-3</v>
      </c>
      <c r="AC118" s="16">
        <v>0</v>
      </c>
      <c r="AD118" s="16">
        <v>4.5138888888888888E-2</v>
      </c>
      <c r="AE118" s="16">
        <v>0</v>
      </c>
      <c r="AF118" s="16">
        <v>4.2361111111111106E-2</v>
      </c>
      <c r="AG118" s="19">
        <f>IF(G118=0,0,Q118/(G118*24))</f>
        <v>20.769090909090909</v>
      </c>
      <c r="AH118" s="19">
        <f t="shared" si="16"/>
        <v>0.32793301435406697</v>
      </c>
      <c r="AI118" s="20">
        <f>IF(P118=0,0,P118/(G118*24))</f>
        <v>63.333333333333329</v>
      </c>
      <c r="AJ118" s="19">
        <f>IF(G118=0,0,V118/(G118*24))</f>
        <v>11.717171717171716</v>
      </c>
      <c r="AK118" s="19">
        <f t="shared" si="17"/>
        <v>0.5641639187993035</v>
      </c>
      <c r="AL118" s="19">
        <f>IF(H118=0,0,H118/G118)</f>
        <v>0.79629629629629628</v>
      </c>
      <c r="AM118" s="19">
        <f t="shared" si="30"/>
        <v>6.4333333333333336</v>
      </c>
      <c r="AN118" s="19">
        <f t="shared" si="30"/>
        <v>0.15</v>
      </c>
      <c r="AO118" s="19">
        <f t="shared" si="30"/>
        <v>0.26666666666666666</v>
      </c>
      <c r="AP118" s="19">
        <f t="shared" si="30"/>
        <v>0.71666666666666667</v>
      </c>
      <c r="AQ118" s="19">
        <f t="shared" si="30"/>
        <v>0</v>
      </c>
      <c r="AR118" s="19">
        <f t="shared" si="30"/>
        <v>0.2</v>
      </c>
      <c r="AS118" s="19">
        <f t="shared" si="30"/>
        <v>0</v>
      </c>
      <c r="AT118" s="19">
        <f t="shared" si="30"/>
        <v>1.0833333333333333</v>
      </c>
      <c r="AU118" s="19">
        <f t="shared" si="30"/>
        <v>0</v>
      </c>
      <c r="AV118" s="19">
        <f t="shared" si="30"/>
        <v>1.0166666666666666</v>
      </c>
      <c r="AW118" s="19">
        <f>G118*24</f>
        <v>9.9</v>
      </c>
      <c r="AX118" s="19">
        <f t="shared" si="22"/>
        <v>6.8500000000000005</v>
      </c>
      <c r="AY118" s="21">
        <f>D118+E118</f>
        <v>44112.565972222219</v>
      </c>
      <c r="AZ118" s="21">
        <f>AY118+G118</f>
        <v>44112.978472222218</v>
      </c>
      <c r="BA118" t="str">
        <f>IF(AND(HOUR(E118)&gt;=6,HOUR(E118)&lt;14),"Turno2",IF(AND(HOUR(E118)&gt;=14,HOUR(E118)&lt;22),"Turno3","Turno1"))</f>
        <v>Turno2</v>
      </c>
      <c r="BB118" s="22">
        <f>D118*1</f>
        <v>44112</v>
      </c>
      <c r="BC118">
        <f t="shared" si="18"/>
        <v>7.4500000000007276</v>
      </c>
      <c r="BD118" s="23">
        <f t="shared" si="23"/>
        <v>-0.60000000000072706</v>
      </c>
      <c r="BE118" s="24" t="str">
        <f t="shared" si="19"/>
        <v>SI</v>
      </c>
      <c r="BF118" s="54">
        <v>12</v>
      </c>
      <c r="BG118" s="54">
        <v>22</v>
      </c>
      <c r="BH118" s="54">
        <v>117.5</v>
      </c>
      <c r="BI118" s="55">
        <f t="shared" si="24"/>
        <v>1.5</v>
      </c>
      <c r="BJ118" s="54" t="s">
        <v>80</v>
      </c>
      <c r="BK118" s="54">
        <v>0.32</v>
      </c>
      <c r="BL118" s="54" t="s">
        <v>74</v>
      </c>
      <c r="BM118" s="55">
        <f t="shared" si="31"/>
        <v>-7.9330143540669584E-3</v>
      </c>
      <c r="BN118" s="54">
        <f t="shared" si="20"/>
        <v>200.64000000000001</v>
      </c>
      <c r="BO118" s="55">
        <f t="shared" si="25"/>
        <v>0.58562599681020733</v>
      </c>
      <c r="BU118" s="28">
        <f>+G118*24</f>
        <v>9.9</v>
      </c>
      <c r="BV118">
        <f t="shared" si="26"/>
        <v>7.4500000000007276</v>
      </c>
    </row>
    <row r="119" spans="1:74" x14ac:dyDescent="0.25">
      <c r="A119" s="53">
        <v>44105</v>
      </c>
      <c r="B119" s="13"/>
      <c r="C119" s="14">
        <v>44</v>
      </c>
      <c r="D119" s="15">
        <v>44113</v>
      </c>
      <c r="E119" s="16">
        <v>2.0833333333333333E-3</v>
      </c>
      <c r="F119" s="16">
        <v>0.39861111111111108</v>
      </c>
      <c r="G119" s="16">
        <v>0.39652777777777781</v>
      </c>
      <c r="H119" s="16">
        <v>0.32569444444444445</v>
      </c>
      <c r="I119" s="17">
        <f t="shared" si="21"/>
        <v>7.8166666666666664</v>
      </c>
      <c r="J119" s="14" t="s">
        <v>77</v>
      </c>
      <c r="K119" s="14" t="s">
        <v>99</v>
      </c>
      <c r="L119" s="14" t="s">
        <v>100</v>
      </c>
      <c r="M119" s="14" t="s">
        <v>80</v>
      </c>
      <c r="N119" s="14">
        <v>8107.5</v>
      </c>
      <c r="O119" s="14">
        <v>8115.6</v>
      </c>
      <c r="P119" s="14">
        <v>702</v>
      </c>
      <c r="Q119" s="18">
        <v>222.053</v>
      </c>
      <c r="R119" s="14">
        <v>2054</v>
      </c>
      <c r="S119" s="14">
        <v>0</v>
      </c>
      <c r="T119" s="14">
        <v>1199</v>
      </c>
      <c r="U119" s="14">
        <v>1199</v>
      </c>
      <c r="V119" s="14">
        <v>139</v>
      </c>
      <c r="W119" s="16">
        <v>0.31944444444444448</v>
      </c>
      <c r="X119" s="16">
        <v>6.2499999999999995E-3</v>
      </c>
      <c r="Y119" s="16">
        <v>0</v>
      </c>
      <c r="Z119" s="16">
        <v>0</v>
      </c>
      <c r="AA119" s="16">
        <v>0</v>
      </c>
      <c r="AB119" s="16">
        <v>1.1805555555555555E-2</v>
      </c>
      <c r="AC119" s="16">
        <v>0</v>
      </c>
      <c r="AD119" s="16">
        <v>0</v>
      </c>
      <c r="AE119" s="16">
        <v>5.7638888888888885E-2</v>
      </c>
      <c r="AF119" s="16">
        <v>0</v>
      </c>
      <c r="AG119" s="19">
        <f>IF(G119=0,0,Q119/(G119*24))</f>
        <v>23.333064798598947</v>
      </c>
      <c r="AH119" s="19">
        <f t="shared" si="16"/>
        <v>0.31631481481481483</v>
      </c>
      <c r="AI119" s="20">
        <f>IF(P119=0,0,P119/(G119*24))</f>
        <v>73.765323992994738</v>
      </c>
      <c r="AJ119" s="19">
        <f>IF(G119=0,0,V119/(G119*24))</f>
        <v>14.605954465849386</v>
      </c>
      <c r="AK119" s="19">
        <f t="shared" si="17"/>
        <v>0.6259766812427664</v>
      </c>
      <c r="AL119" s="19">
        <f>IF(H119=0,0,H119/G119)</f>
        <v>0.82136602451838869</v>
      </c>
      <c r="AM119" s="19">
        <f t="shared" si="30"/>
        <v>7.6666666666666679</v>
      </c>
      <c r="AN119" s="19">
        <f t="shared" si="30"/>
        <v>0.15</v>
      </c>
      <c r="AO119" s="19">
        <f t="shared" si="30"/>
        <v>0</v>
      </c>
      <c r="AP119" s="19">
        <f t="shared" si="30"/>
        <v>0</v>
      </c>
      <c r="AQ119" s="19">
        <f t="shared" si="30"/>
        <v>0</v>
      </c>
      <c r="AR119" s="19">
        <f t="shared" si="30"/>
        <v>0.28333333333333333</v>
      </c>
      <c r="AS119" s="19">
        <f t="shared" si="30"/>
        <v>0</v>
      </c>
      <c r="AT119" s="19">
        <f t="shared" si="30"/>
        <v>0</v>
      </c>
      <c r="AU119" s="19">
        <f t="shared" si="30"/>
        <v>1.3833333333333333</v>
      </c>
      <c r="AV119" s="19">
        <f t="shared" si="30"/>
        <v>0</v>
      </c>
      <c r="AW119" s="19">
        <f>G119*24</f>
        <v>9.5166666666666675</v>
      </c>
      <c r="AX119" s="19">
        <f t="shared" si="22"/>
        <v>7.8166666666666682</v>
      </c>
      <c r="AY119" s="21">
        <f>D119+E119</f>
        <v>44113.002083333333</v>
      </c>
      <c r="AZ119" s="21">
        <f>AY119+G119</f>
        <v>44113.398611111108</v>
      </c>
      <c r="BA119" t="str">
        <f>IF(AND(HOUR(E119)&gt;=6,HOUR(E119)&lt;14),"Turno2",IF(AND(HOUR(E119)&gt;=14,HOUR(E119)&lt;22),"Turno3","Turno1"))</f>
        <v>Turno1</v>
      </c>
      <c r="BB119" s="22">
        <f>D119*1</f>
        <v>44113</v>
      </c>
      <c r="BC119">
        <f t="shared" si="18"/>
        <v>8.1000000000003638</v>
      </c>
      <c r="BD119" s="23">
        <f t="shared" si="23"/>
        <v>-0.28333333333369559</v>
      </c>
      <c r="BE119" s="24" t="str">
        <f t="shared" si="19"/>
        <v>SI</v>
      </c>
      <c r="BF119" s="54">
        <v>12</v>
      </c>
      <c r="BG119" s="54">
        <v>23</v>
      </c>
      <c r="BH119" s="54">
        <v>162</v>
      </c>
      <c r="BI119" s="55">
        <f t="shared" si="24"/>
        <v>23</v>
      </c>
      <c r="BJ119" s="54" t="s">
        <v>80</v>
      </c>
      <c r="BK119" s="54">
        <v>0.32</v>
      </c>
      <c r="BL119" s="54" t="s">
        <v>74</v>
      </c>
      <c r="BM119" s="55">
        <f t="shared" si="31"/>
        <v>3.6851851851851802E-3</v>
      </c>
      <c r="BN119" s="54">
        <f t="shared" si="20"/>
        <v>224.64000000000001</v>
      </c>
      <c r="BO119" s="55">
        <f t="shared" si="25"/>
        <v>0.72115384615384615</v>
      </c>
      <c r="BU119" s="28">
        <f>+G119*24</f>
        <v>9.5166666666666675</v>
      </c>
      <c r="BV119">
        <f t="shared" si="26"/>
        <v>8.1000000000003638</v>
      </c>
    </row>
    <row r="120" spans="1:74" x14ac:dyDescent="0.25">
      <c r="A120" s="53">
        <v>44105</v>
      </c>
      <c r="B120" s="13"/>
      <c r="C120" s="14">
        <v>48</v>
      </c>
      <c r="D120" s="15">
        <v>44113</v>
      </c>
      <c r="E120" s="16">
        <v>0.43124999999999997</v>
      </c>
      <c r="F120" s="16">
        <v>0.57013888888888886</v>
      </c>
      <c r="G120" s="16">
        <v>0.13819444444444443</v>
      </c>
      <c r="H120" s="16">
        <v>0.13125000000000001</v>
      </c>
      <c r="I120" s="17">
        <f t="shared" si="21"/>
        <v>3.1500000000000004</v>
      </c>
      <c r="J120" s="14" t="s">
        <v>75</v>
      </c>
      <c r="K120" s="14" t="s">
        <v>102</v>
      </c>
      <c r="L120" s="14" t="s">
        <v>100</v>
      </c>
      <c r="M120" s="14" t="s">
        <v>80</v>
      </c>
      <c r="N120" s="14">
        <v>8116.15</v>
      </c>
      <c r="O120" s="14">
        <v>8119.35</v>
      </c>
      <c r="P120" s="14">
        <v>226</v>
      </c>
      <c r="Q120" s="18">
        <v>78.509</v>
      </c>
      <c r="R120" s="14">
        <v>657</v>
      </c>
      <c r="S120" s="14">
        <v>0</v>
      </c>
      <c r="T120" s="14">
        <v>784</v>
      </c>
      <c r="U120" s="14">
        <v>784</v>
      </c>
      <c r="V120" s="14">
        <v>53</v>
      </c>
      <c r="W120" s="16">
        <v>0.12152777777777778</v>
      </c>
      <c r="X120" s="16">
        <v>9.0277777777777787E-3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6.2499999999999995E-3</v>
      </c>
      <c r="AE120" s="16">
        <v>0</v>
      </c>
      <c r="AF120" s="16">
        <v>0</v>
      </c>
      <c r="AG120" s="19">
        <f>IF(G120=0,0,Q120/(G120*24))</f>
        <v>23.67105527638191</v>
      </c>
      <c r="AH120" s="19">
        <f t="shared" si="16"/>
        <v>0.3473849557522124</v>
      </c>
      <c r="AI120" s="20">
        <f>IF(P120=0,0,P120/(G120*24))</f>
        <v>68.140703517587951</v>
      </c>
      <c r="AJ120" s="19">
        <f>IF(G120=0,0,V120/(G120*24))</f>
        <v>15.979899497487438</v>
      </c>
      <c r="AK120" s="19">
        <f t="shared" si="17"/>
        <v>0.67508183775108588</v>
      </c>
      <c r="AL120" s="19">
        <f>IF(H120=0,0,H120/G120)</f>
        <v>0.94974874371859319</v>
      </c>
      <c r="AM120" s="19">
        <f t="shared" si="30"/>
        <v>2.9166666666666665</v>
      </c>
      <c r="AN120" s="19">
        <f t="shared" si="30"/>
        <v>0.21666666666666667</v>
      </c>
      <c r="AO120" s="19">
        <f t="shared" si="30"/>
        <v>0</v>
      </c>
      <c r="AP120" s="19">
        <f t="shared" si="30"/>
        <v>0</v>
      </c>
      <c r="AQ120" s="19">
        <f t="shared" si="30"/>
        <v>0</v>
      </c>
      <c r="AR120" s="19">
        <f t="shared" si="30"/>
        <v>0</v>
      </c>
      <c r="AS120" s="19">
        <f t="shared" si="30"/>
        <v>0</v>
      </c>
      <c r="AT120" s="19">
        <f t="shared" si="30"/>
        <v>0.15</v>
      </c>
      <c r="AU120" s="19">
        <f t="shared" si="30"/>
        <v>0</v>
      </c>
      <c r="AV120" s="19">
        <f t="shared" si="30"/>
        <v>0</v>
      </c>
      <c r="AW120" s="19">
        <f>G120*24</f>
        <v>3.3166666666666664</v>
      </c>
      <c r="AX120" s="19">
        <f t="shared" si="22"/>
        <v>3.1333333333333333</v>
      </c>
      <c r="AY120" s="21">
        <f>D120+E120</f>
        <v>44113.431250000001</v>
      </c>
      <c r="AZ120" s="21">
        <f>AY120+G120</f>
        <v>44113.569444444445</v>
      </c>
      <c r="BA120" t="str">
        <f>IF(AND(HOUR(E120)&gt;=6,HOUR(E120)&lt;14),"Turno2",IF(AND(HOUR(E120)&gt;=14,HOUR(E120)&lt;22),"Turno3","Turno1"))</f>
        <v>Turno2</v>
      </c>
      <c r="BB120" s="22">
        <f>D120*1</f>
        <v>44113</v>
      </c>
      <c r="BC120">
        <f t="shared" si="18"/>
        <v>3.2000000000007276</v>
      </c>
      <c r="BD120" s="23">
        <f t="shared" si="23"/>
        <v>-6.6666666667394292E-2</v>
      </c>
      <c r="BE120" s="24" t="str">
        <f t="shared" si="19"/>
        <v>SI</v>
      </c>
      <c r="BF120" s="54">
        <v>12</v>
      </c>
      <c r="BG120" s="54">
        <v>24</v>
      </c>
      <c r="BH120" s="54">
        <v>61</v>
      </c>
      <c r="BI120" s="55">
        <f t="shared" si="24"/>
        <v>8</v>
      </c>
      <c r="BJ120" s="54" t="s">
        <v>80</v>
      </c>
      <c r="BK120" s="54">
        <v>0.32</v>
      </c>
      <c r="BL120" s="54" t="s">
        <v>74</v>
      </c>
      <c r="BM120" s="55">
        <f t="shared" si="31"/>
        <v>-2.7384955752212392E-2</v>
      </c>
      <c r="BN120" s="54">
        <f t="shared" si="20"/>
        <v>72.320000000000007</v>
      </c>
      <c r="BO120" s="55">
        <f t="shared" si="25"/>
        <v>0.84347345132743357</v>
      </c>
      <c r="BU120" s="28">
        <f>+G120*24</f>
        <v>3.3166666666666664</v>
      </c>
      <c r="BV120">
        <f t="shared" si="26"/>
        <v>3.2000000000007276</v>
      </c>
    </row>
    <row r="121" spans="1:74" x14ac:dyDescent="0.25">
      <c r="A121" s="53">
        <v>44105</v>
      </c>
      <c r="B121" s="13"/>
      <c r="C121" s="14">
        <v>21</v>
      </c>
      <c r="D121" s="15">
        <v>44113</v>
      </c>
      <c r="E121" s="16">
        <v>0.60555555555555551</v>
      </c>
      <c r="F121" s="16">
        <v>6.2499999999999995E-3</v>
      </c>
      <c r="G121" s="16">
        <v>0.39999999999999997</v>
      </c>
      <c r="H121" s="16">
        <v>0.32222222222222224</v>
      </c>
      <c r="I121" s="17">
        <f t="shared" si="21"/>
        <v>7.7333333333333343</v>
      </c>
      <c r="J121" s="14" t="s">
        <v>70</v>
      </c>
      <c r="K121" s="14" t="s">
        <v>101</v>
      </c>
      <c r="L121" s="14" t="s">
        <v>100</v>
      </c>
      <c r="M121" s="14" t="s">
        <v>80</v>
      </c>
      <c r="N121" s="14">
        <v>8119.45</v>
      </c>
      <c r="O121" s="14">
        <v>8127.25</v>
      </c>
      <c r="P121" s="14">
        <v>740</v>
      </c>
      <c r="Q121" s="18">
        <v>260.839</v>
      </c>
      <c r="R121" s="14">
        <v>2250</v>
      </c>
      <c r="S121" s="14">
        <v>0</v>
      </c>
      <c r="T121" s="14">
        <v>917</v>
      </c>
      <c r="U121" s="14">
        <v>917</v>
      </c>
      <c r="V121" s="14">
        <v>137</v>
      </c>
      <c r="W121" s="16">
        <v>0.31319444444444444</v>
      </c>
      <c r="X121" s="16">
        <v>9.0277777777777787E-3</v>
      </c>
      <c r="Y121" s="16">
        <v>0</v>
      </c>
      <c r="Z121" s="16">
        <v>0</v>
      </c>
      <c r="AA121" s="16">
        <v>0</v>
      </c>
      <c r="AB121" s="16">
        <v>3.6111111111111115E-2</v>
      </c>
      <c r="AC121" s="16">
        <v>0</v>
      </c>
      <c r="AD121" s="16">
        <v>0</v>
      </c>
      <c r="AE121" s="16">
        <v>4.0972222222222222E-2</v>
      </c>
      <c r="AF121" s="16">
        <v>0</v>
      </c>
      <c r="AG121" s="19">
        <f>IF(G121=0,0,Q121/(G121*24))</f>
        <v>27.170729166666668</v>
      </c>
      <c r="AH121" s="19">
        <f t="shared" si="16"/>
        <v>0.35248513513513513</v>
      </c>
      <c r="AI121" s="20">
        <f>IF(P121=0,0,P121/(G121*24))</f>
        <v>77.083333333333343</v>
      </c>
      <c r="AJ121" s="19">
        <f>IF(G121=0,0,V121/(G121*24))</f>
        <v>14.270833333333334</v>
      </c>
      <c r="AK121" s="19">
        <f t="shared" si="17"/>
        <v>0.5252282059047918</v>
      </c>
      <c r="AL121" s="19">
        <f>IF(H121=0,0,H121/G121)</f>
        <v>0.80555555555555569</v>
      </c>
      <c r="AM121" s="19">
        <f t="shared" si="30"/>
        <v>7.5166666666666666</v>
      </c>
      <c r="AN121" s="19">
        <f t="shared" si="30"/>
        <v>0.21666666666666667</v>
      </c>
      <c r="AO121" s="19">
        <f t="shared" si="30"/>
        <v>0</v>
      </c>
      <c r="AP121" s="19">
        <f t="shared" si="30"/>
        <v>0</v>
      </c>
      <c r="AQ121" s="19">
        <f t="shared" si="30"/>
        <v>0</v>
      </c>
      <c r="AR121" s="19">
        <f t="shared" si="30"/>
        <v>0.8666666666666667</v>
      </c>
      <c r="AS121" s="19">
        <f t="shared" si="30"/>
        <v>0</v>
      </c>
      <c r="AT121" s="19">
        <f t="shared" si="30"/>
        <v>0</v>
      </c>
      <c r="AU121" s="19">
        <f t="shared" si="30"/>
        <v>0.98333333333333339</v>
      </c>
      <c r="AV121" s="19">
        <f t="shared" si="30"/>
        <v>0</v>
      </c>
      <c r="AW121" s="19">
        <f>G121*24</f>
        <v>9.6</v>
      </c>
      <c r="AX121" s="19">
        <f t="shared" si="22"/>
        <v>7.7333333333333334</v>
      </c>
      <c r="AY121" s="21">
        <f>D121+E121</f>
        <v>44113.605555555558</v>
      </c>
      <c r="AZ121" s="21">
        <f>AY121+G121</f>
        <v>44114.005555555559</v>
      </c>
      <c r="BA121" t="str">
        <f>IF(AND(HOUR(E121)&gt;=6,HOUR(E121)&lt;14),"Turno2",IF(AND(HOUR(E121)&gt;=14,HOUR(E121)&lt;22),"Turno3","Turno1"))</f>
        <v>Turno3</v>
      </c>
      <c r="BB121" s="22">
        <f>D121*1</f>
        <v>44113</v>
      </c>
      <c r="BC121">
        <f t="shared" si="18"/>
        <v>7.8000000000001819</v>
      </c>
      <c r="BD121" s="23">
        <f t="shared" si="23"/>
        <v>-6.6666666666848506E-2</v>
      </c>
      <c r="BE121" s="24" t="str">
        <f t="shared" si="19"/>
        <v>SI</v>
      </c>
      <c r="BF121" s="54">
        <v>12</v>
      </c>
      <c r="BG121" s="54">
        <v>25</v>
      </c>
      <c r="BH121" s="70">
        <v>101</v>
      </c>
      <c r="BI121" s="55">
        <f t="shared" si="24"/>
        <v>-36</v>
      </c>
      <c r="BJ121" s="54" t="s">
        <v>80</v>
      </c>
      <c r="BK121" s="54">
        <v>0.32</v>
      </c>
      <c r="BL121" s="54" t="s">
        <v>74</v>
      </c>
      <c r="BM121" s="55">
        <f t="shared" si="31"/>
        <v>-3.2485135135135124E-2</v>
      </c>
      <c r="BN121" s="54">
        <f t="shared" si="20"/>
        <v>236.8</v>
      </c>
      <c r="BO121" s="55">
        <f t="shared" si="25"/>
        <v>0.42652027027027023</v>
      </c>
      <c r="BU121" s="28">
        <f>+G121*24</f>
        <v>9.6</v>
      </c>
      <c r="BV121">
        <f t="shared" si="26"/>
        <v>7.8000000000001819</v>
      </c>
    </row>
    <row r="122" spans="1:74" x14ac:dyDescent="0.25">
      <c r="A122" s="53">
        <v>44105</v>
      </c>
      <c r="B122" s="13"/>
      <c r="C122" s="14">
        <v>45</v>
      </c>
      <c r="D122" s="15">
        <v>44114</v>
      </c>
      <c r="E122" s="16">
        <v>6.2499999999999995E-3</v>
      </c>
      <c r="F122" s="16">
        <v>0.38472222222222219</v>
      </c>
      <c r="G122" s="16">
        <v>0.37777777777777777</v>
      </c>
      <c r="H122" s="16">
        <v>0.31458333333333333</v>
      </c>
      <c r="I122" s="17">
        <f t="shared" si="21"/>
        <v>7.55</v>
      </c>
      <c r="J122" s="14" t="s">
        <v>77</v>
      </c>
      <c r="K122" s="14" t="s">
        <v>99</v>
      </c>
      <c r="L122" s="14" t="s">
        <v>100</v>
      </c>
      <c r="M122" s="14" t="s">
        <v>80</v>
      </c>
      <c r="N122" s="14">
        <v>8127.25</v>
      </c>
      <c r="O122" s="14">
        <v>8134.85</v>
      </c>
      <c r="P122" s="14">
        <v>672</v>
      </c>
      <c r="Q122" s="18">
        <v>227.18600000000001</v>
      </c>
      <c r="R122" s="14">
        <v>1945</v>
      </c>
      <c r="S122" s="14">
        <v>0</v>
      </c>
      <c r="T122" s="14">
        <v>1807</v>
      </c>
      <c r="U122" s="14">
        <v>1807</v>
      </c>
      <c r="V122" s="14">
        <v>134</v>
      </c>
      <c r="W122" s="16">
        <v>0.2986111111111111</v>
      </c>
      <c r="X122" s="16">
        <v>1.4583333333333332E-2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6.3194444444444442E-2</v>
      </c>
      <c r="AF122" s="16">
        <v>6.9444444444444447E-4</v>
      </c>
      <c r="AG122" s="19">
        <f>IF(G122=0,0,Q122/(G122*24))</f>
        <v>25.057279411764707</v>
      </c>
      <c r="AH122" s="19">
        <f t="shared" si="16"/>
        <v>0.33807440476190476</v>
      </c>
      <c r="AI122" s="20">
        <f>IF(P122=0,0,P122/(G122*24))</f>
        <v>74.117647058823536</v>
      </c>
      <c r="AJ122" s="19">
        <f>IF(G122=0,0,V122/(G122*24))</f>
        <v>14.779411764705882</v>
      </c>
      <c r="AK122" s="19">
        <f t="shared" si="17"/>
        <v>0.58982507724947841</v>
      </c>
      <c r="AL122" s="19">
        <f>IF(H122=0,0,H122/G122)</f>
        <v>0.83272058823529416</v>
      </c>
      <c r="AM122" s="19">
        <f t="shared" si="30"/>
        <v>7.1666666666666661</v>
      </c>
      <c r="AN122" s="19">
        <f t="shared" si="30"/>
        <v>0.35</v>
      </c>
      <c r="AO122" s="19">
        <f t="shared" si="30"/>
        <v>0</v>
      </c>
      <c r="AP122" s="19">
        <f t="shared" si="30"/>
        <v>0</v>
      </c>
      <c r="AQ122" s="19">
        <f t="shared" si="30"/>
        <v>0</v>
      </c>
      <c r="AR122" s="19">
        <f t="shared" si="30"/>
        <v>0</v>
      </c>
      <c r="AS122" s="19">
        <f t="shared" si="30"/>
        <v>0</v>
      </c>
      <c r="AT122" s="19">
        <f t="shared" si="30"/>
        <v>0</v>
      </c>
      <c r="AU122" s="19">
        <f t="shared" si="30"/>
        <v>1.5166666666666666</v>
      </c>
      <c r="AV122" s="19">
        <f t="shared" si="30"/>
        <v>1.6666666666666666E-2</v>
      </c>
      <c r="AW122" s="19">
        <f>G122*24</f>
        <v>9.0666666666666664</v>
      </c>
      <c r="AX122" s="19">
        <f t="shared" si="22"/>
        <v>7.5166666666666657</v>
      </c>
      <c r="AY122" s="21">
        <f>D122+E122</f>
        <v>44114.006249999999</v>
      </c>
      <c r="AZ122" s="21">
        <f>AY122+G122</f>
        <v>44114.384027777778</v>
      </c>
      <c r="BA122" t="str">
        <f>IF(AND(HOUR(E122)&gt;=6,HOUR(E122)&lt;14),"Turno2",IF(AND(HOUR(E122)&gt;=14,HOUR(E122)&lt;22),"Turno3","Turno1"))</f>
        <v>Turno1</v>
      </c>
      <c r="BB122" s="22">
        <f>D122*1</f>
        <v>44114</v>
      </c>
      <c r="BC122">
        <f t="shared" si="18"/>
        <v>7.6000000000003638</v>
      </c>
      <c r="BD122" s="23">
        <f t="shared" si="23"/>
        <v>-8.3333333333698079E-2</v>
      </c>
      <c r="BE122" s="24" t="str">
        <f t="shared" si="19"/>
        <v>SI</v>
      </c>
      <c r="BF122" s="54">
        <v>12</v>
      </c>
      <c r="BG122" s="54">
        <v>26</v>
      </c>
      <c r="BH122" s="70">
        <v>202</v>
      </c>
      <c r="BI122" s="55">
        <f t="shared" si="24"/>
        <v>68</v>
      </c>
      <c r="BJ122" s="54" t="s">
        <v>80</v>
      </c>
      <c r="BK122" s="54">
        <v>0.32</v>
      </c>
      <c r="BL122" s="54" t="s">
        <v>74</v>
      </c>
      <c r="BM122" s="55">
        <f t="shared" si="31"/>
        <v>-1.807440476190475E-2</v>
      </c>
      <c r="BN122" s="54">
        <f t="shared" si="20"/>
        <v>215.04</v>
      </c>
      <c r="BO122" s="55">
        <f t="shared" si="25"/>
        <v>0.93936011904761907</v>
      </c>
      <c r="BU122" s="28">
        <f>+G122*24</f>
        <v>9.0666666666666664</v>
      </c>
      <c r="BV122">
        <f t="shared" si="26"/>
        <v>7.6000000000003638</v>
      </c>
    </row>
    <row r="123" spans="1:74" x14ac:dyDescent="0.25">
      <c r="A123" s="53">
        <v>44105</v>
      </c>
      <c r="B123" s="13"/>
      <c r="C123" s="14">
        <v>52</v>
      </c>
      <c r="D123" s="15">
        <v>44114</v>
      </c>
      <c r="E123" s="16">
        <v>0.41180555555555554</v>
      </c>
      <c r="F123" s="16">
        <v>0.55277777777777781</v>
      </c>
      <c r="G123" s="16">
        <v>0.14097222222222222</v>
      </c>
      <c r="H123" s="16">
        <v>0.12847222222222224</v>
      </c>
      <c r="I123" s="17">
        <f t="shared" si="21"/>
        <v>3.0833333333333339</v>
      </c>
      <c r="J123" s="14" t="s">
        <v>75</v>
      </c>
      <c r="K123" s="14" t="s">
        <v>102</v>
      </c>
      <c r="L123" s="14" t="s">
        <v>100</v>
      </c>
      <c r="M123" s="14" t="s">
        <v>80</v>
      </c>
      <c r="N123" s="14">
        <v>8135.05</v>
      </c>
      <c r="O123" s="14">
        <v>8138.2</v>
      </c>
      <c r="P123" s="14">
        <v>266</v>
      </c>
      <c r="Q123" s="18">
        <v>87.134</v>
      </c>
      <c r="R123" s="14">
        <v>791</v>
      </c>
      <c r="S123" s="14">
        <v>0</v>
      </c>
      <c r="T123" s="14">
        <v>597</v>
      </c>
      <c r="U123" s="14">
        <v>597</v>
      </c>
      <c r="V123" s="14">
        <v>54</v>
      </c>
      <c r="W123" s="16">
        <v>0.12152777777777778</v>
      </c>
      <c r="X123" s="16">
        <v>6.2499999999999995E-3</v>
      </c>
      <c r="Y123" s="16">
        <v>0</v>
      </c>
      <c r="Z123" s="16">
        <v>0</v>
      </c>
      <c r="AA123" s="16">
        <v>0</v>
      </c>
      <c r="AB123" s="16">
        <v>1.1805555555555555E-2</v>
      </c>
      <c r="AC123" s="16">
        <v>0</v>
      </c>
      <c r="AD123" s="16">
        <v>0</v>
      </c>
      <c r="AE123" s="16">
        <v>0</v>
      </c>
      <c r="AF123" s="16">
        <v>6.9444444444444447E-4</v>
      </c>
      <c r="AG123" s="19">
        <f>IF(G123=0,0,Q123/(G123*24))</f>
        <v>25.753891625615765</v>
      </c>
      <c r="AH123" s="19">
        <f t="shared" si="16"/>
        <v>0.32757142857142857</v>
      </c>
      <c r="AI123" s="20">
        <f>IF(P123=0,0,P123/(G123*24))</f>
        <v>78.620689655172413</v>
      </c>
      <c r="AJ123" s="19">
        <f>IF(G123=0,0,V123/(G123*24))</f>
        <v>15.960591133004927</v>
      </c>
      <c r="AK123" s="19">
        <f t="shared" si="17"/>
        <v>0.61973512061881697</v>
      </c>
      <c r="AL123" s="19">
        <f>IF(H123=0,0,H123/G123)</f>
        <v>0.91133004926108385</v>
      </c>
      <c r="AM123" s="19">
        <f t="shared" si="30"/>
        <v>2.9166666666666665</v>
      </c>
      <c r="AN123" s="19">
        <f t="shared" si="30"/>
        <v>0.15</v>
      </c>
      <c r="AO123" s="19">
        <f t="shared" si="30"/>
        <v>0</v>
      </c>
      <c r="AP123" s="19">
        <f t="shared" si="30"/>
        <v>0</v>
      </c>
      <c r="AQ123" s="19">
        <f t="shared" si="30"/>
        <v>0</v>
      </c>
      <c r="AR123" s="19">
        <f t="shared" si="30"/>
        <v>0.28333333333333333</v>
      </c>
      <c r="AS123" s="19">
        <f t="shared" si="30"/>
        <v>0</v>
      </c>
      <c r="AT123" s="19">
        <f t="shared" si="30"/>
        <v>0</v>
      </c>
      <c r="AU123" s="19">
        <f t="shared" si="30"/>
        <v>0</v>
      </c>
      <c r="AV123" s="19">
        <f t="shared" si="30"/>
        <v>1.6666666666666666E-2</v>
      </c>
      <c r="AW123" s="19">
        <f>G123*24</f>
        <v>3.3833333333333333</v>
      </c>
      <c r="AX123" s="19">
        <f t="shared" si="22"/>
        <v>3.0666666666666664</v>
      </c>
      <c r="AY123" s="21">
        <f>D123+E123</f>
        <v>44114.411805555559</v>
      </c>
      <c r="AZ123" s="21">
        <f>AY123+G123</f>
        <v>44114.552777777782</v>
      </c>
      <c r="BA123" t="str">
        <f>IF(AND(HOUR(E123)&gt;=6,HOUR(E123)&lt;14),"Turno2",IF(AND(HOUR(E123)&gt;=14,HOUR(E123)&lt;22),"Turno3","Turno1"))</f>
        <v>Turno2</v>
      </c>
      <c r="BB123" s="22">
        <f>D123*1</f>
        <v>44114</v>
      </c>
      <c r="BC123">
        <f t="shared" si="18"/>
        <v>3.1499999999996362</v>
      </c>
      <c r="BD123" s="23">
        <f t="shared" si="23"/>
        <v>-8.3333333332969772E-2</v>
      </c>
      <c r="BE123" s="24" t="str">
        <f t="shared" si="19"/>
        <v>SI</v>
      </c>
      <c r="BF123" s="54">
        <v>12</v>
      </c>
      <c r="BG123" s="54">
        <v>27</v>
      </c>
      <c r="BH123" s="54">
        <v>49</v>
      </c>
      <c r="BI123" s="55">
        <f t="shared" si="24"/>
        <v>-5</v>
      </c>
      <c r="BJ123" s="54" t="s">
        <v>80</v>
      </c>
      <c r="BK123" s="54">
        <v>0.32</v>
      </c>
      <c r="BL123" s="54" t="s">
        <v>74</v>
      </c>
      <c r="BM123" s="55">
        <f t="shared" si="31"/>
        <v>-7.5714285714285623E-3</v>
      </c>
      <c r="BN123" s="54">
        <f t="shared" si="20"/>
        <v>85.12</v>
      </c>
      <c r="BO123" s="55">
        <f t="shared" si="25"/>
        <v>0.57565789473684204</v>
      </c>
      <c r="BU123" s="28">
        <f>+G123*24</f>
        <v>3.3833333333333333</v>
      </c>
      <c r="BV123">
        <f t="shared" si="26"/>
        <v>3.1499999999996362</v>
      </c>
    </row>
    <row r="124" spans="1:74" x14ac:dyDescent="0.25">
      <c r="A124" s="53">
        <v>44105</v>
      </c>
      <c r="B124" s="13"/>
      <c r="C124" s="14">
        <v>23</v>
      </c>
      <c r="D124" s="15">
        <v>44114</v>
      </c>
      <c r="E124" s="16">
        <v>0.61319444444444449</v>
      </c>
      <c r="F124" s="16">
        <v>0.98472222222222217</v>
      </c>
      <c r="G124" s="16">
        <v>0.37083333333333335</v>
      </c>
      <c r="H124" s="16">
        <v>0.31180555555555556</v>
      </c>
      <c r="I124" s="17">
        <f t="shared" si="21"/>
        <v>7.4833333333333334</v>
      </c>
      <c r="J124" s="14" t="s">
        <v>70</v>
      </c>
      <c r="K124" s="14" t="s">
        <v>101</v>
      </c>
      <c r="L124" s="14" t="s">
        <v>100</v>
      </c>
      <c r="M124" s="14" t="s">
        <v>80</v>
      </c>
      <c r="N124" s="14">
        <v>8138.45</v>
      </c>
      <c r="O124" s="14">
        <v>8146</v>
      </c>
      <c r="P124" s="14">
        <v>717</v>
      </c>
      <c r="Q124" s="18">
        <v>228.00200000000001</v>
      </c>
      <c r="R124" s="14">
        <v>2248</v>
      </c>
      <c r="S124" s="14">
        <v>0</v>
      </c>
      <c r="T124" s="14">
        <v>1259</v>
      </c>
      <c r="U124" s="14">
        <v>1259</v>
      </c>
      <c r="V124" s="14">
        <v>132</v>
      </c>
      <c r="W124" s="16">
        <v>0.29652777777777778</v>
      </c>
      <c r="X124" s="16">
        <v>1.2499999999999999E-2</v>
      </c>
      <c r="Y124" s="16">
        <v>0</v>
      </c>
      <c r="Z124" s="16">
        <v>0</v>
      </c>
      <c r="AA124" s="16">
        <v>0</v>
      </c>
      <c r="AB124" s="16">
        <v>3.472222222222222E-3</v>
      </c>
      <c r="AC124" s="16">
        <v>0</v>
      </c>
      <c r="AD124" s="16">
        <v>1.3194444444444444E-2</v>
      </c>
      <c r="AE124" s="16">
        <v>4.1666666666666664E-2</v>
      </c>
      <c r="AF124" s="16">
        <v>2.0833333333333333E-3</v>
      </c>
      <c r="AG124" s="19">
        <f>IF(G124=0,0,Q124/(G124*24))</f>
        <v>25.618202247191011</v>
      </c>
      <c r="AH124" s="19">
        <f t="shared" si="16"/>
        <v>0.31799442119944216</v>
      </c>
      <c r="AI124" s="20">
        <f>IF(P124=0,0,P124/(G124*24))</f>
        <v>80.561797752808985</v>
      </c>
      <c r="AJ124" s="19">
        <f>IF(G124=0,0,V124/(G124*24))</f>
        <v>14.831460674157302</v>
      </c>
      <c r="AK124" s="19">
        <f t="shared" si="17"/>
        <v>0.57894228997991248</v>
      </c>
      <c r="AL124" s="19">
        <f>IF(H124=0,0,H124/G124)</f>
        <v>0.84082397003745313</v>
      </c>
      <c r="AM124" s="19">
        <f t="shared" ref="AM124:AV139" si="32">W124*24</f>
        <v>7.1166666666666671</v>
      </c>
      <c r="AN124" s="19">
        <f t="shared" si="32"/>
        <v>0.3</v>
      </c>
      <c r="AO124" s="19">
        <f t="shared" si="32"/>
        <v>0</v>
      </c>
      <c r="AP124" s="19">
        <f t="shared" si="32"/>
        <v>0</v>
      </c>
      <c r="AQ124" s="19">
        <f t="shared" si="32"/>
        <v>0</v>
      </c>
      <c r="AR124" s="19">
        <f t="shared" si="32"/>
        <v>8.3333333333333329E-2</v>
      </c>
      <c r="AS124" s="19">
        <f t="shared" si="32"/>
        <v>0</v>
      </c>
      <c r="AT124" s="19">
        <f t="shared" si="32"/>
        <v>0.31666666666666665</v>
      </c>
      <c r="AU124" s="19">
        <f t="shared" si="32"/>
        <v>1</v>
      </c>
      <c r="AV124" s="19">
        <f t="shared" si="32"/>
        <v>0.05</v>
      </c>
      <c r="AW124" s="19">
        <f>G124*24</f>
        <v>8.9</v>
      </c>
      <c r="AX124" s="19">
        <f t="shared" si="22"/>
        <v>7.416666666666667</v>
      </c>
      <c r="AY124" s="21">
        <f>D124+E124</f>
        <v>44114.613194444442</v>
      </c>
      <c r="AZ124" s="21">
        <f>AY124+G124</f>
        <v>44114.984027777777</v>
      </c>
      <c r="BA124" t="str">
        <f>IF(AND(HOUR(E124)&gt;=6,HOUR(E124)&lt;14),"Turno2",IF(AND(HOUR(E124)&gt;=14,HOUR(E124)&lt;22),"Turno3","Turno1"))</f>
        <v>Turno3</v>
      </c>
      <c r="BB124" s="22">
        <f>D124*1</f>
        <v>44114</v>
      </c>
      <c r="BC124">
        <f t="shared" si="18"/>
        <v>7.5500000000001819</v>
      </c>
      <c r="BD124" s="23">
        <f t="shared" si="23"/>
        <v>-0.13333333333351494</v>
      </c>
      <c r="BE124" s="24" t="str">
        <f t="shared" si="19"/>
        <v>SI</v>
      </c>
      <c r="BF124" s="54">
        <v>12</v>
      </c>
      <c r="BG124" s="54">
        <v>28</v>
      </c>
      <c r="BH124" s="54">
        <v>157</v>
      </c>
      <c r="BI124" s="55">
        <f t="shared" si="24"/>
        <v>25</v>
      </c>
      <c r="BJ124" s="54" t="s">
        <v>80</v>
      </c>
      <c r="BK124" s="54">
        <v>0.32</v>
      </c>
      <c r="BL124" s="54" t="s">
        <v>74</v>
      </c>
      <c r="BM124" s="55">
        <f t="shared" si="31"/>
        <v>2.0055788005578501E-3</v>
      </c>
      <c r="BN124" s="54">
        <f t="shared" si="20"/>
        <v>229.44</v>
      </c>
      <c r="BO124" s="55">
        <f t="shared" si="25"/>
        <v>0.68427475592747555</v>
      </c>
      <c r="BU124" s="28">
        <f>+G124*24</f>
        <v>8.9</v>
      </c>
      <c r="BV124">
        <f t="shared" si="26"/>
        <v>7.5500000000001819</v>
      </c>
    </row>
    <row r="125" spans="1:74" x14ac:dyDescent="0.25">
      <c r="A125" s="53">
        <v>44105</v>
      </c>
      <c r="B125" s="13"/>
      <c r="C125" s="14">
        <v>34</v>
      </c>
      <c r="D125" s="15">
        <v>44115</v>
      </c>
      <c r="E125" s="16">
        <v>4.8611111111111112E-3</v>
      </c>
      <c r="F125" s="16">
        <v>0.55138888888888882</v>
      </c>
      <c r="G125" s="16">
        <v>0.54583333333333328</v>
      </c>
      <c r="H125" s="16">
        <v>0.48125000000000001</v>
      </c>
      <c r="I125" s="17">
        <f t="shared" si="21"/>
        <v>11.55</v>
      </c>
      <c r="J125" s="14" t="s">
        <v>77</v>
      </c>
      <c r="K125" s="14" t="s">
        <v>98</v>
      </c>
      <c r="L125" s="14" t="s">
        <v>100</v>
      </c>
      <c r="M125" s="14" t="s">
        <v>80</v>
      </c>
      <c r="N125" s="14">
        <v>8146</v>
      </c>
      <c r="O125" s="14">
        <v>8153.95</v>
      </c>
      <c r="P125" s="14">
        <v>499</v>
      </c>
      <c r="Q125" s="18">
        <v>149.68</v>
      </c>
      <c r="R125" s="14">
        <v>1454</v>
      </c>
      <c r="S125" s="14">
        <v>541</v>
      </c>
      <c r="T125" s="14">
        <v>919</v>
      </c>
      <c r="U125" s="14">
        <v>1460</v>
      </c>
      <c r="V125" s="14">
        <v>126</v>
      </c>
      <c r="W125" s="16">
        <v>0.28958333333333336</v>
      </c>
      <c r="X125" s="16">
        <v>3.472222222222222E-3</v>
      </c>
      <c r="Y125" s="16">
        <v>9.0277777777777787E-3</v>
      </c>
      <c r="Z125" s="16">
        <v>0</v>
      </c>
      <c r="AA125" s="16">
        <v>0</v>
      </c>
      <c r="AB125" s="16">
        <v>6.9444444444444441E-3</v>
      </c>
      <c r="AC125" s="16">
        <v>0</v>
      </c>
      <c r="AD125" s="16">
        <v>2.9166666666666664E-2</v>
      </c>
      <c r="AE125" s="16">
        <v>2.7777777777777776E-2</v>
      </c>
      <c r="AF125" s="16">
        <v>0.17777777777777778</v>
      </c>
      <c r="AG125" s="19">
        <f>IF(G125=0,0,Q125/(G125*24))</f>
        <v>11.425954198473285</v>
      </c>
      <c r="AH125" s="19">
        <f t="shared" si="16"/>
        <v>0.29995991983967935</v>
      </c>
      <c r="AI125" s="20">
        <f>IF(P125=0,0,P125/(G125*24))</f>
        <v>38.091603053435122</v>
      </c>
      <c r="AJ125" s="19">
        <f>IF(G125=0,0,V125/(G125*24))</f>
        <v>9.6183206106870252</v>
      </c>
      <c r="AK125" s="19">
        <f t="shared" si="17"/>
        <v>0.84179583110636025</v>
      </c>
      <c r="AL125" s="19">
        <f>IF(H125=0,0,H125/G125)</f>
        <v>0.88167938931297718</v>
      </c>
      <c r="AM125" s="19">
        <f t="shared" si="32"/>
        <v>6.9500000000000011</v>
      </c>
      <c r="AN125" s="19">
        <f t="shared" si="32"/>
        <v>8.3333333333333329E-2</v>
      </c>
      <c r="AO125" s="19">
        <f t="shared" si="32"/>
        <v>0.21666666666666667</v>
      </c>
      <c r="AP125" s="19">
        <f t="shared" si="32"/>
        <v>0</v>
      </c>
      <c r="AQ125" s="19">
        <f t="shared" si="32"/>
        <v>0</v>
      </c>
      <c r="AR125" s="19">
        <f t="shared" si="32"/>
        <v>0.16666666666666666</v>
      </c>
      <c r="AS125" s="19">
        <f t="shared" si="32"/>
        <v>0</v>
      </c>
      <c r="AT125" s="19">
        <f t="shared" si="32"/>
        <v>0.7</v>
      </c>
      <c r="AU125" s="19">
        <f t="shared" si="32"/>
        <v>0.66666666666666663</v>
      </c>
      <c r="AV125" s="19">
        <f t="shared" si="32"/>
        <v>4.2666666666666666</v>
      </c>
      <c r="AW125" s="19">
        <f>G125*24</f>
        <v>13.099999999999998</v>
      </c>
      <c r="AX125" s="19">
        <f t="shared" si="22"/>
        <v>7.2500000000000009</v>
      </c>
      <c r="AY125" s="21">
        <f>D125+E125</f>
        <v>44115.004861111112</v>
      </c>
      <c r="AZ125" s="21">
        <f>AY125+G125</f>
        <v>44115.550694444442</v>
      </c>
      <c r="BA125" t="str">
        <f>IF(AND(HOUR(E125)&gt;=6,HOUR(E125)&lt;14),"Turno2",IF(AND(HOUR(E125)&gt;=14,HOUR(E125)&lt;22),"Turno3","Turno1"))</f>
        <v>Turno1</v>
      </c>
      <c r="BB125" s="22">
        <f>D125*1</f>
        <v>44115</v>
      </c>
      <c r="BC125">
        <f t="shared" si="18"/>
        <v>7.9499999999998181</v>
      </c>
      <c r="BD125" s="23">
        <f t="shared" si="23"/>
        <v>-0.69999999999981721</v>
      </c>
      <c r="BE125" s="24" t="str">
        <f t="shared" si="19"/>
        <v>SI</v>
      </c>
      <c r="BF125" s="54">
        <v>12</v>
      </c>
      <c r="BG125" s="54">
        <v>29</v>
      </c>
      <c r="BH125" s="54">
        <v>135</v>
      </c>
      <c r="BI125" s="55">
        <f t="shared" si="24"/>
        <v>9</v>
      </c>
      <c r="BJ125" s="54" t="s">
        <v>80</v>
      </c>
      <c r="BK125" s="54">
        <v>0.32</v>
      </c>
      <c r="BL125" s="54" t="s">
        <v>74</v>
      </c>
      <c r="BM125" s="55">
        <f t="shared" si="31"/>
        <v>2.0040080160320661E-2</v>
      </c>
      <c r="BN125" s="54">
        <f t="shared" si="20"/>
        <v>159.68</v>
      </c>
      <c r="BO125" s="55">
        <f t="shared" si="25"/>
        <v>0.84544088176352705</v>
      </c>
      <c r="BU125" s="28">
        <f>+G125*24</f>
        <v>13.099999999999998</v>
      </c>
      <c r="BV125">
        <f t="shared" si="26"/>
        <v>7.9499999999998181</v>
      </c>
    </row>
    <row r="126" spans="1:74" x14ac:dyDescent="0.25">
      <c r="A126" s="53">
        <v>44105</v>
      </c>
      <c r="B126" s="13"/>
      <c r="C126" s="14">
        <v>26</v>
      </c>
      <c r="D126" s="15">
        <v>44115</v>
      </c>
      <c r="E126" s="16">
        <v>0.63055555555555554</v>
      </c>
      <c r="F126" s="16">
        <v>0.98402777777777783</v>
      </c>
      <c r="G126" s="16">
        <v>0.35347222222222219</v>
      </c>
      <c r="H126" s="16">
        <v>0.30694444444444441</v>
      </c>
      <c r="I126" s="17">
        <f t="shared" si="21"/>
        <v>7.3666666666666654</v>
      </c>
      <c r="J126" s="14" t="s">
        <v>70</v>
      </c>
      <c r="K126" s="14" t="s">
        <v>101</v>
      </c>
      <c r="L126" s="14" t="s">
        <v>100</v>
      </c>
      <c r="M126" s="14" t="s">
        <v>80</v>
      </c>
      <c r="N126" s="14">
        <v>8153.95</v>
      </c>
      <c r="O126" s="14">
        <v>8161.25</v>
      </c>
      <c r="P126" s="14">
        <v>614</v>
      </c>
      <c r="Q126" s="18">
        <v>199.24100000000001</v>
      </c>
      <c r="R126" s="14">
        <v>1896</v>
      </c>
      <c r="S126" s="14">
        <v>0</v>
      </c>
      <c r="T126" s="14">
        <v>1746</v>
      </c>
      <c r="U126" s="14">
        <v>1746</v>
      </c>
      <c r="V126" s="14">
        <v>116</v>
      </c>
      <c r="W126" s="16">
        <v>0.28472222222222221</v>
      </c>
      <c r="X126" s="16">
        <v>1.4583333333333332E-2</v>
      </c>
      <c r="Y126" s="16">
        <v>0</v>
      </c>
      <c r="Z126" s="16">
        <v>0</v>
      </c>
      <c r="AA126" s="16">
        <v>0</v>
      </c>
      <c r="AB126" s="16">
        <v>1.1805555555555555E-2</v>
      </c>
      <c r="AC126" s="16">
        <v>0</v>
      </c>
      <c r="AD126" s="16">
        <v>0</v>
      </c>
      <c r="AE126" s="16">
        <v>3.4027777777777775E-2</v>
      </c>
      <c r="AF126" s="16">
        <v>6.9444444444444441E-3</v>
      </c>
      <c r="AG126" s="19">
        <f>IF(G126=0,0,Q126/(G126*24))</f>
        <v>23.486168958742635</v>
      </c>
      <c r="AH126" s="19">
        <f t="shared" si="16"/>
        <v>0.32449674267100981</v>
      </c>
      <c r="AI126" s="20">
        <f>IF(P126=0,0,P126/(G126*24))</f>
        <v>72.377210216110029</v>
      </c>
      <c r="AJ126" s="19">
        <f>IF(G126=0,0,V126/(G126*24))</f>
        <v>13.673870333988214</v>
      </c>
      <c r="AK126" s="19">
        <f t="shared" si="17"/>
        <v>0.58220948499555814</v>
      </c>
      <c r="AL126" s="19">
        <f>IF(H126=0,0,H126/G126)</f>
        <v>0.868369351669941</v>
      </c>
      <c r="AM126" s="19">
        <f t="shared" si="32"/>
        <v>6.833333333333333</v>
      </c>
      <c r="AN126" s="19">
        <f t="shared" si="32"/>
        <v>0.35</v>
      </c>
      <c r="AO126" s="19">
        <f t="shared" si="32"/>
        <v>0</v>
      </c>
      <c r="AP126" s="19">
        <f t="shared" si="32"/>
        <v>0</v>
      </c>
      <c r="AQ126" s="19">
        <f t="shared" si="32"/>
        <v>0</v>
      </c>
      <c r="AR126" s="19">
        <f t="shared" si="32"/>
        <v>0.28333333333333333</v>
      </c>
      <c r="AS126" s="19">
        <f t="shared" si="32"/>
        <v>0</v>
      </c>
      <c r="AT126" s="19">
        <f t="shared" si="32"/>
        <v>0</v>
      </c>
      <c r="AU126" s="19">
        <f t="shared" si="32"/>
        <v>0.81666666666666665</v>
      </c>
      <c r="AV126" s="19">
        <f t="shared" si="32"/>
        <v>0.16666666666666666</v>
      </c>
      <c r="AW126" s="19">
        <f>G126*24</f>
        <v>8.4833333333333325</v>
      </c>
      <c r="AX126" s="19">
        <f t="shared" si="22"/>
        <v>7.1833333333333327</v>
      </c>
      <c r="AY126" s="21">
        <f>D126+E126</f>
        <v>44115.630555555559</v>
      </c>
      <c r="AZ126" s="21">
        <f>AY126+G126</f>
        <v>44115.984027777784</v>
      </c>
      <c r="BA126" t="str">
        <f>IF(AND(HOUR(E126)&gt;=6,HOUR(E126)&lt;14),"Turno2",IF(AND(HOUR(E126)&gt;=14,HOUR(E126)&lt;22),"Turno3","Turno1"))</f>
        <v>Turno3</v>
      </c>
      <c r="BB126" s="22">
        <f>D126*1</f>
        <v>44115</v>
      </c>
      <c r="BC126">
        <f t="shared" si="18"/>
        <v>7.3000000000001819</v>
      </c>
      <c r="BD126" s="23">
        <f t="shared" si="23"/>
        <v>-0.11666666666684922</v>
      </c>
      <c r="BE126" s="24" t="str">
        <f t="shared" si="19"/>
        <v>SI</v>
      </c>
      <c r="BF126" s="54">
        <v>12</v>
      </c>
      <c r="BG126" s="54">
        <v>30</v>
      </c>
      <c r="BH126" s="54">
        <v>130</v>
      </c>
      <c r="BI126" s="55">
        <f t="shared" si="24"/>
        <v>14</v>
      </c>
      <c r="BJ126" s="54" t="s">
        <v>80</v>
      </c>
      <c r="BK126" s="54">
        <v>0.32</v>
      </c>
      <c r="BL126" s="54" t="s">
        <v>74</v>
      </c>
      <c r="BM126" s="55">
        <f t="shared" si="31"/>
        <v>-4.4967426710098013E-3</v>
      </c>
      <c r="BN126" s="54">
        <f t="shared" si="20"/>
        <v>196.48000000000002</v>
      </c>
      <c r="BO126" s="55">
        <f t="shared" si="25"/>
        <v>0.66164495114006505</v>
      </c>
      <c r="BU126" s="28">
        <f>+G126*24</f>
        <v>8.4833333333333325</v>
      </c>
      <c r="BV126">
        <f t="shared" si="26"/>
        <v>7.3000000000001819</v>
      </c>
    </row>
    <row r="127" spans="1:74" x14ac:dyDescent="0.25">
      <c r="A127" s="53">
        <v>44105</v>
      </c>
      <c r="B127" s="13"/>
      <c r="C127" s="14">
        <v>40</v>
      </c>
      <c r="D127" s="15">
        <v>44116</v>
      </c>
      <c r="E127" s="16">
        <v>4.8611111111111112E-3</v>
      </c>
      <c r="F127" s="16">
        <v>0.45555555555555555</v>
      </c>
      <c r="G127" s="16">
        <v>0.45069444444444445</v>
      </c>
      <c r="H127" s="16">
        <v>0.43333333333333335</v>
      </c>
      <c r="I127" s="17">
        <f t="shared" si="21"/>
        <v>10.4</v>
      </c>
      <c r="J127" s="14" t="s">
        <v>77</v>
      </c>
      <c r="K127" s="14" t="s">
        <v>98</v>
      </c>
      <c r="L127" s="14" t="s">
        <v>100</v>
      </c>
      <c r="M127" s="14" t="s">
        <v>80</v>
      </c>
      <c r="N127" s="14">
        <v>8161.25</v>
      </c>
      <c r="O127" s="14">
        <v>8170.25</v>
      </c>
      <c r="P127" s="14">
        <v>649</v>
      </c>
      <c r="Q127" s="18">
        <v>200.68299999999999</v>
      </c>
      <c r="R127" s="14">
        <v>1915</v>
      </c>
      <c r="S127" s="14">
        <v>0</v>
      </c>
      <c r="T127" s="14">
        <v>2530</v>
      </c>
      <c r="U127" s="14">
        <v>2530</v>
      </c>
      <c r="V127" s="14">
        <v>161</v>
      </c>
      <c r="W127" s="16">
        <v>0.33749999999999997</v>
      </c>
      <c r="X127" s="16">
        <v>2.2916666666666669E-2</v>
      </c>
      <c r="Y127" s="16">
        <v>0</v>
      </c>
      <c r="Z127" s="16">
        <v>0</v>
      </c>
      <c r="AA127" s="16">
        <v>0</v>
      </c>
      <c r="AB127" s="16">
        <v>1.1805555555555555E-2</v>
      </c>
      <c r="AC127" s="16">
        <v>0</v>
      </c>
      <c r="AD127" s="16">
        <v>4.8611111111111112E-3</v>
      </c>
      <c r="AE127" s="16">
        <v>0</v>
      </c>
      <c r="AF127" s="16">
        <v>7.2222222222222229E-2</v>
      </c>
      <c r="AG127" s="19">
        <f>IF(G127=0,0,Q127/(G127*24))</f>
        <v>18.553127889060093</v>
      </c>
      <c r="AH127" s="19">
        <f t="shared" si="16"/>
        <v>0.30921879815100151</v>
      </c>
      <c r="AI127" s="20">
        <f>IF(P127=0,0,P127/(G127*24))</f>
        <v>60</v>
      </c>
      <c r="AJ127" s="19">
        <f>IF(G127=0,0,V127/(G127*24))</f>
        <v>14.884437596302003</v>
      </c>
      <c r="AK127" s="19">
        <f t="shared" si="17"/>
        <v>0.80226028113990722</v>
      </c>
      <c r="AL127" s="19">
        <f>IF(H127=0,0,H127/G127)</f>
        <v>0.96147919876733434</v>
      </c>
      <c r="AM127" s="19">
        <f t="shared" si="32"/>
        <v>8.1</v>
      </c>
      <c r="AN127" s="19">
        <f t="shared" si="32"/>
        <v>0.55000000000000004</v>
      </c>
      <c r="AO127" s="19">
        <f t="shared" si="32"/>
        <v>0</v>
      </c>
      <c r="AP127" s="19">
        <f t="shared" si="32"/>
        <v>0</v>
      </c>
      <c r="AQ127" s="19">
        <f t="shared" si="32"/>
        <v>0</v>
      </c>
      <c r="AR127" s="19">
        <f t="shared" si="32"/>
        <v>0.28333333333333333</v>
      </c>
      <c r="AS127" s="19">
        <f t="shared" si="32"/>
        <v>0</v>
      </c>
      <c r="AT127" s="19">
        <f t="shared" si="32"/>
        <v>0.11666666666666667</v>
      </c>
      <c r="AU127" s="19">
        <f t="shared" si="32"/>
        <v>0</v>
      </c>
      <c r="AV127" s="19">
        <f t="shared" si="32"/>
        <v>1.7333333333333334</v>
      </c>
      <c r="AW127" s="19">
        <f>G127*24</f>
        <v>10.816666666666666</v>
      </c>
      <c r="AX127" s="19">
        <f t="shared" si="22"/>
        <v>8.65</v>
      </c>
      <c r="AY127" s="21">
        <f>D127+E127</f>
        <v>44116.004861111112</v>
      </c>
      <c r="AZ127" s="21">
        <f>AY127+G127</f>
        <v>44116.455555555556</v>
      </c>
      <c r="BA127" t="str">
        <f>IF(AND(HOUR(E127)&gt;=6,HOUR(E127)&lt;14),"Turno2",IF(AND(HOUR(E127)&gt;=14,HOUR(E127)&lt;22),"Turno3","Turno1"))</f>
        <v>Turno1</v>
      </c>
      <c r="BB127" s="22">
        <f>D127*1</f>
        <v>44116</v>
      </c>
      <c r="BC127">
        <f t="shared" si="18"/>
        <v>9</v>
      </c>
      <c r="BD127" s="23">
        <f t="shared" si="23"/>
        <v>-0.34999999999999964</v>
      </c>
      <c r="BE127" s="24" t="str">
        <f t="shared" si="19"/>
        <v>SI</v>
      </c>
      <c r="BF127" s="54">
        <v>12</v>
      </c>
      <c r="BG127" s="54">
        <v>31</v>
      </c>
      <c r="BH127" s="54">
        <v>173</v>
      </c>
      <c r="BI127" s="55">
        <f t="shared" si="24"/>
        <v>12</v>
      </c>
      <c r="BJ127" s="54" t="s">
        <v>80</v>
      </c>
      <c r="BK127" s="54">
        <v>0.32</v>
      </c>
      <c r="BL127" s="54" t="s">
        <v>74</v>
      </c>
      <c r="BM127" s="55">
        <f t="shared" si="31"/>
        <v>1.0781201848998501E-2</v>
      </c>
      <c r="BN127" s="54">
        <f t="shared" si="20"/>
        <v>207.68</v>
      </c>
      <c r="BO127" s="55">
        <f t="shared" si="25"/>
        <v>0.83301232665639446</v>
      </c>
      <c r="BU127" s="28">
        <f>+G127*24</f>
        <v>10.816666666666666</v>
      </c>
      <c r="BV127">
        <f t="shared" si="26"/>
        <v>9</v>
      </c>
    </row>
    <row r="128" spans="1:74" x14ac:dyDescent="0.25">
      <c r="A128" s="53">
        <v>44105</v>
      </c>
      <c r="B128" s="13"/>
      <c r="C128" s="14">
        <v>29</v>
      </c>
      <c r="D128" s="15">
        <v>44116</v>
      </c>
      <c r="E128" s="16">
        <v>0.60069444444444442</v>
      </c>
      <c r="F128" s="16">
        <v>0.99930555555555556</v>
      </c>
      <c r="G128" s="16">
        <v>0.3979166666666667</v>
      </c>
      <c r="H128" s="16">
        <v>0.3125</v>
      </c>
      <c r="I128" s="17">
        <f t="shared" si="21"/>
        <v>7.5</v>
      </c>
      <c r="J128" s="14" t="s">
        <v>70</v>
      </c>
      <c r="K128" s="14" t="s">
        <v>101</v>
      </c>
      <c r="L128" s="14" t="s">
        <v>100</v>
      </c>
      <c r="M128" s="14" t="s">
        <v>80</v>
      </c>
      <c r="N128" s="14">
        <v>8170.25</v>
      </c>
      <c r="O128" s="14">
        <v>8178.1</v>
      </c>
      <c r="P128" s="14">
        <v>672</v>
      </c>
      <c r="Q128" s="18">
        <v>230.31399999999999</v>
      </c>
      <c r="R128" s="14">
        <v>2175</v>
      </c>
      <c r="S128" s="14">
        <v>0</v>
      </c>
      <c r="T128" s="14">
        <v>1935</v>
      </c>
      <c r="U128" s="14">
        <v>1935</v>
      </c>
      <c r="V128" s="14">
        <v>129</v>
      </c>
      <c r="W128" s="16">
        <v>0.29166666666666669</v>
      </c>
      <c r="X128" s="16">
        <v>2.0833333333333332E-2</v>
      </c>
      <c r="Y128" s="16">
        <v>0</v>
      </c>
      <c r="Z128" s="16">
        <v>0</v>
      </c>
      <c r="AA128" s="16">
        <v>0</v>
      </c>
      <c r="AB128" s="16">
        <v>2.2222222222222223E-2</v>
      </c>
      <c r="AC128" s="16">
        <v>0</v>
      </c>
      <c r="AD128" s="16">
        <v>1.7361111111111112E-2</v>
      </c>
      <c r="AE128" s="16">
        <v>4.5138888888888888E-2</v>
      </c>
      <c r="AF128" s="16">
        <v>0</v>
      </c>
      <c r="AG128" s="19">
        <f>IF(G128=0,0,Q128/(G128*24))</f>
        <v>24.116649214659684</v>
      </c>
      <c r="AH128" s="19">
        <f t="shared" si="16"/>
        <v>0.34272916666666664</v>
      </c>
      <c r="AI128" s="20">
        <f>IF(P128=0,0,P128/(G128*24))</f>
        <v>70.366492146596855</v>
      </c>
      <c r="AJ128" s="19">
        <f>IF(G128=0,0,V128/(G128*24))</f>
        <v>13.507853403141361</v>
      </c>
      <c r="AK128" s="19">
        <f t="shared" si="17"/>
        <v>0.56010490026659254</v>
      </c>
      <c r="AL128" s="19">
        <f>IF(H128=0,0,H128/G128)</f>
        <v>0.78534031413612559</v>
      </c>
      <c r="AM128" s="19">
        <f t="shared" si="32"/>
        <v>7</v>
      </c>
      <c r="AN128" s="19">
        <f t="shared" si="32"/>
        <v>0.5</v>
      </c>
      <c r="AO128" s="19">
        <f t="shared" si="32"/>
        <v>0</v>
      </c>
      <c r="AP128" s="19">
        <f t="shared" si="32"/>
        <v>0</v>
      </c>
      <c r="AQ128" s="19">
        <f t="shared" si="32"/>
        <v>0</v>
      </c>
      <c r="AR128" s="19">
        <f t="shared" si="32"/>
        <v>0.53333333333333333</v>
      </c>
      <c r="AS128" s="19">
        <f t="shared" si="32"/>
        <v>0</v>
      </c>
      <c r="AT128" s="19">
        <f t="shared" si="32"/>
        <v>0.41666666666666669</v>
      </c>
      <c r="AU128" s="19">
        <f t="shared" si="32"/>
        <v>1.0833333333333333</v>
      </c>
      <c r="AV128" s="19">
        <f t="shared" si="32"/>
        <v>0</v>
      </c>
      <c r="AW128" s="19">
        <f>G128*24</f>
        <v>9.5500000000000007</v>
      </c>
      <c r="AX128" s="19">
        <f t="shared" si="22"/>
        <v>7.5</v>
      </c>
      <c r="AY128" s="21">
        <f>D128+E128</f>
        <v>44116.600694444445</v>
      </c>
      <c r="AZ128" s="21">
        <f>AY128+G128</f>
        <v>44116.998611111114</v>
      </c>
      <c r="BA128" t="str">
        <f>IF(AND(HOUR(E128)&gt;=6,HOUR(E128)&lt;14),"Turno2",IF(AND(HOUR(E128)&gt;=14,HOUR(E128)&lt;22),"Turno3","Turno1"))</f>
        <v>Turno3</v>
      </c>
      <c r="BB128" s="22">
        <f>D128*1</f>
        <v>44116</v>
      </c>
      <c r="BC128">
        <f t="shared" si="18"/>
        <v>7.8500000000003638</v>
      </c>
      <c r="BD128" s="23">
        <f t="shared" si="23"/>
        <v>-0.3500000000003638</v>
      </c>
      <c r="BE128" s="24" t="str">
        <f t="shared" si="19"/>
        <v>SI</v>
      </c>
      <c r="BF128" s="54">
        <v>12</v>
      </c>
      <c r="BG128" s="54">
        <v>32</v>
      </c>
      <c r="BH128" s="54">
        <v>143</v>
      </c>
      <c r="BI128" s="55">
        <f t="shared" si="24"/>
        <v>14</v>
      </c>
      <c r="BJ128" s="54" t="s">
        <v>80</v>
      </c>
      <c r="BK128" s="54">
        <v>0.32</v>
      </c>
      <c r="BL128" s="54" t="s">
        <v>74</v>
      </c>
      <c r="BM128" s="55">
        <f t="shared" si="31"/>
        <v>-2.2729166666666634E-2</v>
      </c>
      <c r="BN128" s="54">
        <f t="shared" si="20"/>
        <v>215.04</v>
      </c>
      <c r="BO128" s="55">
        <f t="shared" si="25"/>
        <v>0.66499255952380953</v>
      </c>
      <c r="BU128" s="28">
        <f>+G128*24</f>
        <v>9.5500000000000007</v>
      </c>
      <c r="BV128">
        <f t="shared" si="26"/>
        <v>7.8500000000003638</v>
      </c>
    </row>
    <row r="129" spans="1:74" x14ac:dyDescent="0.25">
      <c r="A129" s="53">
        <v>44105</v>
      </c>
      <c r="B129" s="13"/>
      <c r="C129" s="14">
        <v>41</v>
      </c>
      <c r="D129" s="15">
        <v>44116</v>
      </c>
      <c r="E129" s="16">
        <v>0.99930555555555556</v>
      </c>
      <c r="F129" s="16">
        <v>0.22152777777777777</v>
      </c>
      <c r="G129" s="16">
        <v>0.22152777777777777</v>
      </c>
      <c r="H129" s="16">
        <v>0.21597222222222223</v>
      </c>
      <c r="I129" s="17">
        <f t="shared" si="21"/>
        <v>5.1833333333333336</v>
      </c>
      <c r="J129" s="14" t="s">
        <v>77</v>
      </c>
      <c r="K129" s="14" t="s">
        <v>98</v>
      </c>
      <c r="L129" s="14" t="s">
        <v>100</v>
      </c>
      <c r="M129" s="14" t="s">
        <v>80</v>
      </c>
      <c r="N129" s="14">
        <v>8178.1</v>
      </c>
      <c r="O129" s="14">
        <v>8183.25</v>
      </c>
      <c r="P129" s="14">
        <v>366</v>
      </c>
      <c r="Q129" s="14">
        <v>128.22999999999999</v>
      </c>
      <c r="R129" s="14">
        <v>1093</v>
      </c>
      <c r="S129" s="14">
        <v>0</v>
      </c>
      <c r="T129" s="14">
        <v>1955</v>
      </c>
      <c r="U129" s="14">
        <v>1955</v>
      </c>
      <c r="V129" s="14">
        <v>96</v>
      </c>
      <c r="W129" s="16">
        <v>0.19583333333333333</v>
      </c>
      <c r="X129" s="16">
        <v>2.013888888888889E-2</v>
      </c>
      <c r="Y129" s="16">
        <v>0</v>
      </c>
      <c r="Z129" s="16">
        <v>0</v>
      </c>
      <c r="AA129" s="16">
        <v>0</v>
      </c>
      <c r="AB129" s="16">
        <v>4.8611111111111112E-3</v>
      </c>
      <c r="AC129" s="16">
        <v>0</v>
      </c>
      <c r="AD129" s="16">
        <v>0</v>
      </c>
      <c r="AE129" s="16">
        <v>0</v>
      </c>
      <c r="AF129" s="16">
        <v>0</v>
      </c>
      <c r="AG129" s="19">
        <f>IF(G129=0,0,Q129/(G129*24))</f>
        <v>24.118495297805641</v>
      </c>
      <c r="AH129" s="19">
        <f t="shared" si="16"/>
        <v>0.35035519125683057</v>
      </c>
      <c r="AI129" s="20">
        <f>IF(P129=0,0,P129/(G129*24))</f>
        <v>68.84012539184954</v>
      </c>
      <c r="AJ129" s="19">
        <f>IF(G129=0,0,V129/(G129*24))</f>
        <v>18.056426332288403</v>
      </c>
      <c r="AK129" s="19">
        <f t="shared" si="17"/>
        <v>0.74865476097637063</v>
      </c>
      <c r="AL129" s="19">
        <f>IF(H129=0,0,H129/G129)</f>
        <v>0.97492163009404398</v>
      </c>
      <c r="AM129" s="19">
        <f t="shared" si="32"/>
        <v>4.7</v>
      </c>
      <c r="AN129" s="19">
        <f t="shared" si="32"/>
        <v>0.48333333333333339</v>
      </c>
      <c r="AO129" s="19">
        <f t="shared" si="32"/>
        <v>0</v>
      </c>
      <c r="AP129" s="19">
        <f t="shared" si="32"/>
        <v>0</v>
      </c>
      <c r="AQ129" s="19">
        <f t="shared" si="32"/>
        <v>0</v>
      </c>
      <c r="AR129" s="19">
        <f t="shared" si="32"/>
        <v>0.11666666666666667</v>
      </c>
      <c r="AS129" s="19">
        <f t="shared" si="32"/>
        <v>0</v>
      </c>
      <c r="AT129" s="19">
        <f t="shared" si="32"/>
        <v>0</v>
      </c>
      <c r="AU129" s="19">
        <f t="shared" si="32"/>
        <v>0</v>
      </c>
      <c r="AV129" s="19">
        <f t="shared" si="32"/>
        <v>0</v>
      </c>
      <c r="AW129" s="19">
        <f>G129*24</f>
        <v>5.3166666666666664</v>
      </c>
      <c r="AX129" s="19">
        <f t="shared" si="22"/>
        <v>5.1833333333333336</v>
      </c>
      <c r="AY129" s="21">
        <f>D129+E129</f>
        <v>44116.999305555553</v>
      </c>
      <c r="AZ129" s="21">
        <f>AY129+G129</f>
        <v>44117.220833333333</v>
      </c>
      <c r="BA129" t="str">
        <f>IF(AND(HOUR(E129)&gt;=6,HOUR(E129)&lt;14),"Turno2",IF(AND(HOUR(E129)&gt;=14,HOUR(E129)&lt;22),"Turno3","Turno1"))</f>
        <v>Turno1</v>
      </c>
      <c r="BB129" s="22">
        <f>D129*1</f>
        <v>44116</v>
      </c>
      <c r="BC129">
        <f t="shared" si="18"/>
        <v>5.1499999999996362</v>
      </c>
      <c r="BD129" s="23">
        <f t="shared" si="23"/>
        <v>3.3333333333697368E-2</v>
      </c>
      <c r="BE129" s="24" t="str">
        <f t="shared" si="19"/>
        <v>SI</v>
      </c>
      <c r="BF129" s="54">
        <v>12</v>
      </c>
      <c r="BG129" s="54">
        <v>33</v>
      </c>
      <c r="BH129" s="54">
        <v>96</v>
      </c>
      <c r="BI129" s="55">
        <f t="shared" si="24"/>
        <v>0</v>
      </c>
      <c r="BJ129" s="54" t="s">
        <v>80</v>
      </c>
      <c r="BK129" s="54">
        <v>0.32</v>
      </c>
      <c r="BL129" s="54" t="s">
        <v>74</v>
      </c>
      <c r="BM129" s="55">
        <f t="shared" si="31"/>
        <v>-3.035519125683056E-2</v>
      </c>
      <c r="BN129" s="54">
        <f t="shared" si="20"/>
        <v>117.12</v>
      </c>
      <c r="BO129" s="55">
        <f t="shared" si="25"/>
        <v>0.81967213114754101</v>
      </c>
      <c r="BU129" s="28">
        <f>+G129*24</f>
        <v>5.3166666666666664</v>
      </c>
      <c r="BV129">
        <f t="shared" si="26"/>
        <v>5.1499999999996362</v>
      </c>
    </row>
    <row r="130" spans="1:74" x14ac:dyDescent="0.25">
      <c r="A130" s="53">
        <v>44105</v>
      </c>
      <c r="B130" s="13"/>
      <c r="C130" s="14">
        <v>42</v>
      </c>
      <c r="D130" s="15">
        <v>44117</v>
      </c>
      <c r="E130" s="16">
        <v>0.22152777777777777</v>
      </c>
      <c r="F130" s="16">
        <v>0.40833333333333338</v>
      </c>
      <c r="G130" s="16">
        <v>0.18611111111111112</v>
      </c>
      <c r="H130" s="16">
        <v>0.11944444444444445</v>
      </c>
      <c r="I130" s="17">
        <f t="shared" si="21"/>
        <v>2.8666666666666667</v>
      </c>
      <c r="J130" s="14" t="s">
        <v>87</v>
      </c>
      <c r="K130" s="14" t="s">
        <v>98</v>
      </c>
      <c r="L130" s="14" t="s">
        <v>100</v>
      </c>
      <c r="M130" s="14" t="s">
        <v>80</v>
      </c>
      <c r="N130" s="14">
        <v>8183.25</v>
      </c>
      <c r="O130" s="14">
        <v>8186.15</v>
      </c>
      <c r="P130" s="14">
        <v>199</v>
      </c>
      <c r="Q130" s="18">
        <v>69.47</v>
      </c>
      <c r="R130" s="14">
        <v>537</v>
      </c>
      <c r="S130" s="14">
        <v>533</v>
      </c>
      <c r="T130" s="14">
        <v>1062</v>
      </c>
      <c r="U130" s="14">
        <v>1595</v>
      </c>
      <c r="V130" s="14">
        <v>52</v>
      </c>
      <c r="W130" s="16">
        <v>0.10416666666666667</v>
      </c>
      <c r="X130" s="16">
        <v>6.9444444444444441E-3</v>
      </c>
      <c r="Y130" s="16">
        <v>6.9444444444444441E-3</v>
      </c>
      <c r="Z130" s="16">
        <v>0</v>
      </c>
      <c r="AA130" s="16">
        <v>0</v>
      </c>
      <c r="AB130" s="16">
        <v>5.347222222222222E-2</v>
      </c>
      <c r="AC130" s="16">
        <v>0</v>
      </c>
      <c r="AD130" s="16">
        <v>0</v>
      </c>
      <c r="AE130" s="16">
        <v>1.1805555555555555E-2</v>
      </c>
      <c r="AF130" s="16">
        <v>0</v>
      </c>
      <c r="AG130" s="19">
        <f>IF(G130=0,0,Q130/(G130*24))</f>
        <v>15.552985074626864</v>
      </c>
      <c r="AH130" s="19">
        <f t="shared" ref="AH130:AH148" si="33">IF(Q130=0,0,Q130/P130)</f>
        <v>0.34909547738693469</v>
      </c>
      <c r="AI130" s="20">
        <f>IF(P130=0,0,P130/(G130*24))</f>
        <v>44.552238805970148</v>
      </c>
      <c r="AJ130" s="19">
        <f>IF(G130=0,0,V130/(G130*24))</f>
        <v>11.641791044776118</v>
      </c>
      <c r="AK130" s="19">
        <f t="shared" ref="AK130:AK148" si="34">IF(Q130=0,0,V130/Q130)</f>
        <v>0.74852454296818771</v>
      </c>
      <c r="AL130" s="19">
        <f>IF(H130=0,0,H130/G130)</f>
        <v>0.64179104477611937</v>
      </c>
      <c r="AM130" s="19">
        <f t="shared" si="32"/>
        <v>2.5</v>
      </c>
      <c r="AN130" s="19">
        <f t="shared" si="32"/>
        <v>0.16666666666666666</v>
      </c>
      <c r="AO130" s="19">
        <f t="shared" si="32"/>
        <v>0.16666666666666666</v>
      </c>
      <c r="AP130" s="19">
        <f t="shared" si="32"/>
        <v>0</v>
      </c>
      <c r="AQ130" s="19">
        <f t="shared" si="32"/>
        <v>0</v>
      </c>
      <c r="AR130" s="19">
        <f t="shared" si="32"/>
        <v>1.2833333333333332</v>
      </c>
      <c r="AS130" s="19">
        <f t="shared" si="32"/>
        <v>0</v>
      </c>
      <c r="AT130" s="19">
        <f t="shared" si="32"/>
        <v>0</v>
      </c>
      <c r="AU130" s="19">
        <f t="shared" si="32"/>
        <v>0.28333333333333333</v>
      </c>
      <c r="AV130" s="19">
        <f t="shared" si="32"/>
        <v>0</v>
      </c>
      <c r="AW130" s="19">
        <f>G130*24</f>
        <v>4.4666666666666668</v>
      </c>
      <c r="AX130" s="19">
        <f t="shared" si="22"/>
        <v>2.833333333333333</v>
      </c>
      <c r="AY130" s="21">
        <f>D130+E130</f>
        <v>44117.22152777778</v>
      </c>
      <c r="AZ130" s="21">
        <f>AY130+G130</f>
        <v>44117.407638888893</v>
      </c>
      <c r="BA130" t="str">
        <f>IF(AND(HOUR(E130)&gt;=6,HOUR(E130)&lt;14),"Turno2",IF(AND(HOUR(E130)&gt;=14,HOUR(E130)&lt;22),"Turno3","Turno1"))</f>
        <v>Turno1</v>
      </c>
      <c r="BB130" s="22">
        <f>D130*1</f>
        <v>44117</v>
      </c>
      <c r="BC130">
        <f t="shared" ref="BC130:BC148" si="35">O130-N130</f>
        <v>2.8999999999996362</v>
      </c>
      <c r="BD130" s="23">
        <f t="shared" si="23"/>
        <v>-6.6666666666303165E-2</v>
      </c>
      <c r="BE130" s="24" t="str">
        <f t="shared" ref="BE130:BE148" si="36">IF(P130=0,"NO","SI")</f>
        <v>SI</v>
      </c>
      <c r="BF130" s="54">
        <v>12</v>
      </c>
      <c r="BG130" s="54">
        <v>34</v>
      </c>
      <c r="BH130" s="54">
        <f>165-BH129</f>
        <v>69</v>
      </c>
      <c r="BI130" s="55">
        <f t="shared" si="24"/>
        <v>17</v>
      </c>
      <c r="BJ130" s="54" t="s">
        <v>80</v>
      </c>
      <c r="BK130" s="54">
        <v>0.32</v>
      </c>
      <c r="BL130" s="54" t="s">
        <v>74</v>
      </c>
      <c r="BM130" s="55">
        <f t="shared" si="31"/>
        <v>-2.9095477386934687E-2</v>
      </c>
      <c r="BN130" s="54">
        <f t="shared" ref="BN130:BN148" si="37">+BK130*P130</f>
        <v>63.68</v>
      </c>
      <c r="BO130" s="55">
        <f t="shared" si="25"/>
        <v>1.0835427135678393</v>
      </c>
      <c r="BU130" s="28">
        <f>+G130*24</f>
        <v>4.4666666666666668</v>
      </c>
      <c r="BV130">
        <f t="shared" si="26"/>
        <v>2.8999999999996362</v>
      </c>
    </row>
    <row r="131" spans="1:74" x14ac:dyDescent="0.25">
      <c r="A131" s="53">
        <v>44105</v>
      </c>
      <c r="B131" s="13"/>
      <c r="C131" s="14">
        <v>62</v>
      </c>
      <c r="D131" s="15">
        <v>44117</v>
      </c>
      <c r="E131" s="16">
        <v>0.42083333333333334</v>
      </c>
      <c r="F131" s="16">
        <v>0.56874999999999998</v>
      </c>
      <c r="G131" s="16">
        <v>0.14791666666666667</v>
      </c>
      <c r="H131" s="16">
        <v>0.14444444444444446</v>
      </c>
      <c r="I131" s="17">
        <f t="shared" ref="I131:I148" si="38">+H131*24</f>
        <v>3.4666666666666668</v>
      </c>
      <c r="J131" s="14" t="s">
        <v>75</v>
      </c>
      <c r="K131" s="14" t="s">
        <v>102</v>
      </c>
      <c r="L131" s="14" t="s">
        <v>100</v>
      </c>
      <c r="M131" s="14" t="s">
        <v>104</v>
      </c>
      <c r="N131" s="14">
        <v>8186.35</v>
      </c>
      <c r="O131" s="14">
        <v>8189.85</v>
      </c>
      <c r="P131" s="14">
        <v>276</v>
      </c>
      <c r="Q131" s="18">
        <v>88.947999999999993</v>
      </c>
      <c r="R131" s="14">
        <v>716</v>
      </c>
      <c r="S131" s="14">
        <v>0</v>
      </c>
      <c r="T131" s="14">
        <v>850</v>
      </c>
      <c r="U131" s="14">
        <v>850</v>
      </c>
      <c r="V131" s="14">
        <v>62</v>
      </c>
      <c r="W131" s="16">
        <v>0.13680555555555554</v>
      </c>
      <c r="X131" s="16">
        <v>7.6388888888888886E-3</v>
      </c>
      <c r="Y131" s="16">
        <v>0</v>
      </c>
      <c r="Z131" s="16">
        <v>0</v>
      </c>
      <c r="AA131" s="16">
        <v>0</v>
      </c>
      <c r="AB131" s="16">
        <v>2.7777777777777779E-3</v>
      </c>
      <c r="AC131" s="16">
        <v>0</v>
      </c>
      <c r="AD131" s="16">
        <v>0</v>
      </c>
      <c r="AE131" s="16">
        <v>0</v>
      </c>
      <c r="AF131" s="16">
        <v>0</v>
      </c>
      <c r="AG131" s="19">
        <f>IF(G131=0,0,Q131/(G131*24))</f>
        <v>25.055774647887322</v>
      </c>
      <c r="AH131" s="19">
        <f t="shared" si="33"/>
        <v>0.32227536231884057</v>
      </c>
      <c r="AI131" s="20">
        <f>IF(P131=0,0,P131/(G131*24))</f>
        <v>77.74647887323944</v>
      </c>
      <c r="AJ131" s="19">
        <f>IF(G131=0,0,V131/(G131*24))</f>
        <v>17.464788732394368</v>
      </c>
      <c r="AK131" s="19">
        <f t="shared" si="34"/>
        <v>0.6970364707469533</v>
      </c>
      <c r="AL131" s="19">
        <f>IF(H131=0,0,H131/G131)</f>
        <v>0.97652582159624424</v>
      </c>
      <c r="AM131" s="19">
        <f t="shared" si="32"/>
        <v>3.2833333333333332</v>
      </c>
      <c r="AN131" s="19">
        <f t="shared" si="32"/>
        <v>0.18333333333333332</v>
      </c>
      <c r="AO131" s="19">
        <f t="shared" si="32"/>
        <v>0</v>
      </c>
      <c r="AP131" s="19">
        <f t="shared" si="32"/>
        <v>0</v>
      </c>
      <c r="AQ131" s="19">
        <f t="shared" si="32"/>
        <v>0</v>
      </c>
      <c r="AR131" s="19">
        <f t="shared" si="32"/>
        <v>6.6666666666666666E-2</v>
      </c>
      <c r="AS131" s="19">
        <f t="shared" si="32"/>
        <v>0</v>
      </c>
      <c r="AT131" s="19">
        <f t="shared" si="32"/>
        <v>0</v>
      </c>
      <c r="AU131" s="19">
        <f t="shared" si="32"/>
        <v>0</v>
      </c>
      <c r="AV131" s="19">
        <f t="shared" si="32"/>
        <v>0</v>
      </c>
      <c r="AW131" s="19">
        <f>G131*24</f>
        <v>3.55</v>
      </c>
      <c r="AX131" s="19">
        <f t="shared" ref="AX131:AX148" si="39">AM131+AN131+AO131</f>
        <v>3.4666666666666663</v>
      </c>
      <c r="AY131" s="21">
        <f>D131+E131</f>
        <v>44117.42083333333</v>
      </c>
      <c r="AZ131" s="21">
        <f>AY131+G131</f>
        <v>44117.568749999999</v>
      </c>
      <c r="BA131" t="str">
        <f>IF(AND(HOUR(E131)&gt;=6,HOUR(E131)&lt;14),"Turno2",IF(AND(HOUR(E131)&gt;=14,HOUR(E131)&lt;22),"Turno3","Turno1"))</f>
        <v>Turno2</v>
      </c>
      <c r="BB131" s="22">
        <f>D131*1</f>
        <v>44117</v>
      </c>
      <c r="BC131">
        <f t="shared" si="35"/>
        <v>3.5</v>
      </c>
      <c r="BD131" s="23">
        <f t="shared" ref="BD131:BD148" si="40">AX131-BC131</f>
        <v>-3.3333333333333659E-2</v>
      </c>
      <c r="BE131" s="24" t="str">
        <f t="shared" si="36"/>
        <v>SI</v>
      </c>
      <c r="BF131" s="54">
        <v>12</v>
      </c>
      <c r="BG131" s="54">
        <v>35</v>
      </c>
      <c r="BH131" s="54">
        <v>63.5</v>
      </c>
      <c r="BI131" s="55">
        <f t="shared" ref="BI131:BI148" si="41">+BH131-V131</f>
        <v>1.5</v>
      </c>
      <c r="BJ131" s="54" t="s">
        <v>104</v>
      </c>
      <c r="BK131" s="54">
        <v>0.49</v>
      </c>
      <c r="BL131" s="54" t="s">
        <v>82</v>
      </c>
      <c r="BM131" s="55">
        <f t="shared" si="31"/>
        <v>0.16772463768115942</v>
      </c>
      <c r="BN131" s="54">
        <f t="shared" si="37"/>
        <v>135.24</v>
      </c>
      <c r="BO131" s="55">
        <f t="shared" ref="BO131:BO148" si="42">+BH131/BN131</f>
        <v>0.46953564034309375</v>
      </c>
      <c r="BU131" s="28">
        <f>+G131*24</f>
        <v>3.55</v>
      </c>
      <c r="BV131">
        <f t="shared" ref="BV131:BV148" si="43">+O131-N131</f>
        <v>3.5</v>
      </c>
    </row>
    <row r="132" spans="1:74" x14ac:dyDescent="0.25">
      <c r="A132" s="53">
        <v>44105</v>
      </c>
      <c r="B132" s="13"/>
      <c r="C132" s="14">
        <v>30</v>
      </c>
      <c r="D132" s="15">
        <v>44117</v>
      </c>
      <c r="E132" s="16">
        <v>0.60972222222222217</v>
      </c>
      <c r="F132" s="16">
        <v>0.63055555555555554</v>
      </c>
      <c r="G132" s="16">
        <v>2.013888888888889E-2</v>
      </c>
      <c r="H132" s="16">
        <v>2.013888888888889E-2</v>
      </c>
      <c r="I132" s="17">
        <f t="shared" si="38"/>
        <v>0.48333333333333339</v>
      </c>
      <c r="J132" s="14" t="s">
        <v>70</v>
      </c>
      <c r="K132" s="14" t="s">
        <v>101</v>
      </c>
      <c r="L132" s="14" t="s">
        <v>100</v>
      </c>
      <c r="M132" s="14" t="s">
        <v>104</v>
      </c>
      <c r="N132" s="14">
        <v>8189.85</v>
      </c>
      <c r="O132" s="14">
        <v>8190.3</v>
      </c>
      <c r="P132" s="14">
        <v>20</v>
      </c>
      <c r="Q132" s="18">
        <v>9.548</v>
      </c>
      <c r="R132" s="14">
        <v>64</v>
      </c>
      <c r="S132" s="14">
        <v>185</v>
      </c>
      <c r="T132" s="14">
        <v>223</v>
      </c>
      <c r="U132" s="14">
        <v>408</v>
      </c>
      <c r="V132" s="14">
        <v>7</v>
      </c>
      <c r="W132" s="16">
        <v>1.0416666666666666E-2</v>
      </c>
      <c r="X132" s="16">
        <v>1.3888888888888889E-3</v>
      </c>
      <c r="Y132" s="16">
        <v>8.3333333333333332E-3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9">
        <f>IF(G132=0,0,Q132/(G132*24))</f>
        <v>19.754482758620686</v>
      </c>
      <c r="AH132" s="19">
        <f t="shared" si="33"/>
        <v>0.47739999999999999</v>
      </c>
      <c r="AI132" s="20">
        <f>IF(P132=0,0,P132/(G132*24))</f>
        <v>41.37931034482758</v>
      </c>
      <c r="AJ132" s="19">
        <f>IF(G132=0,0,V132/(G132*24))</f>
        <v>14.482758620689653</v>
      </c>
      <c r="AK132" s="19">
        <f t="shared" si="34"/>
        <v>0.73313782991202348</v>
      </c>
      <c r="AL132" s="19">
        <f>IF(H132=0,0,H132/G132)</f>
        <v>1</v>
      </c>
      <c r="AM132" s="19">
        <f t="shared" si="32"/>
        <v>0.25</v>
      </c>
      <c r="AN132" s="19">
        <f t="shared" si="32"/>
        <v>3.3333333333333333E-2</v>
      </c>
      <c r="AO132" s="19">
        <f t="shared" si="32"/>
        <v>0.2</v>
      </c>
      <c r="AP132" s="19">
        <f t="shared" si="32"/>
        <v>0</v>
      </c>
      <c r="AQ132" s="19">
        <f t="shared" si="32"/>
        <v>0</v>
      </c>
      <c r="AR132" s="19">
        <f t="shared" si="32"/>
        <v>0</v>
      </c>
      <c r="AS132" s="19">
        <f t="shared" si="32"/>
        <v>0</v>
      </c>
      <c r="AT132" s="19">
        <f t="shared" si="32"/>
        <v>0</v>
      </c>
      <c r="AU132" s="19">
        <f t="shared" si="32"/>
        <v>0</v>
      </c>
      <c r="AV132" s="19">
        <f t="shared" si="32"/>
        <v>0</v>
      </c>
      <c r="AW132" s="19">
        <f>G132*24</f>
        <v>0.48333333333333339</v>
      </c>
      <c r="AX132" s="19">
        <f t="shared" si="39"/>
        <v>0.48333333333333334</v>
      </c>
      <c r="AY132" s="21">
        <f>D132+E132</f>
        <v>44117.609722222223</v>
      </c>
      <c r="AZ132" s="21">
        <f>AY132+G132</f>
        <v>44117.629861111112</v>
      </c>
      <c r="BA132" t="str">
        <f>IF(AND(HOUR(E132)&gt;=6,HOUR(E132)&lt;14),"Turno2",IF(AND(HOUR(E132)&gt;=14,HOUR(E132)&lt;22),"Turno3","Turno1"))</f>
        <v>Turno3</v>
      </c>
      <c r="BB132" s="22">
        <f>D132*1</f>
        <v>44117</v>
      </c>
      <c r="BC132">
        <f t="shared" si="35"/>
        <v>0.4499999999998181</v>
      </c>
      <c r="BD132" s="23">
        <f t="shared" si="40"/>
        <v>3.3333333333515236E-2</v>
      </c>
      <c r="BE132" s="24" t="str">
        <f t="shared" si="36"/>
        <v>SI</v>
      </c>
      <c r="BF132" s="54">
        <v>12</v>
      </c>
      <c r="BG132" s="54">
        <v>36</v>
      </c>
      <c r="BH132" s="54">
        <v>7</v>
      </c>
      <c r="BI132" s="55">
        <f t="shared" si="41"/>
        <v>0</v>
      </c>
      <c r="BJ132" s="54" t="s">
        <v>104</v>
      </c>
      <c r="BK132" s="54">
        <v>0.49</v>
      </c>
      <c r="BL132" s="54" t="s">
        <v>82</v>
      </c>
      <c r="BM132" s="55">
        <f t="shared" si="31"/>
        <v>1.26E-2</v>
      </c>
      <c r="BN132" s="54">
        <f t="shared" si="37"/>
        <v>9.8000000000000007</v>
      </c>
      <c r="BO132" s="55">
        <f t="shared" si="42"/>
        <v>0.71428571428571419</v>
      </c>
      <c r="BU132" s="28">
        <f>+G132*24</f>
        <v>0.48333333333333339</v>
      </c>
      <c r="BV132">
        <f t="shared" si="43"/>
        <v>0.4499999999998181</v>
      </c>
    </row>
    <row r="133" spans="1:74" x14ac:dyDescent="0.25">
      <c r="A133" s="53">
        <v>44105</v>
      </c>
      <c r="B133" s="13"/>
      <c r="C133" s="14">
        <v>31</v>
      </c>
      <c r="D133" s="15">
        <v>44117</v>
      </c>
      <c r="E133" s="16">
        <v>0.63055555555555554</v>
      </c>
      <c r="F133" s="16">
        <v>4.8611111111111112E-3</v>
      </c>
      <c r="G133" s="16">
        <v>0.37361111111111112</v>
      </c>
      <c r="H133" s="16">
        <v>0.30624999999999997</v>
      </c>
      <c r="I133" s="17">
        <f t="shared" si="38"/>
        <v>7.35</v>
      </c>
      <c r="J133" s="14" t="s">
        <v>70</v>
      </c>
      <c r="K133" s="14" t="s">
        <v>101</v>
      </c>
      <c r="L133" s="14" t="s">
        <v>100</v>
      </c>
      <c r="M133" s="14" t="s">
        <v>83</v>
      </c>
      <c r="N133" s="14">
        <v>8190.3</v>
      </c>
      <c r="O133" s="14">
        <v>8197.75</v>
      </c>
      <c r="P133" s="14">
        <v>581</v>
      </c>
      <c r="Q133" s="18">
        <v>289.202</v>
      </c>
      <c r="R133" s="14">
        <v>1795</v>
      </c>
      <c r="S133" s="14">
        <v>0</v>
      </c>
      <c r="T133" s="14">
        <v>1754</v>
      </c>
      <c r="U133" s="14">
        <v>1754</v>
      </c>
      <c r="V133" s="14">
        <v>131</v>
      </c>
      <c r="W133" s="16">
        <v>0.28194444444444444</v>
      </c>
      <c r="X133" s="16">
        <v>2.361111111111111E-2</v>
      </c>
      <c r="Y133" s="16">
        <v>0</v>
      </c>
      <c r="Z133" s="16">
        <v>0</v>
      </c>
      <c r="AA133" s="16">
        <v>0</v>
      </c>
      <c r="AB133" s="16">
        <v>2.7777777777777779E-3</v>
      </c>
      <c r="AC133" s="16">
        <v>0</v>
      </c>
      <c r="AD133" s="16">
        <v>2.1527777777777781E-2</v>
      </c>
      <c r="AE133" s="16">
        <v>4.2361111111111106E-2</v>
      </c>
      <c r="AF133" s="16">
        <v>0</v>
      </c>
      <c r="AG133" s="19">
        <f>IF(G133=0,0,Q133/(G133*24))</f>
        <v>32.253011152416356</v>
      </c>
      <c r="AH133" s="19">
        <f t="shared" si="33"/>
        <v>0.49776592082616178</v>
      </c>
      <c r="AI133" s="20">
        <f>IF(P133=0,0,P133/(G133*24))</f>
        <v>64.795539033457246</v>
      </c>
      <c r="AJ133" s="19">
        <f>IF(G133=0,0,V133/(G133*24))</f>
        <v>14.609665427509293</v>
      </c>
      <c r="AK133" s="19">
        <f t="shared" si="34"/>
        <v>0.45297058803189466</v>
      </c>
      <c r="AL133" s="19">
        <f>IF(H133=0,0,H133/G133)</f>
        <v>0.81970260223048319</v>
      </c>
      <c r="AM133" s="19">
        <f t="shared" si="32"/>
        <v>6.7666666666666666</v>
      </c>
      <c r="AN133" s="19">
        <f t="shared" si="32"/>
        <v>0.56666666666666665</v>
      </c>
      <c r="AO133" s="19">
        <f t="shared" si="32"/>
        <v>0</v>
      </c>
      <c r="AP133" s="19">
        <f t="shared" si="32"/>
        <v>0</v>
      </c>
      <c r="AQ133" s="19">
        <f t="shared" si="32"/>
        <v>0</v>
      </c>
      <c r="AR133" s="19">
        <f t="shared" si="32"/>
        <v>6.6666666666666666E-2</v>
      </c>
      <c r="AS133" s="19">
        <f t="shared" si="32"/>
        <v>0</v>
      </c>
      <c r="AT133" s="19">
        <f t="shared" si="32"/>
        <v>0.51666666666666672</v>
      </c>
      <c r="AU133" s="19">
        <f t="shared" si="32"/>
        <v>1.0166666666666666</v>
      </c>
      <c r="AV133" s="19">
        <f t="shared" si="32"/>
        <v>0</v>
      </c>
      <c r="AW133" s="19">
        <f>G133*24</f>
        <v>8.9666666666666668</v>
      </c>
      <c r="AX133" s="19">
        <f t="shared" si="39"/>
        <v>7.333333333333333</v>
      </c>
      <c r="AY133" s="21">
        <f>D133+E133</f>
        <v>44117.630555555559</v>
      </c>
      <c r="AZ133" s="21">
        <f>AY133+G133</f>
        <v>44118.004166666673</v>
      </c>
      <c r="BA133" t="str">
        <f>IF(AND(HOUR(E133)&gt;=6,HOUR(E133)&lt;14),"Turno2",IF(AND(HOUR(E133)&gt;=14,HOUR(E133)&lt;22),"Turno3","Turno1"))</f>
        <v>Turno3</v>
      </c>
      <c r="BB133" s="22">
        <f>D133*1</f>
        <v>44117</v>
      </c>
      <c r="BC133">
        <f t="shared" si="35"/>
        <v>7.4499999999998181</v>
      </c>
      <c r="BD133" s="23">
        <f t="shared" si="40"/>
        <v>-0.11666666666648506</v>
      </c>
      <c r="BE133" s="24" t="str">
        <f t="shared" si="36"/>
        <v>SI</v>
      </c>
      <c r="BF133" s="54">
        <v>12</v>
      </c>
      <c r="BG133" s="54">
        <v>37</v>
      </c>
      <c r="BH133" s="54">
        <f>150-BH132</f>
        <v>143</v>
      </c>
      <c r="BI133" s="55">
        <f t="shared" si="41"/>
        <v>12</v>
      </c>
      <c r="BJ133" s="54" t="s">
        <v>83</v>
      </c>
      <c r="BK133" s="54">
        <v>0.43</v>
      </c>
      <c r="BL133" s="54" t="s">
        <v>82</v>
      </c>
      <c r="BM133" s="55">
        <f t="shared" si="31"/>
        <v>-6.7765920826161785E-2</v>
      </c>
      <c r="BN133" s="54">
        <f t="shared" si="37"/>
        <v>249.82999999999998</v>
      </c>
      <c r="BO133" s="55">
        <f t="shared" si="42"/>
        <v>0.57238922467277753</v>
      </c>
      <c r="BU133" s="28">
        <f>+G133*24</f>
        <v>8.9666666666666668</v>
      </c>
      <c r="BV133">
        <f t="shared" si="43"/>
        <v>7.4499999999998181</v>
      </c>
    </row>
    <row r="134" spans="1:74" x14ac:dyDescent="0.25">
      <c r="A134" s="53">
        <v>44105</v>
      </c>
      <c r="B134" s="13"/>
      <c r="C134" s="14">
        <v>43</v>
      </c>
      <c r="D134" s="15">
        <v>44118</v>
      </c>
      <c r="E134" s="16">
        <v>4.8611111111111112E-3</v>
      </c>
      <c r="F134" s="16">
        <v>0.39374999999999999</v>
      </c>
      <c r="G134" s="16">
        <v>0.38819444444444445</v>
      </c>
      <c r="H134" s="16">
        <v>0.36874999999999997</v>
      </c>
      <c r="I134" s="17">
        <f t="shared" si="38"/>
        <v>8.85</v>
      </c>
      <c r="J134" s="14" t="s">
        <v>77</v>
      </c>
      <c r="K134" s="14" t="s">
        <v>98</v>
      </c>
      <c r="L134" s="14" t="s">
        <v>100</v>
      </c>
      <c r="M134" s="14" t="s">
        <v>83</v>
      </c>
      <c r="N134" s="14">
        <v>8197.75</v>
      </c>
      <c r="O134" s="14">
        <v>8206.6</v>
      </c>
      <c r="P134" s="14">
        <v>499</v>
      </c>
      <c r="Q134" s="18">
        <v>260.39100000000002</v>
      </c>
      <c r="R134" s="14">
        <v>1526</v>
      </c>
      <c r="S134" s="14">
        <v>0</v>
      </c>
      <c r="T134" s="14">
        <v>2669</v>
      </c>
      <c r="U134" s="14">
        <v>2669</v>
      </c>
      <c r="V134" s="14">
        <v>168</v>
      </c>
      <c r="W134" s="16">
        <v>0.34722222222222227</v>
      </c>
      <c r="X134" s="16">
        <v>2.0833333333333332E-2</v>
      </c>
      <c r="Y134" s="16">
        <v>0</v>
      </c>
      <c r="Z134" s="16">
        <v>0</v>
      </c>
      <c r="AA134" s="16">
        <v>0</v>
      </c>
      <c r="AB134" s="16">
        <v>8.3333333333333332E-3</v>
      </c>
      <c r="AC134" s="16">
        <v>0</v>
      </c>
      <c r="AD134" s="16">
        <v>1.0416666666666666E-2</v>
      </c>
      <c r="AE134" s="16">
        <v>0</v>
      </c>
      <c r="AF134" s="16">
        <v>0</v>
      </c>
      <c r="AG134" s="19">
        <f>IF(G134=0,0,Q134/(G134*24))</f>
        <v>27.948944543828269</v>
      </c>
      <c r="AH134" s="19">
        <f t="shared" si="33"/>
        <v>0.52182565130260528</v>
      </c>
      <c r="AI134" s="20">
        <f>IF(P134=0,0,P134/(G134*24))</f>
        <v>53.559928443649376</v>
      </c>
      <c r="AJ134" s="19">
        <f>IF(G134=0,0,V134/(G134*24))</f>
        <v>18.032200357781754</v>
      </c>
      <c r="AK134" s="19">
        <f t="shared" si="34"/>
        <v>0.64518358929456088</v>
      </c>
      <c r="AL134" s="19">
        <f>IF(H134=0,0,H134/G134)</f>
        <v>0.94991055456171725</v>
      </c>
      <c r="AM134" s="19">
        <f t="shared" si="32"/>
        <v>8.3333333333333339</v>
      </c>
      <c r="AN134" s="19">
        <f t="shared" si="32"/>
        <v>0.5</v>
      </c>
      <c r="AO134" s="19">
        <f t="shared" si="32"/>
        <v>0</v>
      </c>
      <c r="AP134" s="19">
        <f t="shared" si="32"/>
        <v>0</v>
      </c>
      <c r="AQ134" s="19">
        <f t="shared" si="32"/>
        <v>0</v>
      </c>
      <c r="AR134" s="19">
        <f t="shared" si="32"/>
        <v>0.2</v>
      </c>
      <c r="AS134" s="19">
        <f t="shared" si="32"/>
        <v>0</v>
      </c>
      <c r="AT134" s="19">
        <f t="shared" si="32"/>
        <v>0.25</v>
      </c>
      <c r="AU134" s="19">
        <f t="shared" si="32"/>
        <v>0</v>
      </c>
      <c r="AV134" s="19">
        <f t="shared" si="32"/>
        <v>0</v>
      </c>
      <c r="AW134" s="19">
        <f>G134*24</f>
        <v>9.3166666666666664</v>
      </c>
      <c r="AX134" s="19">
        <f t="shared" si="39"/>
        <v>8.8333333333333339</v>
      </c>
      <c r="AY134" s="21">
        <f>D134+E134</f>
        <v>44118.004861111112</v>
      </c>
      <c r="AZ134" s="21">
        <f>AY134+G134</f>
        <v>44118.393055555556</v>
      </c>
      <c r="BA134" t="str">
        <f>IF(AND(HOUR(E134)&gt;=6,HOUR(E134)&lt;14),"Turno2",IF(AND(HOUR(E134)&gt;=14,HOUR(E134)&lt;22),"Turno3","Turno1"))</f>
        <v>Turno1</v>
      </c>
      <c r="BB134" s="22">
        <f>D134*1</f>
        <v>44118</v>
      </c>
      <c r="BC134">
        <f t="shared" si="35"/>
        <v>8.8500000000003638</v>
      </c>
      <c r="BD134" s="23">
        <f t="shared" si="40"/>
        <v>-1.6666666667029872E-2</v>
      </c>
      <c r="BE134" s="24" t="str">
        <f t="shared" si="36"/>
        <v>SI</v>
      </c>
      <c r="BF134" s="54">
        <v>12</v>
      </c>
      <c r="BG134" s="54">
        <v>38</v>
      </c>
      <c r="BH134" s="54">
        <v>190</v>
      </c>
      <c r="BI134" s="55">
        <f t="shared" si="41"/>
        <v>22</v>
      </c>
      <c r="BJ134" s="54" t="s">
        <v>83</v>
      </c>
      <c r="BK134" s="54">
        <v>0.43</v>
      </c>
      <c r="BL134" s="54" t="s">
        <v>82</v>
      </c>
      <c r="BM134" s="55">
        <f t="shared" si="31"/>
        <v>-9.1825651302605282E-2</v>
      </c>
      <c r="BN134" s="54">
        <f t="shared" si="37"/>
        <v>214.57</v>
      </c>
      <c r="BO134" s="55">
        <f t="shared" si="42"/>
        <v>0.88549191406067951</v>
      </c>
      <c r="BU134" s="28">
        <f>+G134*24</f>
        <v>9.3166666666666664</v>
      </c>
      <c r="BV134">
        <f t="shared" si="43"/>
        <v>8.8500000000003638</v>
      </c>
    </row>
    <row r="135" spans="1:74" x14ac:dyDescent="0.25">
      <c r="A135" s="53">
        <v>44105</v>
      </c>
      <c r="B135" s="13"/>
      <c r="C135" s="14">
        <v>66</v>
      </c>
      <c r="D135" s="15">
        <v>44118</v>
      </c>
      <c r="E135" s="16">
        <v>0.45555555555555555</v>
      </c>
      <c r="F135" s="16">
        <v>0.56666666666666665</v>
      </c>
      <c r="G135" s="16">
        <v>0.11041666666666666</v>
      </c>
      <c r="H135" s="16">
        <v>0.10833333333333334</v>
      </c>
      <c r="I135" s="17">
        <f t="shared" si="38"/>
        <v>2.6</v>
      </c>
      <c r="J135" s="14" t="s">
        <v>75</v>
      </c>
      <c r="K135" s="14" t="s">
        <v>102</v>
      </c>
      <c r="L135" s="14" t="s">
        <v>100</v>
      </c>
      <c r="M135" s="14" t="s">
        <v>81</v>
      </c>
      <c r="N135" s="14">
        <v>8206.6</v>
      </c>
      <c r="O135" s="14">
        <v>8209.2000000000007</v>
      </c>
      <c r="P135" s="14">
        <v>117</v>
      </c>
      <c r="Q135" s="18">
        <v>9.5241000000000007</v>
      </c>
      <c r="R135" s="14">
        <v>430</v>
      </c>
      <c r="S135" s="14">
        <v>0</v>
      </c>
      <c r="T135" s="14">
        <v>833</v>
      </c>
      <c r="U135" s="14">
        <v>833</v>
      </c>
      <c r="V135" s="14">
        <v>49</v>
      </c>
      <c r="W135" s="16">
        <v>9.7222222222222224E-2</v>
      </c>
      <c r="X135" s="16">
        <v>1.0416666666666666E-2</v>
      </c>
      <c r="Y135" s="16">
        <v>0</v>
      </c>
      <c r="Z135" s="16">
        <v>0</v>
      </c>
      <c r="AA135" s="16">
        <v>0</v>
      </c>
      <c r="AB135" s="16">
        <v>2.0833333333333333E-3</v>
      </c>
      <c r="AC135" s="16">
        <v>0</v>
      </c>
      <c r="AD135" s="16">
        <v>0</v>
      </c>
      <c r="AE135" s="16">
        <v>0</v>
      </c>
      <c r="AF135" s="16">
        <v>0</v>
      </c>
      <c r="AG135" s="19">
        <f>IF(G135=0,0,Q135/(G135*24))</f>
        <v>3.5940000000000003</v>
      </c>
      <c r="AH135" s="19">
        <f t="shared" si="33"/>
        <v>8.1402564102564107E-2</v>
      </c>
      <c r="AI135" s="20">
        <f>IF(P135=0,0,P135/(G135*24))</f>
        <v>44.150943396226417</v>
      </c>
      <c r="AJ135" s="19">
        <f>IF(G135=0,0,V135/(G135*24))</f>
        <v>18.490566037735849</v>
      </c>
      <c r="AK135" s="19">
        <f t="shared" si="34"/>
        <v>5.1448430822859903</v>
      </c>
      <c r="AL135" s="19">
        <f>IF(H135=0,0,H135/G135)</f>
        <v>0.98113207547169823</v>
      </c>
      <c r="AM135" s="19">
        <f t="shared" si="32"/>
        <v>2.3333333333333335</v>
      </c>
      <c r="AN135" s="19">
        <f t="shared" si="32"/>
        <v>0.25</v>
      </c>
      <c r="AO135" s="19">
        <f t="shared" si="32"/>
        <v>0</v>
      </c>
      <c r="AP135" s="19">
        <f t="shared" si="32"/>
        <v>0</v>
      </c>
      <c r="AQ135" s="19">
        <f t="shared" si="32"/>
        <v>0</v>
      </c>
      <c r="AR135" s="19">
        <f t="shared" si="32"/>
        <v>0.05</v>
      </c>
      <c r="AS135" s="19">
        <f t="shared" si="32"/>
        <v>0</v>
      </c>
      <c r="AT135" s="19">
        <f t="shared" si="32"/>
        <v>0</v>
      </c>
      <c r="AU135" s="19">
        <f t="shared" si="32"/>
        <v>0</v>
      </c>
      <c r="AV135" s="19">
        <f t="shared" si="32"/>
        <v>0</v>
      </c>
      <c r="AW135" s="19">
        <f>G135*24</f>
        <v>2.65</v>
      </c>
      <c r="AX135" s="19">
        <f t="shared" si="39"/>
        <v>2.5833333333333335</v>
      </c>
      <c r="AY135" s="21">
        <f>D135+E135</f>
        <v>44118.455555555556</v>
      </c>
      <c r="AZ135" s="21">
        <f>AY135+G135</f>
        <v>44118.565972222226</v>
      </c>
      <c r="BA135" t="str">
        <f>IF(AND(HOUR(E135)&gt;=6,HOUR(E135)&lt;14),"Turno2",IF(AND(HOUR(E135)&gt;=14,HOUR(E135)&lt;22),"Turno3","Turno1"))</f>
        <v>Turno2</v>
      </c>
      <c r="BB135" s="22">
        <f>D135*1</f>
        <v>44118</v>
      </c>
      <c r="BC135">
        <f t="shared" si="35"/>
        <v>2.6000000000003638</v>
      </c>
      <c r="BD135" s="23">
        <f t="shared" si="40"/>
        <v>-1.6666666667030317E-2</v>
      </c>
      <c r="BE135" s="24" t="str">
        <f t="shared" si="36"/>
        <v>SI</v>
      </c>
      <c r="BF135" s="54">
        <v>12</v>
      </c>
      <c r="BG135" s="54">
        <v>39</v>
      </c>
      <c r="BH135" s="54">
        <v>46.5</v>
      </c>
      <c r="BI135" s="55">
        <f t="shared" si="41"/>
        <v>-2.5</v>
      </c>
      <c r="BJ135" s="54" t="s">
        <v>81</v>
      </c>
      <c r="BK135" s="54">
        <v>0.71</v>
      </c>
      <c r="BL135" s="54" t="s">
        <v>82</v>
      </c>
      <c r="BM135" s="55">
        <f t="shared" si="31"/>
        <v>0.62859743589743589</v>
      </c>
      <c r="BN135" s="54">
        <f t="shared" si="37"/>
        <v>83.07</v>
      </c>
      <c r="BO135" s="55">
        <f t="shared" si="42"/>
        <v>0.55976886962802463</v>
      </c>
      <c r="BU135" s="28">
        <f>+G135*24</f>
        <v>2.65</v>
      </c>
      <c r="BV135">
        <f t="shared" si="43"/>
        <v>2.6000000000003638</v>
      </c>
    </row>
    <row r="136" spans="1:74" x14ac:dyDescent="0.25">
      <c r="A136" s="53">
        <v>44105</v>
      </c>
      <c r="B136" s="13"/>
      <c r="C136" s="14">
        <v>35</v>
      </c>
      <c r="D136" s="15">
        <v>44118</v>
      </c>
      <c r="E136" s="16">
        <v>0.60416666666666663</v>
      </c>
      <c r="F136" s="16">
        <v>4.1666666666666666E-3</v>
      </c>
      <c r="G136" s="16">
        <v>0.39999999999999997</v>
      </c>
      <c r="H136" s="16">
        <v>0.29930555555555555</v>
      </c>
      <c r="I136" s="17">
        <f t="shared" si="38"/>
        <v>7.1833333333333336</v>
      </c>
      <c r="J136" s="14" t="s">
        <v>70</v>
      </c>
      <c r="K136" s="14" t="s">
        <v>101</v>
      </c>
      <c r="L136" s="14" t="s">
        <v>100</v>
      </c>
      <c r="M136" s="14" t="s">
        <v>86</v>
      </c>
      <c r="N136" s="14">
        <v>8209.4</v>
      </c>
      <c r="O136" s="14">
        <v>8216.9500000000007</v>
      </c>
      <c r="P136" s="14">
        <v>512</v>
      </c>
      <c r="Q136" s="18">
        <v>342.50799999999998</v>
      </c>
      <c r="R136" s="14">
        <v>1780</v>
      </c>
      <c r="S136" s="14">
        <v>0</v>
      </c>
      <c r="T136" s="14">
        <v>1661</v>
      </c>
      <c r="U136" s="14">
        <v>1661</v>
      </c>
      <c r="V136" s="14">
        <v>135</v>
      </c>
      <c r="W136" s="16">
        <v>0.28263888888888888</v>
      </c>
      <c r="X136" s="16">
        <v>1.5972222222222224E-2</v>
      </c>
      <c r="Y136" s="16">
        <v>0</v>
      </c>
      <c r="Z136" s="16">
        <v>0</v>
      </c>
      <c r="AA136" s="16">
        <v>0</v>
      </c>
      <c r="AB136" s="16">
        <v>3.0555555555555555E-2</v>
      </c>
      <c r="AC136" s="16">
        <v>0</v>
      </c>
      <c r="AD136" s="16">
        <v>2.361111111111111E-2</v>
      </c>
      <c r="AE136" s="16">
        <v>4.5138888888888888E-2</v>
      </c>
      <c r="AF136" s="16">
        <v>0</v>
      </c>
      <c r="AG136" s="19">
        <f>IF(G136=0,0,Q136/(G136*24))</f>
        <v>35.677916666666668</v>
      </c>
      <c r="AH136" s="19">
        <f t="shared" si="33"/>
        <v>0.66896093749999996</v>
      </c>
      <c r="AI136" s="20">
        <f>IF(P136=0,0,P136/(G136*24))</f>
        <v>53.333333333333336</v>
      </c>
      <c r="AJ136" s="19">
        <f>IF(G136=0,0,V136/(G136*24))</f>
        <v>14.0625</v>
      </c>
      <c r="AK136" s="19">
        <f t="shared" si="34"/>
        <v>0.39415137748607332</v>
      </c>
      <c r="AL136" s="19">
        <f>IF(H136=0,0,H136/G136)</f>
        <v>0.74826388888888895</v>
      </c>
      <c r="AM136" s="19">
        <f t="shared" si="32"/>
        <v>6.7833333333333332</v>
      </c>
      <c r="AN136" s="19">
        <f t="shared" si="32"/>
        <v>0.38333333333333341</v>
      </c>
      <c r="AO136" s="19">
        <f t="shared" si="32"/>
        <v>0</v>
      </c>
      <c r="AP136" s="19">
        <f t="shared" si="32"/>
        <v>0</v>
      </c>
      <c r="AQ136" s="19">
        <f t="shared" si="32"/>
        <v>0</v>
      </c>
      <c r="AR136" s="19">
        <f t="shared" si="32"/>
        <v>0.73333333333333328</v>
      </c>
      <c r="AS136" s="19">
        <f t="shared" si="32"/>
        <v>0</v>
      </c>
      <c r="AT136" s="19">
        <f t="shared" si="32"/>
        <v>0.56666666666666665</v>
      </c>
      <c r="AU136" s="19">
        <f t="shared" si="32"/>
        <v>1.0833333333333333</v>
      </c>
      <c r="AV136" s="19">
        <f t="shared" si="32"/>
        <v>0</v>
      </c>
      <c r="AW136" s="19">
        <f>G136*24</f>
        <v>9.6</v>
      </c>
      <c r="AX136" s="19">
        <f t="shared" si="39"/>
        <v>7.166666666666667</v>
      </c>
      <c r="AY136" s="21">
        <f>D136+E136</f>
        <v>44118.604166666664</v>
      </c>
      <c r="AZ136" s="21">
        <f>AY136+G136</f>
        <v>44119.004166666666</v>
      </c>
      <c r="BA136" t="str">
        <f>IF(AND(HOUR(E136)&gt;=6,HOUR(E136)&lt;14),"Turno2",IF(AND(HOUR(E136)&gt;=14,HOUR(E136)&lt;22),"Turno3","Turno1"))</f>
        <v>Turno3</v>
      </c>
      <c r="BB136" s="22">
        <f>D136*1</f>
        <v>44118</v>
      </c>
      <c r="BC136">
        <f t="shared" si="35"/>
        <v>7.5500000000010914</v>
      </c>
      <c r="BD136" s="23">
        <f t="shared" si="40"/>
        <v>-0.38333333333442443</v>
      </c>
      <c r="BE136" s="24" t="str">
        <f t="shared" si="36"/>
        <v>SI</v>
      </c>
      <c r="BF136" s="54">
        <v>12</v>
      </c>
      <c r="BG136" s="54">
        <v>40</v>
      </c>
      <c r="BH136" s="54">
        <v>117</v>
      </c>
      <c r="BI136" s="55">
        <f t="shared" si="41"/>
        <v>-18</v>
      </c>
      <c r="BJ136" s="54" t="s">
        <v>86</v>
      </c>
      <c r="BK136" s="54">
        <v>0.32</v>
      </c>
      <c r="BL136" s="54" t="s">
        <v>74</v>
      </c>
      <c r="BM136" s="55">
        <f t="shared" si="31"/>
        <v>-0.34896093749999996</v>
      </c>
      <c r="BN136" s="54">
        <f t="shared" si="37"/>
        <v>163.84</v>
      </c>
      <c r="BO136" s="55">
        <f t="shared" si="42"/>
        <v>0.714111328125</v>
      </c>
      <c r="BU136" s="28">
        <f>+G136*24</f>
        <v>9.6</v>
      </c>
      <c r="BV136">
        <f t="shared" si="43"/>
        <v>7.5500000000010914</v>
      </c>
    </row>
    <row r="137" spans="1:74" x14ac:dyDescent="0.25">
      <c r="A137" s="53">
        <v>44105</v>
      </c>
      <c r="B137" s="13"/>
      <c r="C137" s="14">
        <v>48</v>
      </c>
      <c r="D137" s="15">
        <v>44119</v>
      </c>
      <c r="E137" s="16">
        <v>4.1666666666666666E-3</v>
      </c>
      <c r="F137" s="16">
        <v>0.38194444444444442</v>
      </c>
      <c r="G137" s="16">
        <v>0.37708333333333338</v>
      </c>
      <c r="H137" s="16">
        <v>0.34513888888888888</v>
      </c>
      <c r="I137" s="17">
        <f t="shared" si="38"/>
        <v>8.2833333333333332</v>
      </c>
      <c r="J137" s="14" t="s">
        <v>77</v>
      </c>
      <c r="K137" s="14" t="s">
        <v>98</v>
      </c>
      <c r="L137" s="14" t="s">
        <v>100</v>
      </c>
      <c r="M137" s="14" t="s">
        <v>86</v>
      </c>
      <c r="N137" s="14">
        <v>8216.9500000000007</v>
      </c>
      <c r="O137" s="14">
        <v>8225.1</v>
      </c>
      <c r="P137" s="14">
        <v>432</v>
      </c>
      <c r="Q137" s="18">
        <v>297.58499999999998</v>
      </c>
      <c r="R137" s="14">
        <v>1536</v>
      </c>
      <c r="S137" s="14">
        <v>874</v>
      </c>
      <c r="T137" s="14">
        <v>1755</v>
      </c>
      <c r="U137" s="14">
        <v>2629</v>
      </c>
      <c r="V137" s="14">
        <v>160</v>
      </c>
      <c r="W137" s="16">
        <v>0.31805555555555554</v>
      </c>
      <c r="X137" s="16">
        <v>1.3194444444444444E-2</v>
      </c>
      <c r="Y137" s="16">
        <v>9.0277777777777787E-3</v>
      </c>
      <c r="Z137" s="16">
        <v>1.3194444444444444E-2</v>
      </c>
      <c r="AA137" s="16">
        <v>0</v>
      </c>
      <c r="AB137" s="16">
        <v>1.8055555555555557E-2</v>
      </c>
      <c r="AC137" s="16">
        <v>0</v>
      </c>
      <c r="AD137" s="16">
        <v>0</v>
      </c>
      <c r="AE137" s="16">
        <v>0</v>
      </c>
      <c r="AF137" s="16">
        <v>3.472222222222222E-3</v>
      </c>
      <c r="AG137" s="19">
        <f>IF(G137=0,0,Q137/(G137*24))</f>
        <v>32.882320441988945</v>
      </c>
      <c r="AH137" s="19">
        <f t="shared" si="33"/>
        <v>0.68885416666666666</v>
      </c>
      <c r="AI137" s="20">
        <f>IF(P137=0,0,P137/(G137*24))</f>
        <v>47.734806629834253</v>
      </c>
      <c r="AJ137" s="19">
        <f>IF(G137=0,0,V137/(G137*24))</f>
        <v>17.679558011049721</v>
      </c>
      <c r="AK137" s="19">
        <f t="shared" si="34"/>
        <v>0.53766150847656979</v>
      </c>
      <c r="AL137" s="19">
        <f>IF(H137=0,0,H137/G137)</f>
        <v>0.91528545119705329</v>
      </c>
      <c r="AM137" s="19">
        <f t="shared" si="32"/>
        <v>7.6333333333333329</v>
      </c>
      <c r="AN137" s="19">
        <f t="shared" si="32"/>
        <v>0.31666666666666665</v>
      </c>
      <c r="AO137" s="19">
        <f t="shared" si="32"/>
        <v>0.21666666666666667</v>
      </c>
      <c r="AP137" s="19">
        <f t="shared" si="32"/>
        <v>0.31666666666666665</v>
      </c>
      <c r="AQ137" s="19">
        <f t="shared" si="32"/>
        <v>0</v>
      </c>
      <c r="AR137" s="19">
        <f t="shared" si="32"/>
        <v>0.43333333333333335</v>
      </c>
      <c r="AS137" s="19">
        <f t="shared" si="32"/>
        <v>0</v>
      </c>
      <c r="AT137" s="19">
        <f t="shared" si="32"/>
        <v>0</v>
      </c>
      <c r="AU137" s="19">
        <f t="shared" si="32"/>
        <v>0</v>
      </c>
      <c r="AV137" s="19">
        <f t="shared" si="32"/>
        <v>8.3333333333333329E-2</v>
      </c>
      <c r="AW137" s="19">
        <f>G137*24</f>
        <v>9.0500000000000007</v>
      </c>
      <c r="AX137" s="19">
        <f t="shared" si="39"/>
        <v>8.1666666666666661</v>
      </c>
      <c r="AY137" s="21">
        <f>D137+E137</f>
        <v>44119.004166666666</v>
      </c>
      <c r="AZ137" s="21">
        <f>AY137+G137</f>
        <v>44119.381249999999</v>
      </c>
      <c r="BA137" t="str">
        <f>IF(AND(HOUR(E137)&gt;=6,HOUR(E137)&lt;14),"Turno2",IF(AND(HOUR(E137)&gt;=14,HOUR(E137)&lt;22),"Turno3","Turno1"))</f>
        <v>Turno1</v>
      </c>
      <c r="BB137" s="22">
        <f>D137*1</f>
        <v>44119</v>
      </c>
      <c r="BC137">
        <f t="shared" si="35"/>
        <v>8.1499999999996362</v>
      </c>
      <c r="BD137" s="23">
        <f t="shared" si="40"/>
        <v>1.6666666667029872E-2</v>
      </c>
      <c r="BE137" s="24" t="str">
        <f t="shared" si="36"/>
        <v>SI</v>
      </c>
      <c r="BF137" s="54">
        <v>12</v>
      </c>
      <c r="BG137" s="54">
        <v>41</v>
      </c>
      <c r="BH137" s="54">
        <v>205</v>
      </c>
      <c r="BI137" s="55">
        <f t="shared" si="41"/>
        <v>45</v>
      </c>
      <c r="BJ137" s="54" t="s">
        <v>86</v>
      </c>
      <c r="BK137" s="54">
        <v>0.32</v>
      </c>
      <c r="BL137" s="54" t="s">
        <v>74</v>
      </c>
      <c r="BM137" s="55">
        <f t="shared" si="31"/>
        <v>-0.36885416666666665</v>
      </c>
      <c r="BN137" s="54">
        <f t="shared" si="37"/>
        <v>138.24</v>
      </c>
      <c r="BO137" s="55">
        <f t="shared" si="42"/>
        <v>1.4829282407407407</v>
      </c>
      <c r="BU137" s="28">
        <f>+G137*24</f>
        <v>9.0500000000000007</v>
      </c>
      <c r="BV137">
        <f t="shared" si="43"/>
        <v>8.1499999999996362</v>
      </c>
    </row>
    <row r="138" spans="1:74" x14ac:dyDescent="0.25">
      <c r="A138" s="53">
        <v>44105</v>
      </c>
      <c r="B138" s="13"/>
      <c r="C138" s="14">
        <v>89</v>
      </c>
      <c r="D138" s="15">
        <v>44119</v>
      </c>
      <c r="E138" s="16">
        <v>0.43472222222222223</v>
      </c>
      <c r="F138" s="16">
        <v>0.55347222222222225</v>
      </c>
      <c r="G138" s="16">
        <v>0.11805555555555557</v>
      </c>
      <c r="H138" s="16">
        <v>0.1111111111111111</v>
      </c>
      <c r="I138" s="17">
        <f t="shared" si="38"/>
        <v>2.6666666666666665</v>
      </c>
      <c r="J138" s="14" t="s">
        <v>75</v>
      </c>
      <c r="K138" s="14" t="s">
        <v>102</v>
      </c>
      <c r="L138" s="14" t="s">
        <v>100</v>
      </c>
      <c r="M138" s="14" t="s">
        <v>86</v>
      </c>
      <c r="N138" s="14">
        <v>8225.2999999999993</v>
      </c>
      <c r="O138" s="14">
        <v>8228.0499999999993</v>
      </c>
      <c r="P138" s="14">
        <v>158</v>
      </c>
      <c r="Q138" s="18">
        <v>114.43899999999999</v>
      </c>
      <c r="R138" s="14">
        <v>592</v>
      </c>
      <c r="S138" s="14">
        <v>0</v>
      </c>
      <c r="T138" s="14">
        <v>685</v>
      </c>
      <c r="U138" s="14">
        <v>685</v>
      </c>
      <c r="V138" s="14">
        <v>55</v>
      </c>
      <c r="W138" s="16">
        <v>0.10625</v>
      </c>
      <c r="X138" s="16">
        <v>4.1666666666666666E-3</v>
      </c>
      <c r="Y138" s="16">
        <v>0</v>
      </c>
      <c r="Z138" s="16">
        <v>0</v>
      </c>
      <c r="AA138" s="16">
        <v>0</v>
      </c>
      <c r="AB138" s="16">
        <v>6.9444444444444441E-3</v>
      </c>
      <c r="AC138" s="16">
        <v>0</v>
      </c>
      <c r="AD138" s="16">
        <v>0</v>
      </c>
      <c r="AE138" s="16">
        <v>0</v>
      </c>
      <c r="AF138" s="16">
        <v>0</v>
      </c>
      <c r="AG138" s="19">
        <f>IF(G138=0,0,Q138/(G138*24))</f>
        <v>40.390235294117645</v>
      </c>
      <c r="AH138" s="19">
        <f t="shared" si="33"/>
        <v>0.72429746835443032</v>
      </c>
      <c r="AI138" s="20">
        <f>IF(P138=0,0,P138/(G138*24))</f>
        <v>55.764705882352935</v>
      </c>
      <c r="AJ138" s="19">
        <f>IF(G138=0,0,V138/(G138*24))</f>
        <v>19.411764705882351</v>
      </c>
      <c r="AK138" s="19">
        <f t="shared" si="34"/>
        <v>0.48060538802331376</v>
      </c>
      <c r="AL138" s="19">
        <f>IF(H138=0,0,H138/G138)</f>
        <v>0.94117647058823517</v>
      </c>
      <c r="AM138" s="19">
        <f t="shared" si="32"/>
        <v>2.5499999999999998</v>
      </c>
      <c r="AN138" s="19">
        <f t="shared" si="32"/>
        <v>0.1</v>
      </c>
      <c r="AO138" s="19">
        <f t="shared" si="32"/>
        <v>0</v>
      </c>
      <c r="AP138" s="19">
        <f t="shared" si="32"/>
        <v>0</v>
      </c>
      <c r="AQ138" s="19">
        <f t="shared" si="32"/>
        <v>0</v>
      </c>
      <c r="AR138" s="19">
        <f t="shared" si="32"/>
        <v>0.16666666666666666</v>
      </c>
      <c r="AS138" s="19">
        <f t="shared" si="32"/>
        <v>0</v>
      </c>
      <c r="AT138" s="19">
        <f t="shared" si="32"/>
        <v>0</v>
      </c>
      <c r="AU138" s="19">
        <f t="shared" si="32"/>
        <v>0</v>
      </c>
      <c r="AV138" s="19">
        <f t="shared" si="32"/>
        <v>0</v>
      </c>
      <c r="AW138" s="19">
        <f>G138*24</f>
        <v>2.8333333333333335</v>
      </c>
      <c r="AX138" s="19">
        <f t="shared" si="39"/>
        <v>2.65</v>
      </c>
      <c r="AY138" s="21">
        <f>D138+E138</f>
        <v>44119.43472222222</v>
      </c>
      <c r="AZ138" s="21">
        <f>AY138+G138</f>
        <v>44119.552777777775</v>
      </c>
      <c r="BA138" t="str">
        <f>IF(AND(HOUR(E138)&gt;=6,HOUR(E138)&lt;14),"Turno2",IF(AND(HOUR(E138)&gt;=14,HOUR(E138)&lt;22),"Turno3","Turno1"))</f>
        <v>Turno2</v>
      </c>
      <c r="BB138" s="22">
        <f>D138*1</f>
        <v>44119</v>
      </c>
      <c r="BC138">
        <f t="shared" si="35"/>
        <v>2.75</v>
      </c>
      <c r="BD138" s="23">
        <f t="shared" si="40"/>
        <v>-0.10000000000000009</v>
      </c>
      <c r="BE138" s="24" t="str">
        <f t="shared" si="36"/>
        <v>SI</v>
      </c>
      <c r="BF138" s="54">
        <v>12</v>
      </c>
      <c r="BG138" s="54">
        <v>42</v>
      </c>
      <c r="BH138" s="54">
        <v>56</v>
      </c>
      <c r="BI138" s="55">
        <f t="shared" si="41"/>
        <v>1</v>
      </c>
      <c r="BJ138" s="54" t="s">
        <v>86</v>
      </c>
      <c r="BK138" s="54">
        <v>0.32</v>
      </c>
      <c r="BL138" s="54" t="s">
        <v>74</v>
      </c>
      <c r="BM138" s="55">
        <f t="shared" si="31"/>
        <v>-0.40429746835443031</v>
      </c>
      <c r="BN138" s="54">
        <f t="shared" si="37"/>
        <v>50.56</v>
      </c>
      <c r="BO138" s="55">
        <f t="shared" si="42"/>
        <v>1.1075949367088607</v>
      </c>
      <c r="BU138" s="28">
        <f>+G138*24</f>
        <v>2.8333333333333335</v>
      </c>
      <c r="BV138">
        <f t="shared" si="43"/>
        <v>2.75</v>
      </c>
    </row>
    <row r="139" spans="1:74" x14ac:dyDescent="0.25">
      <c r="A139" s="53">
        <v>44105</v>
      </c>
      <c r="B139" s="13"/>
      <c r="C139" s="14">
        <v>67</v>
      </c>
      <c r="D139" s="15">
        <v>44119</v>
      </c>
      <c r="E139" s="16">
        <v>0.72152777777777777</v>
      </c>
      <c r="F139" s="16">
        <v>0.98472222222222217</v>
      </c>
      <c r="G139" s="16">
        <v>0.26319444444444445</v>
      </c>
      <c r="H139" s="16">
        <v>0.24791666666666667</v>
      </c>
      <c r="I139" s="17">
        <f t="shared" si="38"/>
        <v>5.95</v>
      </c>
      <c r="J139" s="14" t="s">
        <v>70</v>
      </c>
      <c r="K139" s="14" t="s">
        <v>99</v>
      </c>
      <c r="L139" s="14" t="s">
        <v>100</v>
      </c>
      <c r="M139" s="14" t="s">
        <v>86</v>
      </c>
      <c r="N139" s="14">
        <v>8228.0499999999993</v>
      </c>
      <c r="O139" s="14">
        <v>8234.25</v>
      </c>
      <c r="P139" s="14">
        <v>393</v>
      </c>
      <c r="Q139" s="18">
        <v>246.99299999999999</v>
      </c>
      <c r="R139" s="14">
        <v>1354</v>
      </c>
      <c r="S139" s="14">
        <v>0</v>
      </c>
      <c r="T139" s="14">
        <v>1264</v>
      </c>
      <c r="U139" s="14">
        <v>1264</v>
      </c>
      <c r="V139" s="14">
        <v>117</v>
      </c>
      <c r="W139" s="16">
        <v>0.23750000000000002</v>
      </c>
      <c r="X139" s="16">
        <v>9.7222222222222224E-3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1.5277777777777777E-2</v>
      </c>
      <c r="AF139" s="16">
        <v>0</v>
      </c>
      <c r="AG139" s="19">
        <f>IF(G139=0,0,Q139/(G139*24))</f>
        <v>39.101794195250662</v>
      </c>
      <c r="AH139" s="19">
        <f t="shared" si="33"/>
        <v>0.62848091603053435</v>
      </c>
      <c r="AI139" s="20">
        <f>IF(P139=0,0,P139/(G139*24))</f>
        <v>62.216358839050137</v>
      </c>
      <c r="AJ139" s="19">
        <f>IF(G139=0,0,V139/(G139*24))</f>
        <v>18.522427440633248</v>
      </c>
      <c r="AK139" s="19">
        <f t="shared" si="34"/>
        <v>0.47369763515565222</v>
      </c>
      <c r="AL139" s="19">
        <f>IF(H139=0,0,H139/G139)</f>
        <v>0.94195250659630603</v>
      </c>
      <c r="AM139" s="19">
        <f t="shared" si="32"/>
        <v>5.7</v>
      </c>
      <c r="AN139" s="19">
        <f t="shared" si="32"/>
        <v>0.23333333333333334</v>
      </c>
      <c r="AO139" s="19">
        <f t="shared" si="32"/>
        <v>0</v>
      </c>
      <c r="AP139" s="19">
        <f t="shared" si="32"/>
        <v>0</v>
      </c>
      <c r="AQ139" s="19">
        <f t="shared" si="32"/>
        <v>0</v>
      </c>
      <c r="AR139" s="19">
        <f t="shared" si="32"/>
        <v>0</v>
      </c>
      <c r="AS139" s="19">
        <f t="shared" si="32"/>
        <v>0</v>
      </c>
      <c r="AT139" s="19">
        <f t="shared" si="32"/>
        <v>0</v>
      </c>
      <c r="AU139" s="19">
        <f t="shared" si="32"/>
        <v>0.36666666666666664</v>
      </c>
      <c r="AV139" s="19">
        <f t="shared" si="32"/>
        <v>0</v>
      </c>
      <c r="AW139" s="19">
        <f>G139*24</f>
        <v>6.3166666666666664</v>
      </c>
      <c r="AX139" s="19">
        <f t="shared" si="39"/>
        <v>5.9333333333333336</v>
      </c>
      <c r="AY139" s="21">
        <f>D139+E139</f>
        <v>44119.72152777778</v>
      </c>
      <c r="AZ139" s="21">
        <f>AY139+G139</f>
        <v>44119.984722222223</v>
      </c>
      <c r="BA139" t="str">
        <f>IF(AND(HOUR(E139)&gt;=6,HOUR(E139)&lt;14),"Turno2",IF(AND(HOUR(E139)&gt;=14,HOUR(E139)&lt;22),"Turno3","Turno1"))</f>
        <v>Turno3</v>
      </c>
      <c r="BB139" s="22">
        <f>D139*1</f>
        <v>44119</v>
      </c>
      <c r="BC139">
        <f t="shared" si="35"/>
        <v>6.2000000000007276</v>
      </c>
      <c r="BD139" s="23">
        <f t="shared" si="40"/>
        <v>-0.26666666666739403</v>
      </c>
      <c r="BE139" s="24" t="str">
        <f t="shared" si="36"/>
        <v>SI</v>
      </c>
      <c r="BF139" s="54">
        <v>12</v>
      </c>
      <c r="BG139" s="54">
        <v>43</v>
      </c>
      <c r="BH139" s="54">
        <v>121</v>
      </c>
      <c r="BI139" s="55">
        <f t="shared" si="41"/>
        <v>4</v>
      </c>
      <c r="BJ139" s="54" t="s">
        <v>86</v>
      </c>
      <c r="BK139" s="54">
        <v>0.32</v>
      </c>
      <c r="BL139" s="54" t="s">
        <v>74</v>
      </c>
      <c r="BM139" s="55">
        <f t="shared" si="31"/>
        <v>-0.30848091603053435</v>
      </c>
      <c r="BN139" s="54">
        <f t="shared" si="37"/>
        <v>125.76</v>
      </c>
      <c r="BO139" s="55">
        <f t="shared" si="42"/>
        <v>0.96215012722646309</v>
      </c>
      <c r="BU139" s="28">
        <f>+G139*24</f>
        <v>6.3166666666666664</v>
      </c>
      <c r="BV139">
        <f t="shared" si="43"/>
        <v>6.2000000000007276</v>
      </c>
    </row>
    <row r="140" spans="1:74" x14ac:dyDescent="0.25">
      <c r="A140" s="53">
        <v>44105</v>
      </c>
      <c r="B140" s="13"/>
      <c r="C140" s="14">
        <v>49</v>
      </c>
      <c r="D140" s="15">
        <v>44120</v>
      </c>
      <c r="E140" s="16">
        <v>4.1666666666666666E-3</v>
      </c>
      <c r="F140" s="16">
        <v>0.39652777777777781</v>
      </c>
      <c r="G140" s="16">
        <v>0.3923611111111111</v>
      </c>
      <c r="H140" s="16">
        <v>0.36874999999999997</v>
      </c>
      <c r="I140" s="17">
        <f t="shared" si="38"/>
        <v>8.85</v>
      </c>
      <c r="J140" s="14" t="s">
        <v>77</v>
      </c>
      <c r="K140" s="14" t="s">
        <v>98</v>
      </c>
      <c r="L140" s="14" t="s">
        <v>100</v>
      </c>
      <c r="M140" s="14" t="s">
        <v>86</v>
      </c>
      <c r="N140" s="14">
        <v>8234.2999999999993</v>
      </c>
      <c r="O140" s="14">
        <v>8243.0499999999993</v>
      </c>
      <c r="P140" s="14">
        <v>433</v>
      </c>
      <c r="Q140" s="18">
        <v>308.33800000000002</v>
      </c>
      <c r="R140" s="14">
        <v>1528</v>
      </c>
      <c r="S140" s="14">
        <v>0</v>
      </c>
      <c r="T140" s="14">
        <v>2494</v>
      </c>
      <c r="U140" s="14">
        <v>2494</v>
      </c>
      <c r="V140" s="14">
        <v>170</v>
      </c>
      <c r="W140" s="16">
        <v>0.3444444444444445</v>
      </c>
      <c r="X140" s="16">
        <v>2.0833333333333332E-2</v>
      </c>
      <c r="Y140" s="16">
        <v>0</v>
      </c>
      <c r="Z140" s="16">
        <v>0</v>
      </c>
      <c r="AA140" s="16">
        <v>0</v>
      </c>
      <c r="AB140" s="16">
        <v>7.6388888888888886E-3</v>
      </c>
      <c r="AC140" s="16">
        <v>0</v>
      </c>
      <c r="AD140" s="16">
        <v>1.5277777777777777E-2</v>
      </c>
      <c r="AE140" s="16">
        <v>0</v>
      </c>
      <c r="AF140" s="16">
        <v>2.7777777777777779E-3</v>
      </c>
      <c r="AG140" s="19">
        <f>IF(G140=0,0,Q140/(G140*24))</f>
        <v>32.743858407079649</v>
      </c>
      <c r="AH140" s="19">
        <f t="shared" si="33"/>
        <v>0.71209699769053125</v>
      </c>
      <c r="AI140" s="20">
        <f>IF(P140=0,0,P140/(G140*24))</f>
        <v>45.982300884955755</v>
      </c>
      <c r="AJ140" s="19">
        <f>IF(G140=0,0,V140/(G140*24))</f>
        <v>18.053097345132745</v>
      </c>
      <c r="AK140" s="19">
        <f t="shared" si="34"/>
        <v>0.55134300670043912</v>
      </c>
      <c r="AL140" s="19">
        <f>IF(H140=0,0,H140/G140)</f>
        <v>0.9398230088495575</v>
      </c>
      <c r="AM140" s="19">
        <f t="shared" ref="AM140:AV148" si="44">W140*24</f>
        <v>8.2666666666666675</v>
      </c>
      <c r="AN140" s="19">
        <f t="shared" si="44"/>
        <v>0.5</v>
      </c>
      <c r="AO140" s="19">
        <f t="shared" si="44"/>
        <v>0</v>
      </c>
      <c r="AP140" s="19">
        <f t="shared" si="44"/>
        <v>0</v>
      </c>
      <c r="AQ140" s="19">
        <f t="shared" si="44"/>
        <v>0</v>
      </c>
      <c r="AR140" s="19">
        <f t="shared" si="44"/>
        <v>0.18333333333333332</v>
      </c>
      <c r="AS140" s="19">
        <f t="shared" si="44"/>
        <v>0</v>
      </c>
      <c r="AT140" s="19">
        <f t="shared" si="44"/>
        <v>0.36666666666666664</v>
      </c>
      <c r="AU140" s="19">
        <f t="shared" si="44"/>
        <v>0</v>
      </c>
      <c r="AV140" s="19">
        <f t="shared" si="44"/>
        <v>6.6666666666666666E-2</v>
      </c>
      <c r="AW140" s="19">
        <f>G140*24</f>
        <v>9.4166666666666661</v>
      </c>
      <c r="AX140" s="19">
        <f t="shared" si="39"/>
        <v>8.7666666666666675</v>
      </c>
      <c r="AY140" s="21">
        <f>D140+E140</f>
        <v>44120.004166666666</v>
      </c>
      <c r="AZ140" s="21">
        <f>AY140+G140</f>
        <v>44120.396527777775</v>
      </c>
      <c r="BA140" t="str">
        <f>IF(AND(HOUR(E140)&gt;=6,HOUR(E140)&lt;14),"Turno2",IF(AND(HOUR(E140)&gt;=14,HOUR(E140)&lt;22),"Turno3","Turno1"))</f>
        <v>Turno1</v>
      </c>
      <c r="BB140" s="22">
        <f>D140*1</f>
        <v>44120</v>
      </c>
      <c r="BC140">
        <f t="shared" si="35"/>
        <v>8.75</v>
      </c>
      <c r="BD140" s="23">
        <f t="shared" si="40"/>
        <v>1.6666666666667496E-2</v>
      </c>
      <c r="BE140" s="24" t="str">
        <f t="shared" si="36"/>
        <v>SI</v>
      </c>
      <c r="BF140" s="54">
        <v>12</v>
      </c>
      <c r="BG140" s="54">
        <v>44</v>
      </c>
      <c r="BH140" s="54">
        <v>174</v>
      </c>
      <c r="BI140" s="55">
        <f t="shared" si="41"/>
        <v>4</v>
      </c>
      <c r="BJ140" s="54" t="s">
        <v>86</v>
      </c>
      <c r="BK140" s="54">
        <v>0.32</v>
      </c>
      <c r="BL140" s="54" t="s">
        <v>74</v>
      </c>
      <c r="BM140" s="55">
        <f t="shared" si="31"/>
        <v>-0.39209699769053125</v>
      </c>
      <c r="BN140" s="54">
        <f t="shared" si="37"/>
        <v>138.56</v>
      </c>
      <c r="BO140" s="55">
        <f t="shared" si="42"/>
        <v>1.2557736720554273</v>
      </c>
      <c r="BU140" s="28">
        <f>+G140*24</f>
        <v>9.4166666666666661</v>
      </c>
      <c r="BV140">
        <f t="shared" si="43"/>
        <v>8.75</v>
      </c>
    </row>
    <row r="141" spans="1:74" x14ac:dyDescent="0.25">
      <c r="A141" s="53">
        <v>44105</v>
      </c>
      <c r="B141" s="13"/>
      <c r="C141" s="14">
        <v>69</v>
      </c>
      <c r="D141" s="15">
        <v>44120</v>
      </c>
      <c r="E141" s="16">
        <v>0.6</v>
      </c>
      <c r="F141" s="16">
        <v>3.472222222222222E-3</v>
      </c>
      <c r="G141" s="16">
        <v>0.40347222222222223</v>
      </c>
      <c r="H141" s="16">
        <v>0.36736111111111108</v>
      </c>
      <c r="I141" s="17">
        <f t="shared" si="38"/>
        <v>8.8166666666666664</v>
      </c>
      <c r="J141" s="14" t="s">
        <v>70</v>
      </c>
      <c r="K141" s="14" t="s">
        <v>99</v>
      </c>
      <c r="L141" s="14" t="s">
        <v>100</v>
      </c>
      <c r="M141" s="14" t="s">
        <v>86</v>
      </c>
      <c r="N141" s="14">
        <v>8243.1</v>
      </c>
      <c r="O141" s="14">
        <v>8252.25</v>
      </c>
      <c r="P141" s="14">
        <v>701</v>
      </c>
      <c r="Q141" s="18">
        <v>259.30200000000002</v>
      </c>
      <c r="R141" s="14">
        <v>1894</v>
      </c>
      <c r="S141" s="14">
        <v>1476</v>
      </c>
      <c r="T141" s="14">
        <v>1285</v>
      </c>
      <c r="U141" s="14">
        <v>2761</v>
      </c>
      <c r="V141" s="14">
        <v>168</v>
      </c>
      <c r="W141" s="16">
        <v>0.33888888888888885</v>
      </c>
      <c r="X141" s="16">
        <v>1.4583333333333332E-2</v>
      </c>
      <c r="Y141" s="16">
        <v>1.3194444444444444E-2</v>
      </c>
      <c r="Z141" s="16">
        <v>0</v>
      </c>
      <c r="AA141" s="16">
        <v>0</v>
      </c>
      <c r="AB141" s="16">
        <v>0</v>
      </c>
      <c r="AC141" s="16">
        <v>0</v>
      </c>
      <c r="AD141" s="16">
        <v>1.9444444444444445E-2</v>
      </c>
      <c r="AE141" s="16">
        <v>1.5277777777777777E-2</v>
      </c>
      <c r="AF141" s="16">
        <v>0</v>
      </c>
      <c r="AG141" s="19">
        <f>IF(G141=0,0,Q141/(G141*24))</f>
        <v>26.778175559380379</v>
      </c>
      <c r="AH141" s="19">
        <f t="shared" si="33"/>
        <v>0.36990299572039947</v>
      </c>
      <c r="AI141" s="20">
        <f>IF(P141=0,0,P141/(G141*24))</f>
        <v>72.392426850258175</v>
      </c>
      <c r="AJ141" s="19">
        <f>IF(G141=0,0,V141/(G141*24))</f>
        <v>17.349397590361445</v>
      </c>
      <c r="AK141" s="19">
        <f t="shared" si="34"/>
        <v>0.6478931901797903</v>
      </c>
      <c r="AL141" s="19">
        <f>IF(H141=0,0,H141/G141)</f>
        <v>0.91049913941480198</v>
      </c>
      <c r="AM141" s="19">
        <f t="shared" si="44"/>
        <v>8.1333333333333329</v>
      </c>
      <c r="AN141" s="19">
        <f t="shared" si="44"/>
        <v>0.35</v>
      </c>
      <c r="AO141" s="19">
        <f t="shared" si="44"/>
        <v>0.31666666666666665</v>
      </c>
      <c r="AP141" s="19">
        <f t="shared" si="44"/>
        <v>0</v>
      </c>
      <c r="AQ141" s="19">
        <f t="shared" si="44"/>
        <v>0</v>
      </c>
      <c r="AR141" s="19">
        <f t="shared" si="44"/>
        <v>0</v>
      </c>
      <c r="AS141" s="19">
        <f t="shared" si="44"/>
        <v>0</v>
      </c>
      <c r="AT141" s="19">
        <f t="shared" si="44"/>
        <v>0.46666666666666667</v>
      </c>
      <c r="AU141" s="19">
        <f t="shared" si="44"/>
        <v>0.36666666666666664</v>
      </c>
      <c r="AV141" s="19">
        <f t="shared" si="44"/>
        <v>0</v>
      </c>
      <c r="AW141" s="19">
        <f>G141*24</f>
        <v>9.6833333333333336</v>
      </c>
      <c r="AX141" s="19">
        <f t="shared" si="39"/>
        <v>8.7999999999999989</v>
      </c>
      <c r="AY141" s="21">
        <f>D141+E141</f>
        <v>44120.6</v>
      </c>
      <c r="AZ141" s="21">
        <f>AY141+G141</f>
        <v>44121.003472222219</v>
      </c>
      <c r="BA141" t="str">
        <f>IF(AND(HOUR(E141)&gt;=6,HOUR(E141)&lt;14),"Turno2",IF(AND(HOUR(E141)&gt;=14,HOUR(E141)&lt;22),"Turno3","Turno1"))</f>
        <v>Turno3</v>
      </c>
      <c r="BB141" s="22">
        <f>D141*1</f>
        <v>44120</v>
      </c>
      <c r="BC141">
        <f t="shared" si="35"/>
        <v>9.1499999999996362</v>
      </c>
      <c r="BD141" s="23">
        <f t="shared" si="40"/>
        <v>-0.34999999999963727</v>
      </c>
      <c r="BE141" s="24" t="str">
        <f t="shared" si="36"/>
        <v>SI</v>
      </c>
      <c r="BF141" s="54">
        <v>12</v>
      </c>
      <c r="BG141" s="54">
        <v>45</v>
      </c>
      <c r="BH141" s="54">
        <v>172</v>
      </c>
      <c r="BI141" s="55">
        <f t="shared" si="41"/>
        <v>4</v>
      </c>
      <c r="BJ141" s="54" t="s">
        <v>86</v>
      </c>
      <c r="BK141" s="54">
        <v>0.32</v>
      </c>
      <c r="BL141" s="54" t="s">
        <v>74</v>
      </c>
      <c r="BM141" s="55">
        <f t="shared" si="31"/>
        <v>-4.9902995720399468E-2</v>
      </c>
      <c r="BN141" s="54">
        <f t="shared" si="37"/>
        <v>224.32</v>
      </c>
      <c r="BO141" s="55">
        <f t="shared" si="42"/>
        <v>0.76676176890156922</v>
      </c>
      <c r="BU141" s="28">
        <f>+G141*24</f>
        <v>9.6833333333333336</v>
      </c>
      <c r="BV141">
        <f t="shared" si="43"/>
        <v>9.1499999999996362</v>
      </c>
    </row>
    <row r="142" spans="1:74" ht="14.25" customHeight="1" x14ac:dyDescent="0.25">
      <c r="A142" s="53">
        <v>44105</v>
      </c>
      <c r="B142" s="13"/>
      <c r="C142" s="14">
        <v>51</v>
      </c>
      <c r="D142" s="15">
        <v>44121</v>
      </c>
      <c r="E142" s="16">
        <v>4.1666666666666666E-3</v>
      </c>
      <c r="F142" s="16">
        <v>0.37777777777777777</v>
      </c>
      <c r="G142" s="16">
        <v>0.37361111111111112</v>
      </c>
      <c r="H142" s="16">
        <v>0.35486111111111113</v>
      </c>
      <c r="I142" s="17">
        <f t="shared" si="38"/>
        <v>8.5166666666666675</v>
      </c>
      <c r="J142" s="14" t="s">
        <v>77</v>
      </c>
      <c r="K142" s="14" t="s">
        <v>98</v>
      </c>
      <c r="L142" s="14" t="s">
        <v>100</v>
      </c>
      <c r="M142" s="14" t="s">
        <v>86</v>
      </c>
      <c r="N142" s="14">
        <v>8252.25</v>
      </c>
      <c r="O142" s="14">
        <v>8260.9</v>
      </c>
      <c r="P142" s="14">
        <v>562</v>
      </c>
      <c r="Q142" s="18">
        <v>210.62299999999999</v>
      </c>
      <c r="R142" s="14">
        <v>1537</v>
      </c>
      <c r="S142" s="14">
        <v>0</v>
      </c>
      <c r="T142" s="14">
        <v>2043</v>
      </c>
      <c r="U142" s="14">
        <v>2043</v>
      </c>
      <c r="V142" s="14">
        <v>159</v>
      </c>
      <c r="W142" s="16">
        <v>0.32777777777777778</v>
      </c>
      <c r="X142" s="16">
        <v>2.6388888888888889E-2</v>
      </c>
      <c r="Y142" s="16">
        <v>0</v>
      </c>
      <c r="Z142" s="16">
        <v>0</v>
      </c>
      <c r="AA142" s="16">
        <v>0</v>
      </c>
      <c r="AB142" s="16">
        <v>1.1805555555555555E-2</v>
      </c>
      <c r="AC142" s="16">
        <v>0</v>
      </c>
      <c r="AD142" s="16">
        <v>6.9444444444444441E-3</v>
      </c>
      <c r="AE142" s="16">
        <v>0</v>
      </c>
      <c r="AF142" s="16">
        <v>0</v>
      </c>
      <c r="AG142" s="19">
        <f>IF(G142=0,0,Q142/(G142*24))</f>
        <v>23.489553903345723</v>
      </c>
      <c r="AH142" s="19">
        <f t="shared" si="33"/>
        <v>0.37477402135231314</v>
      </c>
      <c r="AI142" s="20">
        <f>IF(P142=0,0,P142/(G142*24))</f>
        <v>62.676579925650557</v>
      </c>
      <c r="AJ142" s="19">
        <f>IF(G142=0,0,V142/(G142*24))</f>
        <v>17.732342007434944</v>
      </c>
      <c r="AK142" s="19">
        <f t="shared" si="34"/>
        <v>0.75490331065458194</v>
      </c>
      <c r="AL142" s="19">
        <f>IF(H142=0,0,H142/G142)</f>
        <v>0.94981412639405205</v>
      </c>
      <c r="AM142" s="19">
        <f t="shared" si="44"/>
        <v>7.8666666666666671</v>
      </c>
      <c r="AN142" s="19">
        <f t="shared" si="44"/>
        <v>0.6333333333333333</v>
      </c>
      <c r="AO142" s="19">
        <f t="shared" si="44"/>
        <v>0</v>
      </c>
      <c r="AP142" s="19">
        <f t="shared" si="44"/>
        <v>0</v>
      </c>
      <c r="AQ142" s="19">
        <f t="shared" si="44"/>
        <v>0</v>
      </c>
      <c r="AR142" s="19">
        <f t="shared" si="44"/>
        <v>0.28333333333333333</v>
      </c>
      <c r="AS142" s="19">
        <f t="shared" si="44"/>
        <v>0</v>
      </c>
      <c r="AT142" s="19">
        <f t="shared" si="44"/>
        <v>0.16666666666666666</v>
      </c>
      <c r="AU142" s="19">
        <f t="shared" si="44"/>
        <v>0</v>
      </c>
      <c r="AV142" s="19">
        <f t="shared" si="44"/>
        <v>0</v>
      </c>
      <c r="AW142" s="19">
        <f>G142*24</f>
        <v>8.9666666666666668</v>
      </c>
      <c r="AX142" s="19">
        <f t="shared" si="39"/>
        <v>8.5</v>
      </c>
      <c r="AY142" s="21">
        <f>D142+E142</f>
        <v>44121.004166666666</v>
      </c>
      <c r="AZ142" s="21">
        <f>AY142+G142</f>
        <v>44121.37777777778</v>
      </c>
      <c r="BA142" t="str">
        <f>IF(AND(HOUR(E142)&gt;=6,HOUR(E142)&lt;14),"Turno2",IF(AND(HOUR(E142)&gt;=14,HOUR(E142)&lt;22),"Turno3","Turno1"))</f>
        <v>Turno1</v>
      </c>
      <c r="BB142" s="22">
        <f>D142*1</f>
        <v>44121</v>
      </c>
      <c r="BC142">
        <f t="shared" si="35"/>
        <v>8.6499999999996362</v>
      </c>
      <c r="BD142" s="23">
        <f t="shared" si="40"/>
        <v>-0.1499999999996362</v>
      </c>
      <c r="BE142" s="24" t="str">
        <f t="shared" si="36"/>
        <v>SI</v>
      </c>
      <c r="BF142" s="54">
        <v>12</v>
      </c>
      <c r="BG142" s="54">
        <v>46</v>
      </c>
      <c r="BH142" s="54">
        <v>182.5</v>
      </c>
      <c r="BI142" s="55">
        <f t="shared" si="41"/>
        <v>23.5</v>
      </c>
      <c r="BJ142" s="54" t="s">
        <v>86</v>
      </c>
      <c r="BK142" s="54">
        <v>0.32</v>
      </c>
      <c r="BL142" s="54" t="s">
        <v>74</v>
      </c>
      <c r="BM142" s="55">
        <f t="shared" si="31"/>
        <v>-5.4774021352313129E-2</v>
      </c>
      <c r="BN142" s="54">
        <f t="shared" si="37"/>
        <v>179.84</v>
      </c>
      <c r="BO142" s="55">
        <f t="shared" si="42"/>
        <v>1.0147909252669038</v>
      </c>
      <c r="BU142" s="28">
        <f>+G142*24</f>
        <v>8.9666666666666668</v>
      </c>
      <c r="BV142">
        <f t="shared" si="43"/>
        <v>8.6499999999996362</v>
      </c>
    </row>
    <row r="143" spans="1:74" x14ac:dyDescent="0.25">
      <c r="A143" s="53">
        <v>44105</v>
      </c>
      <c r="B143" s="13"/>
      <c r="C143" s="14">
        <v>70</v>
      </c>
      <c r="D143" s="15">
        <v>44121</v>
      </c>
      <c r="E143" s="16">
        <v>0.59861111111111109</v>
      </c>
      <c r="F143" s="16">
        <v>0.98472222222222217</v>
      </c>
      <c r="G143" s="16">
        <v>0.38611111111111113</v>
      </c>
      <c r="H143" s="16">
        <v>0.36736111111111108</v>
      </c>
      <c r="I143" s="17">
        <f t="shared" si="38"/>
        <v>8.8166666666666664</v>
      </c>
      <c r="J143" s="14" t="s">
        <v>70</v>
      </c>
      <c r="K143" s="14" t="s">
        <v>99</v>
      </c>
      <c r="L143" s="14" t="s">
        <v>100</v>
      </c>
      <c r="M143" s="14" t="s">
        <v>86</v>
      </c>
      <c r="N143" s="14">
        <v>8261.0499999999993</v>
      </c>
      <c r="O143" s="14">
        <v>8270.0499999999993</v>
      </c>
      <c r="P143" s="14">
        <v>630</v>
      </c>
      <c r="Q143" s="18">
        <v>259.858</v>
      </c>
      <c r="R143" s="14">
        <v>1772</v>
      </c>
      <c r="S143" s="14">
        <v>0</v>
      </c>
      <c r="T143" s="14">
        <v>1722</v>
      </c>
      <c r="U143" s="14">
        <v>1722</v>
      </c>
      <c r="V143" s="14">
        <v>177</v>
      </c>
      <c r="W143" s="16">
        <v>0.34722222222222227</v>
      </c>
      <c r="X143" s="16">
        <v>2.013888888888889E-2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1.8055555555555557E-2</v>
      </c>
      <c r="AF143" s="16">
        <v>0</v>
      </c>
      <c r="AG143" s="19">
        <f>IF(G143=0,0,Q143/(G143*24))</f>
        <v>28.042230215827335</v>
      </c>
      <c r="AH143" s="19">
        <f t="shared" si="33"/>
        <v>0.41247301587301588</v>
      </c>
      <c r="AI143" s="20">
        <f>IF(P143=0,0,P143/(G143*24))</f>
        <v>67.985611510791358</v>
      </c>
      <c r="AJ143" s="19">
        <f>IF(G143=0,0,V143/(G143*24))</f>
        <v>19.100719424460429</v>
      </c>
      <c r="AK143" s="19">
        <f t="shared" si="34"/>
        <v>0.68114123867650789</v>
      </c>
      <c r="AL143" s="19">
        <f>IF(H143=0,0,H143/G143)</f>
        <v>0.95143884892086317</v>
      </c>
      <c r="AM143" s="19">
        <f t="shared" si="44"/>
        <v>8.3333333333333339</v>
      </c>
      <c r="AN143" s="19">
        <f t="shared" si="44"/>
        <v>0.48333333333333339</v>
      </c>
      <c r="AO143" s="19">
        <f t="shared" si="44"/>
        <v>0</v>
      </c>
      <c r="AP143" s="19">
        <f t="shared" si="44"/>
        <v>0</v>
      </c>
      <c r="AQ143" s="19">
        <f t="shared" si="44"/>
        <v>0</v>
      </c>
      <c r="AR143" s="19">
        <f t="shared" si="44"/>
        <v>0</v>
      </c>
      <c r="AS143" s="19">
        <f t="shared" si="44"/>
        <v>0</v>
      </c>
      <c r="AT143" s="19">
        <f t="shared" si="44"/>
        <v>0</v>
      </c>
      <c r="AU143" s="19">
        <f t="shared" si="44"/>
        <v>0.43333333333333335</v>
      </c>
      <c r="AV143" s="19">
        <f t="shared" si="44"/>
        <v>0</v>
      </c>
      <c r="AW143" s="19">
        <f>G143*24</f>
        <v>9.2666666666666675</v>
      </c>
      <c r="AX143" s="19">
        <f t="shared" si="39"/>
        <v>8.8166666666666664</v>
      </c>
      <c r="AY143" s="21">
        <f>D143+E143</f>
        <v>44121.598611111112</v>
      </c>
      <c r="AZ143" s="21">
        <f>AY143+G143</f>
        <v>44121.984722222223</v>
      </c>
      <c r="BA143" t="str">
        <f>IF(AND(HOUR(E143)&gt;=6,HOUR(E143)&lt;14),"Turno2",IF(AND(HOUR(E143)&gt;=14,HOUR(E143)&lt;22),"Turno3","Turno1"))</f>
        <v>Turno3</v>
      </c>
      <c r="BB143" s="22">
        <f>D143*1</f>
        <v>44121</v>
      </c>
      <c r="BC143">
        <f t="shared" si="35"/>
        <v>9</v>
      </c>
      <c r="BD143" s="23">
        <f t="shared" si="40"/>
        <v>-0.18333333333333357</v>
      </c>
      <c r="BE143" s="24" t="str">
        <f t="shared" si="36"/>
        <v>SI</v>
      </c>
      <c r="BF143" s="54">
        <v>12</v>
      </c>
      <c r="BG143" s="54">
        <v>47</v>
      </c>
      <c r="BH143" s="54">
        <v>152</v>
      </c>
      <c r="BI143" s="55">
        <f t="shared" si="41"/>
        <v>-25</v>
      </c>
      <c r="BJ143" s="54" t="s">
        <v>86</v>
      </c>
      <c r="BK143" s="54">
        <v>0.32</v>
      </c>
      <c r="BL143" s="54" t="s">
        <v>74</v>
      </c>
      <c r="BM143" s="55">
        <f t="shared" si="31"/>
        <v>-9.2473015873015874E-2</v>
      </c>
      <c r="BN143" s="54">
        <f t="shared" si="37"/>
        <v>201.6</v>
      </c>
      <c r="BO143" s="55">
        <f t="shared" si="42"/>
        <v>0.75396825396825395</v>
      </c>
      <c r="BU143" s="28">
        <f>+G143*24</f>
        <v>9.2666666666666675</v>
      </c>
      <c r="BV143">
        <f t="shared" si="43"/>
        <v>9</v>
      </c>
    </row>
    <row r="144" spans="1:74" x14ac:dyDescent="0.25">
      <c r="A144" s="53">
        <v>44105</v>
      </c>
      <c r="B144" s="13"/>
      <c r="C144" s="14">
        <v>52</v>
      </c>
      <c r="D144" s="15">
        <v>44121</v>
      </c>
      <c r="E144" s="16">
        <v>0.99930555555555556</v>
      </c>
      <c r="F144" s="16">
        <v>0.3923611111111111</v>
      </c>
      <c r="G144" s="16">
        <v>0.3923611111111111</v>
      </c>
      <c r="H144" s="16">
        <v>0.19166666666666665</v>
      </c>
      <c r="I144" s="17">
        <f t="shared" si="38"/>
        <v>4.5999999999999996</v>
      </c>
      <c r="J144" s="14" t="s">
        <v>77</v>
      </c>
      <c r="K144" s="14" t="s">
        <v>98</v>
      </c>
      <c r="L144" s="14" t="s">
        <v>100</v>
      </c>
      <c r="M144" s="14" t="s">
        <v>86</v>
      </c>
      <c r="N144" s="14">
        <v>8270.0499999999993</v>
      </c>
      <c r="O144" s="14">
        <v>8273.9500000000007</v>
      </c>
      <c r="P144" s="14">
        <v>218</v>
      </c>
      <c r="Q144" s="18">
        <v>79.844999999999999</v>
      </c>
      <c r="R144" s="14">
        <v>582</v>
      </c>
      <c r="S144" s="14">
        <v>0</v>
      </c>
      <c r="T144" s="14">
        <v>2212</v>
      </c>
      <c r="U144" s="14">
        <v>2212</v>
      </c>
      <c r="V144" s="14">
        <v>68</v>
      </c>
      <c r="W144" s="16">
        <v>0.13194444444444445</v>
      </c>
      <c r="X144" s="16">
        <v>2.361111111111111E-2</v>
      </c>
      <c r="Y144" s="16">
        <v>0</v>
      </c>
      <c r="Z144" s="16">
        <v>5.5555555555555552E-2</v>
      </c>
      <c r="AA144" s="16">
        <v>0</v>
      </c>
      <c r="AB144" s="16">
        <v>2.0833333333333333E-3</v>
      </c>
      <c r="AC144" s="16">
        <v>0</v>
      </c>
      <c r="AD144" s="16">
        <v>0.1423611111111111</v>
      </c>
      <c r="AE144" s="16">
        <v>0</v>
      </c>
      <c r="AF144" s="16">
        <v>3.5416666666666666E-2</v>
      </c>
      <c r="AG144" s="19">
        <f>IF(G144=0,0,Q144/(G144*24))</f>
        <v>8.4791150442477878</v>
      </c>
      <c r="AH144" s="19">
        <f t="shared" si="33"/>
        <v>0.36626146788990827</v>
      </c>
      <c r="AI144" s="20">
        <f>IF(P144=0,0,P144/(G144*24))</f>
        <v>23.150442477876108</v>
      </c>
      <c r="AJ144" s="19">
        <f>IF(G144=0,0,V144/(G144*24))</f>
        <v>7.2212389380530979</v>
      </c>
      <c r="AK144" s="19">
        <f t="shared" si="34"/>
        <v>0.85165007201452814</v>
      </c>
      <c r="AL144" s="19">
        <f>IF(H144=0,0,H144/G144)</f>
        <v>0.48849557522123893</v>
      </c>
      <c r="AM144" s="19">
        <f t="shared" si="44"/>
        <v>3.166666666666667</v>
      </c>
      <c r="AN144" s="19">
        <f t="shared" si="44"/>
        <v>0.56666666666666665</v>
      </c>
      <c r="AO144" s="19">
        <f t="shared" si="44"/>
        <v>0</v>
      </c>
      <c r="AP144" s="19">
        <f t="shared" si="44"/>
        <v>1.3333333333333333</v>
      </c>
      <c r="AQ144" s="19">
        <f t="shared" si="44"/>
        <v>0</v>
      </c>
      <c r="AR144" s="19">
        <f t="shared" si="44"/>
        <v>0.05</v>
      </c>
      <c r="AS144" s="19">
        <f t="shared" si="44"/>
        <v>0</v>
      </c>
      <c r="AT144" s="19">
        <f t="shared" si="44"/>
        <v>3.4166666666666665</v>
      </c>
      <c r="AU144" s="19">
        <f t="shared" si="44"/>
        <v>0</v>
      </c>
      <c r="AV144" s="19">
        <f t="shared" si="44"/>
        <v>0.85</v>
      </c>
      <c r="AW144" s="19">
        <f>G144*24</f>
        <v>9.4166666666666661</v>
      </c>
      <c r="AX144" s="19">
        <f t="shared" si="39"/>
        <v>3.7333333333333334</v>
      </c>
      <c r="AY144" s="21">
        <f>D144+E144</f>
        <v>44121.999305555553</v>
      </c>
      <c r="AZ144" s="21">
        <f>AY144+G144</f>
        <v>44122.391666666663</v>
      </c>
      <c r="BA144" t="str">
        <f>IF(AND(HOUR(E144)&gt;=6,HOUR(E144)&lt;14),"Turno2",IF(AND(HOUR(E144)&gt;=14,HOUR(E144)&lt;22),"Turno3","Turno1"))</f>
        <v>Turno1</v>
      </c>
      <c r="BB144" s="22">
        <f>D144*1</f>
        <v>44121</v>
      </c>
      <c r="BC144">
        <f t="shared" si="35"/>
        <v>3.9000000000014552</v>
      </c>
      <c r="BD144" s="23">
        <f t="shared" si="40"/>
        <v>-0.1666666666681218</v>
      </c>
      <c r="BE144" s="24" t="str">
        <f t="shared" si="36"/>
        <v>SI</v>
      </c>
      <c r="BF144" s="54">
        <v>12</v>
      </c>
      <c r="BG144" s="54">
        <v>48</v>
      </c>
      <c r="BH144" s="54">
        <v>113</v>
      </c>
      <c r="BI144" s="55">
        <f t="shared" si="41"/>
        <v>45</v>
      </c>
      <c r="BJ144" s="54" t="s">
        <v>86</v>
      </c>
      <c r="BK144" s="54">
        <v>0.32</v>
      </c>
      <c r="BL144" s="54" t="s">
        <v>74</v>
      </c>
      <c r="BM144" s="55">
        <f t="shared" si="31"/>
        <v>-4.6261467889908259E-2</v>
      </c>
      <c r="BN144" s="54">
        <f t="shared" si="37"/>
        <v>69.760000000000005</v>
      </c>
      <c r="BO144" s="55">
        <f t="shared" si="42"/>
        <v>1.6198394495412842</v>
      </c>
      <c r="BU144" s="28">
        <f>+G144*24</f>
        <v>9.4166666666666661</v>
      </c>
      <c r="BV144">
        <f t="shared" si="43"/>
        <v>3.9000000000014552</v>
      </c>
    </row>
    <row r="145" spans="1:74" x14ac:dyDescent="0.25">
      <c r="A145" s="53">
        <v>44105</v>
      </c>
      <c r="B145" s="13"/>
      <c r="C145" s="14">
        <v>53</v>
      </c>
      <c r="D145" s="15">
        <v>44122</v>
      </c>
      <c r="E145" s="16">
        <v>0.4069444444444445</v>
      </c>
      <c r="F145" s="16">
        <v>0.58680555555555558</v>
      </c>
      <c r="G145" s="16">
        <v>0.17916666666666667</v>
      </c>
      <c r="H145" s="16">
        <v>0.15833333333333333</v>
      </c>
      <c r="I145" s="17">
        <f t="shared" si="38"/>
        <v>3.8</v>
      </c>
      <c r="J145" s="14" t="s">
        <v>75</v>
      </c>
      <c r="K145" s="14" t="s">
        <v>98</v>
      </c>
      <c r="L145" s="14" t="s">
        <v>100</v>
      </c>
      <c r="M145" s="14" t="s">
        <v>86</v>
      </c>
      <c r="N145" s="14">
        <v>8274</v>
      </c>
      <c r="O145" s="14">
        <v>8277.9500000000007</v>
      </c>
      <c r="P145" s="14">
        <v>347</v>
      </c>
      <c r="Q145" s="18">
        <v>111.955</v>
      </c>
      <c r="R145" s="14">
        <v>980</v>
      </c>
      <c r="S145" s="14">
        <v>0</v>
      </c>
      <c r="T145" s="14">
        <v>336</v>
      </c>
      <c r="U145" s="14">
        <v>336</v>
      </c>
      <c r="V145" s="14">
        <v>79</v>
      </c>
      <c r="W145" s="16">
        <v>0.15694444444444444</v>
      </c>
      <c r="X145" s="16">
        <v>1.3888888888888889E-3</v>
      </c>
      <c r="Y145" s="16">
        <v>0</v>
      </c>
      <c r="Z145" s="16">
        <v>0</v>
      </c>
      <c r="AA145" s="16">
        <v>2.0833333333333332E-2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9">
        <f>IF(G145=0,0,Q145/(G145*24))</f>
        <v>26.036046511627909</v>
      </c>
      <c r="AH145" s="19">
        <f t="shared" si="33"/>
        <v>0.32263688760806913</v>
      </c>
      <c r="AI145" s="20">
        <f>IF(P145=0,0,P145/(G145*24))</f>
        <v>80.697674418604649</v>
      </c>
      <c r="AJ145" s="19">
        <f>IF(G145=0,0,V145/(G145*24))</f>
        <v>18.372093023255815</v>
      </c>
      <c r="AK145" s="19">
        <f t="shared" si="34"/>
        <v>0.70564065919342589</v>
      </c>
      <c r="AL145" s="19">
        <f>IF(H145=0,0,H145/G145)</f>
        <v>0.88372093023255804</v>
      </c>
      <c r="AM145" s="19">
        <f t="shared" si="44"/>
        <v>3.7666666666666666</v>
      </c>
      <c r="AN145" s="19">
        <f t="shared" si="44"/>
        <v>3.3333333333333333E-2</v>
      </c>
      <c r="AO145" s="19">
        <f t="shared" si="44"/>
        <v>0</v>
      </c>
      <c r="AP145" s="19">
        <f t="shared" si="44"/>
        <v>0</v>
      </c>
      <c r="AQ145" s="19">
        <f t="shared" si="44"/>
        <v>0.5</v>
      </c>
      <c r="AR145" s="19">
        <f t="shared" si="44"/>
        <v>0</v>
      </c>
      <c r="AS145" s="19">
        <f t="shared" si="44"/>
        <v>0</v>
      </c>
      <c r="AT145" s="19">
        <f t="shared" si="44"/>
        <v>0</v>
      </c>
      <c r="AU145" s="19">
        <f t="shared" si="44"/>
        <v>0</v>
      </c>
      <c r="AV145" s="19">
        <f t="shared" si="44"/>
        <v>0</v>
      </c>
      <c r="AW145" s="19">
        <f>G145*24</f>
        <v>4.3</v>
      </c>
      <c r="AX145" s="19">
        <f t="shared" si="39"/>
        <v>3.8</v>
      </c>
      <c r="AY145" s="21">
        <f>D145+E145</f>
        <v>44122.406944444447</v>
      </c>
      <c r="AZ145" s="21">
        <f>AY145+G145</f>
        <v>44122.586111111115</v>
      </c>
      <c r="BA145" t="str">
        <f>IF(AND(HOUR(E145)&gt;=6,HOUR(E145)&lt;14),"Turno2",IF(AND(HOUR(E145)&gt;=14,HOUR(E145)&lt;22),"Turno3","Turno1"))</f>
        <v>Turno2</v>
      </c>
      <c r="BB145" s="22">
        <f>D145*1</f>
        <v>44122</v>
      </c>
      <c r="BC145">
        <f t="shared" si="35"/>
        <v>3.9500000000007276</v>
      </c>
      <c r="BD145" s="23">
        <f t="shared" si="40"/>
        <v>-0.15000000000072777</v>
      </c>
      <c r="BE145" s="24" t="str">
        <f t="shared" si="36"/>
        <v>SI</v>
      </c>
      <c r="BF145" s="54">
        <v>12</v>
      </c>
      <c r="BG145" s="54">
        <v>49</v>
      </c>
      <c r="BH145" s="54">
        <v>79</v>
      </c>
      <c r="BI145" s="55">
        <f t="shared" si="41"/>
        <v>0</v>
      </c>
      <c r="BJ145" s="54" t="s">
        <v>86</v>
      </c>
      <c r="BK145" s="54">
        <v>0.32</v>
      </c>
      <c r="BL145" s="54" t="s">
        <v>74</v>
      </c>
      <c r="BM145" s="55">
        <f t="shared" si="31"/>
        <v>-2.6368876080691273E-3</v>
      </c>
      <c r="BN145" s="54">
        <f t="shared" si="37"/>
        <v>111.04</v>
      </c>
      <c r="BO145" s="55">
        <f t="shared" si="42"/>
        <v>0.71145533141210371</v>
      </c>
      <c r="BU145" s="28">
        <f>+G145*24</f>
        <v>4.3</v>
      </c>
      <c r="BV145">
        <f t="shared" si="43"/>
        <v>3.9500000000007276</v>
      </c>
    </row>
    <row r="146" spans="1:74" x14ac:dyDescent="0.25">
      <c r="A146" s="53">
        <v>44105</v>
      </c>
      <c r="B146" s="13"/>
      <c r="C146" s="14">
        <v>71</v>
      </c>
      <c r="D146" s="15">
        <v>44122</v>
      </c>
      <c r="E146" s="16">
        <v>0.59722222222222221</v>
      </c>
      <c r="F146" s="16">
        <v>0.98333333333333339</v>
      </c>
      <c r="G146" s="16">
        <v>0.38611111111111113</v>
      </c>
      <c r="H146" s="16">
        <v>0.375</v>
      </c>
      <c r="I146" s="17">
        <f t="shared" si="38"/>
        <v>9</v>
      </c>
      <c r="J146" s="14" t="s">
        <v>70</v>
      </c>
      <c r="K146" s="14" t="s">
        <v>99</v>
      </c>
      <c r="L146" s="14" t="s">
        <v>100</v>
      </c>
      <c r="M146" s="14" t="s">
        <v>86</v>
      </c>
      <c r="N146" s="14">
        <v>8277.9500000000007</v>
      </c>
      <c r="O146" s="14">
        <v>8287</v>
      </c>
      <c r="P146" s="14">
        <v>700</v>
      </c>
      <c r="Q146" s="18">
        <v>227.12799999999999</v>
      </c>
      <c r="R146" s="14">
        <v>1953</v>
      </c>
      <c r="S146" s="14">
        <v>458</v>
      </c>
      <c r="T146" s="14">
        <v>1106</v>
      </c>
      <c r="U146" s="14">
        <v>1564</v>
      </c>
      <c r="V146" s="14">
        <v>181</v>
      </c>
      <c r="W146" s="16">
        <v>0.3520833333333333</v>
      </c>
      <c r="X146" s="16">
        <v>1.4583333333333332E-2</v>
      </c>
      <c r="Y146" s="16">
        <v>7.6388888888888886E-3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1.0416666666666666E-2</v>
      </c>
      <c r="AF146" s="16">
        <v>0</v>
      </c>
      <c r="AG146" s="19">
        <f>IF(G146=0,0,Q146/(G146*24))</f>
        <v>24.510215827338126</v>
      </c>
      <c r="AH146" s="19">
        <f t="shared" si="33"/>
        <v>0.32446857142857138</v>
      </c>
      <c r="AI146" s="20">
        <f>IF(P146=0,0,P146/(G146*24))</f>
        <v>75.53956834532373</v>
      </c>
      <c r="AJ146" s="19">
        <f>IF(G146=0,0,V146/(G146*24))</f>
        <v>19.532374100719423</v>
      </c>
      <c r="AK146" s="19">
        <f t="shared" si="34"/>
        <v>0.79690747067732737</v>
      </c>
      <c r="AL146" s="19">
        <f>IF(H146=0,0,H146/G146)</f>
        <v>0.97122302158273377</v>
      </c>
      <c r="AM146" s="19">
        <f t="shared" si="44"/>
        <v>8.4499999999999993</v>
      </c>
      <c r="AN146" s="19">
        <f t="shared" si="44"/>
        <v>0.35</v>
      </c>
      <c r="AO146" s="19">
        <f t="shared" si="44"/>
        <v>0.18333333333333332</v>
      </c>
      <c r="AP146" s="19">
        <f t="shared" si="44"/>
        <v>0</v>
      </c>
      <c r="AQ146" s="19">
        <f t="shared" si="44"/>
        <v>0</v>
      </c>
      <c r="AR146" s="19">
        <f t="shared" si="44"/>
        <v>0</v>
      </c>
      <c r="AS146" s="19">
        <f t="shared" si="44"/>
        <v>0</v>
      </c>
      <c r="AT146" s="19">
        <f t="shared" si="44"/>
        <v>0</v>
      </c>
      <c r="AU146" s="19">
        <f t="shared" si="44"/>
        <v>0.25</v>
      </c>
      <c r="AV146" s="19">
        <f t="shared" si="44"/>
        <v>0</v>
      </c>
      <c r="AW146" s="19">
        <f>G146*24</f>
        <v>9.2666666666666675</v>
      </c>
      <c r="AX146" s="19">
        <f t="shared" si="39"/>
        <v>8.9833333333333325</v>
      </c>
      <c r="AY146" s="21">
        <f>D146+E146</f>
        <v>44122.597222222219</v>
      </c>
      <c r="AZ146" s="21">
        <f>AY146+G146</f>
        <v>44122.98333333333</v>
      </c>
      <c r="BA146" t="str">
        <f>IF(AND(HOUR(E146)&gt;=6,HOUR(E146)&lt;14),"Turno2",IF(AND(HOUR(E146)&gt;=14,HOUR(E146)&lt;22),"Turno3","Turno1"))</f>
        <v>Turno3</v>
      </c>
      <c r="BB146" s="22">
        <f>D146*1</f>
        <v>44122</v>
      </c>
      <c r="BC146">
        <f t="shared" si="35"/>
        <v>9.0499999999992724</v>
      </c>
      <c r="BD146" s="23">
        <f t="shared" si="40"/>
        <v>-6.66666666659399E-2</v>
      </c>
      <c r="BE146" s="24" t="str">
        <f t="shared" si="36"/>
        <v>SI</v>
      </c>
      <c r="BF146" s="54">
        <v>12</v>
      </c>
      <c r="BG146" s="54">
        <v>50</v>
      </c>
      <c r="BH146" s="54">
        <f>243-BH145</f>
        <v>164</v>
      </c>
      <c r="BI146" s="55">
        <f t="shared" si="41"/>
        <v>-17</v>
      </c>
      <c r="BJ146" s="54" t="s">
        <v>86</v>
      </c>
      <c r="BK146" s="54">
        <v>0.32</v>
      </c>
      <c r="BL146" s="54" t="s">
        <v>74</v>
      </c>
      <c r="BM146" s="55">
        <f t="shared" si="31"/>
        <v>-4.4685714285713773E-3</v>
      </c>
      <c r="BN146" s="54">
        <f t="shared" si="37"/>
        <v>224</v>
      </c>
      <c r="BO146" s="55">
        <f t="shared" si="42"/>
        <v>0.7321428571428571</v>
      </c>
      <c r="BU146" s="28">
        <f>+G146*24</f>
        <v>9.2666666666666675</v>
      </c>
      <c r="BV146">
        <f t="shared" si="43"/>
        <v>9.0499999999992724</v>
      </c>
    </row>
    <row r="147" spans="1:74" x14ac:dyDescent="0.25">
      <c r="A147" s="53">
        <v>44105</v>
      </c>
      <c r="B147" s="13"/>
      <c r="C147" s="14">
        <v>54</v>
      </c>
      <c r="D147" s="15">
        <v>44123</v>
      </c>
      <c r="E147" s="16">
        <v>2.0833333333333333E-3</v>
      </c>
      <c r="F147" s="16">
        <v>0.19375000000000001</v>
      </c>
      <c r="G147" s="16">
        <v>0.19166666666666665</v>
      </c>
      <c r="H147" s="16">
        <v>0.18888888888888888</v>
      </c>
      <c r="I147" s="17">
        <f t="shared" si="38"/>
        <v>4.5333333333333332</v>
      </c>
      <c r="J147" s="14" t="s">
        <v>77</v>
      </c>
      <c r="K147" s="14" t="s">
        <v>98</v>
      </c>
      <c r="L147" s="14" t="s">
        <v>100</v>
      </c>
      <c r="M147" s="14" t="s">
        <v>86</v>
      </c>
      <c r="N147" s="14">
        <v>8287</v>
      </c>
      <c r="O147" s="14">
        <v>8291.5</v>
      </c>
      <c r="P147" s="14">
        <v>300</v>
      </c>
      <c r="Q147" s="18">
        <v>103.93899999999999</v>
      </c>
      <c r="R147" s="14">
        <v>848</v>
      </c>
      <c r="S147" s="14">
        <v>0</v>
      </c>
      <c r="T147" s="14">
        <v>1410</v>
      </c>
      <c r="U147" s="14">
        <v>1410</v>
      </c>
      <c r="V147" s="14">
        <v>86</v>
      </c>
      <c r="W147" s="16">
        <v>0.17361111111111113</v>
      </c>
      <c r="X147" s="16">
        <v>1.0416666666666666E-2</v>
      </c>
      <c r="Y147" s="16">
        <v>0</v>
      </c>
      <c r="Z147" s="16">
        <v>0</v>
      </c>
      <c r="AA147" s="16">
        <v>0</v>
      </c>
      <c r="AB147" s="16">
        <v>2.0833333333333333E-3</v>
      </c>
      <c r="AC147" s="16">
        <v>0</v>
      </c>
      <c r="AD147" s="16">
        <v>0</v>
      </c>
      <c r="AE147" s="16">
        <v>0</v>
      </c>
      <c r="AF147" s="16">
        <v>4.1666666666666666E-3</v>
      </c>
      <c r="AG147" s="19">
        <f>IF(G147=0,0,Q147/(G147*24))</f>
        <v>22.595434782608695</v>
      </c>
      <c r="AH147" s="19">
        <f t="shared" si="33"/>
        <v>0.34646333333333329</v>
      </c>
      <c r="AI147" s="20">
        <f>IF(P147=0,0,P147/(G147*24))</f>
        <v>65.217391304347828</v>
      </c>
      <c r="AJ147" s="19">
        <f>IF(G147=0,0,V147/(G147*24))</f>
        <v>18.695652173913047</v>
      </c>
      <c r="AK147" s="19">
        <f t="shared" si="34"/>
        <v>0.82740838376355363</v>
      </c>
      <c r="AL147" s="19">
        <f>IF(H147=0,0,H147/G147)</f>
        <v>0.98550724637681164</v>
      </c>
      <c r="AM147" s="19">
        <f t="shared" si="44"/>
        <v>4.166666666666667</v>
      </c>
      <c r="AN147" s="19">
        <f t="shared" si="44"/>
        <v>0.25</v>
      </c>
      <c r="AO147" s="19">
        <f t="shared" si="44"/>
        <v>0</v>
      </c>
      <c r="AP147" s="19">
        <f t="shared" si="44"/>
        <v>0</v>
      </c>
      <c r="AQ147" s="19">
        <f t="shared" si="44"/>
        <v>0</v>
      </c>
      <c r="AR147" s="19">
        <f t="shared" si="44"/>
        <v>0.05</v>
      </c>
      <c r="AS147" s="19">
        <f t="shared" si="44"/>
        <v>0</v>
      </c>
      <c r="AT147" s="19">
        <f t="shared" si="44"/>
        <v>0</v>
      </c>
      <c r="AU147" s="19">
        <f t="shared" si="44"/>
        <v>0</v>
      </c>
      <c r="AV147" s="19">
        <f t="shared" si="44"/>
        <v>0.1</v>
      </c>
      <c r="AW147" s="19">
        <f>G147*24</f>
        <v>4.5999999999999996</v>
      </c>
      <c r="AX147" s="19">
        <f t="shared" si="39"/>
        <v>4.416666666666667</v>
      </c>
      <c r="AY147" s="21">
        <f>D147+E147</f>
        <v>44123.002083333333</v>
      </c>
      <c r="AZ147" s="21">
        <f>AY147+G147</f>
        <v>44123.193749999999</v>
      </c>
      <c r="BA147" t="str">
        <f>IF(AND(HOUR(E147)&gt;=6,HOUR(E147)&lt;14),"Turno2",IF(AND(HOUR(E147)&gt;=14,HOUR(E147)&lt;22),"Turno3","Turno1"))</f>
        <v>Turno1</v>
      </c>
      <c r="BB147" s="22">
        <f>D147*1</f>
        <v>44123</v>
      </c>
      <c r="BC147">
        <f t="shared" si="35"/>
        <v>4.5</v>
      </c>
      <c r="BD147" s="23">
        <f t="shared" si="40"/>
        <v>-8.3333333333333037E-2</v>
      </c>
      <c r="BE147" s="24" t="str">
        <f t="shared" si="36"/>
        <v>SI</v>
      </c>
      <c r="BF147" s="54">
        <v>12</v>
      </c>
      <c r="BG147" s="54">
        <v>51</v>
      </c>
      <c r="BH147" s="54">
        <v>86</v>
      </c>
      <c r="BI147" s="55">
        <f t="shared" si="41"/>
        <v>0</v>
      </c>
      <c r="BJ147" s="54" t="s">
        <v>86</v>
      </c>
      <c r="BK147" s="54">
        <v>0.32</v>
      </c>
      <c r="BL147" s="54" t="s">
        <v>74</v>
      </c>
      <c r="BM147" s="55">
        <f t="shared" si="31"/>
        <v>-2.6463333333333283E-2</v>
      </c>
      <c r="BN147" s="54">
        <f t="shared" si="37"/>
        <v>96</v>
      </c>
      <c r="BO147" s="55">
        <f t="shared" si="42"/>
        <v>0.89583333333333337</v>
      </c>
      <c r="BU147" s="28">
        <f>+G147*24</f>
        <v>4.5999999999999996</v>
      </c>
      <c r="BV147">
        <f t="shared" si="43"/>
        <v>4.5</v>
      </c>
    </row>
    <row r="148" spans="1:74" x14ac:dyDescent="0.25">
      <c r="A148" s="53">
        <v>44105</v>
      </c>
      <c r="B148" s="13"/>
      <c r="C148" s="14">
        <v>55</v>
      </c>
      <c r="D148" s="15">
        <v>44123</v>
      </c>
      <c r="E148" s="16">
        <v>0.19444444444444445</v>
      </c>
      <c r="F148" s="16">
        <v>0.39166666666666666</v>
      </c>
      <c r="G148" s="16">
        <v>0.19722222222222222</v>
      </c>
      <c r="H148" s="16">
        <v>0.19097222222222221</v>
      </c>
      <c r="I148" s="17">
        <f t="shared" si="38"/>
        <v>4.583333333333333</v>
      </c>
      <c r="J148" s="14" t="s">
        <v>87</v>
      </c>
      <c r="K148" s="14" t="s">
        <v>98</v>
      </c>
      <c r="L148" s="14" t="s">
        <v>100</v>
      </c>
      <c r="M148" s="14" t="s">
        <v>86</v>
      </c>
      <c r="N148" s="14">
        <v>8291.5</v>
      </c>
      <c r="O148" s="14">
        <v>8296.0499999999993</v>
      </c>
      <c r="P148" s="14">
        <v>300</v>
      </c>
      <c r="Q148" s="18">
        <v>111.265</v>
      </c>
      <c r="R148" s="14">
        <v>894</v>
      </c>
      <c r="S148" s="14">
        <v>751</v>
      </c>
      <c r="T148" s="14">
        <v>610</v>
      </c>
      <c r="U148" s="14">
        <v>1361</v>
      </c>
      <c r="V148" s="14">
        <v>88</v>
      </c>
      <c r="W148" s="16">
        <v>0.16944444444444443</v>
      </c>
      <c r="X148" s="16">
        <v>4.8611111111111112E-3</v>
      </c>
      <c r="Y148" s="16">
        <v>8.3333333333333332E-3</v>
      </c>
      <c r="Z148" s="16">
        <v>0</v>
      </c>
      <c r="AA148" s="16">
        <v>0</v>
      </c>
      <c r="AB148" s="16">
        <v>5.5555555555555558E-3</v>
      </c>
      <c r="AC148" s="16">
        <v>0</v>
      </c>
      <c r="AD148" s="16">
        <v>0</v>
      </c>
      <c r="AE148" s="16">
        <v>0</v>
      </c>
      <c r="AF148" s="16">
        <v>7.6388888888888886E-3</v>
      </c>
      <c r="AG148" s="19">
        <f>IF(G148=0,0,Q148/(G148*24))</f>
        <v>23.50669014084507</v>
      </c>
      <c r="AH148" s="19">
        <f t="shared" si="33"/>
        <v>0.37088333333333334</v>
      </c>
      <c r="AI148" s="20">
        <f>IF(P148=0,0,P148/(G148*24))</f>
        <v>63.380281690140848</v>
      </c>
      <c r="AJ148" s="19">
        <f>IF(G148=0,0,V148/(G148*24))</f>
        <v>18.591549295774648</v>
      </c>
      <c r="AK148" s="19">
        <f t="shared" si="34"/>
        <v>0.79090459713297079</v>
      </c>
      <c r="AL148" s="19">
        <f>IF(H148=0,0,H148/G148)</f>
        <v>0.96830985915492951</v>
      </c>
      <c r="AM148" s="19">
        <f t="shared" si="44"/>
        <v>4.0666666666666664</v>
      </c>
      <c r="AN148" s="19">
        <f t="shared" si="44"/>
        <v>0.11666666666666667</v>
      </c>
      <c r="AO148" s="19">
        <f t="shared" si="44"/>
        <v>0.2</v>
      </c>
      <c r="AP148" s="19">
        <f t="shared" si="44"/>
        <v>0</v>
      </c>
      <c r="AQ148" s="19">
        <f t="shared" si="44"/>
        <v>0</v>
      </c>
      <c r="AR148" s="19">
        <f t="shared" si="44"/>
        <v>0.13333333333333333</v>
      </c>
      <c r="AS148" s="19">
        <f t="shared" si="44"/>
        <v>0</v>
      </c>
      <c r="AT148" s="19">
        <f t="shared" si="44"/>
        <v>0</v>
      </c>
      <c r="AU148" s="19">
        <f t="shared" si="44"/>
        <v>0</v>
      </c>
      <c r="AV148" s="19">
        <f t="shared" si="44"/>
        <v>0.18333333333333332</v>
      </c>
      <c r="AW148" s="19">
        <f>G148*24</f>
        <v>4.7333333333333334</v>
      </c>
      <c r="AX148" s="19">
        <f t="shared" si="39"/>
        <v>4.3833333333333329</v>
      </c>
      <c r="AY148" s="21">
        <f>D148+E148</f>
        <v>44123.194444444445</v>
      </c>
      <c r="AZ148" s="21">
        <f>AY148+G148</f>
        <v>44123.39166666667</v>
      </c>
      <c r="BA148" t="str">
        <f>IF(AND(HOUR(E148)&gt;=6,HOUR(E148)&lt;14),"Turno2",IF(AND(HOUR(E148)&gt;=14,HOUR(E148)&lt;22),"Turno3","Turno1"))</f>
        <v>Turno1</v>
      </c>
      <c r="BB148" s="22">
        <f>D148*1</f>
        <v>44123</v>
      </c>
      <c r="BC148">
        <f t="shared" si="35"/>
        <v>4.5499999999992724</v>
      </c>
      <c r="BD148" s="23">
        <f t="shared" si="40"/>
        <v>-0.16666666666593954</v>
      </c>
      <c r="BE148" s="24" t="str">
        <f t="shared" si="36"/>
        <v>SI</v>
      </c>
      <c r="BF148" s="54">
        <v>12</v>
      </c>
      <c r="BG148" s="54">
        <v>52</v>
      </c>
      <c r="BH148" s="54">
        <f>218-BH147</f>
        <v>132</v>
      </c>
      <c r="BI148" s="55">
        <f t="shared" si="41"/>
        <v>44</v>
      </c>
      <c r="BJ148" s="54" t="s">
        <v>86</v>
      </c>
      <c r="BK148" s="54">
        <v>0.32</v>
      </c>
      <c r="BL148" s="54" t="s">
        <v>74</v>
      </c>
      <c r="BM148" s="55">
        <f t="shared" si="31"/>
        <v>-5.0883333333333336E-2</v>
      </c>
      <c r="BN148" s="54">
        <f t="shared" si="37"/>
        <v>96</v>
      </c>
      <c r="BO148" s="55">
        <f t="shared" si="42"/>
        <v>1.375</v>
      </c>
      <c r="BU148" s="28">
        <f>+G148*24</f>
        <v>4.7333333333333334</v>
      </c>
      <c r="BV148">
        <f t="shared" si="43"/>
        <v>4.5499999999992724</v>
      </c>
    </row>
    <row r="149" spans="1:74" x14ac:dyDescent="0.25">
      <c r="Q149" s="28"/>
    </row>
  </sheetData>
  <autoFilter ref="A1:BO148" xr:uid="{E96A963F-A378-44D4-802B-20733E60ACF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HvTurnos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</dc:creator>
  <cp:lastModifiedBy>Administra</cp:lastModifiedBy>
  <dcterms:created xsi:type="dcterms:W3CDTF">2022-02-19T21:16:02Z</dcterms:created>
  <dcterms:modified xsi:type="dcterms:W3CDTF">2022-02-20T13:37:42Z</dcterms:modified>
</cp:coreProperties>
</file>