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1" documentId="8_{7563CFD0-D9D3-4DEC-9EBF-7820CB38FAE1}" xr6:coauthVersionLast="47" xr6:coauthVersionMax="47" xr10:uidLastSave="{5F317F6C-6CEF-40CF-A8B3-93F0F7213CCF}"/>
  <bookViews>
    <workbookView xWindow="-20520" yWindow="-120" windowWidth="20640" windowHeight="11160" xr2:uid="{4B07C0D1-59CB-4657-ABDF-23F91CB261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4" i="1"/>
  <c r="B55" i="1"/>
  <c r="C56" i="1"/>
  <c r="D56" i="1"/>
  <c r="E56" i="1"/>
  <c r="F56" i="1"/>
  <c r="G56" i="1"/>
  <c r="H56" i="1"/>
  <c r="I56" i="1"/>
  <c r="J56" i="1"/>
  <c r="K56" i="1"/>
  <c r="L56" i="1"/>
  <c r="B56" i="1"/>
  <c r="A56" i="1"/>
  <c r="A55" i="1"/>
  <c r="A54" i="1"/>
  <c r="D45" i="1"/>
  <c r="D55" i="1" s="1"/>
  <c r="E45" i="1"/>
  <c r="E55" i="1" s="1"/>
  <c r="F45" i="1"/>
  <c r="F55" i="1" s="1"/>
  <c r="G45" i="1"/>
  <c r="G55" i="1" s="1"/>
  <c r="H45" i="1"/>
  <c r="H55" i="1" s="1"/>
  <c r="I45" i="1"/>
  <c r="I55" i="1" s="1"/>
  <c r="J45" i="1"/>
  <c r="J55" i="1" s="1"/>
  <c r="K45" i="1"/>
  <c r="K55" i="1" s="1"/>
  <c r="L45" i="1"/>
  <c r="L55" i="1" s="1"/>
  <c r="C45" i="1"/>
  <c r="C55" i="1" s="1"/>
  <c r="D36" i="1"/>
  <c r="D38" i="1" s="1"/>
  <c r="E36" i="1"/>
  <c r="E38" i="1" s="1"/>
  <c r="F36" i="1"/>
  <c r="F38" i="1" s="1"/>
  <c r="G36" i="1"/>
  <c r="G38" i="1" s="1"/>
  <c r="H36" i="1"/>
  <c r="H38" i="1" s="1"/>
  <c r="I36" i="1"/>
  <c r="I38" i="1" s="1"/>
  <c r="J36" i="1"/>
  <c r="J38" i="1" s="1"/>
  <c r="K36" i="1"/>
  <c r="K38" i="1" s="1"/>
  <c r="L36" i="1"/>
  <c r="L38" i="1" s="1"/>
  <c r="C36" i="1"/>
  <c r="C38" i="1" s="1"/>
  <c r="C39" i="1" s="1"/>
  <c r="D27" i="1"/>
  <c r="E27" i="1" s="1"/>
  <c r="F27" i="1" s="1"/>
  <c r="G27" i="1" s="1"/>
  <c r="H27" i="1" s="1"/>
  <c r="I27" i="1" s="1"/>
  <c r="J27" i="1" s="1"/>
  <c r="K27" i="1" s="1"/>
  <c r="L27" i="1" s="1"/>
  <c r="D28" i="1"/>
  <c r="E28" i="1" s="1"/>
  <c r="F28" i="1" s="1"/>
  <c r="G28" i="1" s="1"/>
  <c r="H28" i="1" s="1"/>
  <c r="I28" i="1" s="1"/>
  <c r="J28" i="1" s="1"/>
  <c r="K28" i="1" s="1"/>
  <c r="L28" i="1" s="1"/>
  <c r="D26" i="1"/>
  <c r="E26" i="1" s="1"/>
  <c r="F26" i="1" s="1"/>
  <c r="G26" i="1" s="1"/>
  <c r="H26" i="1" s="1"/>
  <c r="I26" i="1" s="1"/>
  <c r="J26" i="1" s="1"/>
  <c r="K26" i="1" s="1"/>
  <c r="L26" i="1" s="1"/>
  <c r="C29" i="1"/>
  <c r="C23" i="1"/>
  <c r="D21" i="1"/>
  <c r="E21" i="1" s="1"/>
  <c r="F21" i="1" s="1"/>
  <c r="G21" i="1" s="1"/>
  <c r="H21" i="1" s="1"/>
  <c r="I21" i="1" s="1"/>
  <c r="J21" i="1" s="1"/>
  <c r="K21" i="1" s="1"/>
  <c r="L21" i="1" s="1"/>
  <c r="L23" i="1" s="1"/>
  <c r="E39" i="1" l="1"/>
  <c r="I39" i="1"/>
  <c r="J39" i="1"/>
  <c r="H39" i="1"/>
  <c r="G39" i="1"/>
  <c r="F39" i="1"/>
  <c r="L39" i="1"/>
  <c r="D39" i="1"/>
  <c r="K39" i="1"/>
  <c r="C41" i="1"/>
  <c r="C43" i="1" s="1"/>
  <c r="C49" i="1" s="1"/>
  <c r="B53" i="1"/>
  <c r="E29" i="1"/>
  <c r="F29" i="1"/>
  <c r="D29" i="1"/>
  <c r="D23" i="1"/>
  <c r="K23" i="1"/>
  <c r="H23" i="1"/>
  <c r="I23" i="1"/>
  <c r="G23" i="1"/>
  <c r="J23" i="1"/>
  <c r="F23" i="1"/>
  <c r="E23" i="1"/>
  <c r="E41" i="1" l="1"/>
  <c r="E43" i="1" s="1"/>
  <c r="E49" i="1" s="1"/>
  <c r="E50" i="1" s="1"/>
  <c r="E51" i="1" s="1"/>
  <c r="E54" i="1" s="1"/>
  <c r="E53" i="1" s="1"/>
  <c r="E58" i="1" s="1"/>
  <c r="D41" i="1"/>
  <c r="F41" i="1"/>
  <c r="B58" i="1"/>
  <c r="B59" i="1" s="1"/>
  <c r="D43" i="1"/>
  <c r="D49" i="1" s="1"/>
  <c r="F43" i="1"/>
  <c r="F49" i="1" s="1"/>
  <c r="C50" i="1"/>
  <c r="C51" i="1" s="1"/>
  <c r="C54" i="1" s="1"/>
  <c r="C53" i="1" s="1"/>
  <c r="C58" i="1" s="1"/>
  <c r="G29" i="1"/>
  <c r="G41" i="1" s="1"/>
  <c r="G43" i="1" s="1"/>
  <c r="G49" i="1" s="1"/>
  <c r="C59" i="1" l="1"/>
  <c r="G50" i="1"/>
  <c r="G51" i="1" s="1"/>
  <c r="G54" i="1" s="1"/>
  <c r="G53" i="1" s="1"/>
  <c r="G58" i="1" s="1"/>
  <c r="D50" i="1"/>
  <c r="D51" i="1" s="1"/>
  <c r="D54" i="1" s="1"/>
  <c r="D53" i="1" s="1"/>
  <c r="D58" i="1" s="1"/>
  <c r="F50" i="1"/>
  <c r="F51" i="1" s="1"/>
  <c r="F54" i="1" s="1"/>
  <c r="F53" i="1" s="1"/>
  <c r="F58" i="1" s="1"/>
  <c r="H29" i="1"/>
  <c r="H41" i="1" s="1"/>
  <c r="H43" i="1" s="1"/>
  <c r="H49" i="1" s="1"/>
  <c r="D59" i="1" l="1"/>
  <c r="E59" i="1" s="1"/>
  <c r="F59" i="1" s="1"/>
  <c r="G59" i="1" s="1"/>
  <c r="H50" i="1"/>
  <c r="H51" i="1" s="1"/>
  <c r="H54" i="1" s="1"/>
  <c r="H53" i="1" s="1"/>
  <c r="H58" i="1" s="1"/>
  <c r="I29" i="1"/>
  <c r="I41" i="1" s="1"/>
  <c r="I43" i="1" s="1"/>
  <c r="I49" i="1" s="1"/>
  <c r="H59" i="1" l="1"/>
  <c r="I50" i="1"/>
  <c r="I51" i="1" s="1"/>
  <c r="I54" i="1" s="1"/>
  <c r="I53" i="1" s="1"/>
  <c r="I58" i="1" s="1"/>
  <c r="J29" i="1"/>
  <c r="J41" i="1" s="1"/>
  <c r="J43" i="1" s="1"/>
  <c r="J49" i="1" s="1"/>
  <c r="I59" i="1" l="1"/>
  <c r="J50" i="1"/>
  <c r="J51" i="1" s="1"/>
  <c r="J54" i="1" s="1"/>
  <c r="J53" i="1" s="1"/>
  <c r="K29" i="1"/>
  <c r="K41" i="1" s="1"/>
  <c r="K43" i="1" s="1"/>
  <c r="K49" i="1" s="1"/>
  <c r="J58" i="1" l="1"/>
  <c r="J59" i="1" s="1"/>
  <c r="K50" i="1"/>
  <c r="K51" i="1" s="1"/>
  <c r="K54" i="1" s="1"/>
  <c r="K53" i="1" s="1"/>
  <c r="K58" i="1" s="1"/>
  <c r="L29" i="1"/>
  <c r="L41" i="1" s="1"/>
  <c r="L43" i="1" s="1"/>
  <c r="L49" i="1" s="1"/>
  <c r="K59" i="1" l="1"/>
  <c r="L50" i="1"/>
  <c r="L51" i="1" s="1"/>
  <c r="L54" i="1" s="1"/>
  <c r="L53" i="1" s="1"/>
  <c r="L58" i="1" l="1"/>
  <c r="B61" i="1"/>
  <c r="B60" i="1" l="1"/>
  <c r="L59" i="1"/>
</calcChain>
</file>

<file path=xl/sharedStrings.xml><?xml version="1.0" encoding="utf-8"?>
<sst xmlns="http://schemas.openxmlformats.org/spreadsheetml/2006/main" count="55" uniqueCount="55">
  <si>
    <t>VAN</t>
  </si>
  <si>
    <t>TIR</t>
  </si>
  <si>
    <t>Año 0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</si>
  <si>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</si>
  <si>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</si>
  <si>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</si>
  <si>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</si>
  <si>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</si>
  <si>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</si>
  <si>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</si>
  <si>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</si>
  <si>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</si>
  <si>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</si>
  <si>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Conceptos</t>
  </si>
  <si>
    <t>Inversion</t>
  </si>
  <si>
    <t>Equipamiento</t>
  </si>
  <si>
    <t>Instalaciones</t>
  </si>
  <si>
    <t>Tasa de descuento</t>
  </si>
  <si>
    <t>Unidades Vendidas</t>
  </si>
  <si>
    <t>Precio unitario</t>
  </si>
  <si>
    <t>INGRESOS TOTALES</t>
  </si>
  <si>
    <t>Costos Fijos</t>
  </si>
  <si>
    <t>Arriendos</t>
  </si>
  <si>
    <t>Sueldos</t>
  </si>
  <si>
    <t>Servicios varios</t>
  </si>
  <si>
    <t>TOTAL COSTOS FIJOS</t>
  </si>
  <si>
    <t>Costos variables</t>
  </si>
  <si>
    <t>Frutos secos</t>
  </si>
  <si>
    <t>Proteina</t>
  </si>
  <si>
    <t>Insumos</t>
  </si>
  <si>
    <t>Empaques</t>
  </si>
  <si>
    <t>Costos Variable Unitario</t>
  </si>
  <si>
    <t>Merma</t>
  </si>
  <si>
    <t>Cst.Variable. Incluido merma</t>
  </si>
  <si>
    <t>Total Costos Variables</t>
  </si>
  <si>
    <t>TOTAL COSTOS</t>
  </si>
  <si>
    <t>INGRESOS BRUTOS</t>
  </si>
  <si>
    <t>DD&amp;A</t>
  </si>
  <si>
    <t>Gastos Admin.</t>
  </si>
  <si>
    <t>Ingresos Antes de Impuesto</t>
  </si>
  <si>
    <t>Impuestos</t>
  </si>
  <si>
    <t>INGRESO NETO</t>
  </si>
  <si>
    <t>FLUJO DE CAJA</t>
  </si>
  <si>
    <t>FLUJO DESCONTADO</t>
  </si>
  <si>
    <t>FLUJO DESCONTADO ACUMULADO</t>
  </si>
  <si>
    <t>Maq1</t>
  </si>
  <si>
    <t>Maq2</t>
  </si>
  <si>
    <t>Maq3</t>
  </si>
  <si>
    <t>Maq4</t>
  </si>
  <si>
    <t>Maq5</t>
  </si>
  <si>
    <t>Maq6</t>
  </si>
  <si>
    <t>Maq7</t>
  </si>
  <si>
    <t>Maq8</t>
  </si>
  <si>
    <t>Maq9</t>
  </si>
  <si>
    <t>Maq10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</si>
</sst>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  <numFmt numFmtId="166" formatCode="0.0%"/>
    <numFmt numFmtId="167" formatCode="_ &quot;$&quot;* #,##0_ ;_ &quot;$&quot;* \-#,##0_ ;_ &quot;$&quot;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9" fontId="0" fillId="0" borderId="0" xfId="3" applyFont="1"/>
    <xf numFmtId="9" fontId="0" fillId="0" borderId="0" xfId="0" applyNumberFormat="1"/>
    <xf numFmtId="166" fontId="0" fillId="0" borderId="0" xfId="0" applyNumberFormat="1"/>
    <xf numFmtId="164" fontId="0" fillId="0" borderId="0" xfId="0" applyNumberFormat="1"/>
    <xf numFmtId="44" fontId="0" fillId="0" borderId="0" xfId="2" applyFont="1"/>
    <xf numFmtId="167" fontId="0" fillId="0" borderId="0" xfId="2" applyNumberFormat="1" applyFont="1"/>
    <xf numFmtId="167" fontId="3" fillId="2" borderId="0" xfId="2" applyNumberFormat="1" applyFont="1" applyFill="1"/>
    <xf numFmtId="165" fontId="4" fillId="0" borderId="0" xfId="1" applyNumberFormat="1" applyFont="1"/>
    <xf numFmtId="167" fontId="4" fillId="0" borderId="0" xfId="2" applyNumberFormat="1" applyFont="1"/>
    <xf numFmtId="44" fontId="0" fillId="0" borderId="0" xfId="0" applyNumberFormat="1"/>
    <xf numFmtId="167" fontId="0" fillId="0" borderId="0" xfId="0" applyNumberFormat="1"/>
    <xf numFmtId="167" fontId="5" fillId="2" borderId="0" xfId="2" applyNumberFormat="1" applyFont="1" applyFill="1"/>
    <xf numFmtId="167" fontId="5" fillId="3" borderId="0" xfId="2" applyNumberFormat="1" applyFont="1" applyFill="1"/>
    <xf numFmtId="167" fontId="4" fillId="0" borderId="0" xfId="0" applyNumberFormat="1" applyFont="1"/>
    <xf numFmtId="167" fontId="1" fillId="0" borderId="0" xfId="2" applyNumberFormat="1" applyFont="1"/>
    <xf numFmtId="167" fontId="0" fillId="3" borderId="0" xfId="0" applyNumberFormat="1" applyFill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88A1-943C-4937-8FD5-475B3533443E}">
  <dimension ref="A1:M61"/>
  <sheetViews>
    <sheetView tabSelected="1" zoomScale="130" zoomScaleNormal="130" workbookViewId="0">
      <selection activeCell="G7" sqref="G5:G7"/>
    </sheetView>
  </sheetViews>
  <sheetFormatPr baseColWidth="10" defaultRowHeight="15" x14ac:dyDescent="0.25"/>
  <cols>
    <col min="1" max="1" width="22.28515625" customWidth="1"/>
    <col min="2" max="2" width="12.85546875" bestFit="1" customWidth="1"/>
    <col min="3" max="5" width="12.42578125" bestFit="1" customWidth="1"/>
    <col min="6" max="7" width="11.85546875" bestFit="1" customWidth="1"/>
    <col min="8" max="12" width="12.85546875" bestFit="1" customWidth="1"/>
  </cols>
  <sheetData>
    <row r="1" spans="1:1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13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B3" s="1"/>
    </row>
    <row r="4" spans="1:12" x14ac:dyDescent="0.25">
      <c r="A4" t="s">
        <v>14</v>
      </c>
      <c r="B4" s="13">
        <f>+SUM(B5:B16)</f>
        <v>1597500</v>
      </c>
    </row>
    <row r="5" spans="1:12" x14ac:dyDescent="0.25">
      <c r="A5" t="s">
        <v>15</v>
      </c>
      <c r="B5" s="8">
        <v>600000</v>
      </c>
    </row>
    <row r="6" spans="1:12" x14ac:dyDescent="0.25">
      <c r="A6" t="s">
        <v>16</v>
      </c>
      <c r="B6" s="8">
        <v>200000</v>
      </c>
    </row>
    <row r="7" spans="1:12" x14ac:dyDescent="0.25">
      <c r="A7" t="s">
        <v>45</v>
      </c>
      <c r="B7" s="8">
        <v>100000</v>
      </c>
      <c r="C7" s="1"/>
      <c r="D7" s="1"/>
      <c r="E7" s="1"/>
      <c r="F7" s="1"/>
      <c r="G7" s="1"/>
      <c r="H7" s="1"/>
    </row>
    <row r="8" spans="1:12" x14ac:dyDescent="0.25">
      <c r="A8" t="s">
        <v>46</v>
      </c>
      <c r="B8" s="8">
        <v>100000</v>
      </c>
      <c r="C8" s="1"/>
      <c r="D8" s="1"/>
      <c r="E8" s="1"/>
      <c r="F8" s="1"/>
      <c r="G8" s="1"/>
      <c r="H8" s="1"/>
    </row>
    <row r="9" spans="1:12" x14ac:dyDescent="0.25">
      <c r="A9" t="s">
        <v>47</v>
      </c>
      <c r="B9" s="8">
        <v>8500</v>
      </c>
      <c r="C9" s="1"/>
      <c r="D9" s="1"/>
      <c r="E9" s="1"/>
      <c r="F9" s="1"/>
      <c r="G9" s="1"/>
      <c r="H9" s="1"/>
    </row>
    <row r="10" spans="1:12" x14ac:dyDescent="0.25">
      <c r="A10" t="s">
        <v>48</v>
      </c>
      <c r="B10" s="8">
        <v>90000</v>
      </c>
      <c r="C10" s="1"/>
      <c r="D10" s="1"/>
      <c r="E10" s="1"/>
      <c r="F10" s="1"/>
      <c r="G10" s="1"/>
      <c r="H10" s="1"/>
    </row>
    <row r="11" spans="1:12" x14ac:dyDescent="0.25">
      <c r="A11" t="s">
        <v>49</v>
      </c>
      <c r="B11" s="8">
        <v>30000</v>
      </c>
      <c r="C11" s="1"/>
      <c r="D11" s="1"/>
      <c r="E11" s="1"/>
      <c r="F11" s="1"/>
      <c r="G11" s="1"/>
      <c r="H11" s="1"/>
    </row>
    <row r="12" spans="1:12" x14ac:dyDescent="0.25">
      <c r="A12" t="s">
        <v>50</v>
      </c>
      <c r="B12" s="8">
        <v>230000</v>
      </c>
      <c r="C12" s="1"/>
      <c r="D12" s="1"/>
      <c r="E12" s="1"/>
      <c r="F12" s="1"/>
      <c r="G12" s="1"/>
      <c r="H12" s="1"/>
    </row>
    <row r="13" spans="1:12" x14ac:dyDescent="0.25">
      <c r="A13" t="s">
        <v>51</v>
      </c>
      <c r="B13" s="8">
        <v>70000</v>
      </c>
      <c r="C13" s="1"/>
      <c r="D13" s="1"/>
      <c r="E13" s="1"/>
      <c r="F13" s="1"/>
      <c r="G13" s="1"/>
      <c r="H13" s="1"/>
    </row>
    <row r="14" spans="1:12" x14ac:dyDescent="0.25">
      <c r="A14" t="s">
        <v>52</v>
      </c>
      <c r="B14" s="8">
        <v>65000</v>
      </c>
      <c r="C14" s="1"/>
      <c r="D14" s="1"/>
      <c r="E14" s="1"/>
      <c r="F14" s="1"/>
      <c r="G14" s="1"/>
      <c r="H14" s="1"/>
    </row>
    <row r="15" spans="1:12" x14ac:dyDescent="0.25">
      <c r="A15" t="s">
        <v>53</v>
      </c>
      <c r="B15" s="8">
        <v>46000</v>
      </c>
      <c r="C15" s="1"/>
      <c r="D15" s="1"/>
      <c r="E15" s="1"/>
      <c r="F15" s="1"/>
      <c r="G15" s="1"/>
      <c r="H15" s="1"/>
    </row>
    <row r="16" spans="1:12" x14ac:dyDescent="0.25">
      <c r="A16" t="s">
        <v>54</v>
      </c>
      <c r="B16" s="8">
        <v>58000</v>
      </c>
      <c r="C16" s="1"/>
      <c r="D16" s="1"/>
      <c r="E16" s="1"/>
      <c r="F16" s="1"/>
      <c r="G16" s="1"/>
      <c r="H16" s="1"/>
    </row>
    <row r="17" spans="1:12" x14ac:dyDescent="0.25">
      <c r="C17" s="1"/>
      <c r="D17" s="1"/>
      <c r="E17" s="1"/>
      <c r="F17" s="1"/>
      <c r="G17" s="1"/>
      <c r="H17" s="1"/>
    </row>
    <row r="18" spans="1:12" x14ac:dyDescent="0.25">
      <c r="A18" t="s">
        <v>17</v>
      </c>
      <c r="B18" s="3">
        <v>0.09</v>
      </c>
      <c r="C18" s="1"/>
      <c r="D18" s="1"/>
      <c r="E18" s="1"/>
      <c r="F18" s="1"/>
      <c r="G18" s="1"/>
      <c r="H18" s="1"/>
    </row>
    <row r="19" spans="1:12" x14ac:dyDescent="0.25">
      <c r="B19" s="2"/>
      <c r="C19" s="1"/>
      <c r="D19" s="1"/>
      <c r="E19" s="1"/>
      <c r="F19" s="1"/>
      <c r="G19" s="1"/>
      <c r="H19" s="1"/>
    </row>
    <row r="20" spans="1:12" x14ac:dyDescent="0.25">
      <c r="B20" s="2"/>
      <c r="C20" s="2"/>
      <c r="D20" s="2"/>
      <c r="E20" s="2"/>
      <c r="F20" s="2"/>
      <c r="G20" s="2"/>
      <c r="H20" s="2"/>
    </row>
    <row r="21" spans="1:12" x14ac:dyDescent="0.25">
      <c r="A21" t="s">
        <v>18</v>
      </c>
      <c r="C21" s="10">
        <v>5000</v>
      </c>
      <c r="D21" s="10">
        <f>+C21*1.2</f>
        <v>6000</v>
      </c>
      <c r="E21" s="10">
        <f t="shared" ref="E21:L21" si="0">+D21*1.2</f>
        <v>7200</v>
      </c>
      <c r="F21" s="10">
        <f t="shared" si="0"/>
        <v>8640</v>
      </c>
      <c r="G21" s="10">
        <f t="shared" si="0"/>
        <v>10368</v>
      </c>
      <c r="H21" s="10">
        <f t="shared" si="0"/>
        <v>12441.6</v>
      </c>
      <c r="I21" s="10">
        <f t="shared" si="0"/>
        <v>14929.92</v>
      </c>
      <c r="J21" s="10">
        <f t="shared" si="0"/>
        <v>17915.903999999999</v>
      </c>
      <c r="K21" s="10">
        <f t="shared" si="0"/>
        <v>21499.084799999997</v>
      </c>
      <c r="L21" s="10">
        <f t="shared" si="0"/>
        <v>25798.901759999997</v>
      </c>
    </row>
    <row r="22" spans="1:12" x14ac:dyDescent="0.25">
      <c r="A22" t="s">
        <v>19</v>
      </c>
      <c r="B22" s="6"/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</row>
    <row r="23" spans="1:12" x14ac:dyDescent="0.25">
      <c r="A23" t="s">
        <v>20</v>
      </c>
      <c r="C23" s="9">
        <f>+C21*C22</f>
        <v>250000</v>
      </c>
      <c r="D23" s="9">
        <f t="shared" ref="D23:L23" si="1">+D21*D22</f>
        <v>300000</v>
      </c>
      <c r="E23" s="9">
        <f t="shared" si="1"/>
        <v>360000</v>
      </c>
      <c r="F23" s="9">
        <f t="shared" si="1"/>
        <v>432000</v>
      </c>
      <c r="G23" s="9">
        <f t="shared" si="1"/>
        <v>518400</v>
      </c>
      <c r="H23" s="9">
        <f t="shared" si="1"/>
        <v>622080</v>
      </c>
      <c r="I23" s="9">
        <f t="shared" si="1"/>
        <v>746496</v>
      </c>
      <c r="J23" s="9">
        <f t="shared" si="1"/>
        <v>895795.19999999995</v>
      </c>
      <c r="K23" s="9">
        <f t="shared" si="1"/>
        <v>1074954.2399999998</v>
      </c>
      <c r="L23" s="9">
        <f t="shared" si="1"/>
        <v>1289945.0879999998</v>
      </c>
    </row>
    <row r="24" spans="1:12" x14ac:dyDescent="0.25">
      <c r="C24" s="8"/>
    </row>
    <row r="25" spans="1:12" x14ac:dyDescent="0.25">
      <c r="A25" t="s">
        <v>21</v>
      </c>
      <c r="C25" s="8"/>
    </row>
    <row r="26" spans="1:12" x14ac:dyDescent="0.25">
      <c r="A26" t="s">
        <v>22</v>
      </c>
      <c r="C26" s="11">
        <v>46000</v>
      </c>
      <c r="D26" s="11">
        <f>+C26</f>
        <v>46000</v>
      </c>
      <c r="E26" s="11">
        <f t="shared" ref="E26:L26" si="2">+D26</f>
        <v>46000</v>
      </c>
      <c r="F26" s="11">
        <f t="shared" si="2"/>
        <v>46000</v>
      </c>
      <c r="G26" s="11">
        <f t="shared" si="2"/>
        <v>46000</v>
      </c>
      <c r="H26" s="11">
        <f t="shared" si="2"/>
        <v>46000</v>
      </c>
      <c r="I26" s="11">
        <f t="shared" si="2"/>
        <v>46000</v>
      </c>
      <c r="J26" s="11">
        <f t="shared" si="2"/>
        <v>46000</v>
      </c>
      <c r="K26" s="11">
        <f t="shared" si="2"/>
        <v>46000</v>
      </c>
      <c r="L26" s="11">
        <f t="shared" si="2"/>
        <v>46000</v>
      </c>
    </row>
    <row r="27" spans="1:12" x14ac:dyDescent="0.25">
      <c r="A27" t="s">
        <v>23</v>
      </c>
      <c r="C27" s="11">
        <v>90000</v>
      </c>
      <c r="D27" s="11">
        <f t="shared" ref="D27:L28" si="3">+C27</f>
        <v>90000</v>
      </c>
      <c r="E27" s="11">
        <f t="shared" si="3"/>
        <v>90000</v>
      </c>
      <c r="F27" s="11">
        <f t="shared" si="3"/>
        <v>90000</v>
      </c>
      <c r="G27" s="11">
        <f t="shared" si="3"/>
        <v>90000</v>
      </c>
      <c r="H27" s="11">
        <f t="shared" si="3"/>
        <v>90000</v>
      </c>
      <c r="I27" s="11">
        <f t="shared" si="3"/>
        <v>90000</v>
      </c>
      <c r="J27" s="11">
        <f t="shared" si="3"/>
        <v>90000</v>
      </c>
      <c r="K27" s="11">
        <f t="shared" si="3"/>
        <v>90000</v>
      </c>
      <c r="L27" s="11">
        <f t="shared" si="3"/>
        <v>90000</v>
      </c>
    </row>
    <row r="28" spans="1:12" x14ac:dyDescent="0.25">
      <c r="A28" t="s">
        <v>24</v>
      </c>
      <c r="C28" s="11">
        <v>11000</v>
      </c>
      <c r="D28" s="11">
        <f t="shared" si="3"/>
        <v>11000</v>
      </c>
      <c r="E28" s="11">
        <f t="shared" si="3"/>
        <v>11000</v>
      </c>
      <c r="F28" s="11">
        <f t="shared" si="3"/>
        <v>11000</v>
      </c>
      <c r="G28" s="11">
        <f t="shared" si="3"/>
        <v>11000</v>
      </c>
      <c r="H28" s="11">
        <f t="shared" si="3"/>
        <v>11000</v>
      </c>
      <c r="I28" s="11">
        <f t="shared" si="3"/>
        <v>11000</v>
      </c>
      <c r="J28" s="11">
        <f t="shared" si="3"/>
        <v>11000</v>
      </c>
      <c r="K28" s="11">
        <f t="shared" si="3"/>
        <v>11000</v>
      </c>
      <c r="L28" s="11">
        <f t="shared" si="3"/>
        <v>11000</v>
      </c>
    </row>
    <row r="29" spans="1:12" x14ac:dyDescent="0.25">
      <c r="A29" t="s">
        <v>25</v>
      </c>
      <c r="C29" s="9">
        <f>+C26+C27+C28</f>
        <v>147000</v>
      </c>
      <c r="D29" s="9">
        <f t="shared" ref="D29:L29" si="4">+D26+D27+D28</f>
        <v>147000</v>
      </c>
      <c r="E29" s="9">
        <f t="shared" si="4"/>
        <v>147000</v>
      </c>
      <c r="F29" s="9">
        <f t="shared" si="4"/>
        <v>147000</v>
      </c>
      <c r="G29" s="9">
        <f t="shared" si="4"/>
        <v>147000</v>
      </c>
      <c r="H29" s="9">
        <f t="shared" si="4"/>
        <v>147000</v>
      </c>
      <c r="I29" s="9">
        <f t="shared" si="4"/>
        <v>147000</v>
      </c>
      <c r="J29" s="9">
        <f t="shared" si="4"/>
        <v>147000</v>
      </c>
      <c r="K29" s="9">
        <f t="shared" si="4"/>
        <v>147000</v>
      </c>
      <c r="L29" s="9">
        <f t="shared" si="4"/>
        <v>147000</v>
      </c>
    </row>
    <row r="30" spans="1:12" x14ac:dyDescent="0.25">
      <c r="C30" s="8"/>
    </row>
    <row r="31" spans="1:12" x14ac:dyDescent="0.25">
      <c r="A31" t="s">
        <v>26</v>
      </c>
      <c r="C31" s="8"/>
    </row>
    <row r="32" spans="1:12" x14ac:dyDescent="0.25">
      <c r="A32" t="s">
        <v>27</v>
      </c>
      <c r="C32" s="7">
        <v>6</v>
      </c>
      <c r="D32" s="7">
        <v>6</v>
      </c>
      <c r="E32" s="7">
        <v>6</v>
      </c>
      <c r="F32" s="7">
        <v>6</v>
      </c>
      <c r="G32" s="7">
        <v>6</v>
      </c>
      <c r="H32" s="7">
        <v>6</v>
      </c>
      <c r="I32" s="7">
        <v>6</v>
      </c>
      <c r="J32" s="7">
        <v>6</v>
      </c>
      <c r="K32" s="7">
        <v>6</v>
      </c>
      <c r="L32" s="7">
        <v>6</v>
      </c>
    </row>
    <row r="33" spans="1:13" x14ac:dyDescent="0.25">
      <c r="A33" t="s">
        <v>28</v>
      </c>
      <c r="C33" s="7">
        <v>9</v>
      </c>
      <c r="D33" s="7">
        <v>9</v>
      </c>
      <c r="E33" s="7">
        <v>9</v>
      </c>
      <c r="F33" s="7">
        <v>9</v>
      </c>
      <c r="G33" s="7">
        <v>9</v>
      </c>
      <c r="H33" s="7">
        <v>9</v>
      </c>
      <c r="I33" s="7">
        <v>9</v>
      </c>
      <c r="J33" s="7">
        <v>9</v>
      </c>
      <c r="K33" s="7">
        <v>9</v>
      </c>
      <c r="L33" s="7">
        <v>9</v>
      </c>
    </row>
    <row r="34" spans="1:13" x14ac:dyDescent="0.25">
      <c r="A34" t="s">
        <v>29</v>
      </c>
      <c r="C34" s="7">
        <v>1</v>
      </c>
      <c r="D34" s="7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</row>
    <row r="35" spans="1:13" x14ac:dyDescent="0.25">
      <c r="A35" t="s">
        <v>30</v>
      </c>
      <c r="C35" s="7">
        <v>1</v>
      </c>
      <c r="D35" s="7">
        <v>1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</row>
    <row r="36" spans="1:13" x14ac:dyDescent="0.25">
      <c r="A36" t="s">
        <v>31</v>
      </c>
      <c r="C36" s="12">
        <f>+SUM(C32:C35)</f>
        <v>17</v>
      </c>
      <c r="D36" s="12">
        <f t="shared" ref="D36:L36" si="5">+SUM(D32:D35)</f>
        <v>17</v>
      </c>
      <c r="E36" s="12">
        <f t="shared" si="5"/>
        <v>17</v>
      </c>
      <c r="F36" s="12">
        <f t="shared" si="5"/>
        <v>17</v>
      </c>
      <c r="G36" s="12">
        <f t="shared" si="5"/>
        <v>17</v>
      </c>
      <c r="H36" s="12">
        <f t="shared" si="5"/>
        <v>17</v>
      </c>
      <c r="I36" s="12">
        <f t="shared" si="5"/>
        <v>17</v>
      </c>
      <c r="J36" s="12">
        <f t="shared" si="5"/>
        <v>17</v>
      </c>
      <c r="K36" s="12">
        <f t="shared" si="5"/>
        <v>17</v>
      </c>
      <c r="L36" s="12">
        <f t="shared" si="5"/>
        <v>17</v>
      </c>
    </row>
    <row r="37" spans="1:13" x14ac:dyDescent="0.25">
      <c r="A37" t="s">
        <v>32</v>
      </c>
      <c r="C37" s="4">
        <v>0.05</v>
      </c>
      <c r="D37" s="4">
        <v>0.05</v>
      </c>
      <c r="E37" s="4">
        <v>0.05</v>
      </c>
      <c r="F37" s="4">
        <v>0.05</v>
      </c>
      <c r="G37" s="4">
        <v>0.05</v>
      </c>
      <c r="H37" s="4">
        <v>0.05</v>
      </c>
      <c r="I37" s="4">
        <v>0.05</v>
      </c>
      <c r="J37" s="4">
        <v>0.05</v>
      </c>
      <c r="K37" s="4">
        <v>0.05</v>
      </c>
      <c r="L37" s="4">
        <v>0.05</v>
      </c>
    </row>
    <row r="38" spans="1:13" x14ac:dyDescent="0.25">
      <c r="A38" t="s">
        <v>33</v>
      </c>
      <c r="C38" s="12">
        <f>+C36/(1-$C$37)</f>
        <v>17.894736842105264</v>
      </c>
      <c r="D38" s="12">
        <f t="shared" ref="D38:L38" si="6">+D36/(1-$C$37)</f>
        <v>17.894736842105264</v>
      </c>
      <c r="E38" s="12">
        <f t="shared" si="6"/>
        <v>17.894736842105264</v>
      </c>
      <c r="F38" s="12">
        <f t="shared" si="6"/>
        <v>17.894736842105264</v>
      </c>
      <c r="G38" s="12">
        <f t="shared" si="6"/>
        <v>17.894736842105264</v>
      </c>
      <c r="H38" s="12">
        <f t="shared" si="6"/>
        <v>17.894736842105264</v>
      </c>
      <c r="I38" s="12">
        <f t="shared" si="6"/>
        <v>17.894736842105264</v>
      </c>
      <c r="J38" s="12">
        <f t="shared" si="6"/>
        <v>17.894736842105264</v>
      </c>
      <c r="K38" s="12">
        <f t="shared" si="6"/>
        <v>17.894736842105264</v>
      </c>
      <c r="L38" s="12">
        <f t="shared" si="6"/>
        <v>17.894736842105264</v>
      </c>
    </row>
    <row r="39" spans="1:13" x14ac:dyDescent="0.25">
      <c r="A39" t="s">
        <v>34</v>
      </c>
      <c r="C39" s="9">
        <f>+C38*C21</f>
        <v>89473.68421052632</v>
      </c>
      <c r="D39" s="9">
        <f t="shared" ref="D39:L39" si="7">+D38*D21</f>
        <v>107368.42105263159</v>
      </c>
      <c r="E39" s="9">
        <f t="shared" si="7"/>
        <v>128842.10526315789</v>
      </c>
      <c r="F39" s="9">
        <f t="shared" si="7"/>
        <v>154610.52631578947</v>
      </c>
      <c r="G39" s="9">
        <f t="shared" si="7"/>
        <v>185532.63157894739</v>
      </c>
      <c r="H39" s="9">
        <f t="shared" si="7"/>
        <v>222639.15789473685</v>
      </c>
      <c r="I39" s="9">
        <f t="shared" si="7"/>
        <v>267166.98947368423</v>
      </c>
      <c r="J39" s="9">
        <f t="shared" si="7"/>
        <v>320600.38736842101</v>
      </c>
      <c r="K39" s="9">
        <f t="shared" si="7"/>
        <v>384720.46484210523</v>
      </c>
      <c r="L39" s="9">
        <f t="shared" si="7"/>
        <v>461664.55781052628</v>
      </c>
    </row>
    <row r="41" spans="1:13" x14ac:dyDescent="0.25">
      <c r="A41" t="s">
        <v>35</v>
      </c>
      <c r="C41" s="14">
        <f>+C29+C39</f>
        <v>236473.68421052632</v>
      </c>
      <c r="D41" s="14">
        <f t="shared" ref="D41:L41" si="8">+D29+D39</f>
        <v>254368.42105263157</v>
      </c>
      <c r="E41" s="14">
        <f t="shared" si="8"/>
        <v>275842.10526315786</v>
      </c>
      <c r="F41" s="14">
        <f t="shared" si="8"/>
        <v>301610.52631578944</v>
      </c>
      <c r="G41" s="14">
        <f t="shared" si="8"/>
        <v>332532.63157894742</v>
      </c>
      <c r="H41" s="14">
        <f t="shared" si="8"/>
        <v>369639.15789473685</v>
      </c>
      <c r="I41" s="14">
        <f t="shared" si="8"/>
        <v>414166.98947368423</v>
      </c>
      <c r="J41" s="14">
        <f t="shared" si="8"/>
        <v>467600.38736842101</v>
      </c>
      <c r="K41" s="14">
        <f t="shared" si="8"/>
        <v>531720.46484210528</v>
      </c>
      <c r="L41" s="14">
        <f t="shared" si="8"/>
        <v>608664.55781052634</v>
      </c>
    </row>
    <row r="43" spans="1:13" x14ac:dyDescent="0.25">
      <c r="A43" t="s">
        <v>36</v>
      </c>
      <c r="C43" s="15">
        <f>+C23-C41</f>
        <v>13526.31578947368</v>
      </c>
      <c r="D43" s="15">
        <f t="shared" ref="D43:L43" si="9">+D23-D41</f>
        <v>45631.578947368427</v>
      </c>
      <c r="E43" s="15">
        <f t="shared" si="9"/>
        <v>84157.894736842136</v>
      </c>
      <c r="F43" s="15">
        <f t="shared" si="9"/>
        <v>130389.47368421056</v>
      </c>
      <c r="G43" s="15">
        <f t="shared" si="9"/>
        <v>185867.36842105258</v>
      </c>
      <c r="H43" s="15">
        <f t="shared" si="9"/>
        <v>252440.84210526315</v>
      </c>
      <c r="I43" s="15">
        <f t="shared" si="9"/>
        <v>332329.01052631577</v>
      </c>
      <c r="J43" s="15">
        <f t="shared" si="9"/>
        <v>428194.81263157894</v>
      </c>
      <c r="K43" s="15">
        <f t="shared" si="9"/>
        <v>543233.77515789447</v>
      </c>
      <c r="L43" s="15">
        <f t="shared" si="9"/>
        <v>681280.53018947341</v>
      </c>
      <c r="M43" s="7"/>
    </row>
    <row r="45" spans="1:13" x14ac:dyDescent="0.25">
      <c r="A45" t="s">
        <v>37</v>
      </c>
      <c r="C45" s="8">
        <f>+SUM($B$5:$B$7)/10</f>
        <v>90000</v>
      </c>
      <c r="D45" s="8">
        <f t="shared" ref="D45:L45" si="10">+SUM($B$5:$B$7)/10</f>
        <v>90000</v>
      </c>
      <c r="E45" s="8">
        <f t="shared" si="10"/>
        <v>90000</v>
      </c>
      <c r="F45" s="8">
        <f t="shared" si="10"/>
        <v>90000</v>
      </c>
      <c r="G45" s="8">
        <f t="shared" si="10"/>
        <v>90000</v>
      </c>
      <c r="H45" s="8">
        <f t="shared" si="10"/>
        <v>90000</v>
      </c>
      <c r="I45" s="8">
        <f t="shared" si="10"/>
        <v>90000</v>
      </c>
      <c r="J45" s="8">
        <f t="shared" si="10"/>
        <v>90000</v>
      </c>
      <c r="K45" s="8">
        <f t="shared" si="10"/>
        <v>90000</v>
      </c>
      <c r="L45" s="8">
        <f t="shared" si="10"/>
        <v>90000</v>
      </c>
    </row>
    <row r="47" spans="1:13" x14ac:dyDescent="0.25">
      <c r="A47" t="s">
        <v>38</v>
      </c>
      <c r="C47" s="16">
        <v>15000</v>
      </c>
      <c r="D47" s="16">
        <v>15000</v>
      </c>
      <c r="E47" s="16">
        <v>15000</v>
      </c>
      <c r="F47" s="16">
        <v>15000</v>
      </c>
      <c r="G47" s="16">
        <v>15000</v>
      </c>
      <c r="H47" s="16">
        <v>15000</v>
      </c>
      <c r="I47" s="16">
        <v>15000</v>
      </c>
      <c r="J47" s="16">
        <v>15000</v>
      </c>
      <c r="K47" s="16">
        <v>15000</v>
      </c>
      <c r="L47" s="16">
        <v>15000</v>
      </c>
    </row>
    <row r="49" spans="1:12" x14ac:dyDescent="0.25">
      <c r="A49" t="s">
        <v>39</v>
      </c>
      <c r="C49" s="15">
        <f>+C43-C45-C47</f>
        <v>-91473.68421052632</v>
      </c>
      <c r="D49" s="15">
        <f t="shared" ref="D49:L49" si="11">+D43-D45-D47</f>
        <v>-59368.421052631573</v>
      </c>
      <c r="E49" s="15">
        <f t="shared" si="11"/>
        <v>-20842.105263157864</v>
      </c>
      <c r="F49" s="15">
        <f t="shared" si="11"/>
        <v>25389.473684210563</v>
      </c>
      <c r="G49" s="15">
        <f t="shared" si="11"/>
        <v>80867.368421052583</v>
      </c>
      <c r="H49" s="15">
        <f t="shared" si="11"/>
        <v>147440.84210526315</v>
      </c>
      <c r="I49" s="15">
        <f t="shared" si="11"/>
        <v>227329.01052631577</v>
      </c>
      <c r="J49" s="15">
        <f t="shared" si="11"/>
        <v>323194.81263157894</v>
      </c>
      <c r="K49" s="15">
        <f t="shared" si="11"/>
        <v>438233.77515789447</v>
      </c>
      <c r="L49" s="15">
        <f t="shared" si="11"/>
        <v>576280.53018947341</v>
      </c>
    </row>
    <row r="50" spans="1:12" x14ac:dyDescent="0.25">
      <c r="A50" t="s">
        <v>40</v>
      </c>
      <c r="B50" s="4">
        <v>0.3</v>
      </c>
      <c r="C50" s="13">
        <f>MAX(0,$B$50*C49)</f>
        <v>0</v>
      </c>
      <c r="D50" s="13">
        <f t="shared" ref="D50:L50" si="12">MAX(0,$B$50*D49)</f>
        <v>0</v>
      </c>
      <c r="E50" s="13">
        <f t="shared" si="12"/>
        <v>0</v>
      </c>
      <c r="F50" s="13">
        <f t="shared" si="12"/>
        <v>7616.8421052631684</v>
      </c>
      <c r="G50" s="13">
        <f t="shared" si="12"/>
        <v>24260.210526315775</v>
      </c>
      <c r="H50" s="13">
        <f t="shared" si="12"/>
        <v>44232.252631578944</v>
      </c>
      <c r="I50" s="13">
        <f t="shared" si="12"/>
        <v>68198.703157894735</v>
      </c>
      <c r="J50" s="13">
        <f t="shared" si="12"/>
        <v>96958.443789473677</v>
      </c>
      <c r="K50" s="13">
        <f t="shared" si="12"/>
        <v>131470.13254736832</v>
      </c>
      <c r="L50" s="13">
        <f t="shared" si="12"/>
        <v>172884.15905684201</v>
      </c>
    </row>
    <row r="51" spans="1:12" x14ac:dyDescent="0.25">
      <c r="A51" t="s">
        <v>41</v>
      </c>
      <c r="C51" s="13">
        <f>+C49-C50</f>
        <v>-91473.68421052632</v>
      </c>
      <c r="D51" s="13">
        <f t="shared" ref="D51:L51" si="13">+D49-D50</f>
        <v>-59368.421052631573</v>
      </c>
      <c r="E51" s="13">
        <f t="shared" si="13"/>
        <v>-20842.105263157864</v>
      </c>
      <c r="F51" s="13">
        <f t="shared" si="13"/>
        <v>17772.631578947396</v>
      </c>
      <c r="G51" s="13">
        <f t="shared" si="13"/>
        <v>56607.157894736811</v>
      </c>
      <c r="H51" s="13">
        <f t="shared" si="13"/>
        <v>103208.5894736842</v>
      </c>
      <c r="I51" s="13">
        <f t="shared" si="13"/>
        <v>159130.30736842105</v>
      </c>
      <c r="J51" s="13">
        <f t="shared" si="13"/>
        <v>226236.36884210526</v>
      </c>
      <c r="K51" s="13">
        <f t="shared" si="13"/>
        <v>306763.64261052618</v>
      </c>
      <c r="L51" s="13">
        <f t="shared" si="13"/>
        <v>403396.37113263144</v>
      </c>
    </row>
    <row r="53" spans="1:12" x14ac:dyDescent="0.25">
      <c r="A53" t="s">
        <v>42</v>
      </c>
      <c r="B53" s="18">
        <f>+B54+B55-B56</f>
        <v>-1597500</v>
      </c>
      <c r="C53" s="18">
        <f t="shared" ref="C53:L53" si="14">+C54+C55-C56</f>
        <v>-1473.6842105263204</v>
      </c>
      <c r="D53" s="18">
        <f t="shared" si="14"/>
        <v>30631.578947368427</v>
      </c>
      <c r="E53" s="18">
        <f t="shared" si="14"/>
        <v>69157.894736842136</v>
      </c>
      <c r="F53" s="18">
        <f t="shared" si="14"/>
        <v>107772.63157894739</v>
      </c>
      <c r="G53" s="18">
        <f t="shared" si="14"/>
        <v>146607.1578947368</v>
      </c>
      <c r="H53" s="18">
        <f t="shared" si="14"/>
        <v>193208.5894736842</v>
      </c>
      <c r="I53" s="18">
        <f t="shared" si="14"/>
        <v>249130.30736842105</v>
      </c>
      <c r="J53" s="18">
        <f t="shared" si="14"/>
        <v>316236.36884210526</v>
      </c>
      <c r="K53" s="18">
        <f t="shared" si="14"/>
        <v>396763.64261052618</v>
      </c>
      <c r="L53" s="18">
        <f t="shared" si="14"/>
        <v>493396.37113263144</v>
      </c>
    </row>
    <row r="54" spans="1:12" x14ac:dyDescent="0.25">
      <c r="A54" t="str">
        <f>+A51</f>
        <v>INGRESO NETO</v>
      </c>
      <c r="B54" s="17">
        <f t="shared" ref="B54:L54" si="15">+B51</f>
        <v>0</v>
      </c>
      <c r="C54" s="17">
        <f t="shared" si="15"/>
        <v>-91473.68421052632</v>
      </c>
      <c r="D54" s="17">
        <f t="shared" si="15"/>
        <v>-59368.421052631573</v>
      </c>
      <c r="E54" s="17">
        <f t="shared" si="15"/>
        <v>-20842.105263157864</v>
      </c>
      <c r="F54" s="17">
        <f t="shared" si="15"/>
        <v>17772.631578947396</v>
      </c>
      <c r="G54" s="17">
        <f t="shared" si="15"/>
        <v>56607.157894736811</v>
      </c>
      <c r="H54" s="17">
        <f t="shared" si="15"/>
        <v>103208.5894736842</v>
      </c>
      <c r="I54" s="17">
        <f t="shared" si="15"/>
        <v>159130.30736842105</v>
      </c>
      <c r="J54" s="17">
        <f t="shared" si="15"/>
        <v>226236.36884210526</v>
      </c>
      <c r="K54" s="17">
        <f t="shared" si="15"/>
        <v>306763.64261052618</v>
      </c>
      <c r="L54" s="17">
        <f t="shared" si="15"/>
        <v>403396.37113263144</v>
      </c>
    </row>
    <row r="55" spans="1:12" x14ac:dyDescent="0.25">
      <c r="A55" t="str">
        <f>+A45</f>
        <v>DD&amp;A</v>
      </c>
      <c r="B55" s="17">
        <f t="shared" ref="B55:L55" si="16">+B45</f>
        <v>0</v>
      </c>
      <c r="C55" s="17">
        <f t="shared" si="16"/>
        <v>90000</v>
      </c>
      <c r="D55" s="17">
        <f t="shared" si="16"/>
        <v>90000</v>
      </c>
      <c r="E55" s="17">
        <f t="shared" si="16"/>
        <v>90000</v>
      </c>
      <c r="F55" s="17">
        <f t="shared" si="16"/>
        <v>90000</v>
      </c>
      <c r="G55" s="17">
        <f t="shared" si="16"/>
        <v>90000</v>
      </c>
      <c r="H55" s="17">
        <f t="shared" si="16"/>
        <v>90000</v>
      </c>
      <c r="I55" s="17">
        <f t="shared" si="16"/>
        <v>90000</v>
      </c>
      <c r="J55" s="17">
        <f t="shared" si="16"/>
        <v>90000</v>
      </c>
      <c r="K55" s="17">
        <f t="shared" si="16"/>
        <v>90000</v>
      </c>
      <c r="L55" s="17">
        <f t="shared" si="16"/>
        <v>90000</v>
      </c>
    </row>
    <row r="56" spans="1:12" x14ac:dyDescent="0.25">
      <c r="A56" t="str">
        <f>+A4</f>
        <v>Inversion</v>
      </c>
      <c r="B56" s="17">
        <f t="shared" ref="B56:L56" si="17">+B4</f>
        <v>1597500</v>
      </c>
      <c r="C56" s="17">
        <f t="shared" si="17"/>
        <v>0</v>
      </c>
      <c r="D56" s="17">
        <f t="shared" si="17"/>
        <v>0</v>
      </c>
      <c r="E56" s="17">
        <f t="shared" si="17"/>
        <v>0</v>
      </c>
      <c r="F56" s="17">
        <f t="shared" si="17"/>
        <v>0</v>
      </c>
      <c r="G56" s="17">
        <f t="shared" si="17"/>
        <v>0</v>
      </c>
      <c r="H56" s="17">
        <f t="shared" si="17"/>
        <v>0</v>
      </c>
      <c r="I56" s="17">
        <f t="shared" si="17"/>
        <v>0</v>
      </c>
      <c r="J56" s="17">
        <f t="shared" si="17"/>
        <v>0</v>
      </c>
      <c r="K56" s="17">
        <f t="shared" si="17"/>
        <v>0</v>
      </c>
      <c r="L56" s="17">
        <f t="shared" si="17"/>
        <v>0</v>
      </c>
    </row>
    <row r="58" spans="1:12" x14ac:dyDescent="0.25">
      <c r="A58" t="s">
        <v>43</v>
      </c>
      <c r="B58" s="15">
        <f>+B53/(1+$B$18)^B1</f>
        <v>-1597500</v>
      </c>
      <c r="C58" s="15">
        <f t="shared" ref="C58:L58" si="18">+C53/(1+$B$18)^C1</f>
        <v>-1352.0038628681837</v>
      </c>
      <c r="D58" s="15">
        <f t="shared" si="18"/>
        <v>25781.987162165158</v>
      </c>
      <c r="E58" s="15">
        <f t="shared" si="18"/>
        <v>53402.58383159151</v>
      </c>
      <c r="F58" s="15">
        <f t="shared" si="18"/>
        <v>76348.849273367465</v>
      </c>
      <c r="G58" s="15">
        <f t="shared" si="18"/>
        <v>95284.593371786686</v>
      </c>
      <c r="H58" s="15">
        <f t="shared" si="18"/>
        <v>115203.96917557747</v>
      </c>
      <c r="I58" s="15">
        <f t="shared" si="18"/>
        <v>136282.80955886774</v>
      </c>
      <c r="J58" s="15">
        <f t="shared" si="18"/>
        <v>158708.36992801266</v>
      </c>
      <c r="K58" s="15">
        <f t="shared" si="18"/>
        <v>182681.00295996378</v>
      </c>
      <c r="L58" s="15">
        <f t="shared" si="18"/>
        <v>208415.95924953965</v>
      </c>
    </row>
    <row r="59" spans="1:12" x14ac:dyDescent="0.25">
      <c r="A59" t="s">
        <v>44</v>
      </c>
      <c r="B59" s="15">
        <f>+B58</f>
        <v>-1597500</v>
      </c>
      <c r="C59" s="15">
        <f>+B59+C58</f>
        <v>-1598852.0038628683</v>
      </c>
      <c r="D59" s="15">
        <f t="shared" ref="D59:L59" si="19">+C59+D58</f>
        <v>-1573070.0167007032</v>
      </c>
      <c r="E59" s="15">
        <f t="shared" si="19"/>
        <v>-1519667.4328691117</v>
      </c>
      <c r="F59" s="15">
        <f t="shared" si="19"/>
        <v>-1443318.5835957441</v>
      </c>
      <c r="G59" s="15">
        <f t="shared" si="19"/>
        <v>-1348033.9902239575</v>
      </c>
      <c r="H59" s="15">
        <f t="shared" si="19"/>
        <v>-1232830.0210483801</v>
      </c>
      <c r="I59" s="15">
        <f t="shared" si="19"/>
        <v>-1096547.2114895124</v>
      </c>
      <c r="J59" s="15">
        <f t="shared" si="19"/>
        <v>-937838.84156149975</v>
      </c>
      <c r="K59" s="15">
        <f t="shared" si="19"/>
        <v>-755157.838601536</v>
      </c>
      <c r="L59" s="15">
        <f t="shared" si="19"/>
        <v>-546741.87935199635</v>
      </c>
    </row>
    <row r="60" spans="1:12" x14ac:dyDescent="0.25">
      <c r="A60" t="s">
        <v>0</v>
      </c>
      <c r="B60" s="13">
        <f>+SUM(B58:L58)</f>
        <v>-546741.87935199635</v>
      </c>
    </row>
    <row r="61" spans="1:12" x14ac:dyDescent="0.25">
      <c r="A61" t="s">
        <v>1</v>
      </c>
      <c r="B61" s="5">
        <f>+IRR(B53:L53)</f>
        <v>3.0058561563893527E-2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2024-10-06T01:14:25Z</dcterms:created>
  <dcterms:modified xsi:type="dcterms:W3CDTF">2024-10-14T02:21:14Z</dcterms:modified>
</cp:coreProperties>
</file>