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d6f9ec86ed6bfd/Documentos/INTRALOG/"/>
    </mc:Choice>
  </mc:AlternateContent>
  <xr:revisionPtr revIDLastSave="152" documentId="8_{8DD9A39A-C37C-4507-9C49-CBE685D17F94}" xr6:coauthVersionLast="47" xr6:coauthVersionMax="47" xr10:uidLastSave="{55D0B924-5ECE-4107-9844-B907FA1F4714}"/>
  <bookViews>
    <workbookView xWindow="-120" yWindow="-120" windowWidth="20730" windowHeight="11040" activeTab="4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5" l="1"/>
  <c r="G39" i="4"/>
  <c r="C71" i="4"/>
  <c r="C70" i="4"/>
  <c r="G76" i="3"/>
  <c r="G75" i="3"/>
  <c r="C76" i="3"/>
  <c r="C75" i="3"/>
  <c r="G37" i="3"/>
  <c r="G76" i="2"/>
  <c r="G75" i="2"/>
  <c r="C76" i="2"/>
  <c r="C75" i="2"/>
  <c r="A73" i="2"/>
  <c r="B91" i="1"/>
  <c r="B87" i="1"/>
  <c r="B103" i="2"/>
  <c r="B89" i="1"/>
  <c r="G76" i="1"/>
  <c r="G75" i="1"/>
  <c r="C76" i="1"/>
  <c r="C75" i="1"/>
  <c r="G37" i="1"/>
  <c r="C83" i="5"/>
  <c r="C84" i="5" s="1"/>
  <c r="G43" i="5"/>
  <c r="C57" i="5" s="1"/>
  <c r="B104" i="4"/>
  <c r="C77" i="4"/>
  <c r="C52" i="4"/>
  <c r="B103" i="3"/>
  <c r="B105" i="3" s="1"/>
  <c r="B101" i="3"/>
  <c r="G83" i="3"/>
  <c r="C83" i="3"/>
  <c r="G80" i="3"/>
  <c r="C80" i="3"/>
  <c r="C50" i="3"/>
  <c r="B101" i="2"/>
  <c r="G83" i="2"/>
  <c r="C83" i="2"/>
  <c r="G80" i="2"/>
  <c r="G37" i="2"/>
  <c r="C50" i="2" s="1"/>
  <c r="G83" i="1"/>
  <c r="C83" i="1"/>
  <c r="G80" i="1"/>
  <c r="C80" i="1"/>
  <c r="C50" i="1"/>
  <c r="C81" i="1" l="1"/>
  <c r="G81" i="1"/>
  <c r="C84" i="1"/>
  <c r="G84" i="1"/>
  <c r="B105" i="2"/>
  <c r="C80" i="2"/>
  <c r="G88" i="2"/>
  <c r="G89" i="2" s="1"/>
  <c r="G81" i="2"/>
  <c r="G91" i="2" s="1"/>
  <c r="G92" i="2" s="1"/>
  <c r="C95" i="2"/>
  <c r="C96" i="2" s="1"/>
  <c r="C84" i="2"/>
  <c r="C98" i="2" s="1"/>
  <c r="C99" i="2" s="1"/>
  <c r="G95" i="2"/>
  <c r="G96" i="2" s="1"/>
  <c r="G84" i="2"/>
  <c r="G98" i="2" s="1"/>
  <c r="G99" i="2" s="1"/>
  <c r="C88" i="3"/>
  <c r="C89" i="3" s="1"/>
  <c r="C81" i="3"/>
  <c r="C91" i="3" s="1"/>
  <c r="C92" i="3" s="1"/>
  <c r="G88" i="3"/>
  <c r="G89" i="3" s="1"/>
  <c r="G81" i="3"/>
  <c r="G91" i="3" s="1"/>
  <c r="G92" i="3" s="1"/>
  <c r="C95" i="3"/>
  <c r="C96" i="3" s="1"/>
  <c r="C84" i="3"/>
  <c r="C98" i="3" s="1"/>
  <c r="C99" i="3" s="1"/>
  <c r="G95" i="3"/>
  <c r="G96" i="3" s="1"/>
  <c r="G84" i="3"/>
  <c r="G98" i="3" s="1"/>
  <c r="G99" i="3" s="1"/>
  <c r="C82" i="4"/>
  <c r="C78" i="4"/>
  <c r="C85" i="4" s="1"/>
  <c r="B106" i="4"/>
  <c r="B108" i="4" s="1"/>
  <c r="G77" i="4"/>
  <c r="B89" i="5"/>
  <c r="B91" i="5" s="1"/>
  <c r="C80" i="5"/>
  <c r="C81" i="5" s="1"/>
  <c r="G82" i="4" l="1"/>
  <c r="G78" i="4"/>
  <c r="G85" i="4" s="1"/>
  <c r="C97" i="4"/>
  <c r="C98" i="4" s="1"/>
  <c r="C86" i="4"/>
  <c r="C100" i="4" s="1"/>
  <c r="C101" i="4" s="1"/>
  <c r="C90" i="4"/>
  <c r="C91" i="4" s="1"/>
  <c r="C83" i="4"/>
  <c r="C93" i="4" s="1"/>
  <c r="C94" i="4" s="1"/>
  <c r="C88" i="2"/>
  <c r="C89" i="2" s="1"/>
  <c r="C81" i="2"/>
  <c r="C91" i="2" s="1"/>
  <c r="C92" i="2" s="1"/>
  <c r="G97" i="4" l="1"/>
  <c r="G98" i="4" s="1"/>
  <c r="G86" i="4"/>
  <c r="G100" i="4" s="1"/>
  <c r="G101" i="4" s="1"/>
  <c r="G90" i="4"/>
  <c r="G91" i="4" s="1"/>
  <c r="G83" i="4"/>
  <c r="G93" i="4" s="1"/>
  <c r="G94" i="4" s="1"/>
</calcChain>
</file>

<file path=xl/sharedStrings.xml><?xml version="1.0" encoding="utf-8"?>
<sst xmlns="http://schemas.openxmlformats.org/spreadsheetml/2006/main" count="573" uniqueCount="112">
  <si>
    <t>Ejercitación propuesta - Enunciados</t>
  </si>
  <si>
    <t>En los edificios metálicos que se representan en los diferentes croquis adjuntos se pide:</t>
  </si>
  <si>
    <t>a) Dibujar, tanto en planta como en las vistas “A” y “B”, las vigas de repartición que resulten necesarias para poder realizar el anclaje de un equipo (a colgar de la estructura) cuyo peso es Q.</t>
  </si>
  <si>
    <t>b) Indicar la carga resultante para cada uno de los nodos utilizados en la resolución del problema.</t>
  </si>
  <si>
    <t>c) Seleccionar, de la tabla de perfiles IPN adjunta en los Anexos, el perfil adecuado para utilizar como viga sostén de la carga definida en cada problema (sólo para la viga de último nivel).</t>
  </si>
  <si>
    <t>Para los cálculos y resoluciones de los problemas se establece la necesidad de:</t>
  </si>
  <si>
    <t>No considerar el peso propio de las vigas de repartición ni el de los accesorios utilizados para el anclaje de las mismas.</t>
  </si>
  <si>
    <t>Estimar que las flechas que generan las cargas sobre las vigas de repartición, son menores a las admisibles.</t>
  </si>
  <si>
    <t>Las vigas del 1er. Nivel, obligatoriamente, deberán instalarse alineadas con las cabreadas triangulares del edificio.</t>
  </si>
  <si>
    <t>Justificar matemáticamente los resultados</t>
  </si>
  <si>
    <t>Q</t>
  </si>
  <si>
    <t>kg</t>
  </si>
  <si>
    <t>Carga Max x Nodo</t>
  </si>
  <si>
    <t>σ adm flexion</t>
  </si>
  <si>
    <t>kg/cm2</t>
  </si>
  <si>
    <t>coef seg nodo</t>
  </si>
  <si>
    <t>coef seg vigas</t>
  </si>
  <si>
    <t>1)</t>
  </si>
  <si>
    <t xml:space="preserve">Calculamos el numero de Nodos, siendo la Carga Qs sobre la Carga max nodo CMN </t>
  </si>
  <si>
    <t xml:space="preserve"># Nodos = </t>
  </si>
  <si>
    <t>Qs</t>
  </si>
  <si>
    <t xml:space="preserve">  =</t>
  </si>
  <si>
    <t>Qs      x   Cseg</t>
  </si>
  <si>
    <t xml:space="preserve">   =</t>
  </si>
  <si>
    <t>CMN / Cs</t>
  </si>
  <si>
    <t>CMN</t>
  </si>
  <si>
    <t>2)</t>
  </si>
  <si>
    <t>Ahora vamos a analizar los Niveles de los Nodos</t>
  </si>
  <si>
    <t># Nivelos Nodos =  2 ^ N</t>
  </si>
  <si>
    <t>nivel 1</t>
  </si>
  <si>
    <t>2 nodos</t>
  </si>
  <si>
    <t>nivel 2</t>
  </si>
  <si>
    <t>4 nodos</t>
  </si>
  <si>
    <t>nivel 3</t>
  </si>
  <si>
    <t>8 nodos</t>
  </si>
  <si>
    <t>nivel 4</t>
  </si>
  <si>
    <t>16 nodos</t>
  </si>
  <si>
    <t>nivel 5</t>
  </si>
  <si>
    <t>32 nodos</t>
  </si>
  <si>
    <t>Vamos a estar entre los 16 nodos</t>
  </si>
  <si>
    <t>3)</t>
  </si>
  <si>
    <t>Vamos a resolver el Sistema de Vigas</t>
  </si>
  <si>
    <t xml:space="preserve">Resolver el sistema de Plano de Fuerzas Paralelas </t>
  </si>
  <si>
    <t xml:space="preserve">Resolver el Sistema Isoestatico </t>
  </si>
  <si>
    <t>Entonces la Σ F = 0   y  la  Σ Momentos = 0 respecto a un punto a,  Σ Ma = 0</t>
  </si>
  <si>
    <t>Σ F = 0</t>
  </si>
  <si>
    <t>Σ Ma = 0</t>
  </si>
  <si>
    <t>Nivel 4</t>
  </si>
  <si>
    <t>Σ F = Q - Ra - Rb</t>
  </si>
  <si>
    <t>Σ Ma = Rb x 8m - Q x 4m</t>
  </si>
  <si>
    <t>Ra</t>
  </si>
  <si>
    <t>Rb</t>
  </si>
  <si>
    <t>Nivel 3</t>
  </si>
  <si>
    <t>Σ F = Ra1 + Ra2 - Ra</t>
  </si>
  <si>
    <t>Σ F = Rb -Rb1 - Rb2</t>
  </si>
  <si>
    <t>Σ Ma1 = 0</t>
  </si>
  <si>
    <t>Σ Ma1 = Ra2 x 5m - Ra x 2,5</t>
  </si>
  <si>
    <t>Σ Mb1 = 0</t>
  </si>
  <si>
    <t>Σ Mb1 = Rb x 2,5m - Rb2 x 5m</t>
  </si>
  <si>
    <t>Ra1</t>
  </si>
  <si>
    <t>Rb1</t>
  </si>
  <si>
    <t>Ra2</t>
  </si>
  <si>
    <t>Rb2</t>
  </si>
  <si>
    <t>Nivel 2</t>
  </si>
  <si>
    <t>Ra11</t>
  </si>
  <si>
    <t>Rb11</t>
  </si>
  <si>
    <t>Ra12</t>
  </si>
  <si>
    <t>Rb12</t>
  </si>
  <si>
    <t>Ra21</t>
  </si>
  <si>
    <t>Rb21</t>
  </si>
  <si>
    <t>Ra22</t>
  </si>
  <si>
    <t>Rb22</t>
  </si>
  <si>
    <t>Nivel 1</t>
  </si>
  <si>
    <t>Nodo 1</t>
  </si>
  <si>
    <t>Nodo 5</t>
  </si>
  <si>
    <t>Nodo 2</t>
  </si>
  <si>
    <t>Nodo 6</t>
  </si>
  <si>
    <t>Nodo 3</t>
  </si>
  <si>
    <t>Nodo 7</t>
  </si>
  <si>
    <t>Nodo 4</t>
  </si>
  <si>
    <t>Nodo 8</t>
  </si>
  <si>
    <t>Nodo 9</t>
  </si>
  <si>
    <t>Nodo 13</t>
  </si>
  <si>
    <t>Nodo 10</t>
  </si>
  <si>
    <t>Nodo 14</t>
  </si>
  <si>
    <t>Nodo 11</t>
  </si>
  <si>
    <t>Nodo 15</t>
  </si>
  <si>
    <t>Nodo 12</t>
  </si>
  <si>
    <t>Nodo 16</t>
  </si>
  <si>
    <t>Capacidad de trabajo del nodo</t>
  </si>
  <si>
    <t>Mflexor max</t>
  </si>
  <si>
    <t>kg x cm</t>
  </si>
  <si>
    <t>Wx</t>
  </si>
  <si>
    <t>cm3</t>
  </si>
  <si>
    <t>eleccion de perfil IPN</t>
  </si>
  <si>
    <t>Σ Ma = Rb x 8m - Q x 5m</t>
  </si>
  <si>
    <t>Σ Ma1 = Ra2 x 5m - Ra x 2,95</t>
  </si>
  <si>
    <t>Σ Mb1 = Rb x 2,95m - Rb2 x 5m</t>
  </si>
  <si>
    <t>Σ Ma = Rb x 8m - Q x 2,8m</t>
  </si>
  <si>
    <t>Σ Ma1 = Ra2 x 5m - Ra x 2,35</t>
  </si>
  <si>
    <t>Σ Mb1 = Rb x 2,35m - Rb2 x 5m</t>
  </si>
  <si>
    <t>Ra2 =</t>
  </si>
  <si>
    <t xml:space="preserve">Rb2 = </t>
  </si>
  <si>
    <t>Q1</t>
  </si>
  <si>
    <t>Q2</t>
  </si>
  <si>
    <t>Σ F = Q1 + Q2 - Ra - Rb</t>
  </si>
  <si>
    <t>Σ Mc1 = 0</t>
  </si>
  <si>
    <t>Σ Mc1 = Rc x 2,5m - Rc2 x 5m</t>
  </si>
  <si>
    <t>Vamos a estar entre los 2 nodos, sin embargo por temas de diseño de la estructura y la ubicacion de la carga necesitamos utilizar 4 nodos</t>
  </si>
  <si>
    <t>Vamos a estar entre los 8 nodos</t>
  </si>
  <si>
    <t>Σ Ma = Rb x 12m - Q1 x 4m - Q2 x 9m</t>
  </si>
  <si>
    <t>Σ Ma = Rb x 8m - Q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</si>
</sst>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3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2"/>
      <color rgb="FF001D35"/>
      <name val="&quot;Google Sans&quot;"/>
    </font>
    <font>
      <sz val="15"/>
      <color rgb="FFFFFFFF"/>
      <name val="&quot;CIDFont+F9&quot;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&quot;"/>
    </font>
    <font>
      <sz val="10"/>
      <color rgb="FF000000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B45F06"/>
        <bgColor rgb="FFB45F06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4" fillId="0" borderId="0" xfId="0" applyFont="1"/>
    <xf numFmtId="0" fontId="2" fillId="0" borderId="2" xfId="0" applyFont="1" applyBorder="1"/>
    <xf numFmtId="0" fontId="5" fillId="4" borderId="0" xfId="0" applyFont="1" applyFill="1"/>
    <xf numFmtId="0" fontId="5" fillId="5" borderId="0" xfId="0" applyFont="1" applyFill="1"/>
    <xf numFmtId="0" fontId="6" fillId="7" borderId="1" xfId="0" applyFont="1" applyFill="1" applyBorder="1"/>
    <xf numFmtId="0" fontId="5" fillId="0" borderId="1" xfId="0" applyFont="1" applyBorder="1"/>
    <xf numFmtId="0" fontId="6" fillId="8" borderId="1" xfId="0" applyFont="1" applyFill="1" applyBorder="1"/>
    <xf numFmtId="0" fontId="6" fillId="9" borderId="1" xfId="0" applyFont="1" applyFill="1" applyBorder="1"/>
    <xf numFmtId="0" fontId="6" fillId="10" borderId="1" xfId="0" applyFont="1" applyFill="1" applyBorder="1"/>
    <xf numFmtId="0" fontId="5" fillId="0" borderId="3" xfId="0" applyFont="1" applyBorder="1"/>
    <xf numFmtId="0" fontId="7" fillId="0" borderId="0" xfId="0" applyFont="1"/>
    <xf numFmtId="0" fontId="8" fillId="0" borderId="1" xfId="0" applyFont="1" applyBorder="1"/>
    <xf numFmtId="0" fontId="5" fillId="0" borderId="0" xfId="0" applyFont="1"/>
    <xf numFmtId="0" fontId="6" fillId="11" borderId="0" xfId="0" applyFont="1" applyFill="1"/>
    <xf numFmtId="0" fontId="6" fillId="12" borderId="0" xfId="0" applyFont="1" applyFill="1"/>
    <xf numFmtId="0" fontId="5" fillId="12" borderId="0" xfId="0" applyFont="1" applyFill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2" fillId="0" borderId="0" xfId="0" applyFont="1"/>
    <xf numFmtId="0" fontId="0" fillId="0" borderId="0" xfId="0"/>
    <xf numFmtId="164" fontId="2" fillId="0" borderId="0" xfId="0" applyNumberFormat="1" applyFont="1"/>
    <xf numFmtId="0" fontId="5" fillId="6" borderId="0" xfId="0" applyFont="1" applyFill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15</xdr:row>
      <xdr:rowOff>104775</xdr:rowOff>
    </xdr:from>
    <xdr:to>
      <xdr:col>10</xdr:col>
      <xdr:colOff>287061</xdr:colOff>
      <xdr:row>25</xdr:row>
      <xdr:rowOff>152686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F48D6-D6D1-F316-D241-ABF8A906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3105150"/>
          <a:ext cx="9392961" cy="204816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14</xdr:col>
      <xdr:colOff>334006</xdr:colOff>
      <xdr:row>73</xdr:row>
      <xdr:rowOff>95877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07F08B-C535-7433-6B7E-B5A2C2D01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5" y="10201275"/>
          <a:ext cx="4525006" cy="4496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639483</xdr:colOff>
      <xdr:row>25</xdr:row>
      <xdr:rowOff>66936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8EEB7B-6AE3-079A-1166-76F338C5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9373908" cy="186716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12</xdr:col>
      <xdr:colOff>371995</xdr:colOff>
      <xdr:row>51</xdr:row>
      <xdr:rowOff>38747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229CF3-F94B-B164-492B-2295D5027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5600700"/>
          <a:ext cx="3724795" cy="46393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363263</xdr:colOff>
      <xdr:row>26</xdr:row>
      <xdr:rowOff>57437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DB6EE2-E6B2-8586-6A5C-71D35E40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9412013" cy="205768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12</xdr:col>
      <xdr:colOff>572048</xdr:colOff>
      <xdr:row>59</xdr:row>
      <xdr:rowOff>48268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97907D3-7D99-76FA-4C43-8C688C9BE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0550" y="7200900"/>
          <a:ext cx="3924848" cy="46107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620421</xdr:colOff>
      <xdr:row>27</xdr:row>
      <xdr:rowOff>105097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960B50-B4A6-F1AF-C695-512C6AC8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9288171" cy="2305372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18</xdr:row>
      <xdr:rowOff>38100</xdr:rowOff>
    </xdr:from>
    <xdr:to>
      <xdr:col>18</xdr:col>
      <xdr:colOff>591562</xdr:colOff>
      <xdr:row>28</xdr:row>
      <xdr:rowOff>152695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6CA564-8A1C-37B9-7CBA-892FE4728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3575" y="3638550"/>
          <a:ext cx="7249537" cy="211484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12</xdr:col>
      <xdr:colOff>619679</xdr:colOff>
      <xdr:row>60</xdr:row>
      <xdr:rowOff>124456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D89D3C-ED6C-C0CB-2049-B60DD5ED6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9550" y="7600950"/>
          <a:ext cx="3972479" cy="45250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572518</xdr:colOff>
      <xdr:row>31</xdr:row>
      <xdr:rowOff>9945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6C3341-6A49-2E17-5756-46F0F343B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0400"/>
          <a:ext cx="7297168" cy="30103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14</xdr:col>
      <xdr:colOff>171942</xdr:colOff>
      <xdr:row>64</xdr:row>
      <xdr:rowOff>586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500132-66BF-069C-79AF-B9A68D1F0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8601075"/>
          <a:ext cx="3524742" cy="4201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3"/>
  <sheetViews>
    <sheetView topLeftCell="A46" workbookViewId="0">
      <selection activeCell="B87" sqref="B87"/>
    </sheetView>
  </sheetViews>
  <sheetFormatPr defaultColWidth="12.5703125" defaultRowHeight="15.75" customHeight="1"/>
  <cols>
    <col min="1" max="1" width="24.710937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/>
    </row>
    <row r="15" spans="1:1">
      <c r="A15" s="1" t="s">
        <v>9</v>
      </c>
    </row>
    <row r="21" spans="1:4">
      <c r="A21" s="2"/>
      <c r="B21" s="2"/>
      <c r="C21" s="2"/>
    </row>
    <row r="22" spans="1:4">
      <c r="A22" s="2"/>
      <c r="B22" s="2"/>
      <c r="C22" s="2"/>
    </row>
    <row r="23" spans="1:4">
      <c r="A23" s="3"/>
      <c r="B23" s="2"/>
      <c r="C23" s="2"/>
    </row>
    <row r="24" spans="1:4">
      <c r="A24" s="2"/>
      <c r="C24" s="2"/>
    </row>
    <row r="25" spans="1:4">
      <c r="A25" s="2"/>
      <c r="C25" s="2"/>
    </row>
    <row r="29" spans="1:4">
      <c r="B29" s="4" t="s">
        <v>10</v>
      </c>
      <c r="C29" s="5" t="s">
        <v>11</v>
      </c>
      <c r="D29" s="6">
        <v>3400</v>
      </c>
    </row>
    <row r="30" spans="1:4">
      <c r="B30" s="4" t="s">
        <v>12</v>
      </c>
      <c r="C30" s="5" t="s">
        <v>11</v>
      </c>
      <c r="D30" s="6">
        <v>500</v>
      </c>
    </row>
    <row r="31" spans="1:4">
      <c r="B31" s="7" t="s">
        <v>13</v>
      </c>
      <c r="C31" s="5" t="s">
        <v>14</v>
      </c>
      <c r="D31" s="6">
        <v>1000</v>
      </c>
    </row>
    <row r="32" spans="1:4">
      <c r="B32" s="4" t="s">
        <v>15</v>
      </c>
      <c r="C32" s="5"/>
      <c r="D32" s="6">
        <v>1</v>
      </c>
    </row>
    <row r="33" spans="1:7">
      <c r="B33" s="4" t="s">
        <v>16</v>
      </c>
      <c r="C33" s="5"/>
      <c r="D33" s="6">
        <v>1</v>
      </c>
    </row>
    <row r="35" spans="1:7">
      <c r="A35" s="2" t="s">
        <v>17</v>
      </c>
      <c r="B35" s="29" t="s">
        <v>18</v>
      </c>
      <c r="C35" s="30"/>
      <c r="D35" s="30"/>
      <c r="E35" s="30"/>
      <c r="F35" s="30"/>
      <c r="G35" s="30"/>
    </row>
    <row r="36" spans="1:7" ht="15.75" customHeight="1">
      <c r="C36" s="8"/>
    </row>
    <row r="37" spans="1:7">
      <c r="B37" s="2" t="s">
        <v>19</v>
      </c>
      <c r="C37" s="9" t="s">
        <v>20</v>
      </c>
      <c r="D37" s="2" t="s">
        <v>21</v>
      </c>
      <c r="E37" s="9" t="s">
        <v>22</v>
      </c>
      <c r="F37" s="2" t="s">
        <v>23</v>
      </c>
      <c r="G37" s="2">
        <f>(D29/D30)*D32</f>
        <v>6.8</v>
      </c>
    </row>
    <row r="38" spans="1:7">
      <c r="C38" s="2" t="s">
        <v>24</v>
      </c>
      <c r="E38" s="2" t="s">
        <v>25</v>
      </c>
    </row>
    <row r="40" spans="1:7">
      <c r="A40" s="2" t="s">
        <v>26</v>
      </c>
      <c r="B40" s="29" t="s">
        <v>27</v>
      </c>
      <c r="C40" s="30"/>
      <c r="D40" s="30"/>
    </row>
    <row r="42" spans="1:7">
      <c r="B42" s="2" t="s">
        <v>28</v>
      </c>
    </row>
    <row r="44" spans="1:7">
      <c r="B44" s="2" t="s">
        <v>29</v>
      </c>
      <c r="C44" s="2" t="s">
        <v>30</v>
      </c>
    </row>
    <row r="45" spans="1:7">
      <c r="B45" s="2" t="s">
        <v>31</v>
      </c>
      <c r="C45" s="2" t="s">
        <v>32</v>
      </c>
    </row>
    <row r="46" spans="1:7">
      <c r="B46" s="2" t="s">
        <v>33</v>
      </c>
      <c r="C46" s="2" t="s">
        <v>34</v>
      </c>
    </row>
    <row r="47" spans="1:7">
      <c r="B47" s="2" t="s">
        <v>35</v>
      </c>
      <c r="C47" s="2" t="s">
        <v>36</v>
      </c>
    </row>
    <row r="48" spans="1:7">
      <c r="B48" s="2" t="s">
        <v>37</v>
      </c>
      <c r="C48" s="2" t="s">
        <v>38</v>
      </c>
    </row>
    <row r="50" spans="1:6">
      <c r="B50" s="10" t="s">
        <v>19</v>
      </c>
      <c r="C50" s="11">
        <f>G37</f>
        <v>6.8</v>
      </c>
    </row>
    <row r="52" spans="1:6">
      <c r="B52" s="32" t="s">
        <v>109</v>
      </c>
      <c r="C52" s="30"/>
      <c r="D52" s="30"/>
    </row>
    <row r="54" spans="1:6">
      <c r="A54" s="2" t="s">
        <v>40</v>
      </c>
      <c r="B54" s="29" t="s">
        <v>41</v>
      </c>
      <c r="C54" s="30"/>
      <c r="D54" s="30"/>
    </row>
    <row r="56" spans="1:6">
      <c r="B56" s="29" t="s">
        <v>42</v>
      </c>
      <c r="C56" s="30"/>
      <c r="D56" s="30"/>
      <c r="E56" s="30"/>
    </row>
    <row r="57" spans="1:6">
      <c r="B57" s="29" t="s">
        <v>43</v>
      </c>
      <c r="C57" s="30"/>
      <c r="D57" s="30"/>
      <c r="E57" s="30"/>
    </row>
    <row r="59" spans="1:6">
      <c r="B59" s="31" t="s">
        <v>44</v>
      </c>
      <c r="C59" s="30"/>
      <c r="D59" s="30"/>
      <c r="E59" s="30"/>
      <c r="F59" s="30"/>
    </row>
    <row r="61" spans="1:6">
      <c r="B61" s="2" t="s">
        <v>45</v>
      </c>
    </row>
    <row r="62" spans="1:6">
      <c r="B62" s="2" t="s">
        <v>46</v>
      </c>
    </row>
    <row r="64" spans="1:6">
      <c r="B64" s="2" t="s">
        <v>52</v>
      </c>
    </row>
    <row r="65" spans="2:8">
      <c r="B65" s="2" t="s">
        <v>45</v>
      </c>
      <c r="C65" s="29" t="s">
        <v>48</v>
      </c>
      <c r="D65" s="30"/>
    </row>
    <row r="66" spans="2:8">
      <c r="B66" s="2" t="s">
        <v>46</v>
      </c>
      <c r="C66" s="29" t="s">
        <v>49</v>
      </c>
      <c r="D66" s="30"/>
    </row>
    <row r="68" spans="2:8">
      <c r="B68" s="12" t="s">
        <v>50</v>
      </c>
      <c r="C68" s="13">
        <v>1700</v>
      </c>
      <c r="D68" s="13" t="s">
        <v>11</v>
      </c>
    </row>
    <row r="69" spans="2:8">
      <c r="B69" s="12" t="s">
        <v>51</v>
      </c>
      <c r="C69" s="13">
        <v>1700</v>
      </c>
      <c r="D69" s="13" t="s">
        <v>11</v>
      </c>
    </row>
    <row r="71" spans="2:8">
      <c r="B71" s="2" t="s">
        <v>63</v>
      </c>
    </row>
    <row r="72" spans="2:8">
      <c r="B72" s="2" t="s">
        <v>45</v>
      </c>
      <c r="C72" s="29" t="s">
        <v>53</v>
      </c>
      <c r="D72" s="30"/>
      <c r="F72" s="2" t="s">
        <v>45</v>
      </c>
      <c r="G72" s="29" t="s">
        <v>54</v>
      </c>
      <c r="H72" s="30"/>
    </row>
    <row r="73" spans="2:8">
      <c r="B73" s="2" t="s">
        <v>55</v>
      </c>
      <c r="C73" s="29" t="s">
        <v>56</v>
      </c>
      <c r="D73" s="30"/>
      <c r="F73" s="2" t="s">
        <v>57</v>
      </c>
      <c r="G73" s="29" t="s">
        <v>58</v>
      </c>
      <c r="H73" s="30"/>
    </row>
    <row r="75" spans="2:8">
      <c r="B75" s="14" t="s">
        <v>59</v>
      </c>
      <c r="C75" s="13">
        <f>C68/2</f>
        <v>850</v>
      </c>
      <c r="D75" s="13" t="s">
        <v>11</v>
      </c>
      <c r="F75" s="14" t="s">
        <v>60</v>
      </c>
      <c r="G75" s="13">
        <f>C69/2</f>
        <v>850</v>
      </c>
      <c r="H75" s="13" t="s">
        <v>11</v>
      </c>
    </row>
    <row r="76" spans="2:8">
      <c r="B76" s="14" t="s">
        <v>61</v>
      </c>
      <c r="C76" s="13">
        <f>C68/2</f>
        <v>850</v>
      </c>
      <c r="D76" s="13" t="s">
        <v>11</v>
      </c>
      <c r="F76" s="14" t="s">
        <v>62</v>
      </c>
      <c r="G76" s="13">
        <f>C69/2</f>
        <v>850</v>
      </c>
      <c r="H76" s="13" t="s">
        <v>11</v>
      </c>
    </row>
    <row r="78" spans="2:8">
      <c r="B78" s="2" t="s">
        <v>72</v>
      </c>
    </row>
    <row r="80" spans="2:8">
      <c r="B80" s="15" t="s">
        <v>73</v>
      </c>
      <c r="C80" s="13">
        <f>C75/2</f>
        <v>425</v>
      </c>
      <c r="D80" s="13" t="s">
        <v>11</v>
      </c>
      <c r="F80" s="15" t="s">
        <v>77</v>
      </c>
      <c r="G80" s="13">
        <f>G75/2</f>
        <v>425</v>
      </c>
      <c r="H80" s="13" t="s">
        <v>11</v>
      </c>
    </row>
    <row r="81" spans="1:8">
      <c r="B81" s="15" t="s">
        <v>75</v>
      </c>
      <c r="C81" s="13">
        <f>C80</f>
        <v>425</v>
      </c>
      <c r="D81" s="13" t="s">
        <v>11</v>
      </c>
      <c r="F81" s="15" t="s">
        <v>79</v>
      </c>
      <c r="G81" s="13">
        <f>G80</f>
        <v>425</v>
      </c>
      <c r="H81" s="13" t="s">
        <v>11</v>
      </c>
    </row>
    <row r="83" spans="1:8">
      <c r="B83" s="15" t="s">
        <v>74</v>
      </c>
      <c r="C83" s="13">
        <f>C76/2</f>
        <v>425</v>
      </c>
      <c r="D83" s="13" t="s">
        <v>11</v>
      </c>
      <c r="F83" s="15" t="s">
        <v>78</v>
      </c>
      <c r="G83" s="13">
        <f>G76/2</f>
        <v>425</v>
      </c>
      <c r="H83" s="13" t="s">
        <v>11</v>
      </c>
    </row>
    <row r="84" spans="1:8">
      <c r="B84" s="15" t="s">
        <v>76</v>
      </c>
      <c r="C84" s="13">
        <f>C83</f>
        <v>425</v>
      </c>
      <c r="D84" s="13" t="s">
        <v>11</v>
      </c>
      <c r="F84" s="15" t="s">
        <v>80</v>
      </c>
      <c r="G84" s="13">
        <f>G83</f>
        <v>425</v>
      </c>
      <c r="H84" s="13" t="s">
        <v>11</v>
      </c>
    </row>
    <row r="87" spans="1:8">
      <c r="A87" s="20" t="s">
        <v>89</v>
      </c>
      <c r="B87" s="20">
        <f>D30/D32</f>
        <v>500</v>
      </c>
      <c r="C87" s="20" t="s">
        <v>11</v>
      </c>
    </row>
    <row r="89" spans="1:8">
      <c r="A89" s="20" t="s">
        <v>90</v>
      </c>
      <c r="B89" s="20">
        <f>C68*4*100</f>
        <v>680000</v>
      </c>
      <c r="C89" s="20" t="s">
        <v>91</v>
      </c>
    </row>
    <row r="91" spans="1:8">
      <c r="A91" s="20" t="s">
        <v>92</v>
      </c>
      <c r="B91" s="20">
        <f>B89*D33/D31</f>
        <v>680</v>
      </c>
      <c r="C91" s="20" t="s">
        <v>93</v>
      </c>
    </row>
    <row r="93" spans="1:8">
      <c r="A93" s="21" t="s">
        <v>94</v>
      </c>
      <c r="B93" s="20">
        <v>320</v>
      </c>
    </row>
  </sheetData>
  <mergeCells count="13">
    <mergeCell ref="B52:D52"/>
    <mergeCell ref="B35:G35"/>
    <mergeCell ref="B40:D40"/>
    <mergeCell ref="B54:D54"/>
    <mergeCell ref="B56:E56"/>
    <mergeCell ref="B57:E57"/>
    <mergeCell ref="B59:F59"/>
    <mergeCell ref="C65:D65"/>
    <mergeCell ref="C66:D66"/>
    <mergeCell ref="C72:D72"/>
    <mergeCell ref="C73:D73"/>
    <mergeCell ref="G72:H72"/>
    <mergeCell ref="G73:H7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7"/>
  <sheetViews>
    <sheetView topLeftCell="A25" workbookViewId="0">
      <selection activeCell="F50" sqref="F50"/>
    </sheetView>
  </sheetViews>
  <sheetFormatPr defaultColWidth="12.5703125" defaultRowHeight="15.75" customHeight="1"/>
  <cols>
    <col min="1" max="1" width="30.4257812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/>
    </row>
    <row r="15" spans="1:1">
      <c r="A15" s="1" t="s">
        <v>9</v>
      </c>
    </row>
    <row r="29" spans="2:4">
      <c r="B29" s="4" t="s">
        <v>10</v>
      </c>
      <c r="C29" s="5" t="s">
        <v>11</v>
      </c>
      <c r="D29" s="6">
        <v>3000</v>
      </c>
    </row>
    <row r="30" spans="2:4">
      <c r="B30" s="4" t="s">
        <v>12</v>
      </c>
      <c r="C30" s="5" t="s">
        <v>11</v>
      </c>
      <c r="D30" s="6">
        <v>500</v>
      </c>
    </row>
    <row r="31" spans="2:4">
      <c r="B31" s="7" t="s">
        <v>13</v>
      </c>
      <c r="C31" s="5" t="s">
        <v>14</v>
      </c>
      <c r="D31" s="6">
        <v>1000</v>
      </c>
    </row>
    <row r="32" spans="2:4">
      <c r="B32" s="4" t="s">
        <v>15</v>
      </c>
      <c r="C32" s="5"/>
      <c r="D32" s="6">
        <v>1.75</v>
      </c>
    </row>
    <row r="33" spans="1:7">
      <c r="B33" s="4" t="s">
        <v>16</v>
      </c>
      <c r="C33" s="5"/>
      <c r="D33" s="6">
        <v>1</v>
      </c>
    </row>
    <row r="35" spans="1:7">
      <c r="A35" s="2" t="s">
        <v>17</v>
      </c>
      <c r="B35" s="29" t="s">
        <v>18</v>
      </c>
      <c r="C35" s="30"/>
      <c r="D35" s="30"/>
      <c r="E35" s="30"/>
      <c r="F35" s="30"/>
      <c r="G35" s="30"/>
    </row>
    <row r="36" spans="1:7" ht="15.75" customHeight="1">
      <c r="C36" s="8"/>
    </row>
    <row r="37" spans="1:7">
      <c r="B37" s="2" t="s">
        <v>19</v>
      </c>
      <c r="C37" s="9" t="s">
        <v>20</v>
      </c>
      <c r="D37" s="2" t="s">
        <v>21</v>
      </c>
      <c r="E37" s="9" t="s">
        <v>22</v>
      </c>
      <c r="F37" s="2" t="s">
        <v>23</v>
      </c>
      <c r="G37" s="2">
        <f>(D29/D30)*D32</f>
        <v>10.5</v>
      </c>
    </row>
    <row r="38" spans="1:7">
      <c r="C38" s="2" t="s">
        <v>24</v>
      </c>
      <c r="E38" s="2" t="s">
        <v>25</v>
      </c>
    </row>
    <row r="40" spans="1:7">
      <c r="A40" s="2" t="s">
        <v>26</v>
      </c>
      <c r="B40" s="29" t="s">
        <v>27</v>
      </c>
      <c r="C40" s="30"/>
      <c r="D40" s="30"/>
      <c r="E40" s="30"/>
    </row>
    <row r="42" spans="1:7">
      <c r="B42" s="29" t="s">
        <v>28</v>
      </c>
      <c r="C42" s="30"/>
      <c r="D42" s="30"/>
    </row>
    <row r="44" spans="1:7">
      <c r="B44" s="2" t="s">
        <v>29</v>
      </c>
      <c r="C44" s="2" t="s">
        <v>30</v>
      </c>
    </row>
    <row r="45" spans="1:7">
      <c r="B45" s="2" t="s">
        <v>31</v>
      </c>
      <c r="C45" s="2" t="s">
        <v>32</v>
      </c>
    </row>
    <row r="46" spans="1:7">
      <c r="B46" s="2" t="s">
        <v>33</v>
      </c>
      <c r="C46" s="2" t="s">
        <v>34</v>
      </c>
    </row>
    <row r="47" spans="1:7">
      <c r="B47" s="2" t="s">
        <v>35</v>
      </c>
      <c r="C47" s="2" t="s">
        <v>36</v>
      </c>
    </row>
    <row r="48" spans="1:7">
      <c r="B48" s="2" t="s">
        <v>37</v>
      </c>
      <c r="C48" s="2" t="s">
        <v>38</v>
      </c>
    </row>
    <row r="50" spans="1:6">
      <c r="B50" s="2" t="s">
        <v>19</v>
      </c>
      <c r="C50" s="2">
        <f>G37</f>
        <v>10.5</v>
      </c>
    </row>
    <row r="52" spans="1:6">
      <c r="B52" s="29" t="s">
        <v>39</v>
      </c>
      <c r="C52" s="30"/>
      <c r="D52" s="30"/>
    </row>
    <row r="54" spans="1:6">
      <c r="A54" s="2" t="s">
        <v>40</v>
      </c>
      <c r="B54" s="29" t="s">
        <v>41</v>
      </c>
      <c r="C54" s="30"/>
      <c r="D54" s="30"/>
    </row>
    <row r="56" spans="1:6">
      <c r="B56" s="29" t="s">
        <v>42</v>
      </c>
      <c r="C56" s="30"/>
      <c r="D56" s="30"/>
      <c r="E56" s="30"/>
    </row>
    <row r="57" spans="1:6">
      <c r="B57" s="29" t="s">
        <v>43</v>
      </c>
      <c r="C57" s="30"/>
      <c r="D57" s="30"/>
    </row>
    <row r="59" spans="1:6">
      <c r="B59" s="31" t="s">
        <v>44</v>
      </c>
      <c r="C59" s="30"/>
      <c r="D59" s="30"/>
      <c r="E59" s="30"/>
      <c r="F59" s="30"/>
    </row>
    <row r="61" spans="1:6">
      <c r="B61" s="2" t="s">
        <v>45</v>
      </c>
    </row>
    <row r="62" spans="1:6">
      <c r="B62" s="2" t="s">
        <v>46</v>
      </c>
    </row>
    <row r="64" spans="1:6">
      <c r="B64" s="2" t="s">
        <v>47</v>
      </c>
    </row>
    <row r="65" spans="1:8">
      <c r="B65" s="2" t="s">
        <v>45</v>
      </c>
      <c r="C65" s="29" t="s">
        <v>48</v>
      </c>
      <c r="D65" s="30"/>
    </row>
    <row r="66" spans="1:8">
      <c r="B66" s="2" t="s">
        <v>46</v>
      </c>
      <c r="C66" s="29" t="s">
        <v>95</v>
      </c>
      <c r="D66" s="30"/>
      <c r="E66" s="30"/>
    </row>
    <row r="68" spans="1:8">
      <c r="B68" s="12" t="s">
        <v>50</v>
      </c>
      <c r="C68" s="13">
        <v>1125</v>
      </c>
      <c r="D68" s="13" t="s">
        <v>11</v>
      </c>
    </row>
    <row r="69" spans="1:8">
      <c r="B69" s="12" t="s">
        <v>51</v>
      </c>
      <c r="C69" s="13">
        <v>1875</v>
      </c>
      <c r="D69" s="13" t="s">
        <v>11</v>
      </c>
    </row>
    <row r="71" spans="1:8">
      <c r="B71" s="2" t="s">
        <v>52</v>
      </c>
    </row>
    <row r="72" spans="1:8">
      <c r="B72" s="2" t="s">
        <v>45</v>
      </c>
      <c r="C72" s="29" t="s">
        <v>53</v>
      </c>
      <c r="D72" s="30"/>
      <c r="F72" s="2" t="s">
        <v>45</v>
      </c>
      <c r="G72" s="29" t="s">
        <v>54</v>
      </c>
      <c r="H72" s="30"/>
    </row>
    <row r="73" spans="1:8">
      <c r="A73">
        <f>C68*2.95</f>
        <v>3318.75</v>
      </c>
      <c r="B73" s="2" t="s">
        <v>55</v>
      </c>
      <c r="C73" s="29" t="s">
        <v>96</v>
      </c>
      <c r="D73" s="30"/>
      <c r="E73" s="30"/>
      <c r="F73" s="2" t="s">
        <v>57</v>
      </c>
      <c r="G73" s="29" t="s">
        <v>97</v>
      </c>
      <c r="H73" s="30"/>
    </row>
    <row r="75" spans="1:8">
      <c r="B75" s="14" t="s">
        <v>59</v>
      </c>
      <c r="C75" s="13">
        <f>1845/4</f>
        <v>461.25</v>
      </c>
      <c r="D75" s="13" t="s">
        <v>11</v>
      </c>
      <c r="F75" s="14" t="s">
        <v>60</v>
      </c>
      <c r="G75" s="13">
        <f>3075/4</f>
        <v>768.75</v>
      </c>
      <c r="H75" s="13" t="s">
        <v>11</v>
      </c>
    </row>
    <row r="76" spans="1:8">
      <c r="B76" s="14" t="s">
        <v>61</v>
      </c>
      <c r="C76" s="13">
        <f>2655/4</f>
        <v>663.75</v>
      </c>
      <c r="D76" s="13" t="s">
        <v>11</v>
      </c>
      <c r="F76" s="14" t="s">
        <v>62</v>
      </c>
      <c r="G76" s="13">
        <f>4425/4</f>
        <v>1106.25</v>
      </c>
      <c r="H76" s="13" t="s">
        <v>11</v>
      </c>
    </row>
    <row r="78" spans="1:8">
      <c r="B78" s="2" t="s">
        <v>63</v>
      </c>
    </row>
    <row r="80" spans="1:8">
      <c r="B80" s="15" t="s">
        <v>64</v>
      </c>
      <c r="C80" s="13">
        <f>C75/2</f>
        <v>230.625</v>
      </c>
      <c r="D80" s="13" t="s">
        <v>11</v>
      </c>
      <c r="F80" s="15" t="s">
        <v>65</v>
      </c>
      <c r="G80" s="13">
        <f>G75/2</f>
        <v>384.375</v>
      </c>
      <c r="H80" s="13" t="s">
        <v>11</v>
      </c>
    </row>
    <row r="81" spans="2:8">
      <c r="B81" s="15" t="s">
        <v>66</v>
      </c>
      <c r="C81" s="13">
        <f>C80</f>
        <v>230.625</v>
      </c>
      <c r="D81" s="13" t="s">
        <v>11</v>
      </c>
      <c r="F81" s="15" t="s">
        <v>67</v>
      </c>
      <c r="G81" s="13">
        <f>G80</f>
        <v>384.375</v>
      </c>
      <c r="H81" s="13" t="s">
        <v>11</v>
      </c>
    </row>
    <row r="83" spans="2:8">
      <c r="B83" s="15" t="s">
        <v>68</v>
      </c>
      <c r="C83" s="13">
        <f>C76/2</f>
        <v>331.875</v>
      </c>
      <c r="D83" s="13" t="s">
        <v>11</v>
      </c>
      <c r="F83" s="15" t="s">
        <v>69</v>
      </c>
      <c r="G83" s="13">
        <f>G76/2</f>
        <v>553.125</v>
      </c>
      <c r="H83" s="13" t="s">
        <v>11</v>
      </c>
    </row>
    <row r="84" spans="2:8">
      <c r="B84" s="15" t="s">
        <v>70</v>
      </c>
      <c r="C84" s="13">
        <f>C83</f>
        <v>331.875</v>
      </c>
      <c r="D84" s="13" t="s">
        <v>11</v>
      </c>
      <c r="F84" s="15" t="s">
        <v>71</v>
      </c>
      <c r="G84" s="13">
        <f>G83</f>
        <v>553.125</v>
      </c>
      <c r="H84" s="13" t="s">
        <v>11</v>
      </c>
    </row>
    <row r="86" spans="2:8">
      <c r="B86" s="2" t="s">
        <v>72</v>
      </c>
    </row>
    <row r="88" spans="2:8">
      <c r="B88" s="16" t="s">
        <v>73</v>
      </c>
      <c r="C88" s="13">
        <f>C80/2</f>
        <v>115.3125</v>
      </c>
      <c r="D88" s="13" t="s">
        <v>11</v>
      </c>
      <c r="F88" s="16" t="s">
        <v>74</v>
      </c>
      <c r="G88" s="13">
        <f>G80/2</f>
        <v>192.1875</v>
      </c>
      <c r="H88" s="13" t="s">
        <v>11</v>
      </c>
    </row>
    <row r="89" spans="2:8">
      <c r="B89" s="16" t="s">
        <v>75</v>
      </c>
      <c r="C89" s="13">
        <f>C88</f>
        <v>115.3125</v>
      </c>
      <c r="D89" s="13" t="s">
        <v>11</v>
      </c>
      <c r="F89" s="16" t="s">
        <v>76</v>
      </c>
      <c r="G89" s="13">
        <f>G88</f>
        <v>192.1875</v>
      </c>
      <c r="H89" s="13" t="s">
        <v>11</v>
      </c>
    </row>
    <row r="90" spans="2:8">
      <c r="B90" s="2"/>
      <c r="D90" s="17"/>
      <c r="F90" s="18"/>
      <c r="H90" s="17"/>
    </row>
    <row r="91" spans="2:8">
      <c r="B91" s="16" t="s">
        <v>77</v>
      </c>
      <c r="C91" s="13">
        <f>C81/2</f>
        <v>115.3125</v>
      </c>
      <c r="D91" s="13" t="s">
        <v>11</v>
      </c>
      <c r="F91" s="16" t="s">
        <v>78</v>
      </c>
      <c r="G91" s="13">
        <f>G81/2</f>
        <v>192.1875</v>
      </c>
      <c r="H91" s="13" t="s">
        <v>11</v>
      </c>
    </row>
    <row r="92" spans="2:8">
      <c r="B92" s="16" t="s">
        <v>79</v>
      </c>
      <c r="C92" s="13">
        <f>C91</f>
        <v>115.3125</v>
      </c>
      <c r="D92" s="13" t="s">
        <v>11</v>
      </c>
      <c r="F92" s="16" t="s">
        <v>80</v>
      </c>
      <c r="G92" s="13">
        <f>G91</f>
        <v>192.1875</v>
      </c>
      <c r="H92" s="13" t="s">
        <v>11</v>
      </c>
    </row>
    <row r="93" spans="2:8">
      <c r="F93" s="18"/>
    </row>
    <row r="94" spans="2:8">
      <c r="F94" s="18"/>
    </row>
    <row r="95" spans="2:8">
      <c r="B95" s="16" t="s">
        <v>81</v>
      </c>
      <c r="C95" s="13">
        <f>C83/2</f>
        <v>165.9375</v>
      </c>
      <c r="D95" s="13" t="s">
        <v>11</v>
      </c>
      <c r="F95" s="16" t="s">
        <v>82</v>
      </c>
      <c r="G95" s="19">
        <f>G83/2</f>
        <v>276.5625</v>
      </c>
      <c r="H95" s="19" t="s">
        <v>11</v>
      </c>
    </row>
    <row r="96" spans="2:8">
      <c r="B96" s="16" t="s">
        <v>83</v>
      </c>
      <c r="C96" s="13">
        <f>C95</f>
        <v>165.9375</v>
      </c>
      <c r="D96" s="13" t="s">
        <v>11</v>
      </c>
      <c r="F96" s="16" t="s">
        <v>84</v>
      </c>
      <c r="G96" s="19">
        <f>G95</f>
        <v>276.5625</v>
      </c>
      <c r="H96" s="19" t="s">
        <v>11</v>
      </c>
    </row>
    <row r="97" spans="1:8">
      <c r="B97" s="2"/>
      <c r="D97" s="17"/>
      <c r="F97" s="18"/>
      <c r="H97" s="17"/>
    </row>
    <row r="98" spans="1:8">
      <c r="B98" s="16" t="s">
        <v>85</v>
      </c>
      <c r="C98" s="13">
        <f>C84/2</f>
        <v>165.9375</v>
      </c>
      <c r="D98" s="13" t="s">
        <v>11</v>
      </c>
      <c r="F98" s="16" t="s">
        <v>86</v>
      </c>
      <c r="G98" s="13">
        <f>G84/2</f>
        <v>276.5625</v>
      </c>
      <c r="H98" s="13" t="s">
        <v>11</v>
      </c>
    </row>
    <row r="99" spans="1:8">
      <c r="B99" s="16" t="s">
        <v>87</v>
      </c>
      <c r="C99" s="13">
        <f>C98</f>
        <v>165.9375</v>
      </c>
      <c r="D99" s="13" t="s">
        <v>11</v>
      </c>
      <c r="F99" s="16" t="s">
        <v>88</v>
      </c>
      <c r="G99" s="13">
        <f>G98</f>
        <v>276.5625</v>
      </c>
      <c r="H99" s="13" t="s">
        <v>11</v>
      </c>
    </row>
    <row r="101" spans="1:8">
      <c r="A101" s="20" t="s">
        <v>89</v>
      </c>
      <c r="B101" s="20">
        <f>D30/D32</f>
        <v>285.71428571428572</v>
      </c>
      <c r="C101" s="20" t="s">
        <v>11</v>
      </c>
    </row>
    <row r="103" spans="1:8">
      <c r="A103" s="20" t="s">
        <v>90</v>
      </c>
      <c r="B103" s="20">
        <f>C68*5*100</f>
        <v>562500</v>
      </c>
      <c r="C103" s="20" t="s">
        <v>91</v>
      </c>
    </row>
    <row r="105" spans="1:8">
      <c r="A105" s="20" t="s">
        <v>92</v>
      </c>
      <c r="B105" s="20">
        <f>B103*D33/D31</f>
        <v>562.5</v>
      </c>
      <c r="C105" s="20" t="s">
        <v>93</v>
      </c>
    </row>
    <row r="107" spans="1:8">
      <c r="A107" s="21" t="s">
        <v>94</v>
      </c>
      <c r="B107" s="20">
        <v>300</v>
      </c>
    </row>
  </sheetData>
  <mergeCells count="14">
    <mergeCell ref="G72:H72"/>
    <mergeCell ref="G73:H73"/>
    <mergeCell ref="B35:G35"/>
    <mergeCell ref="B40:E40"/>
    <mergeCell ref="B42:D42"/>
    <mergeCell ref="B52:D52"/>
    <mergeCell ref="B54:D54"/>
    <mergeCell ref="B56:E56"/>
    <mergeCell ref="B57:D57"/>
    <mergeCell ref="B59:F59"/>
    <mergeCell ref="C66:E66"/>
    <mergeCell ref="C65:D65"/>
    <mergeCell ref="C72:D72"/>
    <mergeCell ref="C73:E7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7"/>
  <sheetViews>
    <sheetView topLeftCell="A28" workbookViewId="0">
      <selection activeCell="J92" sqref="J92"/>
    </sheetView>
  </sheetViews>
  <sheetFormatPr defaultColWidth="12.5703125" defaultRowHeight="15.75" customHeight="1"/>
  <cols>
    <col min="1" max="1" width="31" customWidth="1"/>
    <col min="2" max="2" width="16.710937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/>
    </row>
    <row r="15" spans="1:1">
      <c r="A15" s="1" t="s">
        <v>9</v>
      </c>
    </row>
    <row r="16" spans="1:1">
      <c r="A16" s="1"/>
    </row>
    <row r="17" spans="1:4">
      <c r="A17" s="1"/>
    </row>
    <row r="18" spans="1:4">
      <c r="A18" s="1"/>
    </row>
    <row r="29" spans="1:4">
      <c r="B29" s="4" t="s">
        <v>10</v>
      </c>
      <c r="C29" s="5" t="s">
        <v>11</v>
      </c>
      <c r="D29" s="6">
        <v>2660</v>
      </c>
    </row>
    <row r="30" spans="1:4">
      <c r="B30" s="4" t="s">
        <v>12</v>
      </c>
      <c r="C30" s="5" t="s">
        <v>11</v>
      </c>
      <c r="D30" s="6">
        <v>500</v>
      </c>
    </row>
    <row r="31" spans="1:4">
      <c r="B31" s="7" t="s">
        <v>13</v>
      </c>
      <c r="C31" s="5" t="s">
        <v>14</v>
      </c>
      <c r="D31" s="6">
        <v>1000</v>
      </c>
    </row>
    <row r="32" spans="1:4">
      <c r="B32" s="4" t="s">
        <v>15</v>
      </c>
      <c r="C32" s="5"/>
      <c r="D32" s="6">
        <v>2</v>
      </c>
    </row>
    <row r="33" spans="1:7">
      <c r="B33" s="4" t="s">
        <v>16</v>
      </c>
      <c r="C33" s="5"/>
      <c r="D33" s="6">
        <v>1.5</v>
      </c>
    </row>
    <row r="35" spans="1:7" ht="15.75" customHeight="1">
      <c r="A35" s="2" t="s">
        <v>17</v>
      </c>
      <c r="B35" s="33" t="s">
        <v>18</v>
      </c>
      <c r="C35" s="34"/>
      <c r="D35" s="34"/>
      <c r="E35" s="34"/>
      <c r="F35" s="34"/>
    </row>
    <row r="36" spans="1:7" ht="15.75" customHeight="1">
      <c r="C36" s="8"/>
    </row>
    <row r="37" spans="1:7">
      <c r="B37" s="2" t="s">
        <v>19</v>
      </c>
      <c r="C37" s="9" t="s">
        <v>20</v>
      </c>
      <c r="D37" s="2" t="s">
        <v>21</v>
      </c>
      <c r="E37" s="9" t="s">
        <v>22</v>
      </c>
      <c r="F37" s="2" t="s">
        <v>23</v>
      </c>
      <c r="G37" s="2">
        <f>(D29/D30)*D32</f>
        <v>10.64</v>
      </c>
    </row>
    <row r="38" spans="1:7">
      <c r="C38" s="2" t="s">
        <v>24</v>
      </c>
      <c r="E38" s="2" t="s">
        <v>25</v>
      </c>
    </row>
    <row r="40" spans="1:7">
      <c r="A40" s="2" t="s">
        <v>26</v>
      </c>
      <c r="B40" s="29" t="s">
        <v>27</v>
      </c>
      <c r="C40" s="30"/>
      <c r="D40" s="30"/>
    </row>
    <row r="42" spans="1:7">
      <c r="B42" s="29" t="s">
        <v>28</v>
      </c>
      <c r="C42" s="30"/>
    </row>
    <row r="44" spans="1:7">
      <c r="B44" s="2" t="s">
        <v>29</v>
      </c>
      <c r="C44" s="2" t="s">
        <v>30</v>
      </c>
    </row>
    <row r="45" spans="1:7">
      <c r="B45" s="2" t="s">
        <v>31</v>
      </c>
      <c r="C45" s="2" t="s">
        <v>32</v>
      </c>
    </row>
    <row r="46" spans="1:7">
      <c r="B46" s="2" t="s">
        <v>33</v>
      </c>
      <c r="C46" s="2" t="s">
        <v>34</v>
      </c>
    </row>
    <row r="47" spans="1:7">
      <c r="B47" s="2" t="s">
        <v>35</v>
      </c>
      <c r="C47" s="2" t="s">
        <v>36</v>
      </c>
    </row>
    <row r="48" spans="1:7">
      <c r="B48" s="2" t="s">
        <v>37</v>
      </c>
      <c r="C48" s="2" t="s">
        <v>38</v>
      </c>
    </row>
    <row r="50" spans="1:6">
      <c r="B50" s="2" t="s">
        <v>19</v>
      </c>
      <c r="C50" s="2">
        <f>G37</f>
        <v>10.64</v>
      </c>
    </row>
    <row r="52" spans="1:6">
      <c r="B52" s="29" t="s">
        <v>39</v>
      </c>
      <c r="C52" s="30"/>
    </row>
    <row r="54" spans="1:6" ht="15.75" customHeight="1">
      <c r="A54" s="2" t="s">
        <v>40</v>
      </c>
      <c r="B54" s="33" t="s">
        <v>41</v>
      </c>
      <c r="C54" s="34"/>
    </row>
    <row r="56" spans="1:6" ht="15.75" customHeight="1">
      <c r="B56" s="33" t="s">
        <v>42</v>
      </c>
      <c r="C56" s="34"/>
      <c r="D56" s="34"/>
    </row>
    <row r="57" spans="1:6" ht="12.75">
      <c r="B57" s="29" t="s">
        <v>43</v>
      </c>
      <c r="C57" s="30"/>
    </row>
    <row r="59" spans="1:6">
      <c r="B59" s="31" t="s">
        <v>44</v>
      </c>
      <c r="C59" s="30"/>
      <c r="D59" s="30"/>
      <c r="E59" s="30"/>
      <c r="F59" s="30"/>
    </row>
    <row r="61" spans="1:6">
      <c r="B61" s="2" t="s">
        <v>45</v>
      </c>
    </row>
    <row r="62" spans="1:6">
      <c r="B62" s="2" t="s">
        <v>46</v>
      </c>
    </row>
    <row r="64" spans="1:6">
      <c r="B64" s="2" t="s">
        <v>47</v>
      </c>
    </row>
    <row r="65" spans="2:8">
      <c r="B65" s="2" t="s">
        <v>45</v>
      </c>
      <c r="C65" s="2" t="s">
        <v>48</v>
      </c>
    </row>
    <row r="66" spans="2:8">
      <c r="B66" s="2" t="s">
        <v>46</v>
      </c>
      <c r="C66" s="29" t="s">
        <v>98</v>
      </c>
      <c r="D66" s="30"/>
    </row>
    <row r="68" spans="2:8">
      <c r="B68" s="12" t="s">
        <v>50</v>
      </c>
      <c r="C68" s="13">
        <v>1729</v>
      </c>
      <c r="D68" s="13" t="s">
        <v>11</v>
      </c>
    </row>
    <row r="69" spans="2:8">
      <c r="B69" s="12" t="s">
        <v>51</v>
      </c>
      <c r="C69" s="13">
        <v>931</v>
      </c>
      <c r="D69" s="13" t="s">
        <v>11</v>
      </c>
    </row>
    <row r="71" spans="2:8">
      <c r="B71" s="2" t="s">
        <v>52</v>
      </c>
    </row>
    <row r="72" spans="2:8">
      <c r="B72" s="2" t="s">
        <v>45</v>
      </c>
      <c r="C72" s="29" t="s">
        <v>53</v>
      </c>
      <c r="D72" s="30"/>
      <c r="F72" s="2" t="s">
        <v>45</v>
      </c>
      <c r="G72" s="29" t="s">
        <v>54</v>
      </c>
      <c r="H72" s="30"/>
    </row>
    <row r="73" spans="2:8">
      <c r="B73" s="2" t="s">
        <v>55</v>
      </c>
      <c r="C73" s="29" t="s">
        <v>99</v>
      </c>
      <c r="D73" s="30"/>
      <c r="F73" s="2" t="s">
        <v>57</v>
      </c>
      <c r="G73" s="29" t="s">
        <v>100</v>
      </c>
      <c r="H73" s="30"/>
    </row>
    <row r="75" spans="2:8">
      <c r="B75" s="14" t="s">
        <v>59</v>
      </c>
      <c r="C75" s="13">
        <f>91637/100</f>
        <v>916.37</v>
      </c>
      <c r="D75" s="13" t="s">
        <v>11</v>
      </c>
      <c r="F75" s="14" t="s">
        <v>60</v>
      </c>
      <c r="G75" s="13">
        <f>49343/100</f>
        <v>493.43</v>
      </c>
      <c r="H75" s="13" t="s">
        <v>11</v>
      </c>
    </row>
    <row r="76" spans="2:8">
      <c r="B76" s="14" t="s">
        <v>61</v>
      </c>
      <c r="C76" s="13">
        <f>81263/100</f>
        <v>812.63</v>
      </c>
      <c r="D76" s="13" t="s">
        <v>11</v>
      </c>
      <c r="F76" s="14" t="s">
        <v>62</v>
      </c>
      <c r="G76" s="13">
        <f>43757/100</f>
        <v>437.57</v>
      </c>
      <c r="H76" s="13" t="s">
        <v>11</v>
      </c>
    </row>
    <row r="78" spans="2:8">
      <c r="B78" s="2" t="s">
        <v>63</v>
      </c>
    </row>
    <row r="80" spans="2:8">
      <c r="B80" s="15" t="s">
        <v>64</v>
      </c>
      <c r="C80" s="13">
        <f>C75/2</f>
        <v>458.185</v>
      </c>
      <c r="D80" s="13" t="s">
        <v>11</v>
      </c>
      <c r="F80" s="15" t="s">
        <v>65</v>
      </c>
      <c r="G80" s="13">
        <f>G75/2</f>
        <v>246.715</v>
      </c>
      <c r="H80" s="13" t="s">
        <v>11</v>
      </c>
    </row>
    <row r="81" spans="2:13">
      <c r="B81" s="15" t="s">
        <v>66</v>
      </c>
      <c r="C81" s="13">
        <f>C80</f>
        <v>458.185</v>
      </c>
      <c r="D81" s="13" t="s">
        <v>11</v>
      </c>
      <c r="F81" s="15" t="s">
        <v>67</v>
      </c>
      <c r="G81" s="13">
        <f>G80</f>
        <v>246.715</v>
      </c>
      <c r="H81" s="13" t="s">
        <v>11</v>
      </c>
    </row>
    <row r="83" spans="2:13">
      <c r="B83" s="15" t="s">
        <v>68</v>
      </c>
      <c r="C83" s="13">
        <f>C76/2</f>
        <v>406.315</v>
      </c>
      <c r="D83" s="13" t="s">
        <v>11</v>
      </c>
      <c r="F83" s="15" t="s">
        <v>69</v>
      </c>
      <c r="G83" s="13">
        <f>G76/2</f>
        <v>218.785</v>
      </c>
      <c r="H83" s="13" t="s">
        <v>11</v>
      </c>
    </row>
    <row r="84" spans="2:13">
      <c r="B84" s="15" t="s">
        <v>70</v>
      </c>
      <c r="C84" s="13">
        <f>C83</f>
        <v>406.315</v>
      </c>
      <c r="D84" s="13" t="s">
        <v>11</v>
      </c>
      <c r="F84" s="15" t="s">
        <v>71</v>
      </c>
      <c r="G84" s="13">
        <f>G83</f>
        <v>218.785</v>
      </c>
      <c r="H84" s="13" t="s">
        <v>11</v>
      </c>
      <c r="K84" s="22" t="s">
        <v>101</v>
      </c>
      <c r="L84" s="23"/>
      <c r="M84" s="23"/>
    </row>
    <row r="85" spans="2:13">
      <c r="K85" s="22" t="s">
        <v>102</v>
      </c>
      <c r="L85" s="23"/>
      <c r="M85" s="23"/>
    </row>
    <row r="86" spans="2:13">
      <c r="B86" s="2" t="s">
        <v>72</v>
      </c>
    </row>
    <row r="88" spans="2:13">
      <c r="B88" s="16" t="s">
        <v>73</v>
      </c>
      <c r="C88" s="13">
        <f>C80/2</f>
        <v>229.0925</v>
      </c>
      <c r="D88" s="13" t="s">
        <v>11</v>
      </c>
      <c r="F88" s="16" t="s">
        <v>74</v>
      </c>
      <c r="G88" s="13">
        <f>G80/2</f>
        <v>123.3575</v>
      </c>
      <c r="H88" s="13" t="s">
        <v>11</v>
      </c>
    </row>
    <row r="89" spans="2:13">
      <c r="B89" s="16" t="s">
        <v>75</v>
      </c>
      <c r="C89" s="13">
        <f>C88</f>
        <v>229.0925</v>
      </c>
      <c r="D89" s="13" t="s">
        <v>11</v>
      </c>
      <c r="F89" s="16" t="s">
        <v>76</v>
      </c>
      <c r="G89" s="13">
        <f>G88</f>
        <v>123.3575</v>
      </c>
      <c r="H89" s="13" t="s">
        <v>11</v>
      </c>
    </row>
    <row r="90" spans="2:13">
      <c r="B90" s="2"/>
      <c r="D90" s="17"/>
      <c r="F90" s="18"/>
      <c r="H90" s="17"/>
    </row>
    <row r="91" spans="2:13">
      <c r="B91" s="16" t="s">
        <v>77</v>
      </c>
      <c r="C91" s="13">
        <f>C81/2</f>
        <v>229.0925</v>
      </c>
      <c r="D91" s="13" t="s">
        <v>11</v>
      </c>
      <c r="F91" s="16" t="s">
        <v>78</v>
      </c>
      <c r="G91" s="13">
        <f>G81/2</f>
        <v>123.3575</v>
      </c>
      <c r="H91" s="13" t="s">
        <v>11</v>
      </c>
    </row>
    <row r="92" spans="2:13">
      <c r="B92" s="16" t="s">
        <v>79</v>
      </c>
      <c r="C92" s="13">
        <f>C91</f>
        <v>229.0925</v>
      </c>
      <c r="D92" s="13" t="s">
        <v>11</v>
      </c>
      <c r="F92" s="16" t="s">
        <v>80</v>
      </c>
      <c r="G92" s="13">
        <f>G91</f>
        <v>123.3575</v>
      </c>
      <c r="H92" s="13" t="s">
        <v>11</v>
      </c>
    </row>
    <row r="93" spans="2:13">
      <c r="F93" s="18"/>
    </row>
    <row r="94" spans="2:13">
      <c r="F94" s="18"/>
    </row>
    <row r="95" spans="2:13">
      <c r="B95" s="16" t="s">
        <v>81</v>
      </c>
      <c r="C95" s="13">
        <f>C83/2</f>
        <v>203.1575</v>
      </c>
      <c r="D95" s="13" t="s">
        <v>11</v>
      </c>
      <c r="F95" s="16" t="s">
        <v>82</v>
      </c>
      <c r="G95" s="19">
        <f>G83/2</f>
        <v>109.3925</v>
      </c>
      <c r="H95" s="19" t="s">
        <v>11</v>
      </c>
    </row>
    <row r="96" spans="2:13">
      <c r="B96" s="16" t="s">
        <v>83</v>
      </c>
      <c r="C96" s="13">
        <f>C95</f>
        <v>203.1575</v>
      </c>
      <c r="D96" s="13" t="s">
        <v>11</v>
      </c>
      <c r="F96" s="16" t="s">
        <v>84</v>
      </c>
      <c r="G96" s="19">
        <f>G95</f>
        <v>109.3925</v>
      </c>
      <c r="H96" s="19" t="s">
        <v>11</v>
      </c>
    </row>
    <row r="97" spans="1:8">
      <c r="B97" s="2"/>
      <c r="D97" s="17"/>
      <c r="F97" s="18"/>
      <c r="H97" s="17"/>
    </row>
    <row r="98" spans="1:8">
      <c r="B98" s="16" t="s">
        <v>85</v>
      </c>
      <c r="C98" s="13">
        <f>C84/2</f>
        <v>203.1575</v>
      </c>
      <c r="D98" s="13" t="s">
        <v>11</v>
      </c>
      <c r="F98" s="16" t="s">
        <v>86</v>
      </c>
      <c r="G98" s="13">
        <f>G84/2</f>
        <v>109.3925</v>
      </c>
      <c r="H98" s="13" t="s">
        <v>11</v>
      </c>
    </row>
    <row r="99" spans="1:8">
      <c r="B99" s="16" t="s">
        <v>87</v>
      </c>
      <c r="C99" s="13">
        <f>C98</f>
        <v>203.1575</v>
      </c>
      <c r="D99" s="13" t="s">
        <v>11</v>
      </c>
      <c r="F99" s="16" t="s">
        <v>88</v>
      </c>
      <c r="G99" s="13">
        <f>G98</f>
        <v>109.3925</v>
      </c>
      <c r="H99" s="13" t="s">
        <v>11</v>
      </c>
    </row>
    <row r="101" spans="1:8">
      <c r="A101" s="20" t="s">
        <v>89</v>
      </c>
      <c r="B101" s="20">
        <f>D30/D32</f>
        <v>250</v>
      </c>
      <c r="C101" s="20" t="s">
        <v>11</v>
      </c>
    </row>
    <row r="103" spans="1:8">
      <c r="A103" s="20" t="s">
        <v>90</v>
      </c>
      <c r="B103" s="20">
        <f>C68*2.8*100</f>
        <v>484120</v>
      </c>
      <c r="C103" s="20" t="s">
        <v>91</v>
      </c>
    </row>
    <row r="105" spans="1:8">
      <c r="A105" s="20" t="s">
        <v>92</v>
      </c>
      <c r="B105" s="20">
        <f>B103*D33/D31</f>
        <v>726.18</v>
      </c>
      <c r="C105" s="20" t="s">
        <v>93</v>
      </c>
    </row>
    <row r="107" spans="1:8">
      <c r="A107" s="21" t="s">
        <v>94</v>
      </c>
      <c r="B107" s="20">
        <v>320</v>
      </c>
    </row>
    <row r="117" spans="4:4">
      <c r="D117" s="9"/>
    </row>
    <row r="134" spans="1:26">
      <c r="A134" s="24"/>
      <c r="B134" s="25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7" spans="1:26">
      <c r="D137" s="24"/>
      <c r="E137" s="24"/>
    </row>
    <row r="145" spans="5:6">
      <c r="E145" s="26"/>
      <c r="F145" s="20"/>
    </row>
    <row r="147" spans="5:6">
      <c r="E147" s="26"/>
      <c r="F147" s="20"/>
    </row>
  </sheetData>
  <mergeCells count="10">
    <mergeCell ref="B59:F59"/>
    <mergeCell ref="B40:D40"/>
    <mergeCell ref="B42:C42"/>
    <mergeCell ref="B52:C52"/>
    <mergeCell ref="B57:C57"/>
    <mergeCell ref="C66:D66"/>
    <mergeCell ref="C72:D72"/>
    <mergeCell ref="C73:D73"/>
    <mergeCell ref="G73:H73"/>
    <mergeCell ref="G72:H7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0"/>
  <sheetViews>
    <sheetView topLeftCell="A34" workbookViewId="0">
      <selection activeCell="M73" sqref="M73"/>
    </sheetView>
  </sheetViews>
  <sheetFormatPr defaultColWidth="12.5703125" defaultRowHeight="15.75" customHeight="1"/>
  <cols>
    <col min="1" max="1" width="26.85546875" customWidth="1"/>
    <col min="2" max="2" width="15.14062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/>
    </row>
    <row r="15" spans="1:1">
      <c r="A15" s="1" t="s">
        <v>9</v>
      </c>
    </row>
    <row r="30" spans="2:4">
      <c r="B30" s="4" t="s">
        <v>103</v>
      </c>
      <c r="C30" s="5" t="s">
        <v>11</v>
      </c>
      <c r="D30" s="6">
        <v>1100</v>
      </c>
    </row>
    <row r="31" spans="2:4">
      <c r="B31" s="4" t="s">
        <v>104</v>
      </c>
      <c r="C31" s="5" t="s">
        <v>11</v>
      </c>
      <c r="D31" s="6">
        <v>1900</v>
      </c>
    </row>
    <row r="32" spans="2:4">
      <c r="B32" s="4" t="s">
        <v>12</v>
      </c>
      <c r="C32" s="5" t="s">
        <v>11</v>
      </c>
      <c r="D32" s="6">
        <v>500</v>
      </c>
    </row>
    <row r="33" spans="1:7">
      <c r="B33" s="7" t="s">
        <v>13</v>
      </c>
      <c r="C33" s="5" t="s">
        <v>14</v>
      </c>
      <c r="D33" s="6">
        <v>1000</v>
      </c>
    </row>
    <row r="34" spans="1:7">
      <c r="B34" s="4" t="s">
        <v>15</v>
      </c>
      <c r="C34" s="5"/>
      <c r="D34" s="6">
        <v>2</v>
      </c>
    </row>
    <row r="35" spans="1:7">
      <c r="B35" s="4" t="s">
        <v>16</v>
      </c>
      <c r="C35" s="5"/>
      <c r="D35" s="6">
        <v>1.3</v>
      </c>
    </row>
    <row r="37" spans="1:7">
      <c r="A37" s="2" t="s">
        <v>17</v>
      </c>
      <c r="B37" s="29" t="s">
        <v>18</v>
      </c>
      <c r="C37" s="30"/>
      <c r="D37" s="30"/>
      <c r="E37" s="30"/>
      <c r="F37" s="30"/>
    </row>
    <row r="38" spans="1:7" ht="15.75" customHeight="1">
      <c r="C38" s="8"/>
    </row>
    <row r="39" spans="1:7">
      <c r="B39" s="2" t="s">
        <v>19</v>
      </c>
      <c r="C39" s="9" t="s">
        <v>20</v>
      </c>
      <c r="D39" s="2" t="s">
        <v>21</v>
      </c>
      <c r="E39" s="9" t="s">
        <v>22</v>
      </c>
      <c r="F39" s="2" t="s">
        <v>23</v>
      </c>
      <c r="G39" s="2">
        <f>(D30+D31)/D32*D34</f>
        <v>12</v>
      </c>
    </row>
    <row r="40" spans="1:7">
      <c r="C40" s="2" t="s">
        <v>24</v>
      </c>
      <c r="E40" s="2" t="s">
        <v>25</v>
      </c>
    </row>
    <row r="42" spans="1:7">
      <c r="A42" s="2" t="s">
        <v>26</v>
      </c>
      <c r="B42" s="29" t="s">
        <v>27</v>
      </c>
      <c r="C42" s="30"/>
      <c r="D42" s="30"/>
      <c r="E42" s="30"/>
    </row>
    <row r="44" spans="1:7">
      <c r="B44" s="29" t="s">
        <v>28</v>
      </c>
      <c r="C44" s="30"/>
    </row>
    <row r="46" spans="1:7">
      <c r="B46" s="2" t="s">
        <v>29</v>
      </c>
      <c r="C46" s="2" t="s">
        <v>30</v>
      </c>
    </row>
    <row r="47" spans="1:7">
      <c r="B47" s="2" t="s">
        <v>31</v>
      </c>
      <c r="C47" s="2" t="s">
        <v>32</v>
      </c>
    </row>
    <row r="48" spans="1:7">
      <c r="B48" s="2" t="s">
        <v>33</v>
      </c>
      <c r="C48" s="2" t="s">
        <v>34</v>
      </c>
    </row>
    <row r="49" spans="1:6">
      <c r="B49" s="2" t="s">
        <v>35</v>
      </c>
      <c r="C49" s="2" t="s">
        <v>36</v>
      </c>
    </row>
    <row r="50" spans="1:6">
      <c r="B50" s="2" t="s">
        <v>37</v>
      </c>
      <c r="C50" s="2" t="s">
        <v>38</v>
      </c>
    </row>
    <row r="52" spans="1:6">
      <c r="B52" s="2" t="s">
        <v>19</v>
      </c>
      <c r="C52" s="2">
        <f>G39</f>
        <v>12</v>
      </c>
    </row>
    <row r="54" spans="1:6">
      <c r="B54" s="29" t="s">
        <v>39</v>
      </c>
      <c r="C54" s="30"/>
      <c r="D54" s="30"/>
    </row>
    <row r="56" spans="1:6">
      <c r="A56" s="2" t="s">
        <v>40</v>
      </c>
      <c r="B56" s="29" t="s">
        <v>41</v>
      </c>
      <c r="C56" s="30"/>
      <c r="D56" s="30"/>
    </row>
    <row r="58" spans="1:6">
      <c r="B58" s="29" t="s">
        <v>42</v>
      </c>
      <c r="C58" s="30"/>
      <c r="D58" s="30"/>
      <c r="E58" s="30"/>
    </row>
    <row r="59" spans="1:6">
      <c r="B59" s="29" t="s">
        <v>43</v>
      </c>
      <c r="C59" s="30"/>
      <c r="D59" s="30"/>
    </row>
    <row r="61" spans="1:6">
      <c r="B61" s="31" t="s">
        <v>44</v>
      </c>
      <c r="C61" s="30"/>
      <c r="D61" s="30"/>
      <c r="E61" s="30"/>
      <c r="F61" s="30"/>
    </row>
    <row r="63" spans="1:6">
      <c r="B63" s="2" t="s">
        <v>45</v>
      </c>
    </row>
    <row r="64" spans="1:6">
      <c r="B64" s="2" t="s">
        <v>46</v>
      </c>
    </row>
    <row r="66" spans="2:8">
      <c r="B66" s="2" t="s">
        <v>47</v>
      </c>
    </row>
    <row r="67" spans="2:8">
      <c r="B67" s="2" t="s">
        <v>45</v>
      </c>
      <c r="C67" s="29" t="s">
        <v>105</v>
      </c>
      <c r="D67" s="30"/>
    </row>
    <row r="68" spans="2:8">
      <c r="B68" s="2" t="s">
        <v>46</v>
      </c>
      <c r="C68" s="29" t="s">
        <v>110</v>
      </c>
      <c r="D68" s="30"/>
      <c r="E68" s="30"/>
    </row>
    <row r="70" spans="2:8">
      <c r="B70" s="12" t="s">
        <v>50</v>
      </c>
      <c r="C70" s="13">
        <f>D30+D31-C71</f>
        <v>1208.3333333333333</v>
      </c>
      <c r="D70" s="13" t="s">
        <v>11</v>
      </c>
    </row>
    <row r="71" spans="2:8">
      <c r="B71" s="12" t="s">
        <v>51</v>
      </c>
      <c r="C71" s="13">
        <f>(D30*4+D31*9)/12</f>
        <v>1791.6666666666667</v>
      </c>
      <c r="D71" s="13" t="s">
        <v>11</v>
      </c>
    </row>
    <row r="73" spans="2:8">
      <c r="B73" s="2" t="s">
        <v>52</v>
      </c>
    </row>
    <row r="74" spans="2:8">
      <c r="B74" s="2" t="s">
        <v>45</v>
      </c>
      <c r="C74" s="29" t="s">
        <v>53</v>
      </c>
      <c r="D74" s="30"/>
      <c r="F74" s="2" t="s">
        <v>45</v>
      </c>
      <c r="G74" s="29" t="s">
        <v>54</v>
      </c>
      <c r="H74" s="30"/>
    </row>
    <row r="75" spans="2:8">
      <c r="B75" s="2" t="s">
        <v>55</v>
      </c>
      <c r="C75" s="29" t="s">
        <v>56</v>
      </c>
      <c r="D75" s="30"/>
      <c r="F75" s="2" t="s">
        <v>106</v>
      </c>
      <c r="G75" s="29" t="s">
        <v>107</v>
      </c>
      <c r="H75" s="30"/>
    </row>
    <row r="77" spans="2:8">
      <c r="B77" s="14" t="s">
        <v>59</v>
      </c>
      <c r="C77" s="13">
        <f>C70/2</f>
        <v>604.16666666666663</v>
      </c>
      <c r="D77" s="13" t="s">
        <v>11</v>
      </c>
      <c r="F77" s="14" t="s">
        <v>60</v>
      </c>
      <c r="G77" s="13">
        <f>C71/2</f>
        <v>895.83333333333337</v>
      </c>
      <c r="H77" s="13" t="s">
        <v>11</v>
      </c>
    </row>
    <row r="78" spans="2:8">
      <c r="B78" s="14" t="s">
        <v>61</v>
      </c>
      <c r="C78" s="13">
        <f>C77</f>
        <v>604.16666666666663</v>
      </c>
      <c r="D78" s="13" t="s">
        <v>11</v>
      </c>
      <c r="F78" s="14" t="s">
        <v>62</v>
      </c>
      <c r="G78" s="13">
        <f>G77</f>
        <v>895.83333333333337</v>
      </c>
      <c r="H78" s="13" t="s">
        <v>11</v>
      </c>
    </row>
    <row r="80" spans="2:8">
      <c r="B80" s="2" t="s">
        <v>63</v>
      </c>
    </row>
    <row r="82" spans="2:8">
      <c r="B82" s="15" t="s">
        <v>64</v>
      </c>
      <c r="C82" s="13">
        <f>C77/2</f>
        <v>302.08333333333331</v>
      </c>
      <c r="D82" s="13" t="s">
        <v>11</v>
      </c>
      <c r="F82" s="15" t="s">
        <v>65</v>
      </c>
      <c r="G82" s="13">
        <f>G77/2</f>
        <v>447.91666666666669</v>
      </c>
      <c r="H82" s="13" t="s">
        <v>11</v>
      </c>
    </row>
    <row r="83" spans="2:8">
      <c r="B83" s="15" t="s">
        <v>66</v>
      </c>
      <c r="C83" s="13">
        <f>C82</f>
        <v>302.08333333333331</v>
      </c>
      <c r="D83" s="13" t="s">
        <v>11</v>
      </c>
      <c r="F83" s="15" t="s">
        <v>67</v>
      </c>
      <c r="G83" s="13">
        <f>G82</f>
        <v>447.91666666666669</v>
      </c>
      <c r="H83" s="13" t="s">
        <v>11</v>
      </c>
    </row>
    <row r="85" spans="2:8">
      <c r="B85" s="15" t="s">
        <v>68</v>
      </c>
      <c r="C85" s="13">
        <f>C78/2</f>
        <v>302.08333333333331</v>
      </c>
      <c r="D85" s="13" t="s">
        <v>11</v>
      </c>
      <c r="F85" s="15" t="s">
        <v>69</v>
      </c>
      <c r="G85" s="13">
        <f>G78/2</f>
        <v>447.91666666666669</v>
      </c>
      <c r="H85" s="13" t="s">
        <v>11</v>
      </c>
    </row>
    <row r="86" spans="2:8">
      <c r="B86" s="15" t="s">
        <v>70</v>
      </c>
      <c r="C86" s="13">
        <f>C85</f>
        <v>302.08333333333331</v>
      </c>
      <c r="D86" s="13" t="s">
        <v>11</v>
      </c>
      <c r="F86" s="15" t="s">
        <v>71</v>
      </c>
      <c r="G86" s="13">
        <f>G85</f>
        <v>447.91666666666669</v>
      </c>
      <c r="H86" s="13" t="s">
        <v>11</v>
      </c>
    </row>
    <row r="88" spans="2:8">
      <c r="B88" s="2" t="s">
        <v>72</v>
      </c>
    </row>
    <row r="90" spans="2:8">
      <c r="B90" s="16" t="s">
        <v>73</v>
      </c>
      <c r="C90" s="13">
        <f>C82/2</f>
        <v>151.04166666666666</v>
      </c>
      <c r="D90" s="13" t="s">
        <v>11</v>
      </c>
      <c r="F90" s="16" t="s">
        <v>74</v>
      </c>
      <c r="G90" s="13">
        <f>G82/2</f>
        <v>223.95833333333334</v>
      </c>
      <c r="H90" s="13" t="s">
        <v>11</v>
      </c>
    </row>
    <row r="91" spans="2:8">
      <c r="B91" s="16" t="s">
        <v>75</v>
      </c>
      <c r="C91" s="13">
        <f>C90</f>
        <v>151.04166666666666</v>
      </c>
      <c r="D91" s="13" t="s">
        <v>11</v>
      </c>
      <c r="F91" s="16" t="s">
        <v>76</v>
      </c>
      <c r="G91" s="13">
        <f>G90</f>
        <v>223.95833333333334</v>
      </c>
      <c r="H91" s="13" t="s">
        <v>11</v>
      </c>
    </row>
    <row r="92" spans="2:8">
      <c r="B92" s="2"/>
      <c r="D92" s="17"/>
      <c r="F92" s="18"/>
      <c r="H92" s="17"/>
    </row>
    <row r="93" spans="2:8">
      <c r="B93" s="16" t="s">
        <v>77</v>
      </c>
      <c r="C93" s="13">
        <f>C83/2</f>
        <v>151.04166666666666</v>
      </c>
      <c r="D93" s="13" t="s">
        <v>11</v>
      </c>
      <c r="F93" s="16" t="s">
        <v>78</v>
      </c>
      <c r="G93" s="13">
        <f>G83/2</f>
        <v>223.95833333333334</v>
      </c>
      <c r="H93" s="13" t="s">
        <v>11</v>
      </c>
    </row>
    <row r="94" spans="2:8">
      <c r="B94" s="16" t="s">
        <v>79</v>
      </c>
      <c r="C94" s="13">
        <f>C93</f>
        <v>151.04166666666666</v>
      </c>
      <c r="D94" s="13" t="s">
        <v>11</v>
      </c>
      <c r="F94" s="16" t="s">
        <v>80</v>
      </c>
      <c r="G94" s="13">
        <f>G93</f>
        <v>223.95833333333334</v>
      </c>
      <c r="H94" s="13" t="s">
        <v>11</v>
      </c>
    </row>
    <row r="95" spans="2:8">
      <c r="F95" s="18"/>
    </row>
    <row r="96" spans="2:8">
      <c r="F96" s="18"/>
    </row>
    <row r="97" spans="1:8">
      <c r="B97" s="16" t="s">
        <v>81</v>
      </c>
      <c r="C97" s="13">
        <f>C85/2</f>
        <v>151.04166666666666</v>
      </c>
      <c r="D97" s="13" t="s">
        <v>11</v>
      </c>
      <c r="F97" s="16" t="s">
        <v>82</v>
      </c>
      <c r="G97" s="19">
        <f>G85/2</f>
        <v>223.95833333333334</v>
      </c>
      <c r="H97" s="19" t="s">
        <v>11</v>
      </c>
    </row>
    <row r="98" spans="1:8">
      <c r="B98" s="16" t="s">
        <v>83</v>
      </c>
      <c r="C98" s="13">
        <f>C97</f>
        <v>151.04166666666666</v>
      </c>
      <c r="D98" s="13" t="s">
        <v>11</v>
      </c>
      <c r="F98" s="16" t="s">
        <v>84</v>
      </c>
      <c r="G98" s="19">
        <f>G97</f>
        <v>223.95833333333334</v>
      </c>
      <c r="H98" s="19" t="s">
        <v>11</v>
      </c>
    </row>
    <row r="99" spans="1:8">
      <c r="B99" s="2"/>
      <c r="D99" s="17"/>
      <c r="F99" s="18"/>
      <c r="H99" s="17"/>
    </row>
    <row r="100" spans="1:8">
      <c r="B100" s="16" t="s">
        <v>85</v>
      </c>
      <c r="C100" s="13">
        <f>C86/2</f>
        <v>151.04166666666666</v>
      </c>
      <c r="D100" s="13" t="s">
        <v>11</v>
      </c>
      <c r="F100" s="16" t="s">
        <v>86</v>
      </c>
      <c r="G100" s="13">
        <f>G86/2</f>
        <v>223.95833333333334</v>
      </c>
      <c r="H100" s="13" t="s">
        <v>11</v>
      </c>
    </row>
    <row r="101" spans="1:8">
      <c r="B101" s="16" t="s">
        <v>87</v>
      </c>
      <c r="C101" s="13">
        <f>C100</f>
        <v>151.04166666666666</v>
      </c>
      <c r="D101" s="13" t="s">
        <v>11</v>
      </c>
      <c r="F101" s="16" t="s">
        <v>88</v>
      </c>
      <c r="G101" s="13">
        <f>G100</f>
        <v>223.95833333333334</v>
      </c>
      <c r="H101" s="13" t="s">
        <v>11</v>
      </c>
    </row>
    <row r="104" spans="1:8">
      <c r="A104" s="20" t="s">
        <v>89</v>
      </c>
      <c r="B104" s="20">
        <f>D32/D34</f>
        <v>250</v>
      </c>
      <c r="C104" s="2" t="s">
        <v>11</v>
      </c>
    </row>
    <row r="106" spans="1:8">
      <c r="A106" s="20" t="s">
        <v>90</v>
      </c>
      <c r="B106" s="20">
        <f>C71*3*100</f>
        <v>537500</v>
      </c>
      <c r="C106" s="20" t="s">
        <v>91</v>
      </c>
    </row>
    <row r="108" spans="1:8">
      <c r="A108" s="20" t="s">
        <v>92</v>
      </c>
      <c r="B108" s="20">
        <f>B106*D35/D33</f>
        <v>698.75</v>
      </c>
      <c r="C108" s="20" t="s">
        <v>93</v>
      </c>
    </row>
    <row r="110" spans="1:8">
      <c r="A110" s="21" t="s">
        <v>94</v>
      </c>
      <c r="B110" s="20">
        <v>320</v>
      </c>
    </row>
  </sheetData>
  <mergeCells count="14">
    <mergeCell ref="G74:H74"/>
    <mergeCell ref="G75:H75"/>
    <mergeCell ref="B37:F37"/>
    <mergeCell ref="B42:E42"/>
    <mergeCell ref="B44:C44"/>
    <mergeCell ref="B54:D54"/>
    <mergeCell ref="B56:D56"/>
    <mergeCell ref="B58:E58"/>
    <mergeCell ref="B61:F61"/>
    <mergeCell ref="B59:D59"/>
    <mergeCell ref="C67:D67"/>
    <mergeCell ref="C68:E68"/>
    <mergeCell ref="C75:D75"/>
    <mergeCell ref="C74:D7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93"/>
  <sheetViews>
    <sheetView tabSelected="1" topLeftCell="A29" workbookViewId="0">
      <selection activeCell="B88" sqref="B88"/>
    </sheetView>
  </sheetViews>
  <sheetFormatPr defaultColWidth="12.5703125" defaultRowHeight="15.75" customHeight="1"/>
  <cols>
    <col min="1" max="1" width="29.42578125" customWidth="1"/>
    <col min="2" max="2" width="18.5703125" customWidth="1"/>
    <col min="5" max="5" width="15.14062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/>
    </row>
    <row r="9" spans="1:1">
      <c r="A9" s="1" t="s">
        <v>5</v>
      </c>
    </row>
    <row r="10" spans="1:1">
      <c r="A10" s="1"/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/>
    </row>
    <row r="15" spans="1:1">
      <c r="A15" s="1" t="s">
        <v>9</v>
      </c>
    </row>
    <row r="35" spans="1:7">
      <c r="B35" s="4" t="s">
        <v>10</v>
      </c>
      <c r="C35" s="5" t="s">
        <v>11</v>
      </c>
      <c r="D35" s="6">
        <v>2200</v>
      </c>
    </row>
    <row r="36" spans="1:7">
      <c r="B36" s="4" t="s">
        <v>12</v>
      </c>
      <c r="C36" s="5" t="s">
        <v>11</v>
      </c>
      <c r="D36" s="6">
        <v>250</v>
      </c>
    </row>
    <row r="37" spans="1:7">
      <c r="B37" s="7" t="s">
        <v>13</v>
      </c>
      <c r="C37" s="5" t="s">
        <v>14</v>
      </c>
      <c r="D37" s="6">
        <v>1000</v>
      </c>
    </row>
    <row r="38" spans="1:7">
      <c r="B38" s="4" t="s">
        <v>15</v>
      </c>
      <c r="C38" s="5"/>
      <c r="D38" s="6">
        <v>0.15</v>
      </c>
    </row>
    <row r="39" spans="1:7">
      <c r="B39" s="4" t="s">
        <v>16</v>
      </c>
      <c r="C39" s="5"/>
      <c r="D39" s="6">
        <v>1</v>
      </c>
    </row>
    <row r="41" spans="1:7">
      <c r="A41" s="2" t="s">
        <v>17</v>
      </c>
      <c r="B41" s="29" t="s">
        <v>18</v>
      </c>
      <c r="C41" s="30"/>
      <c r="D41" s="30"/>
      <c r="E41" s="30"/>
      <c r="F41" s="30"/>
    </row>
    <row r="42" spans="1:7" ht="15.75" customHeight="1">
      <c r="C42" s="8"/>
    </row>
    <row r="43" spans="1:7">
      <c r="B43" s="2" t="s">
        <v>19</v>
      </c>
      <c r="C43" s="9" t="s">
        <v>20</v>
      </c>
      <c r="D43" s="2" t="s">
        <v>21</v>
      </c>
      <c r="E43" s="9" t="s">
        <v>22</v>
      </c>
      <c r="F43" s="2" t="s">
        <v>23</v>
      </c>
      <c r="G43" s="2">
        <f>(D35/D36)*D38</f>
        <v>1.32</v>
      </c>
    </row>
    <row r="44" spans="1:7">
      <c r="C44" s="2" t="s">
        <v>24</v>
      </c>
      <c r="E44" s="2" t="s">
        <v>25</v>
      </c>
    </row>
    <row r="47" spans="1:7">
      <c r="A47" s="2" t="s">
        <v>26</v>
      </c>
      <c r="B47" s="29" t="s">
        <v>27</v>
      </c>
      <c r="C47" s="30"/>
      <c r="D47" s="30"/>
      <c r="E47" s="30"/>
    </row>
    <row r="49" spans="1:9">
      <c r="B49" s="29" t="s">
        <v>28</v>
      </c>
      <c r="C49" s="30"/>
    </row>
    <row r="51" spans="1:9">
      <c r="B51" s="2" t="s">
        <v>29</v>
      </c>
      <c r="C51" s="2" t="s">
        <v>30</v>
      </c>
    </row>
    <row r="52" spans="1:9">
      <c r="B52" s="2" t="s">
        <v>31</v>
      </c>
      <c r="C52" s="2" t="s">
        <v>32</v>
      </c>
    </row>
    <row r="53" spans="1:9">
      <c r="B53" s="2" t="s">
        <v>33</v>
      </c>
      <c r="C53" s="2" t="s">
        <v>34</v>
      </c>
    </row>
    <row r="54" spans="1:9">
      <c r="B54" s="2" t="s">
        <v>35</v>
      </c>
      <c r="C54" s="2" t="s">
        <v>36</v>
      </c>
    </row>
    <row r="55" spans="1:9">
      <c r="B55" s="2" t="s">
        <v>37</v>
      </c>
      <c r="C55" s="2" t="s">
        <v>38</v>
      </c>
    </row>
    <row r="57" spans="1:9">
      <c r="B57" s="2" t="s">
        <v>19</v>
      </c>
      <c r="C57" s="27">
        <f>G43</f>
        <v>1.32</v>
      </c>
    </row>
    <row r="59" spans="1:9" ht="15.75" customHeight="1">
      <c r="B59" s="33" t="s">
        <v>108</v>
      </c>
      <c r="C59" s="34"/>
      <c r="D59" s="34"/>
      <c r="E59" s="34"/>
      <c r="F59" s="34"/>
      <c r="G59" s="34"/>
      <c r="H59" s="34"/>
      <c r="I59" s="34"/>
    </row>
    <row r="61" spans="1:9">
      <c r="A61" s="2" t="s">
        <v>40</v>
      </c>
      <c r="B61" s="29" t="s">
        <v>41</v>
      </c>
      <c r="C61" s="30"/>
      <c r="D61" s="30"/>
    </row>
    <row r="63" spans="1:9">
      <c r="B63" s="29" t="s">
        <v>42</v>
      </c>
      <c r="C63" s="30"/>
      <c r="D63" s="30"/>
    </row>
    <row r="64" spans="1:9">
      <c r="B64" s="29" t="s">
        <v>43</v>
      </c>
      <c r="C64" s="30"/>
      <c r="D64" s="30"/>
    </row>
    <row r="66" spans="2:5">
      <c r="B66" s="31" t="s">
        <v>44</v>
      </c>
      <c r="C66" s="30"/>
      <c r="D66" s="30"/>
      <c r="E66" s="30"/>
    </row>
    <row r="68" spans="2:5">
      <c r="B68" s="2" t="s">
        <v>45</v>
      </c>
    </row>
    <row r="69" spans="2:5">
      <c r="B69" s="2" t="s">
        <v>46</v>
      </c>
    </row>
    <row r="71" spans="2:5">
      <c r="B71" s="2" t="s">
        <v>63</v>
      </c>
    </row>
    <row r="72" spans="2:5">
      <c r="B72" s="2" t="s">
        <v>45</v>
      </c>
      <c r="C72" s="29" t="s">
        <v>48</v>
      </c>
      <c r="D72" s="30"/>
    </row>
    <row r="73" spans="2:5">
      <c r="B73" s="2" t="s">
        <v>46</v>
      </c>
      <c r="C73" s="29" t="s">
        <v>111</v>
      </c>
      <c r="D73" s="30"/>
    </row>
    <row r="75" spans="2:5">
      <c r="B75" s="12" t="s">
        <v>50</v>
      </c>
      <c r="C75" s="13">
        <v>1375</v>
      </c>
      <c r="D75" s="13" t="s">
        <v>11</v>
      </c>
    </row>
    <row r="76" spans="2:5">
      <c r="B76" s="12" t="s">
        <v>51</v>
      </c>
      <c r="C76" s="13">
        <v>825</v>
      </c>
      <c r="D76" s="13" t="s">
        <v>11</v>
      </c>
    </row>
    <row r="78" spans="2:5">
      <c r="B78" s="2" t="s">
        <v>72</v>
      </c>
    </row>
    <row r="79" spans="2:5" ht="12.75">
      <c r="B79" s="2"/>
    </row>
    <row r="80" spans="2:5" ht="15.75" customHeight="1">
      <c r="B80" s="14" t="s">
        <v>73</v>
      </c>
      <c r="C80" s="13">
        <f>C75/2</f>
        <v>687.5</v>
      </c>
      <c r="D80" s="13" t="s">
        <v>11</v>
      </c>
    </row>
    <row r="81" spans="1:4" ht="12.75">
      <c r="B81" s="14" t="s">
        <v>75</v>
      </c>
      <c r="C81" s="13">
        <f>C80</f>
        <v>687.5</v>
      </c>
      <c r="D81" s="13" t="s">
        <v>11</v>
      </c>
    </row>
    <row r="82" spans="1:4" ht="12.75"/>
    <row r="83" spans="1:4">
      <c r="B83" s="14" t="s">
        <v>77</v>
      </c>
      <c r="C83" s="13">
        <f>C76/2</f>
        <v>412.5</v>
      </c>
      <c r="D83" s="13" t="s">
        <v>11</v>
      </c>
    </row>
    <row r="84" spans="1:4">
      <c r="B84" s="14" t="s">
        <v>79</v>
      </c>
      <c r="C84" s="13">
        <f>C83</f>
        <v>412.5</v>
      </c>
      <c r="D84" s="13" t="s">
        <v>11</v>
      </c>
    </row>
    <row r="87" spans="1:4">
      <c r="A87" s="20" t="s">
        <v>89</v>
      </c>
      <c r="B87" s="20">
        <f>D36/D38</f>
        <v>1666.6666666666667</v>
      </c>
      <c r="C87" s="20" t="s">
        <v>11</v>
      </c>
    </row>
    <row r="89" spans="1:4">
      <c r="A89" s="20" t="s">
        <v>90</v>
      </c>
      <c r="B89" s="20">
        <f>C75*3*100</f>
        <v>412500</v>
      </c>
      <c r="C89" s="20" t="s">
        <v>91</v>
      </c>
    </row>
    <row r="91" spans="1:4">
      <c r="A91" s="20" t="s">
        <v>92</v>
      </c>
      <c r="B91" s="20">
        <f>B89*D39/D37</f>
        <v>412.5</v>
      </c>
      <c r="C91" s="20" t="s">
        <v>93</v>
      </c>
    </row>
    <row r="93" spans="1:4">
      <c r="A93" s="21" t="s">
        <v>94</v>
      </c>
      <c r="B93" s="28">
        <v>260</v>
      </c>
    </row>
  </sheetData>
  <mergeCells count="9">
    <mergeCell ref="B66:E66"/>
    <mergeCell ref="C72:D72"/>
    <mergeCell ref="C73:D73"/>
    <mergeCell ref="B41:F41"/>
    <mergeCell ref="B47:E47"/>
    <mergeCell ref="B49:C49"/>
    <mergeCell ref="B61:D61"/>
    <mergeCell ref="B63:D63"/>
    <mergeCell ref="B64:D64"/>
  </mergeCells>
  <pageMargins left="0.7" right="0.7" top="0.75" bottom="0.75" header="0.3" footer="0.3"/>
  <ignoredErrors>
    <ignoredError sqref="C83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Ejercicio 1</vt:lpstr>
      <vt:lpstr>Ejercicio 2</vt:lpstr>
      <vt:lpstr>Ejercicio 3</vt:lpstr>
      <vt:lpstr>Ejercicio 4</vt:lpstr>
      <vt:lpstr>Ejercicio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Gauto</cp:lastModifiedBy>
  <dcterms:created xsi:type="dcterms:W3CDTF">2026-06-01T00:12:43Z</dcterms:created>
  <dcterms:modified xsi:type="dcterms:W3CDTF">2026-06-01T03:24:08Z</dcterms:modified>
</cp:coreProperties>
</file>