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LANZA DE PISO - MST150B" sheetId="1" r:id="rId5"/>
    <sheet state="visible" name="AMASADORA - SSD130D" sheetId="2" r:id="rId6"/>
    <sheet state="visible" name="HORNO ROTATIVO -  SIGMA B-7090 " sheetId="3" r:id="rId7"/>
    <sheet state="visible" name="BATIDORA - BR100B" sheetId="4" r:id="rId8"/>
    <sheet state="visible" name="DETECTOR DE METALES - VMS-T12" sheetId="5" r:id="rId9"/>
    <sheet state="visible" name="MÁQUINA DE ENVASO PANES - KL-25" sheetId="6" r:id="rId10"/>
    <sheet state="visible" name="CORTADORA DE PANES - ACE-31G" sheetId="7" r:id="rId11"/>
    <sheet state="visible" name="MÁQUINA DE ENVASADO VERTICAL - " sheetId="8" r:id="rId12"/>
    <sheet state="visible" name="HORNO TUNEL GD-BTOM10" sheetId="9" r:id="rId13"/>
    <sheet state="visible" name="CINTA DE ENFRIAMIENTO" sheetId="10" r:id="rId14"/>
    <sheet state="visible" name="MÁQUINA ROTATIVA RALEM 600" sheetId="11" r:id="rId15"/>
    <sheet state="visible" name="DOSIFICADORA COVETECH" sheetId="12" r:id="rId16"/>
    <sheet state="hidden" name="AUTOELEVADOR ELÉCTRICO" sheetId="13" r:id="rId17"/>
    <sheet state="visible" name="ZORRA HIDRAÚLICA" sheetId="14" r:id="rId18"/>
    <sheet state="visible" name="FERMENTADOR NKF - 36RS" sheetId="15" r:id="rId19"/>
    <sheet state="visible" name="Carros " sheetId="16" r:id="rId20"/>
  </sheets>
  <definedNames/>
  <calcPr/>
</workbook>
</file>

<file path=xl/sharedStrings.xml><?xml version="1.0" encoding="utf-8"?>
<sst xmlns="http://schemas.openxmlformats.org/spreadsheetml/2006/main" count="560" uniqueCount="284">
  <si>
    <t>MAQUINARIAS Y HERRAMIENTAS</t>
  </si>
  <si>
    <t>EQUIPO: HORNO ROTATIVO</t>
  </si>
  <si>
    <t>EQUIPO: BATIDORA PLANETARIA</t>
  </si>
  <si>
    <t>EQUIPO: AMASADORA DOBLE Z</t>
  </si>
  <si>
    <t>EQUIPO: BALANZA DE PISO</t>
  </si>
  <si>
    <t>MARCA</t>
  </si>
  <si>
    <t>Hobart</t>
  </si>
  <si>
    <t>Pauna</t>
  </si>
  <si>
    <t>MFP MAQUINARIA</t>
  </si>
  <si>
    <t>KRETZ</t>
  </si>
  <si>
    <t>MODELO</t>
  </si>
  <si>
    <t>Legacy + HL800</t>
  </si>
  <si>
    <t>SIGMA B-7090</t>
  </si>
  <si>
    <t xml:space="preserve">         
AMASADORA HORIZONTAL TIPO DOBLE Z</t>
  </si>
  <si>
    <t>MST 150B</t>
  </si>
  <si>
    <t>ORIGEN</t>
  </si>
  <si>
    <t>USA</t>
  </si>
  <si>
    <t>Argentina</t>
  </si>
  <si>
    <t>PROVEDOOR</t>
  </si>
  <si>
    <t>Hobart Corporation</t>
  </si>
  <si>
    <t>Pauna S.A.</t>
  </si>
  <si>
    <t>Maquina panadera</t>
  </si>
  <si>
    <t>MATERIAL</t>
  </si>
  <si>
    <t>Acero inoxidable</t>
  </si>
  <si>
    <t>ANCHO</t>
  </si>
  <si>
    <t>430 mm</t>
  </si>
  <si>
    <t>LARGO</t>
  </si>
  <si>
    <t>510 mm</t>
  </si>
  <si>
    <t>ALTO</t>
  </si>
  <si>
    <t>475 mm</t>
  </si>
  <si>
    <t>Acero inoxidable + Aluminio</t>
  </si>
  <si>
    <t xml:space="preserve">Acero inoxidable </t>
  </si>
  <si>
    <t>FUENTE DE ALIMENTACIÓN</t>
  </si>
  <si>
    <t>Eléctrica</t>
  </si>
  <si>
    <t>620mm</t>
  </si>
  <si>
    <t>1390mm</t>
  </si>
  <si>
    <t>732 mm</t>
  </si>
  <si>
    <t>1600 mm</t>
  </si>
  <si>
    <t>1166 mm</t>
  </si>
  <si>
    <t>1641 mm</t>
  </si>
  <si>
    <t>1950 mm</t>
  </si>
  <si>
    <t>PESO</t>
  </si>
  <si>
    <t>624 kg</t>
  </si>
  <si>
    <t>2550 mm</t>
  </si>
  <si>
    <t>COLUMNA</t>
  </si>
  <si>
    <t>800 mm</t>
  </si>
  <si>
    <t>1130 kg</t>
  </si>
  <si>
    <t>1350mm</t>
  </si>
  <si>
    <t>POTENCIA</t>
  </si>
  <si>
    <t>2,24 kW / 3 HP</t>
  </si>
  <si>
    <t>Gas o Gasoil</t>
  </si>
  <si>
    <t>ALIMENTACIÓN</t>
  </si>
  <si>
    <t>Entrada 110–240 Vca / salida 15 Vcc 700 mA</t>
  </si>
  <si>
    <t>VELOCIDADES</t>
  </si>
  <si>
    <t>27/55/96/183/322 rpm</t>
  </si>
  <si>
    <t xml:space="preserve">500 kg </t>
  </si>
  <si>
    <t>2,5 HP / 1,84 Kw</t>
  </si>
  <si>
    <t>VOLTAJE</t>
  </si>
  <si>
    <t>380/50 V/Hz</t>
  </si>
  <si>
    <t>3,55 kW</t>
  </si>
  <si>
    <t>MEDIDA BANDEJA</t>
  </si>
  <si>
    <t>700 x 900 mm</t>
  </si>
  <si>
    <t>10 W</t>
  </si>
  <si>
    <t>CAPACIDAD DE CARGA</t>
  </si>
  <si>
    <t>75,7 L</t>
  </si>
  <si>
    <t>CANTIDAD DE BANDEJAS</t>
  </si>
  <si>
    <t>15 / 18 / 20 unidades</t>
  </si>
  <si>
    <t>CAPACIDAD</t>
  </si>
  <si>
    <t>380 V</t>
  </si>
  <si>
    <t>150 kg / 50 g</t>
  </si>
  <si>
    <t>CAPACIDAD DE BATIDO</t>
  </si>
  <si>
    <t>45 kg/h</t>
  </si>
  <si>
    <t>45,4 kg/ciclo</t>
  </si>
  <si>
    <t>16 kg</t>
  </si>
  <si>
    <t>75 kg</t>
  </si>
  <si>
    <t>SISTEMA DE ELEVACIÓN</t>
  </si>
  <si>
    <t>Eléctrico/Motorizado</t>
  </si>
  <si>
    <t>SUPERFICIE DE COCCIÓN</t>
  </si>
  <si>
    <t>9,45 m2</t>
  </si>
  <si>
    <t>PRECIO (VENTA)</t>
  </si>
  <si>
    <t>Pedir cotización</t>
  </si>
  <si>
    <t>POTENCIA CALÓRICA</t>
  </si>
  <si>
    <t>usd</t>
  </si>
  <si>
    <t>70000 kcal</t>
  </si>
  <si>
    <t>MEDIDA MÍNIMA DE ACCESO</t>
  </si>
  <si>
    <t>1300 mm</t>
  </si>
  <si>
    <t>USD 18.000</t>
  </si>
  <si>
    <t>EQUIPO: MÁQUINA DE ENVASADO VERTICAL</t>
  </si>
  <si>
    <t>EQUIPO: REBANADORA  DE PAN</t>
  </si>
  <si>
    <t>EQUIPO: DETECTOR DE METALES</t>
  </si>
  <si>
    <t xml:space="preserve">EQUIPO: MÁQUINA DE ENVASADO PAN Y BUDIN </t>
  </si>
  <si>
    <t>ZON PACK</t>
  </si>
  <si>
    <t>Penta</t>
  </si>
  <si>
    <t>Braesi</t>
  </si>
  <si>
    <t>Brunetti</t>
  </si>
  <si>
    <t>VMS-T12</t>
  </si>
  <si>
    <t>Sección Operativa</t>
  </si>
  <si>
    <t xml:space="preserve">Argentina </t>
  </si>
  <si>
    <t>https://www.detectorespenta.com/equipos/flex-dsp/</t>
  </si>
  <si>
    <t>FB-12 G2</t>
  </si>
  <si>
    <t>Brasil</t>
  </si>
  <si>
    <t>Producción (kg/año)</t>
  </si>
  <si>
    <t>Braesi Equipamentos para Alimentação Ltda.</t>
  </si>
  <si>
    <t>ZH-BL-10</t>
  </si>
  <si>
    <t>China</t>
  </si>
  <si>
    <t>Hs activas/año</t>
  </si>
  <si>
    <t>PROVEEDOR</t>
  </si>
  <si>
    <t>Hangzhou Zhongheng Packaging Machinery Co.</t>
  </si>
  <si>
    <t>Producción (kg/h)</t>
  </si>
  <si>
    <t>Semielaborado</t>
  </si>
  <si>
    <t>EFH700X</t>
  </si>
  <si>
    <t>Panes</t>
  </si>
  <si>
    <t>Budines</t>
  </si>
  <si>
    <t>Villa Gobernador Gálvez, Santa Fe, Argentina</t>
  </si>
  <si>
    <t>Batido</t>
  </si>
  <si>
    <t>Acero inoxidable / Cuchillas de Acero al carbono</t>
  </si>
  <si>
    <t>Batido (masa)</t>
  </si>
  <si>
    <t>477 mm</t>
  </si>
  <si>
    <t>721 mm</t>
  </si>
  <si>
    <t>1417 mm</t>
  </si>
  <si>
    <t>970 mm</t>
  </si>
  <si>
    <t>1530 mm</t>
  </si>
  <si>
    <t>66 kg</t>
  </si>
  <si>
    <t>1700 mm</t>
  </si>
  <si>
    <t>CONSUMO MEDIO</t>
  </si>
  <si>
    <t>0,5 Kw.h</t>
  </si>
  <si>
    <t>1800 kg</t>
  </si>
  <si>
    <t>6,5 kw</t>
  </si>
  <si>
    <t>220/50 V/HZ</t>
  </si>
  <si>
    <t>VELOCIDAD</t>
  </si>
  <si>
    <t>Hasta 360 piezas/hora</t>
  </si>
  <si>
    <t>30-70 bolsas x minuto</t>
  </si>
  <si>
    <t>200mm</t>
  </si>
  <si>
    <t>1000 mm</t>
  </si>
  <si>
    <t>220 kg</t>
  </si>
  <si>
    <t>Capacidad=</t>
  </si>
  <si>
    <t>90 W</t>
  </si>
  <si>
    <t>30 metros/min</t>
  </si>
  <si>
    <t>USD 2.433</t>
  </si>
  <si>
    <t>Brunetti Hermanos</t>
  </si>
  <si>
    <t>kg/min</t>
  </si>
  <si>
    <t>USD 7.000</t>
  </si>
  <si>
    <t>kg/h</t>
  </si>
  <si>
    <t>Dosificado</t>
  </si>
  <si>
    <t>Masa</t>
  </si>
  <si>
    <t>4380 mm</t>
  </si>
  <si>
    <t>Panificado en molde</t>
  </si>
  <si>
    <t>1170 mm</t>
  </si>
  <si>
    <t>Horneado</t>
  </si>
  <si>
    <t>1500 mm</t>
  </si>
  <si>
    <t>Enfriado</t>
  </si>
  <si>
    <t>1260 kg</t>
  </si>
  <si>
    <t>Envasado</t>
  </si>
  <si>
    <t>Empaque (Cajas)</t>
  </si>
  <si>
    <t>3,6 kW</t>
  </si>
  <si>
    <t>10-15 paquetes/min</t>
  </si>
  <si>
    <t>unidades/hs</t>
  </si>
  <si>
    <t>EQUIPO: HORNO TUNEL</t>
  </si>
  <si>
    <t>Gondor</t>
  </si>
  <si>
    <t>GD-BTOM10</t>
  </si>
  <si>
    <t>Henan Gondor Machinery Co., Ltd.</t>
  </si>
  <si>
    <t xml:space="preserve">
</t>
  </si>
  <si>
    <t xml:space="preserve">CINTAS DE ENFRIAMIENTO </t>
  </si>
  <si>
    <t>SINOFUDE</t>
  </si>
  <si>
    <t>Shangai, China</t>
  </si>
  <si>
    <t>}</t>
  </si>
  <si>
    <t>Shanghai Fude Machinery Manufacturing Co., Ltd.</t>
  </si>
  <si>
    <t>Acero Inoxidable</t>
  </si>
  <si>
    <t>minutos</t>
  </si>
  <si>
    <t>1 metro</t>
  </si>
  <si>
    <t>Electricidad y Gas</t>
  </si>
  <si>
    <t>TEMPERATURA</t>
  </si>
  <si>
    <t>0° - 300° C</t>
  </si>
  <si>
    <t xml:space="preserve">0,8 metros </t>
  </si>
  <si>
    <t>m/min</t>
  </si>
  <si>
    <t>13 metros</t>
  </si>
  <si>
    <t>EQUIPO: MÁQUINA DE MOLDEO ROTATIVO + DULCERA + CINTA DE TRANSFERENCIA</t>
  </si>
  <si>
    <t>Ralem</t>
  </si>
  <si>
    <t>1,70 metros</t>
  </si>
  <si>
    <t>Rotativa R800</t>
  </si>
  <si>
    <t>-</t>
  </si>
  <si>
    <t>San Justo, Provincia de Buenos Aires</t>
  </si>
  <si>
    <t>Ralem Máquinas y Hornos</t>
  </si>
  <si>
    <t>52 KW</t>
  </si>
  <si>
    <t>metros</t>
  </si>
  <si>
    <t>3 kW</t>
  </si>
  <si>
    <t>220-380V</t>
  </si>
  <si>
    <t>Electricidad</t>
  </si>
  <si>
    <t>USD 18.499</t>
  </si>
  <si>
    <t>2020 mm</t>
  </si>
  <si>
    <t>Personalizable</t>
  </si>
  <si>
    <t>T°</t>
  </si>
  <si>
    <t>450 kg</t>
  </si>
  <si>
    <t>Esperando cotización</t>
  </si>
  <si>
    <t>2,5 kw</t>
  </si>
  <si>
    <t>220 V</t>
  </si>
  <si>
    <t>50 kg</t>
  </si>
  <si>
    <t>https://spanish.alibaba.com/product-detail/Stainless-Steel-Mesh-Belt-Air-Cooling-1601513036835.html?spm=a2700.7724857.0.0.15816165Yk3P9n</t>
  </si>
  <si>
    <t>°C</t>
  </si>
  <si>
    <t>Tiempo</t>
  </si>
  <si>
    <t>s</t>
  </si>
  <si>
    <t>Diametro promedio</t>
  </si>
  <si>
    <t>cm</t>
  </si>
  <si>
    <t>Gramaje promedio</t>
  </si>
  <si>
    <t>gr</t>
  </si>
  <si>
    <t>Ancho útil</t>
  </si>
  <si>
    <t>Se dejan 35mm de cada lado</t>
  </si>
  <si>
    <t>Diametro promedio + separación</t>
  </si>
  <si>
    <t>Espacio entre galletitas de 35mm</t>
  </si>
  <si>
    <t>Cantidad de galletitas por fila</t>
  </si>
  <si>
    <t>galletitas</t>
  </si>
  <si>
    <t>Cantidad de kg por fila</t>
  </si>
  <si>
    <t>kg</t>
  </si>
  <si>
    <t>kg por lote</t>
  </si>
  <si>
    <t>filas</t>
  </si>
  <si>
    <t>largo horno</t>
  </si>
  <si>
    <t>EQUIPO: DOSIFICADORA</t>
  </si>
  <si>
    <t>Indurpack</t>
  </si>
  <si>
    <t>G1WGD-1000</t>
  </si>
  <si>
    <t>Uruguay</t>
  </si>
  <si>
    <t>Indurpack S.R.L</t>
  </si>
  <si>
    <t>EQUIPO: AUTOELEVADOR ELÉCTRICO</t>
  </si>
  <si>
    <t>HELI</t>
  </si>
  <si>
    <t>ORME-CMM-16</t>
  </si>
  <si>
    <t>Interlogistic</t>
  </si>
  <si>
    <t>300 mm</t>
  </si>
  <si>
    <t>1160 mm</t>
  </si>
  <si>
    <t>450 mm</t>
  </si>
  <si>
    <t>CAPACIDAD TOLVA</t>
  </si>
  <si>
    <t>40 L</t>
  </si>
  <si>
    <t>220 V / 50Hz + Aire comprimido</t>
  </si>
  <si>
    <t>PRESIÓN DE AIRE</t>
  </si>
  <si>
    <t>0,4 - 0,6 MPa</t>
  </si>
  <si>
    <t>MOTOR</t>
  </si>
  <si>
    <t>Electrico</t>
  </si>
  <si>
    <t>TRANSMISIÓN</t>
  </si>
  <si>
    <t>Automática</t>
  </si>
  <si>
    <t>100 W</t>
  </si>
  <si>
    <t>1150 mm</t>
  </si>
  <si>
    <t>3640 mm</t>
  </si>
  <si>
    <t>10-30 dosificaciones/min</t>
  </si>
  <si>
    <t>2150 mm</t>
  </si>
  <si>
    <t>RANGO DOSIFICACIÓN</t>
  </si>
  <si>
    <t>100-1000 mL</t>
  </si>
  <si>
    <t>4050 kg</t>
  </si>
  <si>
    <t>BATERIA</t>
  </si>
  <si>
    <t>Litio 80V 202Ah</t>
  </si>
  <si>
    <t>ALTURA DE CARGA</t>
  </si>
  <si>
    <t>3700 mm</t>
  </si>
  <si>
    <t>2500 kg</t>
  </si>
  <si>
    <t>EQUIPO: ZORRA HIDRAÚLICA</t>
  </si>
  <si>
    <t>BF25</t>
  </si>
  <si>
    <t>MaquinariasIndependencia</t>
  </si>
  <si>
    <t>685 mm</t>
  </si>
  <si>
    <t>1560 mm</t>
  </si>
  <si>
    <t>1200 mm</t>
  </si>
  <si>
    <t>DISTANCIA INTERNA ENTRE UÑAS</t>
  </si>
  <si>
    <t>390 mm</t>
  </si>
  <si>
    <t>EQUIPO: FERMENTADOR</t>
  </si>
  <si>
    <t>Nick Technology</t>
  </si>
  <si>
    <t>NKF-36RS</t>
  </si>
  <si>
    <t>Pan por bandeja</t>
  </si>
  <si>
    <t>Fermentado</t>
  </si>
  <si>
    <t>BestBake Machinery Technology (Zhaoqing) Co.,Ltd</t>
  </si>
  <si>
    <t xml:space="preserve">EQUIPO: Carros y chapas </t>
  </si>
  <si>
    <t>Capacidad panes fermentador</t>
  </si>
  <si>
    <t>15 divisiones 40 x 60 cm</t>
  </si>
  <si>
    <t>Capacidad fermentador [kg]</t>
  </si>
  <si>
    <t>meli</t>
  </si>
  <si>
    <t>580 mm</t>
  </si>
  <si>
    <t>Capacidad fermentador [kg/h]</t>
  </si>
  <si>
    <t>Budín por bandeja</t>
  </si>
  <si>
    <t>980 mm</t>
  </si>
  <si>
    <t>2050 mm</t>
  </si>
  <si>
    <t>Capacidad carro</t>
  </si>
  <si>
    <t>150 kg</t>
  </si>
  <si>
    <t>1,8 kw</t>
  </si>
  <si>
    <t>CAPACIDAD DE BANDEJAS</t>
  </si>
  <si>
    <t>18</t>
  </si>
  <si>
    <t>USD 2.000</t>
  </si>
  <si>
    <t>Capacidad carro [kg]</t>
  </si>
  <si>
    <t>Producción enfriado [kg/h]</t>
  </si>
  <si>
    <t>Carros necesarios</t>
  </si>
  <si>
    <t>Total carros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</si>
</sst>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]#,##0.00"/>
    <numFmt numFmtId="165" formatCode="_-* #,##0_-;\-* #,##0_-;_-* &quot;-&quot;??_-;_-@"/>
  </numFmts>
  <fonts count="26">
    <font>
      <sz val="10.0"/>
      <color rgb="FF000000"/>
      <name val="Arial"/>
      <scheme val="minor"/>
    </font>
    <font>
      <b/>
      <sz val="16.0"/>
      <color rgb="FFFFFFFF"/>
      <name val="Calibri"/>
    </font>
    <font>
      <b/>
      <sz val="14.0"/>
      <color rgb="FFFFFFFF"/>
      <name val="Calibri"/>
    </font>
    <font>
      <b/>
      <sz val="14.0"/>
      <color rgb="FF000000"/>
      <name val="Calibri"/>
    </font>
    <font>
      <b/>
      <i/>
      <sz val="12.0"/>
      <color rgb="FF141514"/>
      <name val="Inter"/>
    </font>
    <font>
      <b/>
      <i/>
      <sz val="11.0"/>
      <color rgb="FF000000"/>
      <name val="Calibri"/>
    </font>
    <font/>
    <font>
      <b/>
      <i/>
      <sz val="11.0"/>
      <color rgb="FF141514"/>
      <name val="Inter"/>
    </font>
    <font>
      <b/>
      <i/>
      <u/>
      <sz val="12.0"/>
      <color rgb="FF0000FF"/>
      <name val="Roboto"/>
    </font>
    <font>
      <b/>
      <i/>
      <u/>
      <sz val="12.0"/>
      <color rgb="FF0000FF"/>
      <name val="Inter"/>
    </font>
    <font>
      <color theme="1"/>
      <name val="Arial"/>
      <scheme val="minor"/>
    </font>
    <font>
      <b/>
      <i/>
      <sz val="12.0"/>
      <color theme="1"/>
      <name val="Inter"/>
    </font>
    <font>
      <b/>
      <sz val="11.0"/>
      <color rgb="FF141514"/>
      <name val="Inter"/>
    </font>
    <font>
      <b/>
      <sz val="9.0"/>
      <color rgb="FFFFFFFF"/>
      <name val="Montserrat"/>
    </font>
    <font>
      <u/>
      <color rgb="FF0000FF"/>
    </font>
    <font>
      <b/>
      <i/>
      <u/>
      <sz val="12.0"/>
      <color rgb="FF0000FF"/>
      <name val="Inter"/>
    </font>
    <font>
      <sz val="9.0"/>
      <color theme="1"/>
      <name val="Montserrat"/>
    </font>
    <font>
      <b/>
      <i/>
      <u/>
      <sz val="12.0"/>
      <color rgb="FF0000FF"/>
      <name val="Inter"/>
    </font>
    <font>
      <b/>
      <i/>
      <u/>
      <sz val="12.0"/>
      <color rgb="FF0000FF"/>
      <name val="Roboto"/>
    </font>
    <font>
      <u/>
      <color rgb="FF0000FF"/>
    </font>
    <font>
      <b/>
      <sz val="14.0"/>
      <color rgb="FFE64545"/>
      <name val="Roboto"/>
    </font>
    <font>
      <b/>
      <color theme="1"/>
      <name val="Arial"/>
      <scheme val="minor"/>
    </font>
    <font>
      <b/>
      <u/>
      <sz val="14.0"/>
      <color rgb="FFE64545"/>
      <name val="Roboto"/>
    </font>
    <font>
      <b/>
      <sz val="9.0"/>
      <color theme="1"/>
      <name val="Arial"/>
      <scheme val="minor"/>
    </font>
    <font>
      <sz val="9.0"/>
      <color theme="1"/>
      <name val="Arial"/>
      <scheme val="minor"/>
    </font>
    <font>
      <sz val="11.0"/>
      <color rgb="FF777777"/>
      <name val="Inherit"/>
    </font>
  </fonts>
  <fills count="8">
    <fill>
      <patternFill patternType="none"/>
    </fill>
    <fill>
      <patternFill patternType="lightGray"/>
    </fill>
    <fill>
      <patternFill patternType="solid">
        <fgColor rgb="FF274E13"/>
        <bgColor rgb="FF274E13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</fills>
  <borders count="28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/>
      <top style="thin">
        <color rgb="FFBFBFBF"/>
      </top>
    </border>
    <border>
      <left/>
      <right/>
      <top style="thin">
        <color rgb="FFBFBFBF"/>
      </top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/>
      <bottom style="thin">
        <color rgb="FFBFBFBF"/>
      </bottom>
    </border>
    <border>
      <left/>
      <right/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3" fontId="2" numFmtId="0" xfId="0" applyAlignment="1" applyFill="1" applyFont="1">
      <alignment horizontal="center" readingOrder="0" shrinkToFit="0" wrapText="0"/>
    </xf>
    <xf borderId="1" fillId="4" fontId="3" numFmtId="0" xfId="0" applyAlignment="1" applyBorder="1" applyFill="1" applyFont="1">
      <alignment horizontal="left" readingOrder="0" shrinkToFit="0" vertical="center" wrapText="1"/>
    </xf>
    <xf borderId="1" fillId="4" fontId="3" numFmtId="0" xfId="0" applyAlignment="1" applyBorder="1" applyFont="1">
      <alignment horizontal="left" readingOrder="0" shrinkToFit="0" vertical="center" wrapText="0"/>
    </xf>
    <xf borderId="1" fillId="4" fontId="4" numFmtId="0" xfId="0" applyAlignment="1" applyBorder="1" applyFont="1">
      <alignment readingOrder="0"/>
    </xf>
    <xf borderId="2" fillId="4" fontId="5" numFmtId="0" xfId="0" applyAlignment="1" applyBorder="1" applyFont="1">
      <alignment shrinkToFit="0" vertical="bottom" wrapText="0"/>
    </xf>
    <xf borderId="3" fillId="0" fontId="6" numFmtId="0" xfId="0" applyBorder="1" applyFont="1"/>
    <xf borderId="1" fillId="4" fontId="7" numFmtId="0" xfId="0" applyAlignment="1" applyBorder="1" applyFont="1">
      <alignment readingOrder="0"/>
    </xf>
    <xf borderId="0" fillId="4" fontId="8" numFmtId="0" xfId="0" applyAlignment="1" applyFont="1">
      <alignment readingOrder="0" shrinkToFit="0" vertical="center" wrapText="1"/>
    </xf>
    <xf borderId="1" fillId="4" fontId="9" numFmtId="0" xfId="0" applyAlignment="1" applyBorder="1" applyFont="1">
      <alignment readingOrder="0"/>
    </xf>
    <xf borderId="0" fillId="0" fontId="10" numFmtId="0" xfId="0" applyAlignment="1" applyFont="1">
      <alignment readingOrder="0"/>
    </xf>
    <xf borderId="4" fillId="4" fontId="4" numFmtId="0" xfId="0" applyAlignment="1" applyBorder="1" applyFont="1">
      <alignment readingOrder="0"/>
    </xf>
    <xf borderId="1" fillId="4" fontId="11" numFmtId="0" xfId="0" applyAlignment="1" applyBorder="1" applyFont="1">
      <alignment readingOrder="0"/>
    </xf>
    <xf borderId="5" fillId="0" fontId="6" numFmtId="0" xfId="0" applyBorder="1" applyFont="1"/>
    <xf borderId="6" fillId="0" fontId="6" numFmtId="0" xfId="0" applyBorder="1" applyFont="1"/>
    <xf borderId="6" fillId="4" fontId="4" numFmtId="0" xfId="0" applyAlignment="1" applyBorder="1" applyFont="1">
      <alignment readingOrder="0" vertical="center"/>
    </xf>
    <xf borderId="0" fillId="0" fontId="10" numFmtId="0" xfId="0" applyAlignment="1" applyFont="1">
      <alignment readingOrder="0"/>
    </xf>
    <xf borderId="4" fillId="4" fontId="4" numFmtId="164" xfId="0" applyAlignment="1" applyBorder="1" applyFont="1" applyNumberFormat="1">
      <alignment horizontal="left" readingOrder="0"/>
    </xf>
    <xf borderId="1" fillId="4" fontId="4" numFmtId="0" xfId="0" applyAlignment="1" applyBorder="1" applyFont="1">
      <alignment readingOrder="0" vertical="center"/>
    </xf>
    <xf borderId="1" fillId="4" fontId="4" numFmtId="0" xfId="0" applyAlignment="1" applyBorder="1" applyFont="1">
      <alignment readingOrder="0" shrinkToFit="0" wrapText="1"/>
    </xf>
    <xf borderId="1" fillId="4" fontId="12" numFmtId="0" xfId="0" applyAlignment="1" applyBorder="1" applyFont="1">
      <alignment readingOrder="0" shrinkToFit="0" wrapText="1"/>
    </xf>
    <xf borderId="3" fillId="4" fontId="5" numFmtId="0" xfId="0" applyAlignment="1" applyBorder="1" applyFont="1">
      <alignment shrinkToFit="0" vertical="bottom" wrapText="0"/>
    </xf>
    <xf borderId="7" fillId="5" fontId="13" numFmtId="0" xfId="0" applyAlignment="1" applyBorder="1" applyFill="1" applyFont="1">
      <alignment horizontal="center" shrinkToFit="0" wrapText="1"/>
    </xf>
    <xf borderId="8" fillId="5" fontId="13" numFmtId="0" xfId="0" applyAlignment="1" applyBorder="1" applyFont="1">
      <alignment horizontal="center"/>
    </xf>
    <xf borderId="9" fillId="5" fontId="13" numFmtId="0" xfId="0" applyAlignment="1" applyBorder="1" applyFont="1">
      <alignment horizontal="center"/>
    </xf>
    <xf borderId="0" fillId="0" fontId="14" numFmtId="0" xfId="0" applyAlignment="1" applyFont="1">
      <alignment readingOrder="0"/>
    </xf>
    <xf borderId="10" fillId="0" fontId="6" numFmtId="0" xfId="0" applyBorder="1" applyFont="1"/>
    <xf borderId="11" fillId="0" fontId="6" numFmtId="0" xfId="0" applyBorder="1" applyFont="1"/>
    <xf borderId="12" fillId="0" fontId="6" numFmtId="0" xfId="0" applyBorder="1" applyFont="1"/>
    <xf borderId="1" fillId="4" fontId="15" numFmtId="0" xfId="0" applyAlignment="1" applyBorder="1" applyFont="1">
      <alignment readingOrder="0" shrinkToFit="0" wrapText="1"/>
    </xf>
    <xf borderId="13" fillId="0" fontId="16" numFmtId="0" xfId="0" applyAlignment="1" applyBorder="1" applyFont="1">
      <alignment shrinkToFit="0" wrapText="1"/>
    </xf>
    <xf borderId="1" fillId="4" fontId="17" numFmtId="0" xfId="0" applyAlignment="1" applyBorder="1" applyFont="1">
      <alignment readingOrder="0" shrinkToFit="0" vertical="center" wrapText="1"/>
    </xf>
    <xf borderId="0" fillId="0" fontId="10" numFmtId="0" xfId="0" applyAlignment="1" applyFont="1">
      <alignment shrinkToFit="0" wrapText="1"/>
    </xf>
    <xf borderId="0" fillId="4" fontId="18" numFmtId="0" xfId="0" applyAlignment="1" applyFont="1">
      <alignment readingOrder="0" shrinkToFit="0" wrapText="1"/>
    </xf>
    <xf borderId="13" fillId="0" fontId="16" numFmtId="165" xfId="0" applyAlignment="1" applyBorder="1" applyFont="1" applyNumberFormat="1">
      <alignment horizontal="center" readingOrder="0"/>
    </xf>
    <xf borderId="4" fillId="4" fontId="11" numFmtId="0" xfId="0" applyAlignment="1" applyBorder="1" applyFont="1">
      <alignment readingOrder="0" shrinkToFit="0" wrapText="1"/>
    </xf>
    <xf borderId="0" fillId="0" fontId="19" numFmtId="0" xfId="0" applyAlignment="1" applyFont="1">
      <alignment readingOrder="0" shrinkToFit="0" wrapText="1"/>
    </xf>
    <xf borderId="4" fillId="4" fontId="11" numFmtId="0" xfId="0" applyAlignment="1" applyBorder="1" applyFont="1">
      <alignment readingOrder="0"/>
    </xf>
    <xf borderId="13" fillId="0" fontId="16" numFmtId="165" xfId="0" applyBorder="1" applyFont="1" applyNumberFormat="1"/>
    <xf borderId="1" fillId="4" fontId="11" numFmtId="0" xfId="0" applyAlignment="1" applyBorder="1" applyFont="1">
      <alignment readingOrder="0" shrinkToFit="0" vertical="center" wrapText="1"/>
    </xf>
    <xf borderId="4" fillId="4" fontId="4" numFmtId="49" xfId="0" applyAlignment="1" applyBorder="1" applyFont="1" applyNumberFormat="1">
      <alignment readingOrder="0"/>
    </xf>
    <xf borderId="0" fillId="0" fontId="10" numFmtId="10" xfId="0" applyFont="1" applyNumberFormat="1"/>
    <xf borderId="0" fillId="0" fontId="10" numFmtId="0" xfId="0" applyFont="1"/>
    <xf borderId="3" fillId="4" fontId="5" numFmtId="0" xfId="0" applyAlignment="1" applyBorder="1" applyFont="1">
      <alignment shrinkToFit="0" vertical="bottom" wrapText="1"/>
    </xf>
    <xf borderId="0" fillId="0" fontId="10" numFmtId="165" xfId="0" applyFont="1" applyNumberFormat="1"/>
    <xf borderId="0" fillId="0" fontId="10" numFmtId="0" xfId="0" applyAlignment="1" applyFont="1">
      <alignment horizontal="center"/>
    </xf>
    <xf borderId="3" fillId="4" fontId="5" numFmtId="0" xfId="0" applyAlignment="1" applyBorder="1" applyFont="1">
      <alignment readingOrder="0" shrinkToFit="0" vertical="bottom" wrapText="0"/>
    </xf>
    <xf borderId="0" fillId="6" fontId="20" numFmtId="0" xfId="0" applyAlignment="1" applyFill="1" applyFont="1">
      <alignment readingOrder="0"/>
    </xf>
    <xf borderId="4" fillId="4" fontId="3" numFmtId="0" xfId="0" applyAlignment="1" applyBorder="1" applyFont="1">
      <alignment horizontal="left" readingOrder="0" shrinkToFit="0" vertical="center" wrapText="1"/>
    </xf>
    <xf borderId="14" fillId="4" fontId="4" numFmtId="0" xfId="0" applyAlignment="1" applyBorder="1" applyFont="1">
      <alignment readingOrder="0"/>
    </xf>
    <xf borderId="15" fillId="0" fontId="6" numFmtId="0" xfId="0" applyBorder="1" applyFont="1"/>
    <xf borderId="16" fillId="0" fontId="21" numFmtId="0" xfId="0" applyAlignment="1" applyBorder="1" applyFont="1">
      <alignment readingOrder="0"/>
    </xf>
    <xf borderId="16" fillId="0" fontId="10" numFmtId="0" xfId="0" applyAlignment="1" applyBorder="1" applyFont="1">
      <alignment readingOrder="0"/>
    </xf>
    <xf borderId="0" fillId="6" fontId="22" numFmtId="0" xfId="0" applyAlignment="1" applyFont="1">
      <alignment readingOrder="0"/>
    </xf>
    <xf borderId="16" fillId="0" fontId="10" numFmtId="0" xfId="0" applyBorder="1" applyFont="1"/>
    <xf borderId="16" fillId="0" fontId="10" numFmtId="2" xfId="0" applyBorder="1" applyFont="1" applyNumberFormat="1"/>
    <xf borderId="4" fillId="4" fontId="4" numFmtId="0" xfId="0" applyAlignment="1" applyBorder="1" applyFont="1">
      <alignment readingOrder="0" vertical="center"/>
    </xf>
    <xf borderId="17" fillId="7" fontId="23" numFmtId="0" xfId="0" applyAlignment="1" applyBorder="1" applyFill="1" applyFont="1">
      <alignment readingOrder="0"/>
    </xf>
    <xf borderId="18" fillId="0" fontId="24" numFmtId="0" xfId="0" applyBorder="1" applyFont="1"/>
    <xf borderId="19" fillId="7" fontId="23" numFmtId="0" xfId="0" applyAlignment="1" applyBorder="1" applyFont="1">
      <alignment readingOrder="0"/>
    </xf>
    <xf borderId="20" fillId="0" fontId="24" numFmtId="0" xfId="0" applyBorder="1" applyFont="1"/>
    <xf borderId="0" fillId="6" fontId="25" numFmtId="0" xfId="0" applyAlignment="1" applyFont="1">
      <alignment readingOrder="0"/>
    </xf>
    <xf borderId="21" fillId="7" fontId="23" numFmtId="0" xfId="0" applyAlignment="1" applyBorder="1" applyFont="1">
      <alignment readingOrder="0"/>
    </xf>
    <xf borderId="22" fillId="0" fontId="24" numFmtId="0" xfId="0" applyBorder="1" applyFont="1"/>
    <xf borderId="22" fillId="7" fontId="23" numFmtId="0" xfId="0" applyAlignment="1" applyBorder="1" applyFont="1">
      <alignment readingOrder="0"/>
    </xf>
    <xf borderId="23" fillId="0" fontId="24" numFmtId="0" xfId="0" applyBorder="1" applyFont="1"/>
    <xf borderId="16" fillId="0" fontId="24" numFmtId="0" xfId="0" applyBorder="1" applyFont="1"/>
    <xf borderId="16" fillId="7" fontId="23" numFmtId="0" xfId="0" applyAlignment="1" applyBorder="1" applyFont="1">
      <alignment readingOrder="0"/>
    </xf>
    <xf borderId="24" fillId="0" fontId="24" numFmtId="0" xfId="0" applyBorder="1" applyFont="1"/>
    <xf borderId="24" fillId="7" fontId="23" numFmtId="0" xfId="0" applyAlignment="1" applyBorder="1" applyFont="1">
      <alignment readingOrder="0"/>
    </xf>
    <xf borderId="25" fillId="4" fontId="4" numFmtId="0" xfId="0" applyAlignment="1" applyBorder="1" applyFont="1">
      <alignment readingOrder="0" vertical="center"/>
    </xf>
    <xf borderId="4" fillId="7" fontId="23" numFmtId="0" xfId="0" applyAlignment="1" applyBorder="1" applyFont="1">
      <alignment horizontal="center" readingOrder="0"/>
    </xf>
    <xf borderId="26" fillId="0" fontId="6" numFmtId="0" xfId="0" applyBorder="1" applyFont="1"/>
    <xf borderId="27" fillId="7" fontId="2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1876425</xdr:colOff>
      <xdr:row>2</xdr:row>
      <xdr:rowOff>9525</xdr:rowOff>
    </xdr:from>
    <xdr:ext cx="1990725" cy="219075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2990850</xdr:colOff>
      <xdr:row>1</xdr:row>
      <xdr:rowOff>257175</xdr:rowOff>
    </xdr:from>
    <xdr:ext cx="1514475" cy="23526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1714500</xdr:colOff>
      <xdr:row>1</xdr:row>
      <xdr:rowOff>257175</xdr:rowOff>
    </xdr:from>
    <xdr:ext cx="1704975" cy="2219325"/>
    <xdr:pic>
      <xdr:nvPicPr>
        <xdr:cNvPr id="0" name="image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2238375</xdr:colOff>
      <xdr:row>1</xdr:row>
      <xdr:rowOff>257175</xdr:rowOff>
    </xdr:from>
    <xdr:ext cx="1743075" cy="2190750"/>
    <xdr:pic>
      <xdr:nvPicPr>
        <xdr:cNvPr id="0" name="image1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1714500</xdr:colOff>
      <xdr:row>1</xdr:row>
      <xdr:rowOff>247650</xdr:rowOff>
    </xdr:from>
    <xdr:ext cx="3543300" cy="2486025"/>
    <xdr:pic>
      <xdr:nvPicPr>
        <xdr:cNvPr id="0" name="image1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2381250</xdr:colOff>
      <xdr:row>1</xdr:row>
      <xdr:rowOff>266700</xdr:rowOff>
    </xdr:from>
    <xdr:ext cx="2657475" cy="1838325"/>
    <xdr:pic>
      <xdr:nvPicPr>
        <xdr:cNvPr id="0" name="image1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1657350</xdr:colOff>
      <xdr:row>1</xdr:row>
      <xdr:rowOff>257175</xdr:rowOff>
    </xdr:from>
    <xdr:ext cx="1733550" cy="16764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2476500</xdr:colOff>
      <xdr:row>1</xdr:row>
      <xdr:rowOff>266700</xdr:rowOff>
    </xdr:from>
    <xdr:ext cx="2343150" cy="1933575"/>
    <xdr:pic>
      <xdr:nvPicPr>
        <xdr:cNvPr id="0" name="image9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2466975</xdr:colOff>
      <xdr:row>1</xdr:row>
      <xdr:rowOff>266700</xdr:rowOff>
    </xdr:from>
    <xdr:ext cx="2667000" cy="180022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2466975</xdr:colOff>
      <xdr:row>1</xdr:row>
      <xdr:rowOff>228600</xdr:rowOff>
    </xdr:from>
    <xdr:ext cx="2667000" cy="1743075"/>
    <xdr:pic>
      <xdr:nvPicPr>
        <xdr:cNvPr id="0" name="image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2952750</xdr:colOff>
      <xdr:row>1</xdr:row>
      <xdr:rowOff>247650</xdr:rowOff>
    </xdr:from>
    <xdr:ext cx="2486025" cy="2200275"/>
    <xdr:pic>
      <xdr:nvPicPr>
        <xdr:cNvPr id="0" name="image10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1914525</xdr:colOff>
      <xdr:row>1</xdr:row>
      <xdr:rowOff>257175</xdr:rowOff>
    </xdr:from>
    <xdr:ext cx="2133600" cy="2162175"/>
    <xdr:pic>
      <xdr:nvPicPr>
        <xdr:cNvPr id="0" name="image1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76200</xdr:colOff>
      <xdr:row>2</xdr:row>
      <xdr:rowOff>76200</xdr:rowOff>
    </xdr:from>
    <xdr:ext cx="2324100" cy="2066925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1905000</xdr:colOff>
      <xdr:row>1</xdr:row>
      <xdr:rowOff>266700</xdr:rowOff>
    </xdr:from>
    <xdr:ext cx="2447925" cy="2171700"/>
    <xdr:pic>
      <xdr:nvPicPr>
        <xdr:cNvPr id="0" name="image1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2886075</xdr:colOff>
      <xdr:row>1</xdr:row>
      <xdr:rowOff>257175</xdr:rowOff>
    </xdr:from>
    <xdr:ext cx="1714500" cy="1828800"/>
    <xdr:pic>
      <xdr:nvPicPr>
        <xdr:cNvPr id="0" name="image8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514350</xdr:colOff>
      <xdr:row>2</xdr:row>
      <xdr:rowOff>76200</xdr:rowOff>
    </xdr:from>
    <xdr:ext cx="1419225" cy="1876425"/>
    <xdr:pic>
      <xdr:nvPicPr>
        <xdr:cNvPr id="0" name="image1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retz.com.ar/shop/bascula-master-con-columna-347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aquinasdepanaderia.com.ar/amasadoraindustrialtipoz-maquinasdepanaderia.ht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aunaonline.com/productos?line=1&amp;category=1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obart.com.sg/products/food-preparation/mixers/product/hl800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etectorespenta.com/equipos/flex-dsp/" TargetMode="External"/><Relationship Id="rId2" Type="http://schemas.openxmlformats.org/officeDocument/2006/relationships/hyperlink" Target="http://detectorespenta.com/equipos/flex-dsp/" TargetMode="External"/><Relationship Id="rId3" Type="http://schemas.openxmlformats.org/officeDocument/2006/relationships/hyperlink" Target="https://www.detectorespenta.com/equipos/flex-dsp/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brunettihermanos.com.ar/producto/envasadora-flowpack-horizontal-brunetti-efh700x?utm_source=chatgpt.com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ercadolibre.com.ar/rebanadora-de-pan-industrial-braesi-cortadora-de-pan-lactal/p/MLA27521561?utm_source=chatgpt.com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es.made-in-china.com/co_zonpack/product_Automatic-High-Precision-Potato-Chips-Weighing-Packing-Machine-Vertical-Packaging-Machine_uoheenogog.html?pv_id=1jr1chf0gfd2&amp;faw_id=1jr1d9avs571&amp;bv_id=1jr1dc449d62&amp;pbv_id=1jr1chd4282b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es.made-in-china.com/co_gondormachinery/product_Bakery-Hybrid-Equipment-Continuous-Pitta-Pastry-Canvas-Gas-Heat-Baking-Tunnel-Oven_yynuhugiig.html?pv_id=1jr1et6k4a83&amp;faw_id=1jr1etmvra98&amp;bv_id=1jr1ets3nf42&amp;pbv_id=1jr1et4qgc47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inofude.net/biscuit-cooling-conveyor-6973024.html" TargetMode="External"/><Relationship Id="rId2" Type="http://schemas.openxmlformats.org/officeDocument/2006/relationships/hyperlink" Target="https://spanish.alibaba.com/product-detail/Stainless-Steel-Mesh-Belt-Air-Cooling-1601513036835.html?spm=a2700.7724857.0.0.15816165Yk3P9n" TargetMode="External"/><Relationship Id="rId3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alem.com.ar/portfolio/rotativa/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durpack.com/maquinas-envasadoras/dosificadora-para-semiliquidos-y-pastosos-g1wgd/?utm_source=chatgpt.com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interlogistic.com.ar/productos/heli-cpd-25-g2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autoelevadoresheli.com/producto/zorra-manual-heli-2500kg-ancha/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es.made-in-china.com/co_nicko-china/product_Professional-Bread-Dough-Retarder-Prover-Proofer-for-Kitchen-Equipment_eoiihuhhy.html?pv_id=1jr1bb33t33&amp;faw_id=1jr1bdlehc7a&amp;bv_id=1jr1be7pu592&amp;pbv_id=1jr1bb2drdfa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ercadolibre.com.ar/carro-zorra-panaderia-4570-para-transporte-15-estanates/up/MLAU240537238" TargetMode="External"/><Relationship Id="rId2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25.0"/>
    <col customWidth="1" min="3" max="3" width="26.38"/>
  </cols>
  <sheetData>
    <row r="1" ht="33.0" customHeight="1">
      <c r="A1" s="1" t="s">
        <v>0</v>
      </c>
    </row>
    <row r="2">
      <c r="A2" s="2" t="s">
        <v>4</v>
      </c>
    </row>
    <row r="3" ht="21.75" customHeight="1">
      <c r="A3" s="4" t="s">
        <v>5</v>
      </c>
      <c r="B3" s="5" t="s">
        <v>9</v>
      </c>
      <c r="C3" s="6"/>
    </row>
    <row r="4" ht="21.75" customHeight="1">
      <c r="A4" s="4" t="s">
        <v>10</v>
      </c>
      <c r="B4" s="5" t="s">
        <v>14</v>
      </c>
      <c r="C4" s="7"/>
    </row>
    <row r="5" ht="21.75" customHeight="1">
      <c r="A5" s="4" t="s">
        <v>15</v>
      </c>
      <c r="B5" s="5" t="s">
        <v>17</v>
      </c>
      <c r="C5" s="7"/>
    </row>
    <row r="6" ht="21.75" customHeight="1">
      <c r="A6" s="4" t="s">
        <v>18</v>
      </c>
      <c r="B6" s="9" t="s">
        <v>9</v>
      </c>
      <c r="C6" s="7"/>
    </row>
    <row r="7" ht="21.75" customHeight="1">
      <c r="A7" s="4" t="s">
        <v>22</v>
      </c>
      <c r="B7" s="5" t="s">
        <v>23</v>
      </c>
      <c r="C7" s="7"/>
    </row>
    <row r="8" ht="21.75" customHeight="1">
      <c r="A8" s="4" t="s">
        <v>24</v>
      </c>
      <c r="B8" s="5" t="s">
        <v>25</v>
      </c>
      <c r="C8" s="7"/>
    </row>
    <row r="9" ht="21.75" customHeight="1">
      <c r="A9" s="4" t="s">
        <v>26</v>
      </c>
      <c r="B9" s="5" t="s">
        <v>27</v>
      </c>
      <c r="C9" s="7"/>
    </row>
    <row r="10" ht="21.75" customHeight="1">
      <c r="A10" s="4" t="s">
        <v>28</v>
      </c>
      <c r="B10" s="12" t="s">
        <v>29</v>
      </c>
      <c r="C10" s="14"/>
    </row>
    <row r="11" ht="21.75" customHeight="1">
      <c r="A11" s="4" t="s">
        <v>44</v>
      </c>
      <c r="B11" s="12" t="s">
        <v>45</v>
      </c>
      <c r="C11" s="15"/>
    </row>
    <row r="12">
      <c r="A12" s="3" t="s">
        <v>51</v>
      </c>
      <c r="B12" s="12" t="s">
        <v>52</v>
      </c>
      <c r="C12" s="16"/>
    </row>
    <row r="13">
      <c r="A13" s="3" t="s">
        <v>48</v>
      </c>
      <c r="B13" s="12" t="s">
        <v>62</v>
      </c>
      <c r="C13" s="15"/>
    </row>
    <row r="14" ht="21.75" customHeight="1">
      <c r="A14" s="4" t="s">
        <v>67</v>
      </c>
      <c r="B14" s="12" t="s">
        <v>69</v>
      </c>
      <c r="C14" s="15"/>
    </row>
    <row r="15" ht="21.75" customHeight="1">
      <c r="A15" s="4" t="s">
        <v>41</v>
      </c>
      <c r="B15" s="12" t="s">
        <v>73</v>
      </c>
      <c r="C15" s="15"/>
    </row>
    <row r="16" ht="21.75" customHeight="1">
      <c r="A16" s="4" t="s">
        <v>79</v>
      </c>
      <c r="B16" s="18">
        <v>1500000.0</v>
      </c>
      <c r="C16" s="15"/>
    </row>
  </sheetData>
  <mergeCells count="8">
    <mergeCell ref="A1:C1"/>
    <mergeCell ref="A2:C2"/>
    <mergeCell ref="C3:C10"/>
    <mergeCell ref="B11:C11"/>
    <mergeCell ref="B13:C13"/>
    <mergeCell ref="B14:C14"/>
    <mergeCell ref="B15:C15"/>
    <mergeCell ref="B16:C16"/>
  </mergeCells>
  <hyperlinks>
    <hyperlink r:id="rId1" location="attr=43" ref="B6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  <col customWidth="1" min="2" max="2" width="39.38"/>
    <col customWidth="1" min="3" max="3" width="20.13"/>
  </cols>
  <sheetData>
    <row r="1" ht="33.0" customHeight="1">
      <c r="A1" s="1" t="s">
        <v>0</v>
      </c>
    </row>
    <row r="2">
      <c r="A2" s="2" t="s">
        <v>3</v>
      </c>
    </row>
    <row r="3" ht="21.75" customHeight="1">
      <c r="A3" s="4" t="s">
        <v>5</v>
      </c>
      <c r="B3" s="5" t="s">
        <v>8</v>
      </c>
      <c r="C3" s="6"/>
    </row>
    <row r="4" ht="32.25" customHeight="1">
      <c r="A4" s="4" t="s">
        <v>10</v>
      </c>
      <c r="B4" s="8" t="s">
        <v>13</v>
      </c>
      <c r="C4" s="7"/>
    </row>
    <row r="5" ht="21.75" customHeight="1">
      <c r="A5" s="4" t="s">
        <v>15</v>
      </c>
      <c r="B5" s="5" t="s">
        <v>17</v>
      </c>
      <c r="C5" s="7"/>
    </row>
    <row r="6" ht="21.75" customHeight="1">
      <c r="A6" s="4" t="s">
        <v>18</v>
      </c>
      <c r="B6" s="10" t="s">
        <v>21</v>
      </c>
      <c r="C6" s="7"/>
      <c r="E6" s="11"/>
    </row>
    <row r="7" ht="21.75" customHeight="1">
      <c r="A7" s="4" t="s">
        <v>22</v>
      </c>
      <c r="B7" s="5" t="s">
        <v>31</v>
      </c>
      <c r="C7" s="7"/>
    </row>
    <row r="8" ht="21.75" customHeight="1">
      <c r="A8" s="4" t="s">
        <v>32</v>
      </c>
      <c r="B8" s="5" t="s">
        <v>33</v>
      </c>
      <c r="C8" s="7"/>
    </row>
    <row r="9" ht="21.75" customHeight="1">
      <c r="A9" s="4" t="s">
        <v>24</v>
      </c>
      <c r="B9" s="5" t="s">
        <v>34</v>
      </c>
      <c r="C9" s="7"/>
    </row>
    <row r="10" ht="21.75" customHeight="1">
      <c r="A10" s="4" t="s">
        <v>26</v>
      </c>
      <c r="B10" s="5" t="s">
        <v>35</v>
      </c>
      <c r="C10" s="14"/>
    </row>
    <row r="11" ht="21.75" customHeight="1">
      <c r="A11" s="4" t="s">
        <v>28</v>
      </c>
      <c r="B11" s="12" t="s">
        <v>47</v>
      </c>
      <c r="C11" s="15"/>
    </row>
    <row r="12" ht="21.75" customHeight="1">
      <c r="A12" s="4" t="s">
        <v>41</v>
      </c>
      <c r="B12" s="12" t="s">
        <v>55</v>
      </c>
      <c r="C12" s="15"/>
    </row>
    <row r="13" ht="21.75" customHeight="1">
      <c r="A13" s="4" t="s">
        <v>48</v>
      </c>
      <c r="B13" s="12" t="s">
        <v>59</v>
      </c>
      <c r="C13" s="15"/>
    </row>
    <row r="14" ht="21.75" customHeight="1">
      <c r="A14" s="4" t="s">
        <v>57</v>
      </c>
      <c r="B14" s="12" t="s">
        <v>68</v>
      </c>
      <c r="C14" s="15"/>
    </row>
    <row r="15" ht="21.75" customHeight="1">
      <c r="A15" s="4" t="s">
        <v>63</v>
      </c>
      <c r="B15" s="12" t="s">
        <v>74</v>
      </c>
      <c r="C15" s="15"/>
      <c r="D15" s="17" t="s">
        <v>82</v>
      </c>
    </row>
    <row r="16">
      <c r="A16" s="4" t="s">
        <v>79</v>
      </c>
      <c r="B16" s="18" t="s">
        <v>86</v>
      </c>
      <c r="C16" s="15"/>
    </row>
  </sheetData>
  <mergeCells count="9">
    <mergeCell ref="B15:C15"/>
    <mergeCell ref="B16:C16"/>
    <mergeCell ref="A1:C1"/>
    <mergeCell ref="A2:C2"/>
    <mergeCell ref="C3:C10"/>
    <mergeCell ref="B11:C11"/>
    <mergeCell ref="B12:C12"/>
    <mergeCell ref="B13:C13"/>
    <mergeCell ref="B14:C14"/>
  </mergeCells>
  <hyperlinks>
    <hyperlink r:id="rId1" ref="B6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3" width="22.63"/>
  </cols>
  <sheetData>
    <row r="1" ht="33.0" customHeight="1">
      <c r="A1" s="1" t="s">
        <v>0</v>
      </c>
    </row>
    <row r="2">
      <c r="A2" s="2" t="s">
        <v>1</v>
      </c>
    </row>
    <row r="3" ht="21.75" customHeight="1">
      <c r="A3" s="3" t="s">
        <v>5</v>
      </c>
      <c r="B3" s="5" t="s">
        <v>7</v>
      </c>
      <c r="C3" s="6"/>
    </row>
    <row r="4" ht="21.75" customHeight="1">
      <c r="A4" s="3" t="s">
        <v>10</v>
      </c>
      <c r="B4" s="5" t="s">
        <v>12</v>
      </c>
      <c r="C4" s="7"/>
    </row>
    <row r="5" ht="21.75" customHeight="1">
      <c r="A5" s="3" t="s">
        <v>15</v>
      </c>
      <c r="B5" s="5" t="s">
        <v>17</v>
      </c>
      <c r="C5" s="7"/>
    </row>
    <row r="6" ht="21.75" customHeight="1">
      <c r="A6" s="3" t="s">
        <v>18</v>
      </c>
      <c r="B6" s="10" t="s">
        <v>20</v>
      </c>
      <c r="C6" s="7"/>
    </row>
    <row r="7" ht="21.75" customHeight="1">
      <c r="A7" s="3" t="s">
        <v>22</v>
      </c>
      <c r="B7" s="13" t="s">
        <v>23</v>
      </c>
      <c r="C7" s="7"/>
    </row>
    <row r="8" ht="21.75" customHeight="1">
      <c r="A8" s="3" t="s">
        <v>24</v>
      </c>
      <c r="B8" s="5" t="s">
        <v>37</v>
      </c>
      <c r="C8" s="7"/>
    </row>
    <row r="9" ht="21.75" customHeight="1">
      <c r="A9" s="3" t="s">
        <v>26</v>
      </c>
      <c r="B9" s="5" t="s">
        <v>40</v>
      </c>
      <c r="C9" s="7"/>
    </row>
    <row r="10" ht="21.75" customHeight="1">
      <c r="A10" s="3" t="s">
        <v>28</v>
      </c>
      <c r="B10" s="5" t="s">
        <v>43</v>
      </c>
      <c r="C10" s="14"/>
    </row>
    <row r="11" ht="21.75" customHeight="1">
      <c r="A11" s="3" t="s">
        <v>41</v>
      </c>
      <c r="B11" s="12" t="s">
        <v>46</v>
      </c>
      <c r="C11" s="15"/>
    </row>
    <row r="12" ht="21.75" customHeight="1">
      <c r="A12" s="3" t="s">
        <v>32</v>
      </c>
      <c r="B12" s="12" t="s">
        <v>50</v>
      </c>
      <c r="C12" s="15"/>
    </row>
    <row r="13" ht="21.75" customHeight="1">
      <c r="A13" s="3" t="s">
        <v>48</v>
      </c>
      <c r="B13" s="12" t="s">
        <v>56</v>
      </c>
      <c r="C13" s="15"/>
    </row>
    <row r="14" ht="21.75" customHeight="1">
      <c r="A14" s="3" t="s">
        <v>60</v>
      </c>
      <c r="B14" s="12" t="s">
        <v>61</v>
      </c>
      <c r="C14" s="15"/>
    </row>
    <row r="15" ht="21.75" customHeight="1">
      <c r="A15" s="3" t="s">
        <v>65</v>
      </c>
      <c r="B15" s="12" t="s">
        <v>66</v>
      </c>
      <c r="C15" s="15"/>
    </row>
    <row r="16" ht="21.75" customHeight="1">
      <c r="A16" s="3" t="s">
        <v>67</v>
      </c>
      <c r="B16" s="12" t="s">
        <v>71</v>
      </c>
      <c r="C16" s="15"/>
    </row>
    <row r="17" ht="21.75" customHeight="1">
      <c r="A17" s="3" t="s">
        <v>77</v>
      </c>
      <c r="B17" s="12" t="s">
        <v>78</v>
      </c>
      <c r="C17" s="15"/>
    </row>
    <row r="18" ht="36.0" customHeight="1">
      <c r="A18" s="3" t="s">
        <v>81</v>
      </c>
      <c r="B18" s="12" t="s">
        <v>83</v>
      </c>
      <c r="C18" s="15"/>
    </row>
    <row r="19" ht="21.75" customHeight="1">
      <c r="A19" s="3" t="s">
        <v>84</v>
      </c>
      <c r="B19" s="18" t="s">
        <v>85</v>
      </c>
      <c r="C19" s="15"/>
    </row>
    <row r="20">
      <c r="A20" s="3" t="s">
        <v>79</v>
      </c>
      <c r="B20" s="18">
        <v>2.5E7</v>
      </c>
      <c r="C20" s="15"/>
    </row>
  </sheetData>
  <mergeCells count="13">
    <mergeCell ref="B15:C15"/>
    <mergeCell ref="B16:C16"/>
    <mergeCell ref="B17:C17"/>
    <mergeCell ref="B18:C18"/>
    <mergeCell ref="B19:C19"/>
    <mergeCell ref="B20:C20"/>
    <mergeCell ref="A1:C1"/>
    <mergeCell ref="A2:C2"/>
    <mergeCell ref="C3:C10"/>
    <mergeCell ref="B11:C11"/>
    <mergeCell ref="B12:C12"/>
    <mergeCell ref="B13:C13"/>
    <mergeCell ref="B14:C14"/>
  </mergeCells>
  <hyperlinks>
    <hyperlink r:id="rId1" ref="B6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29.88"/>
    <col customWidth="1" min="3" max="3" width="22.63"/>
  </cols>
  <sheetData>
    <row r="1" ht="33.0" customHeight="1">
      <c r="A1" s="1" t="s">
        <v>0</v>
      </c>
    </row>
    <row r="2">
      <c r="A2" s="2" t="s">
        <v>2</v>
      </c>
    </row>
    <row r="3" ht="21.75" customHeight="1">
      <c r="A3" s="3" t="s">
        <v>5</v>
      </c>
      <c r="B3" s="5" t="s">
        <v>6</v>
      </c>
      <c r="C3" s="6"/>
    </row>
    <row r="4" ht="21.75" customHeight="1">
      <c r="A4" s="3" t="s">
        <v>10</v>
      </c>
      <c r="B4" s="5" t="s">
        <v>11</v>
      </c>
      <c r="C4" s="7"/>
    </row>
    <row r="5" ht="21.75" customHeight="1">
      <c r="A5" s="3" t="s">
        <v>15</v>
      </c>
      <c r="B5" s="5" t="s">
        <v>16</v>
      </c>
      <c r="C5" s="7"/>
    </row>
    <row r="6" ht="21.75" customHeight="1">
      <c r="A6" s="3" t="s">
        <v>18</v>
      </c>
      <c r="B6" s="10" t="s">
        <v>19</v>
      </c>
      <c r="C6" s="7"/>
    </row>
    <row r="7" ht="21.75" customHeight="1">
      <c r="A7" s="3" t="s">
        <v>22</v>
      </c>
      <c r="B7" s="13" t="s">
        <v>30</v>
      </c>
      <c r="C7" s="7"/>
    </row>
    <row r="8" ht="21.75" customHeight="1">
      <c r="A8" s="3" t="s">
        <v>24</v>
      </c>
      <c r="B8" s="5" t="s">
        <v>36</v>
      </c>
      <c r="C8" s="7"/>
    </row>
    <row r="9" ht="21.75" customHeight="1">
      <c r="A9" s="3" t="s">
        <v>26</v>
      </c>
      <c r="B9" s="5" t="s">
        <v>38</v>
      </c>
      <c r="C9" s="7"/>
    </row>
    <row r="10" ht="21.75" customHeight="1">
      <c r="A10" s="3" t="s">
        <v>28</v>
      </c>
      <c r="B10" s="5" t="s">
        <v>39</v>
      </c>
      <c r="C10" s="14"/>
    </row>
    <row r="11" ht="21.75" customHeight="1">
      <c r="A11" s="3" t="s">
        <v>41</v>
      </c>
      <c r="B11" s="12" t="s">
        <v>42</v>
      </c>
      <c r="C11" s="15"/>
    </row>
    <row r="12" ht="21.75" customHeight="1">
      <c r="A12" s="3" t="s">
        <v>48</v>
      </c>
      <c r="B12" s="12" t="s">
        <v>49</v>
      </c>
      <c r="C12" s="15"/>
    </row>
    <row r="13" ht="21.75" customHeight="1">
      <c r="A13" s="3" t="s">
        <v>53</v>
      </c>
      <c r="B13" s="12" t="s">
        <v>54</v>
      </c>
      <c r="C13" s="15"/>
    </row>
    <row r="14" ht="21.75" customHeight="1">
      <c r="A14" s="4" t="s">
        <v>57</v>
      </c>
      <c r="B14" s="12" t="s">
        <v>58</v>
      </c>
      <c r="C14" s="15"/>
    </row>
    <row r="15" ht="21.75" customHeight="1">
      <c r="A15" s="3" t="s">
        <v>63</v>
      </c>
      <c r="B15" s="12" t="s">
        <v>64</v>
      </c>
      <c r="C15" s="15"/>
    </row>
    <row r="16" ht="21.75" customHeight="1">
      <c r="A16" s="3" t="s">
        <v>70</v>
      </c>
      <c r="B16" s="12" t="s">
        <v>72</v>
      </c>
      <c r="C16" s="15"/>
    </row>
    <row r="17" ht="21.75" customHeight="1">
      <c r="A17" s="3" t="s">
        <v>75</v>
      </c>
      <c r="B17" s="12" t="s">
        <v>76</v>
      </c>
      <c r="C17" s="15"/>
    </row>
    <row r="18">
      <c r="A18" s="3" t="s">
        <v>79</v>
      </c>
      <c r="B18" s="18" t="s">
        <v>80</v>
      </c>
      <c r="C18" s="15"/>
    </row>
  </sheetData>
  <mergeCells count="11">
    <mergeCell ref="B15:C15"/>
    <mergeCell ref="B16:C16"/>
    <mergeCell ref="B17:C17"/>
    <mergeCell ref="B18:C18"/>
    <mergeCell ref="A1:C1"/>
    <mergeCell ref="A2:C2"/>
    <mergeCell ref="C3:C10"/>
    <mergeCell ref="B11:C11"/>
    <mergeCell ref="B12:C12"/>
    <mergeCell ref="B13:C13"/>
    <mergeCell ref="B14:C14"/>
  </mergeCells>
  <hyperlinks>
    <hyperlink r:id="rId1" ref="B6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22.63"/>
    <col customWidth="1" min="3" max="3" width="46.88"/>
    <col hidden="1" min="6" max="6" width="12.63"/>
  </cols>
  <sheetData>
    <row r="1" ht="33.0" customHeight="1">
      <c r="A1" s="1" t="s">
        <v>0</v>
      </c>
    </row>
    <row r="2">
      <c r="A2" s="2" t="s">
        <v>89</v>
      </c>
    </row>
    <row r="3" ht="27.75" customHeight="1">
      <c r="A3" s="3" t="s">
        <v>5</v>
      </c>
      <c r="B3" s="20" t="s">
        <v>92</v>
      </c>
      <c r="C3" s="6"/>
    </row>
    <row r="4" ht="21.75" customHeight="1">
      <c r="A4" s="3" t="s">
        <v>10</v>
      </c>
      <c r="B4" s="20" t="s">
        <v>95</v>
      </c>
      <c r="C4" s="22"/>
    </row>
    <row r="5" ht="21.75" customHeight="1">
      <c r="A5" s="3" t="s">
        <v>15</v>
      </c>
      <c r="B5" s="5" t="s">
        <v>97</v>
      </c>
      <c r="C5" s="22"/>
      <c r="F5" s="26" t="s">
        <v>98</v>
      </c>
    </row>
    <row r="6" ht="51.75" customHeight="1">
      <c r="A6" s="3" t="s">
        <v>18</v>
      </c>
      <c r="B6" s="30" t="s">
        <v>92</v>
      </c>
      <c r="C6" s="22"/>
      <c r="D6" s="33"/>
      <c r="E6" s="33"/>
      <c r="F6" s="37" t="s">
        <v>98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</row>
    <row r="7" ht="51.75" customHeight="1">
      <c r="A7" s="3" t="s">
        <v>22</v>
      </c>
      <c r="B7" s="40" t="s">
        <v>23</v>
      </c>
      <c r="C7" s="22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</row>
    <row r="8" ht="21.75" customHeight="1">
      <c r="A8" s="3" t="s">
        <v>24</v>
      </c>
      <c r="B8" s="5" t="s">
        <v>132</v>
      </c>
      <c r="C8" s="22"/>
    </row>
    <row r="9" ht="21.75" customHeight="1">
      <c r="A9" s="3" t="s">
        <v>26</v>
      </c>
      <c r="B9" s="12" t="s">
        <v>85</v>
      </c>
      <c r="C9" s="15"/>
    </row>
    <row r="10" ht="21.75" customHeight="1">
      <c r="A10" s="3" t="s">
        <v>28</v>
      </c>
      <c r="B10" s="12" t="s">
        <v>133</v>
      </c>
      <c r="C10" s="15"/>
    </row>
    <row r="11" ht="21.75" customHeight="1">
      <c r="A11" s="3" t="s">
        <v>41</v>
      </c>
      <c r="B11" s="12" t="s">
        <v>134</v>
      </c>
      <c r="C11" s="15"/>
    </row>
    <row r="12" ht="21.75" customHeight="1">
      <c r="A12" s="3" t="s">
        <v>48</v>
      </c>
      <c r="B12" s="12" t="s">
        <v>136</v>
      </c>
      <c r="C12" s="15"/>
    </row>
    <row r="13" ht="21.75" customHeight="1">
      <c r="A13" s="3" t="s">
        <v>53</v>
      </c>
      <c r="B13" s="12" t="s">
        <v>137</v>
      </c>
      <c r="C13" s="15"/>
    </row>
    <row r="14" ht="21.75" customHeight="1">
      <c r="A14" s="4" t="s">
        <v>57</v>
      </c>
      <c r="B14" s="12" t="s">
        <v>128</v>
      </c>
      <c r="C14" s="15"/>
    </row>
    <row r="15" ht="21.75" customHeight="1">
      <c r="A15" s="3" t="s">
        <v>79</v>
      </c>
      <c r="B15" s="18" t="s">
        <v>138</v>
      </c>
      <c r="C15" s="15"/>
    </row>
  </sheetData>
  <mergeCells count="9">
    <mergeCell ref="B14:C14"/>
    <mergeCell ref="B15:C15"/>
    <mergeCell ref="A1:C1"/>
    <mergeCell ref="A2:C2"/>
    <mergeCell ref="B9:C9"/>
    <mergeCell ref="B10:C10"/>
    <mergeCell ref="B11:C11"/>
    <mergeCell ref="B12:C12"/>
    <mergeCell ref="B13:C13"/>
  </mergeCells>
  <hyperlinks>
    <hyperlink r:id="rId1" ref="F5"/>
    <hyperlink r:id="rId2" ref="B6"/>
    <hyperlink r:id="rId3" ref="F6"/>
  </hyperlinks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31.38"/>
    <col customWidth="1" min="3" max="3" width="35.13"/>
    <col customWidth="1" min="10" max="10" width="15.88"/>
  </cols>
  <sheetData>
    <row r="1" ht="33.0" customHeight="1">
      <c r="A1" s="1" t="s">
        <v>0</v>
      </c>
    </row>
    <row r="2">
      <c r="A2" s="2" t="s">
        <v>90</v>
      </c>
    </row>
    <row r="3" ht="49.5" customHeight="1">
      <c r="A3" s="3" t="s">
        <v>5</v>
      </c>
      <c r="B3" s="21" t="s">
        <v>94</v>
      </c>
      <c r="C3" s="6"/>
      <c r="F3" s="23" t="s">
        <v>96</v>
      </c>
      <c r="G3" s="24" t="s">
        <v>101</v>
      </c>
      <c r="H3" s="25" t="s">
        <v>105</v>
      </c>
      <c r="I3" s="24" t="s">
        <v>108</v>
      </c>
      <c r="J3" s="25" t="s">
        <v>109</v>
      </c>
    </row>
    <row r="4" ht="21.75" customHeight="1">
      <c r="A4" s="3" t="s">
        <v>10</v>
      </c>
      <c r="B4" s="20" t="s">
        <v>110</v>
      </c>
      <c r="C4" s="22"/>
      <c r="F4" s="27"/>
      <c r="G4" s="28"/>
      <c r="H4" s="29"/>
      <c r="I4" s="28"/>
      <c r="J4" s="29"/>
      <c r="K4" s="17" t="s">
        <v>111</v>
      </c>
      <c r="L4" s="17" t="s">
        <v>112</v>
      </c>
    </row>
    <row r="5" ht="41.25" customHeight="1">
      <c r="A5" s="3" t="s">
        <v>15</v>
      </c>
      <c r="B5" s="20" t="s">
        <v>113</v>
      </c>
      <c r="C5" s="22"/>
      <c r="F5" s="31" t="s">
        <v>114</v>
      </c>
      <c r="G5" s="35">
        <v>395371.0</v>
      </c>
      <c r="H5" s="35">
        <v>3824.0</v>
      </c>
      <c r="I5" s="35">
        <v>103.0</v>
      </c>
      <c r="J5" s="39" t="s">
        <v>116</v>
      </c>
      <c r="K5" s="42">
        <f t="shared" ref="K5:K10" si="1">0.4</f>
        <v>0.4</v>
      </c>
      <c r="L5" s="42">
        <f t="shared" ref="L5:L10" si="2">0.6</f>
        <v>0.6</v>
      </c>
    </row>
    <row r="6" ht="34.5" customHeight="1">
      <c r="A6" s="3" t="s">
        <v>18</v>
      </c>
      <c r="B6" s="30" t="s">
        <v>139</v>
      </c>
      <c r="C6" s="44"/>
      <c r="D6" s="33"/>
      <c r="E6" s="33"/>
      <c r="F6" s="31" t="s">
        <v>143</v>
      </c>
      <c r="G6" s="35">
        <v>395371.0</v>
      </c>
      <c r="H6" s="35">
        <v>3824.0</v>
      </c>
      <c r="I6" s="35">
        <v>103.0</v>
      </c>
      <c r="J6" s="39" t="s">
        <v>144</v>
      </c>
      <c r="K6" s="42">
        <f t="shared" si="1"/>
        <v>0.4</v>
      </c>
      <c r="L6" s="42">
        <f t="shared" si="2"/>
        <v>0.6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</row>
    <row r="7" ht="21.75" customHeight="1">
      <c r="A7" s="3" t="s">
        <v>24</v>
      </c>
      <c r="B7" s="12" t="s">
        <v>145</v>
      </c>
      <c r="C7" s="15"/>
      <c r="G7" s="35">
        <v>395371.0</v>
      </c>
      <c r="H7" s="35">
        <v>3824.0</v>
      </c>
      <c r="I7" s="35">
        <v>103.0</v>
      </c>
      <c r="J7" s="39" t="s">
        <v>146</v>
      </c>
      <c r="K7" s="42">
        <f t="shared" si="1"/>
        <v>0.4</v>
      </c>
      <c r="L7" s="42">
        <f t="shared" si="2"/>
        <v>0.6</v>
      </c>
    </row>
    <row r="8" ht="21.75" customHeight="1">
      <c r="A8" s="3" t="s">
        <v>26</v>
      </c>
      <c r="B8" s="12" t="s">
        <v>147</v>
      </c>
      <c r="C8" s="15"/>
      <c r="F8" s="31" t="s">
        <v>148</v>
      </c>
      <c r="G8" s="35">
        <v>343973.0</v>
      </c>
      <c r="H8" s="35">
        <v>3824.0</v>
      </c>
      <c r="I8" s="35">
        <v>90.0</v>
      </c>
      <c r="J8" s="39" t="s">
        <v>146</v>
      </c>
      <c r="K8" s="42">
        <f t="shared" si="1"/>
        <v>0.4</v>
      </c>
      <c r="L8" s="42">
        <f t="shared" si="2"/>
        <v>0.6</v>
      </c>
    </row>
    <row r="9" ht="21.75" customHeight="1">
      <c r="A9" s="3" t="s">
        <v>28</v>
      </c>
      <c r="B9" s="12" t="s">
        <v>149</v>
      </c>
      <c r="C9" s="15"/>
      <c r="F9" s="31" t="s">
        <v>150</v>
      </c>
      <c r="G9" s="35">
        <v>319895.0</v>
      </c>
      <c r="H9" s="35">
        <v>3824.0</v>
      </c>
      <c r="I9" s="35">
        <v>84.0</v>
      </c>
      <c r="J9" s="39" t="s">
        <v>146</v>
      </c>
      <c r="K9" s="42">
        <f t="shared" si="1"/>
        <v>0.4</v>
      </c>
      <c r="L9" s="42">
        <f t="shared" si="2"/>
        <v>0.6</v>
      </c>
    </row>
    <row r="10" ht="21.75" customHeight="1">
      <c r="A10" s="3" t="s">
        <v>41</v>
      </c>
      <c r="B10" s="12" t="s">
        <v>151</v>
      </c>
      <c r="C10" s="15"/>
      <c r="F10" s="31" t="s">
        <v>152</v>
      </c>
      <c r="G10" s="35">
        <v>319895.0</v>
      </c>
      <c r="H10" s="35">
        <v>3824.0</v>
      </c>
      <c r="I10" s="35">
        <v>84.0</v>
      </c>
      <c r="J10" s="39" t="s">
        <v>153</v>
      </c>
      <c r="K10" s="42">
        <f t="shared" si="1"/>
        <v>0.4</v>
      </c>
      <c r="L10" s="42">
        <f t="shared" si="2"/>
        <v>0.6</v>
      </c>
    </row>
    <row r="11" ht="21.75" customHeight="1">
      <c r="A11" s="3" t="s">
        <v>48</v>
      </c>
      <c r="B11" s="12" t="s">
        <v>154</v>
      </c>
      <c r="C11" s="15"/>
    </row>
    <row r="12" ht="21.75" customHeight="1">
      <c r="A12" s="3" t="s">
        <v>129</v>
      </c>
      <c r="B12" s="12" t="s">
        <v>155</v>
      </c>
      <c r="C12" s="15"/>
    </row>
    <row r="13" ht="21.75" customHeight="1">
      <c r="A13" s="4" t="s">
        <v>57</v>
      </c>
      <c r="B13" s="12" t="s">
        <v>128</v>
      </c>
      <c r="C13" s="15"/>
    </row>
    <row r="14" ht="21.75" customHeight="1">
      <c r="A14" s="3" t="s">
        <v>79</v>
      </c>
      <c r="B14" s="18" t="s">
        <v>80</v>
      </c>
      <c r="C14" s="15"/>
      <c r="I14" s="43">
        <f>I9*K9</f>
        <v>33.6</v>
      </c>
      <c r="J14" s="45">
        <f>I10-I14</f>
        <v>50.4</v>
      </c>
    </row>
    <row r="15" ht="21.75" customHeight="1">
      <c r="I15" s="43">
        <f t="shared" ref="I15:J15" si="3">I14*1000</f>
        <v>33600</v>
      </c>
      <c r="J15" s="43">
        <f t="shared" si="3"/>
        <v>50400</v>
      </c>
    </row>
    <row r="16">
      <c r="I16" s="43">
        <f>I15/400</f>
        <v>84</v>
      </c>
      <c r="J16" s="43">
        <f>J15/180</f>
        <v>280</v>
      </c>
    </row>
    <row r="17">
      <c r="I17" s="46">
        <f>SUM(I16:J16)</f>
        <v>364</v>
      </c>
      <c r="K17" s="17" t="s">
        <v>156</v>
      </c>
    </row>
  </sheetData>
  <mergeCells count="16">
    <mergeCell ref="A1:C1"/>
    <mergeCell ref="A2:C2"/>
    <mergeCell ref="F3:F4"/>
    <mergeCell ref="G3:G4"/>
    <mergeCell ref="H3:H4"/>
    <mergeCell ref="I3:I4"/>
    <mergeCell ref="J3:J4"/>
    <mergeCell ref="B14:C14"/>
    <mergeCell ref="I17:J17"/>
    <mergeCell ref="B7:C7"/>
    <mergeCell ref="B8:C8"/>
    <mergeCell ref="B9:C9"/>
    <mergeCell ref="B10:C10"/>
    <mergeCell ref="B11:C11"/>
    <mergeCell ref="B12:C12"/>
    <mergeCell ref="B13:C13"/>
  </mergeCells>
  <hyperlinks>
    <hyperlink r:id="rId1" ref="B6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21.88"/>
    <col customWidth="1" min="3" max="3" width="22.88"/>
  </cols>
  <sheetData>
    <row r="1" ht="33.0" customHeight="1">
      <c r="A1" s="1" t="s">
        <v>0</v>
      </c>
    </row>
    <row r="2">
      <c r="A2" s="2" t="s">
        <v>88</v>
      </c>
    </row>
    <row r="3" ht="28.5" customHeight="1">
      <c r="A3" s="3" t="s">
        <v>5</v>
      </c>
      <c r="B3" s="5" t="s">
        <v>93</v>
      </c>
      <c r="C3" s="22"/>
    </row>
    <row r="4" ht="19.5" customHeight="1">
      <c r="A4" s="3" t="s">
        <v>10</v>
      </c>
      <c r="B4" s="5" t="s">
        <v>99</v>
      </c>
      <c r="C4" s="7"/>
    </row>
    <row r="5" ht="26.25" customHeight="1">
      <c r="A5" s="3" t="s">
        <v>15</v>
      </c>
      <c r="B5" s="5" t="s">
        <v>100</v>
      </c>
      <c r="C5" s="7"/>
    </row>
    <row r="6" ht="58.5" customHeight="1">
      <c r="A6" s="3" t="s">
        <v>18</v>
      </c>
      <c r="B6" s="32" t="s">
        <v>102</v>
      </c>
      <c r="C6" s="7"/>
    </row>
    <row r="7" ht="36.0" customHeight="1">
      <c r="A7" s="3" t="s">
        <v>22</v>
      </c>
      <c r="B7" s="36" t="s">
        <v>115</v>
      </c>
      <c r="C7" s="15"/>
    </row>
    <row r="8" ht="21.75" customHeight="1">
      <c r="A8" s="3" t="s">
        <v>24</v>
      </c>
      <c r="B8" s="12" t="s">
        <v>117</v>
      </c>
      <c r="C8" s="15"/>
    </row>
    <row r="9" ht="21.75" customHeight="1">
      <c r="A9" s="3" t="s">
        <v>26</v>
      </c>
      <c r="B9" s="12" t="s">
        <v>118</v>
      </c>
      <c r="C9" s="15"/>
    </row>
    <row r="10" ht="21.75" customHeight="1">
      <c r="A10" s="3" t="s">
        <v>28</v>
      </c>
      <c r="B10" s="12" t="s">
        <v>119</v>
      </c>
      <c r="C10" s="15"/>
    </row>
    <row r="11" ht="21.75" customHeight="1">
      <c r="A11" s="3" t="s">
        <v>41</v>
      </c>
      <c r="B11" s="12" t="s">
        <v>122</v>
      </c>
      <c r="C11" s="15"/>
    </row>
    <row r="12" ht="21.75" customHeight="1">
      <c r="A12" s="3" t="s">
        <v>124</v>
      </c>
      <c r="B12" s="12" t="s">
        <v>125</v>
      </c>
      <c r="C12" s="15"/>
    </row>
    <row r="13" ht="21.75" customHeight="1">
      <c r="A13" s="4" t="s">
        <v>57</v>
      </c>
      <c r="B13" s="12" t="s">
        <v>128</v>
      </c>
      <c r="C13" s="15"/>
    </row>
    <row r="14" ht="21.75" customHeight="1">
      <c r="A14" s="4" t="s">
        <v>129</v>
      </c>
      <c r="B14" s="12" t="s">
        <v>130</v>
      </c>
      <c r="C14" s="15"/>
    </row>
    <row r="15" ht="21.75" customHeight="1">
      <c r="A15" s="3" t="s">
        <v>79</v>
      </c>
      <c r="B15" s="18">
        <v>2203151.0</v>
      </c>
      <c r="C15" s="15"/>
    </row>
  </sheetData>
  <mergeCells count="12">
    <mergeCell ref="B11:C11"/>
    <mergeCell ref="B12:C12"/>
    <mergeCell ref="B13:C13"/>
    <mergeCell ref="B14:C14"/>
    <mergeCell ref="B15:C15"/>
    <mergeCell ref="A1:C1"/>
    <mergeCell ref="A2:C2"/>
    <mergeCell ref="C3:C6"/>
    <mergeCell ref="B7:C7"/>
    <mergeCell ref="B8:C8"/>
    <mergeCell ref="B9:C9"/>
    <mergeCell ref="B10:C10"/>
  </mergeCells>
  <hyperlinks>
    <hyperlink r:id="rId1" ref="B6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32.5"/>
    <col customWidth="1" min="3" max="3" width="31.25"/>
  </cols>
  <sheetData>
    <row r="1" ht="33.0" customHeight="1">
      <c r="A1" s="1" t="s">
        <v>0</v>
      </c>
    </row>
    <row r="2">
      <c r="A2" s="2" t="s">
        <v>87</v>
      </c>
    </row>
    <row r="3" ht="33.0" customHeight="1">
      <c r="A3" s="3" t="s">
        <v>5</v>
      </c>
      <c r="B3" s="19" t="s">
        <v>91</v>
      </c>
      <c r="C3" s="22"/>
    </row>
    <row r="4" ht="21.75" customHeight="1">
      <c r="A4" s="3" t="s">
        <v>10</v>
      </c>
      <c r="B4" s="19" t="s">
        <v>103</v>
      </c>
      <c r="C4" s="7"/>
    </row>
    <row r="5" ht="21.75" customHeight="1">
      <c r="A5" s="3" t="s">
        <v>15</v>
      </c>
      <c r="B5" s="19" t="s">
        <v>104</v>
      </c>
      <c r="C5" s="7"/>
    </row>
    <row r="6" ht="34.5" customHeight="1">
      <c r="A6" s="3" t="s">
        <v>106</v>
      </c>
      <c r="B6" s="34" t="s">
        <v>107</v>
      </c>
      <c r="C6" s="7"/>
    </row>
    <row r="7" ht="21.75" customHeight="1">
      <c r="A7" s="3" t="s">
        <v>22</v>
      </c>
      <c r="B7" s="38" t="s">
        <v>23</v>
      </c>
      <c r="C7" s="7"/>
    </row>
    <row r="8" ht="21.75" customHeight="1">
      <c r="A8" s="3" t="s">
        <v>24</v>
      </c>
      <c r="B8" s="12" t="s">
        <v>120</v>
      </c>
      <c r="C8" s="14"/>
    </row>
    <row r="9" ht="21.75" customHeight="1">
      <c r="A9" s="3" t="s">
        <v>26</v>
      </c>
      <c r="B9" s="12" t="s">
        <v>121</v>
      </c>
      <c r="C9" s="15"/>
    </row>
    <row r="10" ht="21.75" customHeight="1">
      <c r="A10" s="3" t="s">
        <v>28</v>
      </c>
      <c r="B10" s="12" t="s">
        <v>123</v>
      </c>
      <c r="C10" s="15"/>
    </row>
    <row r="11" ht="21.75" customHeight="1">
      <c r="A11" s="3" t="s">
        <v>41</v>
      </c>
      <c r="B11" s="12" t="s">
        <v>126</v>
      </c>
      <c r="C11" s="15"/>
    </row>
    <row r="12" ht="21.75" customHeight="1">
      <c r="A12" s="3" t="s">
        <v>48</v>
      </c>
      <c r="B12" s="12" t="s">
        <v>127</v>
      </c>
      <c r="C12" s="15"/>
    </row>
    <row r="13" ht="21.75" customHeight="1">
      <c r="A13" s="4" t="s">
        <v>57</v>
      </c>
      <c r="B13" s="12" t="s">
        <v>128</v>
      </c>
      <c r="C13" s="15"/>
    </row>
    <row r="14" ht="21.75" customHeight="1">
      <c r="A14" s="4" t="s">
        <v>129</v>
      </c>
      <c r="B14" s="41" t="s">
        <v>131</v>
      </c>
      <c r="C14" s="15"/>
      <c r="E14" s="17" t="s">
        <v>135</v>
      </c>
      <c r="F14" s="43">
        <f>30*150/1000</f>
        <v>4.5</v>
      </c>
      <c r="G14" s="17" t="s">
        <v>140</v>
      </c>
    </row>
    <row r="15" ht="21.75" customHeight="1">
      <c r="A15" s="3" t="s">
        <v>79</v>
      </c>
      <c r="B15" s="18" t="s">
        <v>141</v>
      </c>
      <c r="C15" s="15"/>
      <c r="F15" s="43">
        <f>F14*60</f>
        <v>270</v>
      </c>
      <c r="G15" s="17" t="s">
        <v>142</v>
      </c>
    </row>
  </sheetData>
  <mergeCells count="10">
    <mergeCell ref="B13:C13"/>
    <mergeCell ref="B14:C14"/>
    <mergeCell ref="B15:C15"/>
    <mergeCell ref="A1:C1"/>
    <mergeCell ref="A2:C2"/>
    <mergeCell ref="C3:C8"/>
    <mergeCell ref="B9:C9"/>
    <mergeCell ref="B10:C10"/>
    <mergeCell ref="B11:C11"/>
    <mergeCell ref="B12:C12"/>
  </mergeCells>
  <hyperlinks>
    <hyperlink r:id="rId1" ref="B6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2" max="2" width="32.5"/>
    <col customWidth="1" min="3" max="3" width="35.13"/>
  </cols>
  <sheetData>
    <row r="1" ht="33.0" customHeight="1">
      <c r="A1" s="1" t="s">
        <v>0</v>
      </c>
    </row>
    <row r="2">
      <c r="A2" s="2" t="s">
        <v>157</v>
      </c>
    </row>
    <row r="3" ht="33.0" customHeight="1">
      <c r="A3" s="3" t="s">
        <v>5</v>
      </c>
      <c r="B3" s="5" t="s">
        <v>158</v>
      </c>
      <c r="C3" s="22"/>
    </row>
    <row r="4" ht="21.75" customHeight="1">
      <c r="A4" s="3" t="s">
        <v>10</v>
      </c>
      <c r="B4" s="5" t="s">
        <v>159</v>
      </c>
      <c r="C4" s="22"/>
    </row>
    <row r="5" ht="21.75" customHeight="1">
      <c r="A5" s="3" t="s">
        <v>15</v>
      </c>
      <c r="B5" s="5" t="s">
        <v>104</v>
      </c>
      <c r="C5" s="22"/>
    </row>
    <row r="6" ht="21.75" customHeight="1">
      <c r="A6" s="3" t="s">
        <v>106</v>
      </c>
      <c r="B6" s="9" t="s">
        <v>160</v>
      </c>
      <c r="C6" s="22"/>
    </row>
    <row r="7" ht="21.75" customHeight="1">
      <c r="A7" s="3" t="s">
        <v>22</v>
      </c>
      <c r="B7" s="38" t="s">
        <v>23</v>
      </c>
      <c r="C7" s="22"/>
      <c r="E7" s="48"/>
    </row>
    <row r="8" ht="21.75" customHeight="1">
      <c r="A8" s="3" t="s">
        <v>32</v>
      </c>
      <c r="B8" s="38" t="s">
        <v>170</v>
      </c>
      <c r="C8" s="22"/>
      <c r="E8" s="48"/>
    </row>
    <row r="9" ht="21.75" customHeight="1">
      <c r="A9" s="3" t="s">
        <v>171</v>
      </c>
      <c r="B9" s="38" t="s">
        <v>172</v>
      </c>
      <c r="C9" s="15"/>
      <c r="E9" s="48"/>
    </row>
    <row r="10" ht="21.75" customHeight="1">
      <c r="A10" s="3" t="s">
        <v>24</v>
      </c>
      <c r="B10" s="12" t="s">
        <v>173</v>
      </c>
      <c r="C10" s="15"/>
    </row>
    <row r="11" ht="21.75" customHeight="1">
      <c r="A11" s="49" t="s">
        <v>26</v>
      </c>
      <c r="B11" s="12" t="s">
        <v>175</v>
      </c>
      <c r="C11" s="15"/>
      <c r="D11" s="43">
        <f>200</f>
        <v>200</v>
      </c>
    </row>
    <row r="12" ht="21.75" customHeight="1">
      <c r="A12" s="49" t="s">
        <v>28</v>
      </c>
      <c r="B12" s="12" t="s">
        <v>178</v>
      </c>
      <c r="C12" s="15"/>
    </row>
    <row r="13" ht="21.75" customHeight="1">
      <c r="A13" s="3" t="s">
        <v>41</v>
      </c>
      <c r="B13" s="50" t="s">
        <v>180</v>
      </c>
      <c r="C13" s="51"/>
    </row>
    <row r="14" ht="21.75" customHeight="1">
      <c r="A14" s="3" t="s">
        <v>48</v>
      </c>
      <c r="B14" s="12" t="s">
        <v>183</v>
      </c>
      <c r="C14" s="15"/>
    </row>
    <row r="15" ht="21.75" customHeight="1">
      <c r="A15" s="4" t="s">
        <v>57</v>
      </c>
      <c r="B15" s="12" t="s">
        <v>68</v>
      </c>
      <c r="C15" s="15"/>
    </row>
    <row r="16" ht="21.75" customHeight="1">
      <c r="A16" s="3" t="s">
        <v>79</v>
      </c>
      <c r="B16" s="18" t="s">
        <v>188</v>
      </c>
      <c r="C16" s="15"/>
    </row>
    <row r="20">
      <c r="B20" s="52" t="s">
        <v>191</v>
      </c>
      <c r="C20" s="53">
        <v>200.0</v>
      </c>
      <c r="D20" s="53" t="s">
        <v>198</v>
      </c>
    </row>
    <row r="21">
      <c r="B21" s="52" t="s">
        <v>199</v>
      </c>
      <c r="C21" s="53">
        <v>300.0</v>
      </c>
      <c r="D21" s="53" t="s">
        <v>200</v>
      </c>
    </row>
    <row r="23">
      <c r="B23" s="52" t="s">
        <v>201</v>
      </c>
      <c r="C23" s="55">
        <f>3.25</f>
        <v>3.25</v>
      </c>
      <c r="D23" s="53" t="s">
        <v>202</v>
      </c>
    </row>
    <row r="24">
      <c r="B24" s="52" t="s">
        <v>203</v>
      </c>
      <c r="C24" s="55">
        <f>11.4</f>
        <v>11.4</v>
      </c>
      <c r="D24" s="53" t="s">
        <v>204</v>
      </c>
    </row>
    <row r="26">
      <c r="B26" s="53" t="s">
        <v>205</v>
      </c>
      <c r="C26" s="55">
        <f>80-3.5*2-C23</f>
        <v>69.75</v>
      </c>
      <c r="D26" s="53" t="s">
        <v>202</v>
      </c>
      <c r="E26" s="17" t="s">
        <v>206</v>
      </c>
    </row>
    <row r="27">
      <c r="B27" s="53" t="s">
        <v>207</v>
      </c>
      <c r="C27" s="55">
        <f>C23+3.5</f>
        <v>6.75</v>
      </c>
      <c r="D27" s="53" t="s">
        <v>202</v>
      </c>
      <c r="E27" s="17" t="s">
        <v>208</v>
      </c>
    </row>
    <row r="28">
      <c r="B28" s="53" t="s">
        <v>209</v>
      </c>
      <c r="C28" s="55">
        <f>ROUNDDOWN(C26/C27,0)+1</f>
        <v>11</v>
      </c>
      <c r="D28" s="53" t="s">
        <v>210</v>
      </c>
    </row>
    <row r="29">
      <c r="B29" s="53" t="s">
        <v>211</v>
      </c>
      <c r="C29" s="56">
        <f>C28*C24/1000</f>
        <v>0.1254</v>
      </c>
      <c r="D29" s="53" t="s">
        <v>212</v>
      </c>
    </row>
    <row r="30">
      <c r="B30" s="53"/>
      <c r="C30" s="55"/>
      <c r="D30" s="53"/>
    </row>
    <row r="31">
      <c r="B31" s="53" t="s">
        <v>213</v>
      </c>
      <c r="C31" s="55">
        <f>17.16</f>
        <v>17.16</v>
      </c>
      <c r="D31" s="53" t="s">
        <v>212</v>
      </c>
    </row>
    <row r="32">
      <c r="B32" s="53" t="s">
        <v>214</v>
      </c>
      <c r="C32" s="53">
        <f>ROUNDUP(C31/C29,0)</f>
        <v>137</v>
      </c>
      <c r="D32" s="53"/>
    </row>
    <row r="33">
      <c r="B33" s="53" t="s">
        <v>215</v>
      </c>
      <c r="C33" s="55">
        <f>C32*C27/100</f>
        <v>9.2475</v>
      </c>
      <c r="D33" s="53" t="s">
        <v>184</v>
      </c>
    </row>
  </sheetData>
  <mergeCells count="10">
    <mergeCell ref="B14:C14"/>
    <mergeCell ref="B15:C15"/>
    <mergeCell ref="B16:C16"/>
    <mergeCell ref="A1:C1"/>
    <mergeCell ref="A2:C2"/>
    <mergeCell ref="B9:C9"/>
    <mergeCell ref="B10:C10"/>
    <mergeCell ref="B11:C11"/>
    <mergeCell ref="B12:C12"/>
    <mergeCell ref="B13:C13"/>
  </mergeCells>
  <hyperlinks>
    <hyperlink r:id="rId1" ref="B6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2" max="2" width="32.5"/>
    <col customWidth="1" min="3" max="3" width="35.13"/>
  </cols>
  <sheetData>
    <row r="1" ht="33.0" customHeight="1">
      <c r="A1" s="1" t="s">
        <v>0</v>
      </c>
      <c r="D1" s="47" t="s">
        <v>161</v>
      </c>
    </row>
    <row r="2">
      <c r="A2" s="2" t="s">
        <v>162</v>
      </c>
    </row>
    <row r="3" ht="33.0" customHeight="1">
      <c r="A3" s="3" t="s">
        <v>5</v>
      </c>
      <c r="B3" s="5" t="s">
        <v>163</v>
      </c>
      <c r="C3" s="22"/>
    </row>
    <row r="4" ht="21.75" customHeight="1">
      <c r="A4" s="3" t="s">
        <v>15</v>
      </c>
      <c r="B4" s="5" t="s">
        <v>164</v>
      </c>
      <c r="C4" s="22"/>
      <c r="G4" s="17" t="s">
        <v>165</v>
      </c>
    </row>
    <row r="5" ht="38.25" customHeight="1">
      <c r="A5" s="3" t="s">
        <v>106</v>
      </c>
      <c r="B5" s="9" t="s">
        <v>166</v>
      </c>
      <c r="C5" s="22"/>
    </row>
    <row r="6" ht="21.75" customHeight="1">
      <c r="A6" s="3" t="s">
        <v>22</v>
      </c>
      <c r="B6" s="38" t="s">
        <v>167</v>
      </c>
      <c r="C6" s="22"/>
    </row>
    <row r="7" ht="21.75" customHeight="1">
      <c r="A7" s="3" t="s">
        <v>32</v>
      </c>
      <c r="B7" s="38" t="s">
        <v>33</v>
      </c>
      <c r="C7" s="22"/>
      <c r="E7" s="17">
        <v>5.0</v>
      </c>
      <c r="F7" s="17" t="s">
        <v>168</v>
      </c>
    </row>
    <row r="8" ht="21.75" customHeight="1">
      <c r="A8" s="3" t="s">
        <v>24</v>
      </c>
      <c r="B8" s="12" t="s">
        <v>169</v>
      </c>
      <c r="C8" s="15"/>
      <c r="E8" s="43">
        <f>4</f>
        <v>4</v>
      </c>
      <c r="F8" s="17" t="s">
        <v>174</v>
      </c>
    </row>
    <row r="9" ht="21.75" customHeight="1">
      <c r="A9" s="49" t="s">
        <v>26</v>
      </c>
      <c r="B9" s="12" t="s">
        <v>175</v>
      </c>
      <c r="C9" s="15"/>
      <c r="E9" s="43">
        <f>E7*E8</f>
        <v>20</v>
      </c>
      <c r="F9" s="17" t="s">
        <v>184</v>
      </c>
    </row>
    <row r="10" ht="21.75" customHeight="1">
      <c r="A10" s="3" t="s">
        <v>48</v>
      </c>
      <c r="B10" s="12" t="s">
        <v>185</v>
      </c>
      <c r="C10" s="15"/>
    </row>
    <row r="11" ht="21.75" customHeight="1">
      <c r="A11" s="4" t="s">
        <v>57</v>
      </c>
      <c r="B11" s="12" t="s">
        <v>186</v>
      </c>
      <c r="C11" s="15"/>
    </row>
    <row r="12" ht="21.75" customHeight="1">
      <c r="A12" s="4" t="s">
        <v>129</v>
      </c>
      <c r="B12" s="41" t="s">
        <v>190</v>
      </c>
      <c r="C12" s="15"/>
    </row>
    <row r="13" ht="21.75" customHeight="1">
      <c r="A13" s="3" t="s">
        <v>79</v>
      </c>
      <c r="B13" s="18" t="s">
        <v>193</v>
      </c>
      <c r="C13" s="15"/>
    </row>
    <row r="22">
      <c r="A22" s="54" t="s">
        <v>197</v>
      </c>
    </row>
  </sheetData>
  <mergeCells count="8">
    <mergeCell ref="A1:C1"/>
    <mergeCell ref="A2:C2"/>
    <mergeCell ref="B8:C8"/>
    <mergeCell ref="B9:C9"/>
    <mergeCell ref="B10:C10"/>
    <mergeCell ref="B11:C11"/>
    <mergeCell ref="B12:C12"/>
    <mergeCell ref="B13:C13"/>
  </mergeCells>
  <hyperlinks>
    <hyperlink r:id="rId1" ref="B5"/>
    <hyperlink r:id="rId2" ref="A22"/>
  </hyperlinks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38.88"/>
    <col customWidth="1" min="3" max="3" width="33.0"/>
  </cols>
  <sheetData>
    <row r="1" ht="33.0" customHeight="1">
      <c r="A1" s="1" t="s">
        <v>0</v>
      </c>
    </row>
    <row r="2">
      <c r="A2" s="2" t="s">
        <v>176</v>
      </c>
    </row>
    <row r="3" ht="21.75" customHeight="1">
      <c r="A3" s="4" t="s">
        <v>5</v>
      </c>
      <c r="B3" s="5" t="s">
        <v>177</v>
      </c>
      <c r="C3" s="6"/>
    </row>
    <row r="4" ht="21.75" customHeight="1">
      <c r="A4" s="4" t="s">
        <v>10</v>
      </c>
      <c r="B4" s="5" t="s">
        <v>179</v>
      </c>
      <c r="C4" s="7"/>
    </row>
    <row r="5" ht="21.75" customHeight="1">
      <c r="A5" s="5" t="s">
        <v>15</v>
      </c>
      <c r="B5" s="5" t="s">
        <v>181</v>
      </c>
      <c r="C5" s="7"/>
    </row>
    <row r="6" ht="21.75" customHeight="1">
      <c r="A6" s="5" t="s">
        <v>18</v>
      </c>
      <c r="B6" s="9" t="s">
        <v>182</v>
      </c>
      <c r="C6" s="7"/>
    </row>
    <row r="7" ht="21.75" customHeight="1">
      <c r="A7" s="5" t="s">
        <v>22</v>
      </c>
      <c r="B7" s="5" t="s">
        <v>23</v>
      </c>
      <c r="C7" s="7"/>
    </row>
    <row r="8" ht="21.75" customHeight="1">
      <c r="A8" s="5" t="s">
        <v>51</v>
      </c>
      <c r="B8" s="5" t="s">
        <v>187</v>
      </c>
      <c r="C8" s="7"/>
    </row>
    <row r="9" ht="21.75" customHeight="1">
      <c r="A9" s="4" t="s">
        <v>24</v>
      </c>
      <c r="B9" s="5" t="s">
        <v>45</v>
      </c>
      <c r="C9" s="7"/>
    </row>
    <row r="10" ht="21.75" customHeight="1">
      <c r="A10" s="4" t="s">
        <v>28</v>
      </c>
      <c r="B10" s="5" t="s">
        <v>189</v>
      </c>
      <c r="C10" s="14"/>
    </row>
    <row r="11" ht="21.75" customHeight="1">
      <c r="A11" s="4" t="s">
        <v>26</v>
      </c>
      <c r="B11" s="12" t="s">
        <v>190</v>
      </c>
      <c r="C11" s="15"/>
    </row>
    <row r="12" ht="21.75" customHeight="1">
      <c r="A12" s="4" t="s">
        <v>41</v>
      </c>
      <c r="B12" s="12" t="s">
        <v>192</v>
      </c>
      <c r="C12" s="15"/>
    </row>
    <row r="13" ht="21.75" customHeight="1">
      <c r="A13" s="4" t="s">
        <v>48</v>
      </c>
      <c r="B13" s="12" t="s">
        <v>194</v>
      </c>
      <c r="C13" s="15"/>
    </row>
    <row r="14" ht="21.75" customHeight="1">
      <c r="A14" s="4" t="s">
        <v>57</v>
      </c>
      <c r="B14" s="12" t="s">
        <v>195</v>
      </c>
      <c r="C14" s="15"/>
    </row>
    <row r="15" ht="21.75" customHeight="1">
      <c r="A15" s="4" t="s">
        <v>63</v>
      </c>
      <c r="B15" s="12" t="s">
        <v>196</v>
      </c>
      <c r="C15" s="15"/>
    </row>
    <row r="16">
      <c r="A16" s="4" t="s">
        <v>79</v>
      </c>
      <c r="B16" s="18" t="s">
        <v>80</v>
      </c>
      <c r="C16" s="15"/>
    </row>
  </sheetData>
  <mergeCells count="9">
    <mergeCell ref="B15:C15"/>
    <mergeCell ref="B16:C16"/>
    <mergeCell ref="A1:C1"/>
    <mergeCell ref="A2:C2"/>
    <mergeCell ref="C3:C10"/>
    <mergeCell ref="B11:C11"/>
    <mergeCell ref="B12:C12"/>
    <mergeCell ref="B13:C13"/>
    <mergeCell ref="B14:C14"/>
  </mergeCells>
  <hyperlinks>
    <hyperlink r:id="rId1" ref="B6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25.63"/>
    <col customWidth="1" min="3" max="3" width="27.75"/>
  </cols>
  <sheetData>
    <row r="1">
      <c r="A1" s="1" t="s">
        <v>0</v>
      </c>
    </row>
    <row r="2">
      <c r="A2" s="2" t="s">
        <v>216</v>
      </c>
    </row>
    <row r="3">
      <c r="A3" s="4" t="s">
        <v>5</v>
      </c>
      <c r="B3" s="5" t="s">
        <v>217</v>
      </c>
      <c r="C3" s="6"/>
    </row>
    <row r="4">
      <c r="A4" s="4" t="s">
        <v>10</v>
      </c>
      <c r="B4" s="5" t="s">
        <v>218</v>
      </c>
      <c r="C4" s="7"/>
    </row>
    <row r="5">
      <c r="A5" s="4" t="s">
        <v>15</v>
      </c>
      <c r="B5" s="5" t="s">
        <v>219</v>
      </c>
      <c r="C5" s="7"/>
    </row>
    <row r="6">
      <c r="A6" s="4" t="s">
        <v>18</v>
      </c>
      <c r="B6" s="10" t="s">
        <v>220</v>
      </c>
      <c r="C6" s="7"/>
    </row>
    <row r="7">
      <c r="A7" s="4" t="s">
        <v>22</v>
      </c>
      <c r="B7" s="5" t="s">
        <v>23</v>
      </c>
      <c r="C7" s="7"/>
    </row>
    <row r="8">
      <c r="A8" s="4" t="s">
        <v>24</v>
      </c>
      <c r="B8" s="5" t="s">
        <v>225</v>
      </c>
      <c r="C8" s="7"/>
    </row>
    <row r="9">
      <c r="A9" s="4" t="s">
        <v>26</v>
      </c>
      <c r="B9" s="5" t="s">
        <v>226</v>
      </c>
      <c r="C9" s="7"/>
    </row>
    <row r="10">
      <c r="A10" s="4" t="s">
        <v>28</v>
      </c>
      <c r="B10" s="12" t="s">
        <v>227</v>
      </c>
      <c r="C10" s="14"/>
    </row>
    <row r="11">
      <c r="A11" s="4" t="s">
        <v>228</v>
      </c>
      <c r="B11" s="12" t="s">
        <v>229</v>
      </c>
      <c r="C11" s="15"/>
    </row>
    <row r="12">
      <c r="A12" s="3" t="s">
        <v>51</v>
      </c>
      <c r="B12" s="12" t="s">
        <v>230</v>
      </c>
      <c r="C12" s="15"/>
    </row>
    <row r="13">
      <c r="A13" s="3" t="s">
        <v>231</v>
      </c>
      <c r="B13" s="12" t="s">
        <v>232</v>
      </c>
      <c r="C13" s="15"/>
    </row>
    <row r="14">
      <c r="A14" s="3" t="s">
        <v>48</v>
      </c>
      <c r="B14" s="12" t="s">
        <v>237</v>
      </c>
      <c r="C14" s="15"/>
    </row>
    <row r="15">
      <c r="A15" s="4" t="s">
        <v>67</v>
      </c>
      <c r="B15" s="12" t="s">
        <v>240</v>
      </c>
      <c r="C15" s="15"/>
    </row>
    <row r="16">
      <c r="A16" s="4" t="s">
        <v>242</v>
      </c>
      <c r="B16" s="12" t="s">
        <v>243</v>
      </c>
      <c r="C16" s="15"/>
    </row>
    <row r="17">
      <c r="A17" s="4" t="s">
        <v>79</v>
      </c>
      <c r="B17" s="18" t="s">
        <v>80</v>
      </c>
      <c r="C17" s="15"/>
    </row>
  </sheetData>
  <mergeCells count="10">
    <mergeCell ref="B15:C15"/>
    <mergeCell ref="B16:C16"/>
    <mergeCell ref="B17:C17"/>
    <mergeCell ref="A1:C1"/>
    <mergeCell ref="A2:C2"/>
    <mergeCell ref="C3:C10"/>
    <mergeCell ref="B11:C11"/>
    <mergeCell ref="B12:C12"/>
    <mergeCell ref="B13:C13"/>
    <mergeCell ref="B14:C14"/>
  </mergeCells>
  <hyperlinks>
    <hyperlink r:id="rId1" ref="B6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25.0"/>
    <col customWidth="1" min="3" max="3" width="32.63"/>
  </cols>
  <sheetData>
    <row r="1" ht="33.0" customHeight="1">
      <c r="A1" s="1" t="s">
        <v>0</v>
      </c>
    </row>
    <row r="2">
      <c r="A2" s="2" t="s">
        <v>221</v>
      </c>
    </row>
    <row r="3" ht="21.75" customHeight="1">
      <c r="A3" s="4" t="s">
        <v>5</v>
      </c>
      <c r="B3" s="5" t="s">
        <v>222</v>
      </c>
      <c r="C3" s="6"/>
    </row>
    <row r="4" ht="21.75" customHeight="1">
      <c r="A4" s="4" t="s">
        <v>10</v>
      </c>
      <c r="B4" s="5" t="s">
        <v>223</v>
      </c>
      <c r="C4" s="22"/>
    </row>
    <row r="5" ht="21.75" customHeight="1">
      <c r="A5" s="4" t="s">
        <v>15</v>
      </c>
      <c r="B5" s="5" t="s">
        <v>104</v>
      </c>
      <c r="C5" s="22"/>
    </row>
    <row r="6" ht="21.75" customHeight="1">
      <c r="A6" s="4" t="s">
        <v>18</v>
      </c>
      <c r="B6" s="9" t="s">
        <v>224</v>
      </c>
      <c r="C6" s="22"/>
    </row>
    <row r="7" ht="21.75" customHeight="1">
      <c r="A7" s="4" t="s">
        <v>233</v>
      </c>
      <c r="B7" s="5" t="s">
        <v>234</v>
      </c>
      <c r="C7" s="22"/>
    </row>
    <row r="8" ht="21.75" customHeight="1">
      <c r="A8" s="4" t="s">
        <v>235</v>
      </c>
      <c r="B8" s="5" t="s">
        <v>236</v>
      </c>
      <c r="C8" s="22"/>
    </row>
    <row r="9" ht="21.75" customHeight="1">
      <c r="A9" s="4" t="s">
        <v>24</v>
      </c>
      <c r="B9" s="5" t="s">
        <v>238</v>
      </c>
      <c r="C9" s="22"/>
    </row>
    <row r="10" ht="21.75" customHeight="1">
      <c r="A10" s="4" t="s">
        <v>26</v>
      </c>
      <c r="B10" s="5" t="s">
        <v>239</v>
      </c>
      <c r="C10" s="22"/>
    </row>
    <row r="11" ht="21.75" customHeight="1">
      <c r="A11" s="4" t="s">
        <v>28</v>
      </c>
      <c r="B11" s="12" t="s">
        <v>241</v>
      </c>
      <c r="C11" s="15"/>
    </row>
    <row r="12" ht="21.75" customHeight="1">
      <c r="A12" s="4" t="s">
        <v>41</v>
      </c>
      <c r="B12" s="12" t="s">
        <v>244</v>
      </c>
      <c r="C12" s="15"/>
    </row>
    <row r="13" ht="21.75" customHeight="1">
      <c r="A13" s="4" t="s">
        <v>245</v>
      </c>
      <c r="B13" s="12" t="s">
        <v>246</v>
      </c>
      <c r="C13" s="15"/>
    </row>
    <row r="14" ht="21.75" customHeight="1">
      <c r="A14" s="4" t="s">
        <v>247</v>
      </c>
      <c r="B14" s="12" t="s">
        <v>248</v>
      </c>
      <c r="C14" s="15"/>
    </row>
    <row r="15" ht="21.75" customHeight="1">
      <c r="A15" s="4" t="s">
        <v>63</v>
      </c>
      <c r="B15" s="12" t="s">
        <v>249</v>
      </c>
      <c r="C15" s="15"/>
    </row>
    <row r="16" ht="21.75" customHeight="1">
      <c r="A16" s="4" t="s">
        <v>79</v>
      </c>
      <c r="B16" s="18">
        <v>2.32E7</v>
      </c>
      <c r="C16" s="15"/>
    </row>
  </sheetData>
  <mergeCells count="8">
    <mergeCell ref="A1:C1"/>
    <mergeCell ref="A2:C2"/>
    <mergeCell ref="B11:C11"/>
    <mergeCell ref="B12:C12"/>
    <mergeCell ref="B13:C13"/>
    <mergeCell ref="B14:C14"/>
    <mergeCell ref="B15:C15"/>
    <mergeCell ref="B16:C16"/>
  </mergeCells>
  <hyperlinks>
    <hyperlink r:id="rId1" ref="B6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25.0"/>
    <col customWidth="1" min="3" max="3" width="32.63"/>
  </cols>
  <sheetData>
    <row r="1" ht="33.0" customHeight="1">
      <c r="A1" s="1" t="s">
        <v>0</v>
      </c>
    </row>
    <row r="2">
      <c r="A2" s="2" t="s">
        <v>250</v>
      </c>
    </row>
    <row r="3" ht="21.75" customHeight="1">
      <c r="A3" s="4" t="s">
        <v>5</v>
      </c>
      <c r="B3" s="5" t="s">
        <v>222</v>
      </c>
      <c r="C3" s="6"/>
    </row>
    <row r="4" ht="21.75" customHeight="1">
      <c r="A4" s="4" t="s">
        <v>10</v>
      </c>
      <c r="B4" s="5" t="s">
        <v>251</v>
      </c>
      <c r="C4" s="7"/>
    </row>
    <row r="5" ht="21.75" customHeight="1">
      <c r="A5" s="4" t="s">
        <v>15</v>
      </c>
      <c r="B5" s="5" t="s">
        <v>104</v>
      </c>
      <c r="C5" s="7"/>
    </row>
    <row r="6" ht="21.75" customHeight="1">
      <c r="A6" s="4" t="s">
        <v>18</v>
      </c>
      <c r="B6" s="9" t="s">
        <v>252</v>
      </c>
      <c r="C6" s="7"/>
    </row>
    <row r="7" ht="21.75" customHeight="1">
      <c r="A7" s="4" t="s">
        <v>235</v>
      </c>
      <c r="B7" s="5" t="s">
        <v>236</v>
      </c>
      <c r="C7" s="7"/>
    </row>
    <row r="8" ht="21.75" customHeight="1">
      <c r="A8" s="4" t="s">
        <v>24</v>
      </c>
      <c r="B8" s="5" t="s">
        <v>253</v>
      </c>
      <c r="C8" s="7"/>
    </row>
    <row r="9" ht="21.75" customHeight="1">
      <c r="A9" s="4" t="s">
        <v>26</v>
      </c>
      <c r="B9" s="5" t="s">
        <v>254</v>
      </c>
      <c r="C9" s="7"/>
    </row>
    <row r="10" ht="21.75" customHeight="1">
      <c r="A10" s="4" t="s">
        <v>28</v>
      </c>
      <c r="B10" s="12" t="s">
        <v>255</v>
      </c>
      <c r="C10" s="14"/>
    </row>
    <row r="11">
      <c r="A11" s="3" t="s">
        <v>256</v>
      </c>
      <c r="B11" s="57" t="s">
        <v>257</v>
      </c>
      <c r="C11" s="15"/>
    </row>
    <row r="12" ht="21.75" customHeight="1">
      <c r="A12" s="4" t="s">
        <v>63</v>
      </c>
      <c r="B12" s="12" t="s">
        <v>249</v>
      </c>
      <c r="C12" s="15"/>
    </row>
    <row r="13" ht="21.75" customHeight="1">
      <c r="A13" s="4" t="s">
        <v>79</v>
      </c>
      <c r="B13" s="18">
        <v>450000.0</v>
      </c>
      <c r="C13" s="15"/>
    </row>
  </sheetData>
  <mergeCells count="6">
    <mergeCell ref="A1:C1"/>
    <mergeCell ref="A2:C2"/>
    <mergeCell ref="C3:C10"/>
    <mergeCell ref="B11:C11"/>
    <mergeCell ref="B12:C12"/>
    <mergeCell ref="B13:C13"/>
  </mergeCells>
  <hyperlinks>
    <hyperlink r:id="rId1" ref="B6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38.0"/>
    <col customWidth="1" min="3" max="3" width="22.63"/>
    <col customWidth="1" min="7" max="7" width="23.25"/>
    <col customWidth="1" min="9" max="9" width="21.88"/>
  </cols>
  <sheetData>
    <row r="1" ht="33.0" customHeight="1">
      <c r="A1" s="1" t="s">
        <v>0</v>
      </c>
      <c r="M1" s="23" t="s">
        <v>96</v>
      </c>
      <c r="N1" s="24" t="s">
        <v>101</v>
      </c>
      <c r="O1" s="25" t="s">
        <v>105</v>
      </c>
      <c r="P1" s="24" t="s">
        <v>108</v>
      </c>
      <c r="Q1" s="25" t="s">
        <v>109</v>
      </c>
    </row>
    <row r="2">
      <c r="A2" s="2" t="s">
        <v>258</v>
      </c>
      <c r="M2" s="27"/>
      <c r="N2" s="28"/>
      <c r="O2" s="29"/>
      <c r="P2" s="28"/>
      <c r="Q2" s="29"/>
      <c r="R2" s="17" t="s">
        <v>111</v>
      </c>
      <c r="S2" s="17" t="s">
        <v>112</v>
      </c>
    </row>
    <row r="3" ht="21.75" customHeight="1">
      <c r="A3" s="3" t="s">
        <v>5</v>
      </c>
      <c r="B3" s="5" t="s">
        <v>259</v>
      </c>
      <c r="C3" s="22"/>
      <c r="M3" s="31" t="s">
        <v>114</v>
      </c>
      <c r="N3" s="35">
        <v>395371.0</v>
      </c>
      <c r="O3" s="35">
        <v>3824.0</v>
      </c>
      <c r="P3" s="35">
        <v>103.0</v>
      </c>
      <c r="Q3" s="39" t="s">
        <v>116</v>
      </c>
      <c r="R3" s="42">
        <f t="shared" ref="R3:R8" si="1">0.4</f>
        <v>0.4</v>
      </c>
      <c r="S3" s="42">
        <f t="shared" ref="S3:S8" si="2">0.6</f>
        <v>0.6</v>
      </c>
    </row>
    <row r="4" ht="21.75" customHeight="1">
      <c r="A4" s="3" t="s">
        <v>10</v>
      </c>
      <c r="B4" s="5" t="s">
        <v>260</v>
      </c>
      <c r="C4" s="7"/>
      <c r="M4" s="31" t="s">
        <v>143</v>
      </c>
      <c r="N4" s="35">
        <v>395371.0</v>
      </c>
      <c r="O4" s="35">
        <v>3824.0</v>
      </c>
      <c r="P4" s="35">
        <v>103.0</v>
      </c>
      <c r="Q4" s="39" t="s">
        <v>144</v>
      </c>
      <c r="R4" s="42">
        <f t="shared" si="1"/>
        <v>0.4</v>
      </c>
      <c r="S4" s="42">
        <f t="shared" si="2"/>
        <v>0.6</v>
      </c>
    </row>
    <row r="5" ht="21.75" customHeight="1">
      <c r="A5" s="3" t="s">
        <v>15</v>
      </c>
      <c r="B5" s="5" t="s">
        <v>104</v>
      </c>
      <c r="C5" s="7"/>
      <c r="G5" s="58" t="s">
        <v>261</v>
      </c>
      <c r="H5" s="59">
        <f>4</f>
        <v>4</v>
      </c>
      <c r="M5" s="31" t="s">
        <v>262</v>
      </c>
      <c r="N5" s="35">
        <v>395371.0</v>
      </c>
      <c r="O5" s="35">
        <v>3824.0</v>
      </c>
      <c r="P5" s="35">
        <v>103.0</v>
      </c>
      <c r="Q5" s="39" t="s">
        <v>146</v>
      </c>
      <c r="R5" s="42">
        <f t="shared" si="1"/>
        <v>0.4</v>
      </c>
      <c r="S5" s="42">
        <f t="shared" si="2"/>
        <v>0.6</v>
      </c>
    </row>
    <row r="6" ht="16.5" customHeight="1">
      <c r="A6" s="3" t="s">
        <v>106</v>
      </c>
      <c r="B6" s="30" t="s">
        <v>263</v>
      </c>
      <c r="C6" s="7"/>
      <c r="G6" s="60" t="s">
        <v>265</v>
      </c>
      <c r="H6" s="61">
        <f>H5*18</f>
        <v>72</v>
      </c>
      <c r="M6" s="31" t="s">
        <v>148</v>
      </c>
      <c r="N6" s="35">
        <v>343973.0</v>
      </c>
      <c r="O6" s="35">
        <v>3824.0</v>
      </c>
      <c r="P6" s="35">
        <v>90.0</v>
      </c>
      <c r="Q6" s="39" t="s">
        <v>146</v>
      </c>
      <c r="R6" s="42">
        <f t="shared" si="1"/>
        <v>0.4</v>
      </c>
      <c r="S6" s="42">
        <f t="shared" si="2"/>
        <v>0.6</v>
      </c>
    </row>
    <row r="7" ht="21.75" customHeight="1">
      <c r="A7" s="3" t="s">
        <v>22</v>
      </c>
      <c r="B7" s="38" t="s">
        <v>23</v>
      </c>
      <c r="C7" s="7"/>
      <c r="G7" s="60" t="s">
        <v>267</v>
      </c>
      <c r="H7" s="61">
        <f>H6*400/1000</f>
        <v>28.8</v>
      </c>
      <c r="M7" s="31" t="s">
        <v>150</v>
      </c>
      <c r="N7" s="35">
        <v>319895.0</v>
      </c>
      <c r="O7" s="35">
        <v>3824.0</v>
      </c>
      <c r="P7" s="35">
        <v>84.0</v>
      </c>
      <c r="Q7" s="39" t="s">
        <v>146</v>
      </c>
      <c r="R7" s="42">
        <f t="shared" si="1"/>
        <v>0.4</v>
      </c>
      <c r="S7" s="42">
        <f t="shared" si="2"/>
        <v>0.6</v>
      </c>
    </row>
    <row r="8" ht="21.75" customHeight="1">
      <c r="A8" s="3" t="s">
        <v>24</v>
      </c>
      <c r="B8" s="12" t="s">
        <v>269</v>
      </c>
      <c r="C8" s="14"/>
      <c r="G8" s="63" t="s">
        <v>270</v>
      </c>
      <c r="H8" s="66">
        <f>60*H7/45</f>
        <v>38.4</v>
      </c>
      <c r="M8" s="31" t="s">
        <v>152</v>
      </c>
      <c r="N8" s="35">
        <v>319895.0</v>
      </c>
      <c r="O8" s="35">
        <v>3824.0</v>
      </c>
      <c r="P8" s="35">
        <v>84.0</v>
      </c>
      <c r="Q8" s="39" t="s">
        <v>153</v>
      </c>
      <c r="R8" s="42">
        <f t="shared" si="1"/>
        <v>0.4</v>
      </c>
      <c r="S8" s="42">
        <f t="shared" si="2"/>
        <v>0.6</v>
      </c>
    </row>
    <row r="9" ht="21.75" customHeight="1">
      <c r="A9" s="3" t="s">
        <v>26</v>
      </c>
      <c r="B9" s="12" t="s">
        <v>272</v>
      </c>
      <c r="C9" s="15"/>
    </row>
    <row r="10" ht="21.75" customHeight="1">
      <c r="A10" s="3" t="s">
        <v>28</v>
      </c>
      <c r="B10" s="12" t="s">
        <v>273</v>
      </c>
      <c r="C10" s="15"/>
    </row>
    <row r="11" ht="21.75" customHeight="1">
      <c r="A11" s="3" t="s">
        <v>41</v>
      </c>
      <c r="B11" s="12" t="s">
        <v>275</v>
      </c>
      <c r="C11" s="15"/>
    </row>
    <row r="12" ht="21.75" customHeight="1">
      <c r="A12" s="3" t="s">
        <v>48</v>
      </c>
      <c r="B12" s="12" t="s">
        <v>276</v>
      </c>
      <c r="C12" s="15"/>
    </row>
    <row r="13" ht="21.75" customHeight="1">
      <c r="A13" s="4" t="s">
        <v>57</v>
      </c>
      <c r="B13" s="12" t="s">
        <v>128</v>
      </c>
      <c r="C13" s="15"/>
    </row>
    <row r="14" ht="21.75" customHeight="1">
      <c r="A14" s="4" t="s">
        <v>277</v>
      </c>
      <c r="B14" s="41" t="s">
        <v>278</v>
      </c>
      <c r="C14" s="15"/>
    </row>
    <row r="15" ht="21.75" customHeight="1">
      <c r="A15" s="3" t="s">
        <v>79</v>
      </c>
      <c r="B15" s="18" t="s">
        <v>279</v>
      </c>
      <c r="C15" s="15"/>
    </row>
  </sheetData>
  <mergeCells count="15">
    <mergeCell ref="C3:C8"/>
    <mergeCell ref="B9:C9"/>
    <mergeCell ref="B10:C10"/>
    <mergeCell ref="B11:C11"/>
    <mergeCell ref="B12:C12"/>
    <mergeCell ref="B13:C13"/>
    <mergeCell ref="B14:C14"/>
    <mergeCell ref="B15:C15"/>
    <mergeCell ref="A1:C1"/>
    <mergeCell ref="M1:M2"/>
    <mergeCell ref="N1:N2"/>
    <mergeCell ref="O1:O2"/>
    <mergeCell ref="P1:P2"/>
    <mergeCell ref="Q1:Q2"/>
    <mergeCell ref="A2:C2"/>
  </mergeCells>
  <hyperlinks>
    <hyperlink r:id="rId1" ref="B6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34.75"/>
    <col customWidth="1" min="3" max="3" width="30.88"/>
    <col customWidth="1" min="4" max="4" width="20.5"/>
    <col customWidth="1" min="5" max="5" width="5.75"/>
    <col customWidth="1" min="6" max="6" width="20.63"/>
    <col customWidth="1" min="7" max="7" width="5.13"/>
    <col customWidth="1" min="12" max="12" width="16.25"/>
    <col customWidth="1" min="13" max="13" width="20.75"/>
  </cols>
  <sheetData>
    <row r="1">
      <c r="A1" s="1" t="s">
        <v>0</v>
      </c>
      <c r="I1" s="23" t="s">
        <v>96</v>
      </c>
      <c r="J1" s="24" t="s">
        <v>101</v>
      </c>
      <c r="K1" s="25" t="s">
        <v>105</v>
      </c>
      <c r="L1" s="24" t="s">
        <v>108</v>
      </c>
      <c r="M1" s="25" t="s">
        <v>109</v>
      </c>
    </row>
    <row r="2">
      <c r="A2" s="2" t="s">
        <v>264</v>
      </c>
      <c r="I2" s="27"/>
      <c r="J2" s="28"/>
      <c r="K2" s="29"/>
      <c r="L2" s="28"/>
      <c r="M2" s="29"/>
      <c r="N2" s="17" t="s">
        <v>111</v>
      </c>
      <c r="O2" s="17" t="s">
        <v>112</v>
      </c>
    </row>
    <row r="3">
      <c r="A3" s="4" t="s">
        <v>5</v>
      </c>
      <c r="B3" s="5"/>
      <c r="C3" s="6"/>
      <c r="I3" s="31" t="s">
        <v>114</v>
      </c>
      <c r="J3" s="35">
        <v>395371.0</v>
      </c>
      <c r="K3" s="35">
        <v>3824.0</v>
      </c>
      <c r="L3" s="35">
        <v>103.0</v>
      </c>
      <c r="M3" s="39" t="s">
        <v>116</v>
      </c>
      <c r="N3" s="42">
        <f t="shared" ref="N3:N8" si="1">0.4</f>
        <v>0.4</v>
      </c>
      <c r="O3" s="42">
        <f t="shared" ref="O3:O8" si="2">0.6</f>
        <v>0.6</v>
      </c>
    </row>
    <row r="4">
      <c r="A4" s="4" t="s">
        <v>10</v>
      </c>
      <c r="B4" s="5"/>
      <c r="C4" s="7"/>
      <c r="E4" s="62" t="s">
        <v>266</v>
      </c>
      <c r="I4" s="31" t="s">
        <v>143</v>
      </c>
      <c r="J4" s="35">
        <v>395371.0</v>
      </c>
      <c r="K4" s="35">
        <v>3824.0</v>
      </c>
      <c r="L4" s="35">
        <v>103.0</v>
      </c>
      <c r="M4" s="39" t="s">
        <v>144</v>
      </c>
      <c r="N4" s="42">
        <f t="shared" si="1"/>
        <v>0.4</v>
      </c>
      <c r="O4" s="42">
        <f t="shared" si="2"/>
        <v>0.6</v>
      </c>
    </row>
    <row r="5">
      <c r="A5" s="4" t="s">
        <v>15</v>
      </c>
      <c r="B5" s="5"/>
      <c r="C5" s="7"/>
      <c r="I5" s="31" t="s">
        <v>262</v>
      </c>
      <c r="J5" s="35">
        <v>395371.0</v>
      </c>
      <c r="K5" s="35">
        <v>3824.0</v>
      </c>
      <c r="L5" s="35">
        <v>103.0</v>
      </c>
      <c r="M5" s="39" t="s">
        <v>146</v>
      </c>
      <c r="N5" s="42">
        <f t="shared" si="1"/>
        <v>0.4</v>
      </c>
      <c r="O5" s="42">
        <f t="shared" si="2"/>
        <v>0.6</v>
      </c>
    </row>
    <row r="6">
      <c r="A6" s="4" t="s">
        <v>18</v>
      </c>
      <c r="B6" s="9" t="s">
        <v>268</v>
      </c>
      <c r="C6" s="7"/>
      <c r="I6" s="31" t="s">
        <v>148</v>
      </c>
      <c r="J6" s="35">
        <v>343973.0</v>
      </c>
      <c r="K6" s="35">
        <v>3824.0</v>
      </c>
      <c r="L6" s="35">
        <v>90.0</v>
      </c>
      <c r="M6" s="39" t="s">
        <v>146</v>
      </c>
      <c r="N6" s="42">
        <f t="shared" si="1"/>
        <v>0.4</v>
      </c>
      <c r="O6" s="42">
        <f t="shared" si="2"/>
        <v>0.6</v>
      </c>
    </row>
    <row r="7">
      <c r="A7" s="4" t="s">
        <v>22</v>
      </c>
      <c r="B7" s="5"/>
      <c r="C7" s="7"/>
      <c r="D7" s="58" t="s">
        <v>261</v>
      </c>
      <c r="E7" s="64">
        <f>4</f>
        <v>4</v>
      </c>
      <c r="F7" s="65" t="s">
        <v>271</v>
      </c>
      <c r="G7" s="59">
        <f>15</f>
        <v>15</v>
      </c>
      <c r="I7" s="31" t="s">
        <v>150</v>
      </c>
      <c r="J7" s="35">
        <v>319895.0</v>
      </c>
      <c r="K7" s="35">
        <v>3824.0</v>
      </c>
      <c r="L7" s="35">
        <v>84.0</v>
      </c>
      <c r="M7" s="39" t="s">
        <v>146</v>
      </c>
      <c r="N7" s="42">
        <f t="shared" si="1"/>
        <v>0.4</v>
      </c>
      <c r="O7" s="42">
        <f t="shared" si="2"/>
        <v>0.6</v>
      </c>
    </row>
    <row r="8">
      <c r="A8" s="4" t="s">
        <v>24</v>
      </c>
      <c r="B8" s="5"/>
      <c r="C8" s="7"/>
      <c r="D8" s="60" t="s">
        <v>274</v>
      </c>
      <c r="E8" s="67">
        <f>E7*15</f>
        <v>60</v>
      </c>
      <c r="F8" s="68" t="s">
        <v>274</v>
      </c>
      <c r="G8" s="61">
        <f>G7*15</f>
        <v>225</v>
      </c>
      <c r="I8" s="31" t="s">
        <v>152</v>
      </c>
      <c r="J8" s="35">
        <v>319895.0</v>
      </c>
      <c r="K8" s="35">
        <v>3824.0</v>
      </c>
      <c r="L8" s="35">
        <v>84.0</v>
      </c>
      <c r="M8" s="39" t="s">
        <v>153</v>
      </c>
      <c r="N8" s="42">
        <f t="shared" si="1"/>
        <v>0.4</v>
      </c>
      <c r="O8" s="42">
        <f t="shared" si="2"/>
        <v>0.6</v>
      </c>
    </row>
    <row r="9">
      <c r="A9" s="4" t="s">
        <v>26</v>
      </c>
      <c r="B9" s="5"/>
      <c r="C9" s="7"/>
      <c r="D9" s="60" t="s">
        <v>280</v>
      </c>
      <c r="E9" s="67">
        <f>E8*450/1000</f>
        <v>27</v>
      </c>
      <c r="F9" s="68" t="s">
        <v>280</v>
      </c>
      <c r="G9" s="61">
        <f>G8*180/1000</f>
        <v>40.5</v>
      </c>
    </row>
    <row r="10">
      <c r="A10" s="4" t="s">
        <v>28</v>
      </c>
      <c r="B10" s="12"/>
      <c r="C10" s="14"/>
      <c r="D10" s="60" t="s">
        <v>281</v>
      </c>
      <c r="E10" s="67">
        <f>L7*N7</f>
        <v>33.6</v>
      </c>
      <c r="F10" s="68" t="s">
        <v>281</v>
      </c>
      <c r="G10" s="61">
        <f>L7*O7</f>
        <v>50.4</v>
      </c>
    </row>
    <row r="11">
      <c r="A11" s="4" t="s">
        <v>44</v>
      </c>
      <c r="B11" s="12"/>
      <c r="C11" s="15"/>
      <c r="D11" s="63" t="s">
        <v>282</v>
      </c>
      <c r="E11" s="69">
        <f>ROUNDUP(E10/E9,0)</f>
        <v>2</v>
      </c>
      <c r="F11" s="70" t="s">
        <v>282</v>
      </c>
      <c r="G11" s="66">
        <f>ROUNDUP(G10/G9,0)</f>
        <v>2</v>
      </c>
    </row>
    <row r="12">
      <c r="A12" s="3" t="s">
        <v>51</v>
      </c>
      <c r="B12" s="12"/>
      <c r="C12" s="71"/>
      <c r="D12" s="72" t="s">
        <v>283</v>
      </c>
      <c r="E12" s="73"/>
      <c r="F12" s="74">
        <v>4.0</v>
      </c>
      <c r="G12" s="15"/>
    </row>
    <row r="13">
      <c r="A13" s="3" t="s">
        <v>48</v>
      </c>
      <c r="B13" s="12"/>
      <c r="C13" s="15"/>
    </row>
    <row r="14">
      <c r="A14" s="4" t="s">
        <v>67</v>
      </c>
      <c r="B14" s="12"/>
      <c r="C14" s="15"/>
    </row>
    <row r="15">
      <c r="A15" s="4" t="s">
        <v>41</v>
      </c>
      <c r="B15" s="12"/>
      <c r="C15" s="15"/>
    </row>
    <row r="16">
      <c r="A16" s="4" t="s">
        <v>79</v>
      </c>
      <c r="B16" s="18"/>
      <c r="C16" s="15"/>
    </row>
  </sheetData>
  <mergeCells count="15">
    <mergeCell ref="C3:C10"/>
    <mergeCell ref="B11:C11"/>
    <mergeCell ref="D12:E12"/>
    <mergeCell ref="F12:G12"/>
    <mergeCell ref="B13:C13"/>
    <mergeCell ref="B14:C14"/>
    <mergeCell ref="B15:C15"/>
    <mergeCell ref="B16:C16"/>
    <mergeCell ref="A1:C1"/>
    <mergeCell ref="I1:I2"/>
    <mergeCell ref="J1:J2"/>
    <mergeCell ref="K1:K2"/>
    <mergeCell ref="L1:L2"/>
    <mergeCell ref="M1:M2"/>
    <mergeCell ref="A2:C2"/>
  </mergeCells>
  <hyperlinks>
    <hyperlink r:id="rId1" location="polycard_client=search-desktop&amp;float_highlight=last_units&amp;be_origin=backend&amp;overlay_label=not_apply&amp;search_layout=grid&amp;position=1&amp;type=product&amp;tracking_id=cbccb101-1dec-4dba-949a-5ccc2a88dd1f&amp;wid=MLA1369697899&amp;sid=search" ref="B6"/>
  </hyperlinks>
  <drawing r:id="rId2"/>
</worksheet>
</file>