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ia\OneDrive\Escritorio\Matias Documentos\UTN\3 año\eco\"/>
    </mc:Choice>
  </mc:AlternateContent>
  <bookViews>
    <workbookView xWindow="0" yWindow="0" windowWidth="23040" windowHeight="9192"/>
  </bookViews>
  <sheets>
    <sheet name="Ej" sheetId="1" r:id="rId1"/>
    <sheet name="1-04" sheetId="2" r:id="rId2"/>
    <sheet name="5-04" sheetId="3" r:id="rId3"/>
    <sheet name="10-04" sheetId="4" r:id="rId4"/>
    <sheet name="15-04" sheetId="5" r:id="rId5"/>
    <sheet name="20-04" sheetId="7" r:id="rId6"/>
    <sheet name="25-04" sheetId="6" r:id="rId7"/>
    <sheet name="30-04" sheetId="9" r:id="rId8"/>
    <sheet name="Kardex" sheetId="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9" l="1"/>
  <c r="D32" i="9"/>
  <c r="D25" i="9"/>
  <c r="D58" i="6"/>
  <c r="C58" i="6"/>
  <c r="D57" i="6"/>
  <c r="C55" i="6"/>
  <c r="D67" i="7"/>
  <c r="C67" i="7"/>
  <c r="D66" i="7"/>
  <c r="C64" i="7"/>
  <c r="D49" i="6"/>
  <c r="D49" i="9"/>
  <c r="N99" i="9"/>
  <c r="M97" i="9"/>
  <c r="N100" i="9"/>
  <c r="M100" i="9"/>
  <c r="N55" i="9"/>
  <c r="M55" i="9"/>
  <c r="N54" i="9"/>
  <c r="N53" i="9"/>
  <c r="M51" i="9"/>
  <c r="M50" i="9"/>
  <c r="N38" i="9"/>
  <c r="M38" i="9"/>
  <c r="N37" i="9"/>
  <c r="N36" i="9"/>
  <c r="N35" i="9"/>
  <c r="M33" i="9"/>
  <c r="M32" i="9"/>
  <c r="M31" i="9"/>
  <c r="M30" i="9"/>
  <c r="E97" i="9"/>
  <c r="E56" i="7"/>
  <c r="D46" i="7"/>
  <c r="C46" i="7"/>
  <c r="D45" i="7"/>
  <c r="C41" i="7"/>
  <c r="G30" i="7"/>
  <c r="D9" i="7"/>
  <c r="D30" i="7"/>
  <c r="G22" i="7"/>
  <c r="G15" i="7"/>
  <c r="D73" i="9"/>
  <c r="N75" i="9" s="1"/>
  <c r="N76" i="9" s="1"/>
  <c r="Q4" i="6"/>
  <c r="Q5" i="6"/>
  <c r="D20" i="6"/>
  <c r="M73" i="9" l="1"/>
  <c r="M76" i="9" s="1"/>
  <c r="D64" i="9"/>
  <c r="D56" i="9"/>
  <c r="G56" i="9"/>
  <c r="E53" i="9"/>
  <c r="G49" i="9"/>
  <c r="G39" i="9"/>
  <c r="D39" i="9"/>
  <c r="E36" i="9"/>
  <c r="D18" i="9"/>
  <c r="E29" i="9"/>
  <c r="D44" i="7"/>
  <c r="C39" i="7"/>
  <c r="C38" i="7"/>
  <c r="C37" i="7"/>
  <c r="D22" i="7"/>
  <c r="C40" i="7" s="1"/>
  <c r="G9" i="7"/>
  <c r="D15" i="7"/>
  <c r="J10" i="8"/>
  <c r="G12" i="8"/>
  <c r="G11" i="8"/>
  <c r="G10" i="8"/>
  <c r="I9" i="8"/>
  <c r="H9" i="8"/>
  <c r="J8" i="8"/>
  <c r="I8" i="8"/>
  <c r="H8" i="8"/>
  <c r="J7" i="8"/>
  <c r="I7" i="8"/>
  <c r="H7" i="8"/>
  <c r="D7" i="8"/>
  <c r="J9" i="8" s="1"/>
  <c r="I6" i="8"/>
  <c r="H6" i="8"/>
  <c r="I5" i="8"/>
  <c r="H5" i="8"/>
  <c r="I4" i="8"/>
  <c r="H4" i="8"/>
  <c r="D5" i="8"/>
  <c r="J6" i="8" s="1"/>
  <c r="D4" i="8"/>
  <c r="J5" i="8" s="1"/>
  <c r="N66" i="9" l="1"/>
  <c r="N67" i="9" s="1"/>
  <c r="M64" i="9"/>
  <c r="M67" i="9" s="1"/>
  <c r="D43" i="7"/>
  <c r="J4" i="8"/>
  <c r="E22" i="5"/>
  <c r="D8" i="5"/>
  <c r="C109" i="4"/>
  <c r="F79" i="4"/>
  <c r="C107" i="4" s="1"/>
  <c r="C113" i="4" s="1"/>
  <c r="E99" i="4"/>
  <c r="D112" i="4" s="1"/>
  <c r="D22" i="4"/>
  <c r="F89" i="4" s="1"/>
  <c r="C108" i="4" s="1"/>
  <c r="D34" i="4"/>
  <c r="F34" i="4"/>
  <c r="D79" i="4" s="1"/>
  <c r="D111" i="4" s="1"/>
  <c r="D113" i="4" s="1"/>
  <c r="F10" i="4"/>
  <c r="E59" i="4" s="1"/>
  <c r="D59" i="3"/>
  <c r="C59" i="3"/>
  <c r="D58" i="3"/>
  <c r="C56" i="3"/>
  <c r="D49" i="3"/>
  <c r="D40" i="3"/>
  <c r="C40" i="3"/>
  <c r="C37" i="3"/>
  <c r="F20" i="3"/>
  <c r="D28" i="3"/>
  <c r="D20" i="3"/>
  <c r="E9" i="3"/>
  <c r="E85" i="9" l="1"/>
  <c r="C67" i="4"/>
  <c r="C70" i="4" s="1"/>
  <c r="D69" i="4"/>
  <c r="D70" i="4" s="1"/>
  <c r="C45" i="4"/>
  <c r="D49" i="4"/>
  <c r="D12" i="5"/>
  <c r="F8" i="5" s="1"/>
  <c r="C35" i="6"/>
  <c r="D12" i="6"/>
  <c r="D38" i="6" s="1"/>
  <c r="F20" i="6"/>
  <c r="D39" i="6" s="1"/>
  <c r="F12" i="6"/>
  <c r="C34" i="6" s="1"/>
  <c r="H40" i="5"/>
  <c r="H41" i="5" s="1"/>
  <c r="G38" i="5"/>
  <c r="G41" i="5" s="1"/>
  <c r="D40" i="5"/>
  <c r="D41" i="5" s="1"/>
  <c r="C46" i="4"/>
  <c r="D48" i="4"/>
  <c r="D50" i="4" s="1"/>
  <c r="F22" i="4"/>
  <c r="C44" i="4" s="1"/>
  <c r="C36" i="3"/>
  <c r="E31" i="2"/>
  <c r="D29" i="2"/>
  <c r="D28" i="2"/>
  <c r="D27" i="2"/>
  <c r="F18" i="2"/>
  <c r="D18" i="2"/>
  <c r="F7" i="2"/>
  <c r="D7" i="2"/>
  <c r="E32" i="2"/>
  <c r="D32" i="2"/>
  <c r="C50" i="4" l="1"/>
  <c r="N86" i="9"/>
  <c r="N87" i="9" s="1"/>
  <c r="M84" i="9"/>
  <c r="M87" i="9" s="1"/>
  <c r="D40" i="6"/>
  <c r="F28" i="6"/>
  <c r="C36" i="6" s="1"/>
  <c r="C40" i="6" s="1"/>
  <c r="C38" i="5"/>
  <c r="C41" i="5" s="1"/>
  <c r="D39" i="3"/>
</calcChain>
</file>

<file path=xl/sharedStrings.xml><?xml version="1.0" encoding="utf-8"?>
<sst xmlns="http://schemas.openxmlformats.org/spreadsheetml/2006/main" count="193" uniqueCount="105">
  <si>
    <t>H</t>
  </si>
  <si>
    <t>D</t>
  </si>
  <si>
    <t>Alquiler (A)</t>
  </si>
  <si>
    <t>Alquiler D. (A)</t>
  </si>
  <si>
    <t>Iva CF (A)</t>
  </si>
  <si>
    <t>a</t>
  </si>
  <si>
    <t>CAJA(A)</t>
  </si>
  <si>
    <t>Dato:</t>
  </si>
  <si>
    <t>Alquiler S.</t>
  </si>
  <si>
    <t>Datos:</t>
  </si>
  <si>
    <t>Factura</t>
  </si>
  <si>
    <t>Provisiones M.</t>
  </si>
  <si>
    <t>CXP (P)</t>
  </si>
  <si>
    <t>Prev. de serv. (P)</t>
  </si>
  <si>
    <t>Datos</t>
  </si>
  <si>
    <t xml:space="preserve">Compra </t>
  </si>
  <si>
    <t>Recargo</t>
  </si>
  <si>
    <t>Mercaderia (A)</t>
  </si>
  <si>
    <t>CxP</t>
  </si>
  <si>
    <t>Venta</t>
  </si>
  <si>
    <t>CAJA (A)</t>
  </si>
  <si>
    <t>CxC(A)</t>
  </si>
  <si>
    <t>CS a Pagar(P)</t>
  </si>
  <si>
    <t>Vo</t>
  </si>
  <si>
    <t>Vr</t>
  </si>
  <si>
    <t>Vu</t>
  </si>
  <si>
    <t>BU (A)</t>
  </si>
  <si>
    <t>Am.Acu.(P)</t>
  </si>
  <si>
    <t>Ut.Vent. (R-)</t>
  </si>
  <si>
    <t>IVA DF(P)</t>
  </si>
  <si>
    <t>Todos los 1 de cada meses</t>
  </si>
  <si>
    <t>IVA CF (A)</t>
  </si>
  <si>
    <t>CXP(P)</t>
  </si>
  <si>
    <t>Caja(A)</t>
  </si>
  <si>
    <t>int a dev (A)</t>
  </si>
  <si>
    <t>IxP</t>
  </si>
  <si>
    <t>30/4/23</t>
  </si>
  <si>
    <t>Int. Perd (R-)</t>
  </si>
  <si>
    <t>int a dev2 (A)</t>
  </si>
  <si>
    <t>CxP (A)</t>
  </si>
  <si>
    <t>IxP (A)</t>
  </si>
  <si>
    <t>int a dev3 (A)</t>
  </si>
  <si>
    <t>Caja (A)</t>
  </si>
  <si>
    <t>Factura mes pasado</t>
  </si>
  <si>
    <t>15/04/22</t>
  </si>
  <si>
    <t>Ultimo Entrado - Primero Salido (LIFO)</t>
  </si>
  <si>
    <t>FECHA</t>
  </si>
  <si>
    <t>ENTRADAS</t>
  </si>
  <si>
    <t>SALIDAS</t>
  </si>
  <si>
    <t>SALDO</t>
  </si>
  <si>
    <t>Un.</t>
  </si>
  <si>
    <t>$/un.</t>
  </si>
  <si>
    <t>TOTAL $</t>
  </si>
  <si>
    <t>15/2/2023</t>
  </si>
  <si>
    <t>20/3/2023</t>
  </si>
  <si>
    <t>20/4/23</t>
  </si>
  <si>
    <t>Unidades</t>
  </si>
  <si>
    <t>$/u</t>
  </si>
  <si>
    <t>Dto.PP(R-)</t>
  </si>
  <si>
    <t>VENTA(R+)</t>
  </si>
  <si>
    <t>Sueldos</t>
  </si>
  <si>
    <t>Retenciones</t>
  </si>
  <si>
    <t>Cargas Soc</t>
  </si>
  <si>
    <t>Prestamo P</t>
  </si>
  <si>
    <t>Prevision x D.</t>
  </si>
  <si>
    <t>Datos Desv.</t>
  </si>
  <si>
    <t>Sueldo</t>
  </si>
  <si>
    <t>Indem.</t>
  </si>
  <si>
    <t>Vo(final)</t>
  </si>
  <si>
    <t>Vr(final)</t>
  </si>
  <si>
    <t>Total inicial</t>
  </si>
  <si>
    <t>Rodado</t>
  </si>
  <si>
    <t>Antiguedad</t>
  </si>
  <si>
    <t>(Años)</t>
  </si>
  <si>
    <t>(Meses)</t>
  </si>
  <si>
    <t>Total final</t>
  </si>
  <si>
    <t>intereses del 10/4/23</t>
  </si>
  <si>
    <t>Amotizaciones del mes descontando venta del 25/4/23</t>
  </si>
  <si>
    <t>Contado</t>
  </si>
  <si>
    <t>Apagar</t>
  </si>
  <si>
    <t>Descuento</t>
  </si>
  <si>
    <t>Interes</t>
  </si>
  <si>
    <t>Int x Cob(A)</t>
  </si>
  <si>
    <t>Int a dev(P)</t>
  </si>
  <si>
    <t>Precio</t>
  </si>
  <si>
    <t>Sueldo(A)</t>
  </si>
  <si>
    <t>Cs.Ss(R-)</t>
  </si>
  <si>
    <t>Indem(R-)</t>
  </si>
  <si>
    <t>Prev. Desp (P)</t>
  </si>
  <si>
    <t>Prest. Pers (A)</t>
  </si>
  <si>
    <t>dispo(A)</t>
  </si>
  <si>
    <t>Cs. A Pagar(P)</t>
  </si>
  <si>
    <t>SUELDO(R-)</t>
  </si>
  <si>
    <t>Rem. A Pagar(P)</t>
  </si>
  <si>
    <t>Rem. A Pagar (P)</t>
  </si>
  <si>
    <t>Dispo(A)</t>
  </si>
  <si>
    <t>Amort. Acu(P)</t>
  </si>
  <si>
    <t>Amort. Ej (R-)</t>
  </si>
  <si>
    <t>Int. Perd(R-)</t>
  </si>
  <si>
    <t>Int Ganados(R+)</t>
  </si>
  <si>
    <t>Int. a dev(P)</t>
  </si>
  <si>
    <t>Devengado de amortizaciones 30/4/23</t>
  </si>
  <si>
    <t>Int ganad (R+)</t>
  </si>
  <si>
    <t>Amort. Ej(R-)</t>
  </si>
  <si>
    <t>intereses 20/4/23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</si>
</sst>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164" formatCode="&quot;$&quot;#,##0"/>
    <numFmt numFmtId="165" formatCode="&quot;$&quot;#,##0.000_);[Red]\(&quot;$&quot;#,##0.000\)"/>
    <numFmt numFmtId="166" formatCode="&quot;$&quot;\ #,##0.00"/>
    <numFmt numFmtId="167" formatCode="[$-F800]dddd\,\ mmmm\ dd\,\ yyyy"/>
    <numFmt numFmtId="168" formatCode="&quot;$&quot;\ #,##0"/>
    <numFmt numFmtId="169" formatCode="&quot;$&quot;#,##0.0_);[Red]\(&quot;$&quot;#,##0.0\)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6" fontId="0" fillId="0" borderId="0" xfId="0" applyNumberFormat="1"/>
    <xf numFmtId="8" fontId="0" fillId="0" borderId="0" xfId="0" applyNumberFormat="1"/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/>
    <xf numFmtId="0" fontId="2" fillId="0" borderId="0" xfId="0" applyFont="1"/>
    <xf numFmtId="166" fontId="0" fillId="0" borderId="1" xfId="0" applyNumberFormat="1" applyBorder="1"/>
    <xf numFmtId="1" fontId="0" fillId="0" borderId="5" xfId="0" applyNumberFormat="1" applyBorder="1"/>
    <xf numFmtId="166" fontId="0" fillId="0" borderId="6" xfId="0" applyNumberFormat="1" applyBorder="1"/>
    <xf numFmtId="166" fontId="0" fillId="0" borderId="7" xfId="0" applyNumberFormat="1" applyBorder="1"/>
    <xf numFmtId="0" fontId="0" fillId="0" borderId="10" xfId="0" applyBorder="1"/>
    <xf numFmtId="1" fontId="0" fillId="0" borderId="11" xfId="0" applyNumberFormat="1" applyBorder="1"/>
    <xf numFmtId="166" fontId="0" fillId="0" borderId="12" xfId="0" applyNumberFormat="1" applyBorder="1"/>
    <xf numFmtId="1" fontId="0" fillId="0" borderId="13" xfId="0" applyNumberFormat="1" applyBorder="1"/>
    <xf numFmtId="166" fontId="0" fillId="0" borderId="14" xfId="0" applyNumberFormat="1" applyBorder="1"/>
    <xf numFmtId="1" fontId="0" fillId="0" borderId="17" xfId="0" applyNumberFormat="1" applyBorder="1"/>
    <xf numFmtId="166" fontId="0" fillId="0" borderId="18" xfId="0" applyNumberFormat="1" applyBorder="1"/>
    <xf numFmtId="166" fontId="0" fillId="0" borderId="19" xfId="0" applyNumberFormat="1" applyBorder="1"/>
    <xf numFmtId="166" fontId="0" fillId="0" borderId="20" xfId="0" applyNumberFormat="1" applyBorder="1"/>
    <xf numFmtId="166" fontId="0" fillId="0" borderId="21" xfId="0" applyNumberFormat="1" applyBorder="1"/>
    <xf numFmtId="0" fontId="0" fillId="0" borderId="16" xfId="0" applyBorder="1"/>
    <xf numFmtId="168" fontId="0" fillId="0" borderId="19" xfId="0" applyNumberFormat="1" applyBorder="1"/>
    <xf numFmtId="168" fontId="0" fillId="0" borderId="20" xfId="0" applyNumberFormat="1" applyBorder="1"/>
    <xf numFmtId="1" fontId="0" fillId="0" borderId="23" xfId="0" applyNumberFormat="1" applyBorder="1"/>
    <xf numFmtId="166" fontId="0" fillId="0" borderId="24" xfId="0" applyNumberFormat="1" applyBorder="1"/>
    <xf numFmtId="167" fontId="0" fillId="0" borderId="22" xfId="0" applyNumberFormat="1" applyBorder="1" applyAlignment="1">
      <alignment horizontal="left"/>
    </xf>
    <xf numFmtId="168" fontId="0" fillId="0" borderId="12" xfId="0" applyNumberFormat="1" applyBorder="1"/>
    <xf numFmtId="168" fontId="0" fillId="0" borderId="15" xfId="0" applyNumberFormat="1" applyBorder="1"/>
    <xf numFmtId="166" fontId="0" fillId="0" borderId="25" xfId="0" applyNumberFormat="1" applyBorder="1"/>
    <xf numFmtId="166" fontId="0" fillId="0" borderId="26" xfId="0" applyNumberFormat="1" applyBorder="1"/>
    <xf numFmtId="168" fontId="0" fillId="0" borderId="27" xfId="0" applyNumberFormat="1" applyBorder="1"/>
    <xf numFmtId="14" fontId="0" fillId="0" borderId="10" xfId="0" applyNumberFormat="1" applyBorder="1" applyAlignment="1">
      <alignment horizontal="left"/>
    </xf>
    <xf numFmtId="168" fontId="0" fillId="0" borderId="21" xfId="0" applyNumberFormat="1" applyBorder="1"/>
    <xf numFmtId="168" fontId="0" fillId="0" borderId="24" xfId="0" applyNumberFormat="1" applyBorder="1"/>
    <xf numFmtId="168" fontId="0" fillId="0" borderId="14" xfId="0" applyNumberFormat="1" applyBorder="1"/>
    <xf numFmtId="168" fontId="0" fillId="0" borderId="18" xfId="0" applyNumberFormat="1" applyBorder="1"/>
    <xf numFmtId="14" fontId="0" fillId="0" borderId="22" xfId="0" applyNumberFormat="1" applyBorder="1" applyAlignment="1">
      <alignment horizontal="left"/>
    </xf>
    <xf numFmtId="6" fontId="0" fillId="0" borderId="19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9" xfId="0" applyBorder="1"/>
    <xf numFmtId="6" fontId="0" fillId="0" borderId="20" xfId="0" applyNumberFormat="1" applyBorder="1"/>
    <xf numFmtId="6" fontId="0" fillId="0" borderId="21" xfId="0" applyNumberFormat="1" applyBorder="1"/>
    <xf numFmtId="0" fontId="0" fillId="0" borderId="23" xfId="0" applyBorder="1"/>
    <xf numFmtId="0" fontId="0" fillId="0" borderId="17" xfId="0" applyBorder="1"/>
    <xf numFmtId="0" fontId="0" fillId="0" borderId="13" xfId="0" applyBorder="1"/>
    <xf numFmtId="0" fontId="0" fillId="0" borderId="24" xfId="0" applyBorder="1"/>
    <xf numFmtId="0" fontId="0" fillId="0" borderId="18" xfId="0" applyBorder="1"/>
    <xf numFmtId="0" fontId="0" fillId="0" borderId="14" xfId="0" applyBorder="1"/>
    <xf numFmtId="6" fontId="0" fillId="0" borderId="24" xfId="0" applyNumberFormat="1" applyBorder="1"/>
    <xf numFmtId="6" fontId="0" fillId="0" borderId="18" xfId="0" applyNumberFormat="1" applyBorder="1"/>
    <xf numFmtId="6" fontId="0" fillId="0" borderId="14" xfId="0" applyNumberFormat="1" applyBorder="1"/>
    <xf numFmtId="169" fontId="0" fillId="0" borderId="0" xfId="0" applyNumberFormat="1"/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21" xfId="0" applyBorder="1" applyAlignment="1">
      <alignment horizontal="right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3" xfId="0" applyFill="1" applyBorder="1"/>
    <xf numFmtId="0" fontId="0" fillId="0" borderId="32" xfId="0" applyBorder="1"/>
    <xf numFmtId="0" fontId="0" fillId="0" borderId="35" xfId="0" applyBorder="1"/>
    <xf numFmtId="0" fontId="0" fillId="0" borderId="33" xfId="0" applyBorder="1"/>
    <xf numFmtId="0" fontId="0" fillId="0" borderId="29" xfId="0" applyBorder="1"/>
    <xf numFmtId="9" fontId="0" fillId="0" borderId="21" xfId="0" applyNumberFormat="1" applyBorder="1"/>
    <xf numFmtId="9" fontId="0" fillId="0" borderId="24" xfId="0" applyNumberFormat="1" applyBorder="1"/>
    <xf numFmtId="6" fontId="0" fillId="0" borderId="33" xfId="0" applyNumberFormat="1" applyBorder="1"/>
    <xf numFmtId="0" fontId="0" fillId="0" borderId="34" xfId="0" applyBorder="1"/>
    <xf numFmtId="6" fontId="0" fillId="0" borderId="29" xfId="0" applyNumberFormat="1" applyBorder="1"/>
    <xf numFmtId="6" fontId="0" fillId="0" borderId="32" xfId="0" applyNumberFormat="1" applyBorder="1"/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6" fontId="0" fillId="0" borderId="30" xfId="0" applyNumberFormat="1" applyBorder="1"/>
    <xf numFmtId="6" fontId="0" fillId="0" borderId="22" xfId="0" applyNumberFormat="1" applyBorder="1"/>
    <xf numFmtId="6" fontId="0" fillId="0" borderId="10" xfId="0" applyNumberFormat="1" applyBorder="1"/>
    <xf numFmtId="0" fontId="0" fillId="0" borderId="28" xfId="0" applyBorder="1"/>
    <xf numFmtId="8" fontId="0" fillId="0" borderId="29" xfId="0" applyNumberFormat="1" applyBorder="1"/>
    <xf numFmtId="165" fontId="0" fillId="0" borderId="30" xfId="0" applyNumberFormat="1" applyBorder="1"/>
    <xf numFmtId="164" fontId="0" fillId="0" borderId="33" xfId="0" applyNumberFormat="1" applyBorder="1"/>
    <xf numFmtId="6" fontId="0" fillId="0" borderId="35" xfId="0" applyNumberFormat="1" applyBorder="1"/>
    <xf numFmtId="9" fontId="0" fillId="0" borderId="33" xfId="0" applyNumberFormat="1" applyBorder="1"/>
    <xf numFmtId="0" fontId="0" fillId="0" borderId="22" xfId="0" applyBorder="1" applyAlignment="1">
      <alignment horizontal="left"/>
    </xf>
    <xf numFmtId="0" fontId="1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right"/>
    </xf>
    <xf numFmtId="164" fontId="0" fillId="0" borderId="30" xfId="0" applyNumberFormat="1" applyBorder="1"/>
    <xf numFmtId="164" fontId="0" fillId="0" borderId="20" xfId="0" applyNumberFormat="1" applyBorder="1"/>
    <xf numFmtId="164" fontId="0" fillId="0" borderId="29" xfId="0" applyNumberFormat="1" applyBorder="1"/>
    <xf numFmtId="164" fontId="0" fillId="0" borderId="21" xfId="0" applyNumberFormat="1" applyBorder="1"/>
    <xf numFmtId="164" fontId="0" fillId="0" borderId="32" xfId="0" applyNumberFormat="1" applyBorder="1"/>
    <xf numFmtId="8" fontId="0" fillId="0" borderId="30" xfId="0" applyNumberFormat="1" applyBorder="1"/>
    <xf numFmtId="8" fontId="0" fillId="0" borderId="21" xfId="0" applyNumberFormat="1" applyBorder="1"/>
    <xf numFmtId="169" fontId="0" fillId="0" borderId="30" xfId="0" applyNumberFormat="1" applyBorder="1"/>
    <xf numFmtId="169" fontId="0" fillId="0" borderId="20" xfId="0" applyNumberFormat="1" applyBorder="1"/>
    <xf numFmtId="169" fontId="0" fillId="0" borderId="2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494128</xdr:colOff>
      <xdr:row>41</xdr:row>
      <xdr:rowOff>37247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49008" cy="7535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52327</xdr:colOff>
      <xdr:row>2</xdr:row>
      <xdr:rowOff>64831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2167" cy="438211"/>
        </a:xfrm>
        <a:prstGeom prst="rect">
          <a:avLst/>
        </a:prstGeom>
      </xdr:spPr>
    </xdr:pic>
    <xdr:clientData/>
  </xdr:twoCellAnchor>
  <xdr:twoCellAnchor>
    <xdr:from>
      <xdr:col>0</xdr:col>
      <xdr:colOff>601980</xdr:colOff>
      <xdr:row>4</xdr:row>
      <xdr:rowOff>53340</xdr:rowOff>
    </xdr:from>
    <xdr:to>
      <xdr:col>2</xdr:col>
      <xdr:colOff>419100</xdr:colOff>
      <xdr:row>11</xdr:row>
      <xdr:rowOff>60960</xdr:rowOff>
    </xdr:to>
    <xdr:sp macro="" textlink="">
      <xdr:nvSpPr>
        <xdr:cNvPr id="3" name="Elipse 2"/>
        <xdr:cNvSpPr/>
      </xdr:nvSpPr>
      <xdr:spPr>
        <a:xfrm>
          <a:off x="601980" y="784860"/>
          <a:ext cx="1402080" cy="128778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ALQUILIER</a:t>
          </a:r>
          <a:endParaRPr lang="en-US" sz="1100"/>
        </a:p>
      </xdr:txBody>
    </xdr:sp>
    <xdr:clientData/>
  </xdr:twoCellAnchor>
  <xdr:twoCellAnchor>
    <xdr:from>
      <xdr:col>6</xdr:col>
      <xdr:colOff>83820</xdr:colOff>
      <xdr:row>4</xdr:row>
      <xdr:rowOff>60960</xdr:rowOff>
    </xdr:from>
    <xdr:to>
      <xdr:col>7</xdr:col>
      <xdr:colOff>693420</xdr:colOff>
      <xdr:row>11</xdr:row>
      <xdr:rowOff>68580</xdr:rowOff>
    </xdr:to>
    <xdr:sp macro="" textlink="">
      <xdr:nvSpPr>
        <xdr:cNvPr id="11" name="Elipse 10"/>
        <xdr:cNvSpPr/>
      </xdr:nvSpPr>
      <xdr:spPr>
        <a:xfrm>
          <a:off x="4838700" y="792480"/>
          <a:ext cx="1402080" cy="128778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ALQUILIERES</a:t>
          </a:r>
        </a:p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DIFERIDOS</a:t>
          </a:r>
          <a:endParaRPr lang="en-US" sz="1100"/>
        </a:p>
      </xdr:txBody>
    </xdr:sp>
    <xdr:clientData/>
  </xdr:twoCellAnchor>
  <xdr:twoCellAnchor>
    <xdr:from>
      <xdr:col>0</xdr:col>
      <xdr:colOff>617220</xdr:colOff>
      <xdr:row>14</xdr:row>
      <xdr:rowOff>167640</xdr:rowOff>
    </xdr:from>
    <xdr:to>
      <xdr:col>2</xdr:col>
      <xdr:colOff>434340</xdr:colOff>
      <xdr:row>21</xdr:row>
      <xdr:rowOff>175260</xdr:rowOff>
    </xdr:to>
    <xdr:sp macro="" textlink="">
      <xdr:nvSpPr>
        <xdr:cNvPr id="12" name="Elipse 11"/>
        <xdr:cNvSpPr/>
      </xdr:nvSpPr>
      <xdr:spPr>
        <a:xfrm>
          <a:off x="617220" y="2727960"/>
          <a:ext cx="1402080" cy="128778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CAJA</a:t>
          </a:r>
          <a:endParaRPr lang="en-US" sz="1100"/>
        </a:p>
      </xdr:txBody>
    </xdr:sp>
    <xdr:clientData/>
  </xdr:twoCellAnchor>
  <xdr:twoCellAnchor>
    <xdr:from>
      <xdr:col>6</xdr:col>
      <xdr:colOff>99060</xdr:colOff>
      <xdr:row>14</xdr:row>
      <xdr:rowOff>175260</xdr:rowOff>
    </xdr:from>
    <xdr:to>
      <xdr:col>7</xdr:col>
      <xdr:colOff>708660</xdr:colOff>
      <xdr:row>22</xdr:row>
      <xdr:rowOff>0</xdr:rowOff>
    </xdr:to>
    <xdr:sp macro="" textlink="">
      <xdr:nvSpPr>
        <xdr:cNvPr id="13" name="Elipse 12"/>
        <xdr:cNvSpPr/>
      </xdr:nvSpPr>
      <xdr:spPr>
        <a:xfrm>
          <a:off x="4853940" y="2735580"/>
          <a:ext cx="1402080" cy="128778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IVA</a:t>
          </a:r>
          <a:r>
            <a:rPr lang="en-US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CF</a:t>
          </a:r>
          <a:endParaRPr lang="en-US" sz="1100"/>
        </a:p>
      </xdr:txBody>
    </xdr:sp>
    <xdr:clientData/>
  </xdr:twoCellAnchor>
  <xdr:twoCellAnchor>
    <xdr:from>
      <xdr:col>4</xdr:col>
      <xdr:colOff>121920</xdr:colOff>
      <xdr:row>7</xdr:row>
      <xdr:rowOff>76200</xdr:rowOff>
    </xdr:from>
    <xdr:to>
      <xdr:col>4</xdr:col>
      <xdr:colOff>259080</xdr:colOff>
      <xdr:row>8</xdr:row>
      <xdr:rowOff>38100</xdr:rowOff>
    </xdr:to>
    <xdr:sp macro="" textlink="">
      <xdr:nvSpPr>
        <xdr:cNvPr id="14" name="Elipse 13"/>
        <xdr:cNvSpPr/>
      </xdr:nvSpPr>
      <xdr:spPr>
        <a:xfrm>
          <a:off x="3291840" y="1356360"/>
          <a:ext cx="137160" cy="14478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419100</xdr:colOff>
      <xdr:row>7</xdr:row>
      <xdr:rowOff>148590</xdr:rowOff>
    </xdr:from>
    <xdr:to>
      <xdr:col>4</xdr:col>
      <xdr:colOff>121920</xdr:colOff>
      <xdr:row>7</xdr:row>
      <xdr:rowOff>148590</xdr:rowOff>
    </xdr:to>
    <xdr:cxnSp macro="">
      <xdr:nvCxnSpPr>
        <xdr:cNvPr id="16" name="Conector recto de flecha 15"/>
        <xdr:cNvCxnSpPr>
          <a:stCxn id="14" idx="2"/>
          <a:endCxn id="3" idx="6"/>
        </xdr:cNvCxnSpPr>
      </xdr:nvCxnSpPr>
      <xdr:spPr>
        <a:xfrm flipH="1">
          <a:off x="2004060" y="1428750"/>
          <a:ext cx="12877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259080</xdr:colOff>
      <xdr:row>7</xdr:row>
      <xdr:rowOff>148590</xdr:rowOff>
    </xdr:from>
    <xdr:to>
      <xdr:col>6</xdr:col>
      <xdr:colOff>83820</xdr:colOff>
      <xdr:row>7</xdr:row>
      <xdr:rowOff>156210</xdr:rowOff>
    </xdr:to>
    <xdr:cxnSp macro="">
      <xdr:nvCxnSpPr>
        <xdr:cNvPr id="28" name="Conector recto de flecha 27"/>
        <xdr:cNvCxnSpPr>
          <a:stCxn id="14" idx="6"/>
          <a:endCxn id="11" idx="2"/>
        </xdr:cNvCxnSpPr>
      </xdr:nvCxnSpPr>
      <xdr:spPr>
        <a:xfrm>
          <a:off x="3429000" y="1428750"/>
          <a:ext cx="14097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502920</xdr:colOff>
      <xdr:row>5</xdr:row>
      <xdr:rowOff>167640</xdr:rowOff>
    </xdr:from>
    <xdr:to>
      <xdr:col>13</xdr:col>
      <xdr:colOff>167640</xdr:colOff>
      <xdr:row>20</xdr:row>
      <xdr:rowOff>160020</xdr:rowOff>
    </xdr:to>
    <xdr:sp macro="" textlink="">
      <xdr:nvSpPr>
        <xdr:cNvPr id="30" name="Rectángulo 29"/>
        <xdr:cNvSpPr/>
      </xdr:nvSpPr>
      <xdr:spPr>
        <a:xfrm>
          <a:off x="6842760" y="1082040"/>
          <a:ext cx="3627120" cy="27355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CAJA = $720000 x 1,21 = $871200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IVA</a:t>
          </a:r>
          <a:r>
            <a:rPr lang="en-US" sz="1100" baseline="0">
              <a:solidFill>
                <a:sysClr val="windowText" lastClr="000000"/>
              </a:solidFill>
            </a:rPr>
            <a:t> CF = $720000 x 0,21 = $151200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ALQUILER = $720000/6 = $120000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ALQUILERES</a:t>
          </a:r>
          <a:r>
            <a:rPr lang="en-US" sz="1100" baseline="0">
              <a:solidFill>
                <a:sysClr val="windowText" lastClr="000000"/>
              </a:solidFill>
            </a:rPr>
            <a:t> DIFERIDOS = $720000 - $120000 = $600000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434340</xdr:colOff>
      <xdr:row>8</xdr:row>
      <xdr:rowOff>16897</xdr:rowOff>
    </xdr:from>
    <xdr:to>
      <xdr:col>4</xdr:col>
      <xdr:colOff>142007</xdr:colOff>
      <xdr:row>18</xdr:row>
      <xdr:rowOff>80010</xdr:rowOff>
    </xdr:to>
    <xdr:cxnSp macro="">
      <xdr:nvCxnSpPr>
        <xdr:cNvPr id="34" name="Conector angular 33"/>
        <xdr:cNvCxnSpPr>
          <a:stCxn id="12" idx="6"/>
          <a:endCxn id="14" idx="3"/>
        </xdr:cNvCxnSpPr>
      </xdr:nvCxnSpPr>
      <xdr:spPr>
        <a:xfrm flipV="1">
          <a:off x="2019300" y="1479937"/>
          <a:ext cx="1292627" cy="189191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238993</xdr:colOff>
      <xdr:row>8</xdr:row>
      <xdr:rowOff>16896</xdr:rowOff>
    </xdr:from>
    <xdr:to>
      <xdr:col>6</xdr:col>
      <xdr:colOff>99060</xdr:colOff>
      <xdr:row>18</xdr:row>
      <xdr:rowOff>87629</xdr:rowOff>
    </xdr:to>
    <xdr:cxnSp macro="">
      <xdr:nvCxnSpPr>
        <xdr:cNvPr id="39" name="Conector angular 38"/>
        <xdr:cNvCxnSpPr>
          <a:stCxn id="14" idx="5"/>
          <a:endCxn id="13" idx="2"/>
        </xdr:cNvCxnSpPr>
      </xdr:nvCxnSpPr>
      <xdr:spPr>
        <a:xfrm rot="16200000" flipH="1">
          <a:off x="3181660" y="1707189"/>
          <a:ext cx="1899533" cy="144502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614306</xdr:colOff>
      <xdr:row>3</xdr:row>
      <xdr:rowOff>72478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20746" cy="628738"/>
        </a:xfrm>
        <a:prstGeom prst="rect">
          <a:avLst/>
        </a:prstGeom>
      </xdr:spPr>
    </xdr:pic>
    <xdr:clientData/>
  </xdr:twoCellAnchor>
  <xdr:twoCellAnchor>
    <xdr:from>
      <xdr:col>1</xdr:col>
      <xdr:colOff>91440</xdr:colOff>
      <xdr:row>16</xdr:row>
      <xdr:rowOff>167640</xdr:rowOff>
    </xdr:from>
    <xdr:to>
      <xdr:col>2</xdr:col>
      <xdr:colOff>716280</xdr:colOff>
      <xdr:row>23</xdr:row>
      <xdr:rowOff>144780</xdr:rowOff>
    </xdr:to>
    <xdr:sp macro="" textlink="">
      <xdr:nvSpPr>
        <xdr:cNvPr id="3" name="Rectángulo 2"/>
        <xdr:cNvSpPr/>
      </xdr:nvSpPr>
      <xdr:spPr>
        <a:xfrm>
          <a:off x="883920" y="6202680"/>
          <a:ext cx="1645920" cy="12573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CXP</a:t>
          </a:r>
        </a:p>
      </xdr:txBody>
    </xdr:sp>
    <xdr:clientData/>
  </xdr:twoCellAnchor>
  <xdr:twoCellAnchor>
    <xdr:from>
      <xdr:col>6</xdr:col>
      <xdr:colOff>403860</xdr:colOff>
      <xdr:row>16</xdr:row>
      <xdr:rowOff>160020</xdr:rowOff>
    </xdr:from>
    <xdr:to>
      <xdr:col>8</xdr:col>
      <xdr:colOff>236220</xdr:colOff>
      <xdr:row>23</xdr:row>
      <xdr:rowOff>137160</xdr:rowOff>
    </xdr:to>
    <xdr:sp macro="" textlink="">
      <xdr:nvSpPr>
        <xdr:cNvPr id="4" name="Rectángulo 3"/>
        <xdr:cNvSpPr/>
      </xdr:nvSpPr>
      <xdr:spPr>
        <a:xfrm>
          <a:off x="5158740" y="2903220"/>
          <a:ext cx="1417320" cy="12573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PREVISIONES</a:t>
          </a:r>
        </a:p>
        <a:p>
          <a:pPr algn="ctr"/>
          <a:r>
            <a:rPr lang="en-US" sz="1100">
              <a:solidFill>
                <a:schemeClr val="tx1"/>
              </a:solidFill>
            </a:rPr>
            <a:t>DE</a:t>
          </a:r>
        </a:p>
        <a:p>
          <a:pPr algn="ctr"/>
          <a:r>
            <a:rPr lang="en-US" sz="1100">
              <a:solidFill>
                <a:schemeClr val="tx1"/>
              </a:solidFill>
            </a:rPr>
            <a:t>SERVICIOS</a:t>
          </a:r>
        </a:p>
      </xdr:txBody>
    </xdr:sp>
    <xdr:clientData/>
  </xdr:twoCellAnchor>
  <xdr:twoCellAnchor>
    <xdr:from>
      <xdr:col>1</xdr:col>
      <xdr:colOff>129540</xdr:colOff>
      <xdr:row>6</xdr:row>
      <xdr:rowOff>30480</xdr:rowOff>
    </xdr:from>
    <xdr:to>
      <xdr:col>2</xdr:col>
      <xdr:colOff>754380</xdr:colOff>
      <xdr:row>13</xdr:row>
      <xdr:rowOff>7620</xdr:rowOff>
    </xdr:to>
    <xdr:sp macro="" textlink="">
      <xdr:nvSpPr>
        <xdr:cNvPr id="5" name="Rectángulo 4"/>
        <xdr:cNvSpPr/>
      </xdr:nvSpPr>
      <xdr:spPr>
        <a:xfrm>
          <a:off x="922020" y="1127760"/>
          <a:ext cx="1417320" cy="12573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PREVISIONES</a:t>
          </a:r>
        </a:p>
        <a:p>
          <a:pPr algn="ctr"/>
          <a:r>
            <a:rPr lang="en-US" sz="1100">
              <a:solidFill>
                <a:schemeClr val="tx1"/>
              </a:solidFill>
            </a:rPr>
            <a:t>DE</a:t>
          </a:r>
        </a:p>
        <a:p>
          <a:pPr algn="ctr"/>
          <a:r>
            <a:rPr lang="en-US" sz="1100">
              <a:solidFill>
                <a:schemeClr val="tx1"/>
              </a:solidFill>
            </a:rPr>
            <a:t>SERVICIOS</a:t>
          </a:r>
        </a:p>
      </xdr:txBody>
    </xdr:sp>
    <xdr:clientData/>
  </xdr:twoCellAnchor>
  <xdr:twoCellAnchor>
    <xdr:from>
      <xdr:col>6</xdr:col>
      <xdr:colOff>426720</xdr:colOff>
      <xdr:row>6</xdr:row>
      <xdr:rowOff>7620</xdr:rowOff>
    </xdr:from>
    <xdr:to>
      <xdr:col>8</xdr:col>
      <xdr:colOff>266700</xdr:colOff>
      <xdr:row>13</xdr:row>
      <xdr:rowOff>30480</xdr:rowOff>
    </xdr:to>
    <xdr:sp macro="" textlink="">
      <xdr:nvSpPr>
        <xdr:cNvPr id="6" name="Elipse 5"/>
        <xdr:cNvSpPr/>
      </xdr:nvSpPr>
      <xdr:spPr>
        <a:xfrm>
          <a:off x="5181600" y="1104900"/>
          <a:ext cx="1424940" cy="130302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SERVICIOS (R-)</a:t>
          </a:r>
        </a:p>
      </xdr:txBody>
    </xdr:sp>
    <xdr:clientData/>
  </xdr:twoCellAnchor>
  <xdr:twoCellAnchor>
    <xdr:from>
      <xdr:col>2</xdr:col>
      <xdr:colOff>754380</xdr:colOff>
      <xdr:row>9</xdr:row>
      <xdr:rowOff>110490</xdr:rowOff>
    </xdr:from>
    <xdr:to>
      <xdr:col>6</xdr:col>
      <xdr:colOff>426720</xdr:colOff>
      <xdr:row>9</xdr:row>
      <xdr:rowOff>110490</xdr:rowOff>
    </xdr:to>
    <xdr:cxnSp macro="">
      <xdr:nvCxnSpPr>
        <xdr:cNvPr id="8" name="Conector recto de flecha 7"/>
        <xdr:cNvCxnSpPr>
          <a:stCxn id="5" idx="3"/>
          <a:endCxn id="6" idx="2"/>
        </xdr:cNvCxnSpPr>
      </xdr:nvCxnSpPr>
      <xdr:spPr>
        <a:xfrm>
          <a:off x="2339340" y="1756410"/>
          <a:ext cx="28422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327660</xdr:colOff>
      <xdr:row>19</xdr:row>
      <xdr:rowOff>114300</xdr:rowOff>
    </xdr:from>
    <xdr:to>
      <xdr:col>4</xdr:col>
      <xdr:colOff>579120</xdr:colOff>
      <xdr:row>21</xdr:row>
      <xdr:rowOff>0</xdr:rowOff>
    </xdr:to>
    <xdr:sp macro="" textlink="">
      <xdr:nvSpPr>
        <xdr:cNvPr id="11" name="Elipse 10"/>
        <xdr:cNvSpPr/>
      </xdr:nvSpPr>
      <xdr:spPr>
        <a:xfrm>
          <a:off x="3497580" y="3406140"/>
          <a:ext cx="251460" cy="25146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716280</xdr:colOff>
      <xdr:row>20</xdr:row>
      <xdr:rowOff>57150</xdr:rowOff>
    </xdr:from>
    <xdr:to>
      <xdr:col>4</xdr:col>
      <xdr:colOff>327660</xdr:colOff>
      <xdr:row>20</xdr:row>
      <xdr:rowOff>64770</xdr:rowOff>
    </xdr:to>
    <xdr:cxnSp macro="">
      <xdr:nvCxnSpPr>
        <xdr:cNvPr id="13" name="Conector recto de flecha 12"/>
        <xdr:cNvCxnSpPr>
          <a:stCxn id="3" idx="3"/>
          <a:endCxn id="11" idx="2"/>
        </xdr:cNvCxnSpPr>
      </xdr:nvCxnSpPr>
      <xdr:spPr>
        <a:xfrm flipV="1">
          <a:off x="2301240" y="3531870"/>
          <a:ext cx="11963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579120</xdr:colOff>
      <xdr:row>20</xdr:row>
      <xdr:rowOff>57150</xdr:rowOff>
    </xdr:from>
    <xdr:to>
      <xdr:col>6</xdr:col>
      <xdr:colOff>403860</xdr:colOff>
      <xdr:row>20</xdr:row>
      <xdr:rowOff>57150</xdr:rowOff>
    </xdr:to>
    <xdr:cxnSp macro="">
      <xdr:nvCxnSpPr>
        <xdr:cNvPr id="19" name="Conector recto de flecha 18"/>
        <xdr:cNvCxnSpPr>
          <a:stCxn id="11" idx="6"/>
          <a:endCxn id="4" idx="1"/>
        </xdr:cNvCxnSpPr>
      </xdr:nvCxnSpPr>
      <xdr:spPr>
        <a:xfrm>
          <a:off x="3749040" y="3531870"/>
          <a:ext cx="1409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8</xdr:row>
      <xdr:rowOff>0</xdr:rowOff>
    </xdr:from>
    <xdr:to>
      <xdr:col>13</xdr:col>
      <xdr:colOff>220980</xdr:colOff>
      <xdr:row>22</xdr:row>
      <xdr:rowOff>160020</xdr:rowOff>
    </xdr:to>
    <xdr:sp macro="" textlink="">
      <xdr:nvSpPr>
        <xdr:cNvPr id="21" name="Rectángulo 20"/>
        <xdr:cNvSpPr/>
      </xdr:nvSpPr>
      <xdr:spPr>
        <a:xfrm>
          <a:off x="7139940" y="1463040"/>
          <a:ext cx="3474720" cy="27203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PREVISIONES</a:t>
          </a:r>
          <a:r>
            <a:rPr lang="en-US" sz="1100" baseline="0">
              <a:solidFill>
                <a:schemeClr val="tx1"/>
              </a:solidFill>
            </a:rPr>
            <a:t> DE SERV = $200000 x 4 = $800000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SERVICIOS = $2400000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CXP = 450000 x 1,21 = $544500 = CAJA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IVA CF = $450000 x 0.21 = $94500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PREVISIONES DE SERVICIOS = $450000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266700</xdr:colOff>
      <xdr:row>24</xdr:row>
      <xdr:rowOff>167640</xdr:rowOff>
    </xdr:from>
    <xdr:to>
      <xdr:col>2</xdr:col>
      <xdr:colOff>670560</xdr:colOff>
      <xdr:row>32</xdr:row>
      <xdr:rowOff>7620</xdr:rowOff>
    </xdr:to>
    <xdr:sp macro="" textlink="">
      <xdr:nvSpPr>
        <xdr:cNvPr id="20" name="Elipse 19"/>
        <xdr:cNvSpPr/>
      </xdr:nvSpPr>
      <xdr:spPr>
        <a:xfrm>
          <a:off x="1059180" y="7665720"/>
          <a:ext cx="1424940" cy="130302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IVA CF</a:t>
          </a:r>
        </a:p>
      </xdr:txBody>
    </xdr:sp>
    <xdr:clientData/>
  </xdr:twoCellAnchor>
  <xdr:twoCellAnchor>
    <xdr:from>
      <xdr:col>2</xdr:col>
      <xdr:colOff>670561</xdr:colOff>
      <xdr:row>20</xdr:row>
      <xdr:rowOff>146055</xdr:rowOff>
    </xdr:from>
    <xdr:to>
      <xdr:col>4</xdr:col>
      <xdr:colOff>364486</xdr:colOff>
      <xdr:row>28</xdr:row>
      <xdr:rowOff>87630</xdr:rowOff>
    </xdr:to>
    <xdr:cxnSp macro="">
      <xdr:nvCxnSpPr>
        <xdr:cNvPr id="18" name="Conector angular 17"/>
        <xdr:cNvCxnSpPr>
          <a:stCxn id="11" idx="3"/>
          <a:endCxn id="20" idx="6"/>
        </xdr:cNvCxnSpPr>
      </xdr:nvCxnSpPr>
      <xdr:spPr>
        <a:xfrm rot="5400000">
          <a:off x="2436496" y="6960240"/>
          <a:ext cx="1404615" cy="130936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685800</xdr:colOff>
      <xdr:row>46</xdr:row>
      <xdr:rowOff>0</xdr:rowOff>
    </xdr:from>
    <xdr:to>
      <xdr:col>7</xdr:col>
      <xdr:colOff>746760</xdr:colOff>
      <xdr:row>52</xdr:row>
      <xdr:rowOff>160020</xdr:rowOff>
    </xdr:to>
    <xdr:sp macro="" textlink="">
      <xdr:nvSpPr>
        <xdr:cNvPr id="22" name="Rectángulo 21"/>
        <xdr:cNvSpPr/>
      </xdr:nvSpPr>
      <xdr:spPr>
        <a:xfrm>
          <a:off x="4907280" y="8412480"/>
          <a:ext cx="1645920" cy="12573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CXP</a:t>
          </a:r>
        </a:p>
      </xdr:txBody>
    </xdr:sp>
    <xdr:clientData/>
  </xdr:twoCellAnchor>
  <xdr:twoCellAnchor>
    <xdr:from>
      <xdr:col>1</xdr:col>
      <xdr:colOff>30480</xdr:colOff>
      <xdr:row>46</xdr:row>
      <xdr:rowOff>0</xdr:rowOff>
    </xdr:from>
    <xdr:to>
      <xdr:col>2</xdr:col>
      <xdr:colOff>434340</xdr:colOff>
      <xdr:row>53</xdr:row>
      <xdr:rowOff>22860</xdr:rowOff>
    </xdr:to>
    <xdr:sp macro="" textlink="">
      <xdr:nvSpPr>
        <xdr:cNvPr id="23" name="Elipse 22"/>
        <xdr:cNvSpPr/>
      </xdr:nvSpPr>
      <xdr:spPr>
        <a:xfrm>
          <a:off x="822960" y="8412480"/>
          <a:ext cx="1424940" cy="130302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CAJA</a:t>
          </a:r>
        </a:p>
      </xdr:txBody>
    </xdr:sp>
    <xdr:clientData/>
  </xdr:twoCellAnchor>
  <xdr:twoCellAnchor>
    <xdr:from>
      <xdr:col>2</xdr:col>
      <xdr:colOff>434340</xdr:colOff>
      <xdr:row>49</xdr:row>
      <xdr:rowOff>80010</xdr:rowOff>
    </xdr:from>
    <xdr:to>
      <xdr:col>5</xdr:col>
      <xdr:colOff>685800</xdr:colOff>
      <xdr:row>49</xdr:row>
      <xdr:rowOff>102870</xdr:rowOff>
    </xdr:to>
    <xdr:cxnSp macro="">
      <xdr:nvCxnSpPr>
        <xdr:cNvPr id="25" name="Conector recto de flecha 24"/>
        <xdr:cNvCxnSpPr>
          <a:stCxn id="23" idx="6"/>
          <a:endCxn id="22" idx="1"/>
        </xdr:cNvCxnSpPr>
      </xdr:nvCxnSpPr>
      <xdr:spPr>
        <a:xfrm flipV="1">
          <a:off x="2247900" y="9041130"/>
          <a:ext cx="265938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677172</xdr:colOff>
      <xdr:row>2</xdr:row>
      <xdr:rowOff>45778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30272" cy="419158"/>
        </a:xfrm>
        <a:prstGeom prst="rect">
          <a:avLst/>
        </a:prstGeom>
      </xdr:spPr>
    </xdr:pic>
    <xdr:clientData/>
  </xdr:twoCellAnchor>
  <xdr:twoCellAnchor>
    <xdr:from>
      <xdr:col>6</xdr:col>
      <xdr:colOff>76200</xdr:colOff>
      <xdr:row>18</xdr:row>
      <xdr:rowOff>99060</xdr:rowOff>
    </xdr:from>
    <xdr:to>
      <xdr:col>8</xdr:col>
      <xdr:colOff>22860</xdr:colOff>
      <xdr:row>26</xdr:row>
      <xdr:rowOff>106680</xdr:rowOff>
    </xdr:to>
    <xdr:sp macro="" textlink="">
      <xdr:nvSpPr>
        <xdr:cNvPr id="3" name="Elipse 2"/>
        <xdr:cNvSpPr/>
      </xdr:nvSpPr>
      <xdr:spPr>
        <a:xfrm>
          <a:off x="4831080" y="1196340"/>
          <a:ext cx="1531620" cy="14706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MERCADERIA</a:t>
          </a:r>
        </a:p>
      </xdr:txBody>
    </xdr:sp>
    <xdr:clientData/>
  </xdr:twoCellAnchor>
  <xdr:twoCellAnchor>
    <xdr:from>
      <xdr:col>1</xdr:col>
      <xdr:colOff>0</xdr:colOff>
      <xdr:row>18</xdr:row>
      <xdr:rowOff>160020</xdr:rowOff>
    </xdr:from>
    <xdr:to>
      <xdr:col>2</xdr:col>
      <xdr:colOff>701040</xdr:colOff>
      <xdr:row>26</xdr:row>
      <xdr:rowOff>60960</xdr:rowOff>
    </xdr:to>
    <xdr:sp macro="" textlink="">
      <xdr:nvSpPr>
        <xdr:cNvPr id="4" name="Rectángulo 3"/>
        <xdr:cNvSpPr/>
      </xdr:nvSpPr>
      <xdr:spPr>
        <a:xfrm>
          <a:off x="792480" y="1257300"/>
          <a:ext cx="1493520" cy="13639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CxP</a:t>
          </a:r>
        </a:p>
      </xdr:txBody>
    </xdr:sp>
    <xdr:clientData/>
  </xdr:twoCellAnchor>
  <xdr:twoCellAnchor>
    <xdr:from>
      <xdr:col>1</xdr:col>
      <xdr:colOff>53340</xdr:colOff>
      <xdr:row>30</xdr:row>
      <xdr:rowOff>106680</xdr:rowOff>
    </xdr:from>
    <xdr:to>
      <xdr:col>3</xdr:col>
      <xdr:colOff>0</xdr:colOff>
      <xdr:row>38</xdr:row>
      <xdr:rowOff>114300</xdr:rowOff>
    </xdr:to>
    <xdr:sp macro="" textlink="">
      <xdr:nvSpPr>
        <xdr:cNvPr id="5" name="Elipse 4"/>
        <xdr:cNvSpPr/>
      </xdr:nvSpPr>
      <xdr:spPr>
        <a:xfrm>
          <a:off x="845820" y="3398520"/>
          <a:ext cx="1531620" cy="14706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IVA 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CF</a:t>
          </a:r>
        </a:p>
      </xdr:txBody>
    </xdr:sp>
    <xdr:clientData/>
  </xdr:twoCellAnchor>
  <xdr:twoCellAnchor>
    <xdr:from>
      <xdr:col>4</xdr:col>
      <xdr:colOff>137160</xdr:colOff>
      <xdr:row>21</xdr:row>
      <xdr:rowOff>160020</xdr:rowOff>
    </xdr:from>
    <xdr:to>
      <xdr:col>4</xdr:col>
      <xdr:colOff>388620</xdr:colOff>
      <xdr:row>23</xdr:row>
      <xdr:rowOff>60960</xdr:rowOff>
    </xdr:to>
    <xdr:sp macro="" textlink="">
      <xdr:nvSpPr>
        <xdr:cNvPr id="7" name="Elipse 6"/>
        <xdr:cNvSpPr/>
      </xdr:nvSpPr>
      <xdr:spPr>
        <a:xfrm>
          <a:off x="3307080" y="1805940"/>
          <a:ext cx="251460" cy="2667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701040</xdr:colOff>
      <xdr:row>22</xdr:row>
      <xdr:rowOff>110490</xdr:rowOff>
    </xdr:from>
    <xdr:to>
      <xdr:col>4</xdr:col>
      <xdr:colOff>137160</xdr:colOff>
      <xdr:row>22</xdr:row>
      <xdr:rowOff>110490</xdr:rowOff>
    </xdr:to>
    <xdr:cxnSp macro="">
      <xdr:nvCxnSpPr>
        <xdr:cNvPr id="9" name="Conector recto de flecha 8"/>
        <xdr:cNvCxnSpPr>
          <a:stCxn id="4" idx="3"/>
          <a:endCxn id="7" idx="2"/>
        </xdr:cNvCxnSpPr>
      </xdr:nvCxnSpPr>
      <xdr:spPr>
        <a:xfrm>
          <a:off x="2286000" y="1939290"/>
          <a:ext cx="1021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388620</xdr:colOff>
      <xdr:row>22</xdr:row>
      <xdr:rowOff>102870</xdr:rowOff>
    </xdr:from>
    <xdr:to>
      <xdr:col>6</xdr:col>
      <xdr:colOff>76200</xdr:colOff>
      <xdr:row>22</xdr:row>
      <xdr:rowOff>110490</xdr:rowOff>
    </xdr:to>
    <xdr:cxnSp macro="">
      <xdr:nvCxnSpPr>
        <xdr:cNvPr id="11" name="Conector recto de flecha 10"/>
        <xdr:cNvCxnSpPr>
          <a:stCxn id="7" idx="6"/>
          <a:endCxn id="3" idx="2"/>
        </xdr:cNvCxnSpPr>
      </xdr:nvCxnSpPr>
      <xdr:spPr>
        <a:xfrm flipV="1">
          <a:off x="3558540" y="1931670"/>
          <a:ext cx="12725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23</xdr:row>
      <xdr:rowOff>21903</xdr:rowOff>
    </xdr:from>
    <xdr:to>
      <xdr:col>4</xdr:col>
      <xdr:colOff>173986</xdr:colOff>
      <xdr:row>34</xdr:row>
      <xdr:rowOff>110490</xdr:rowOff>
    </xdr:to>
    <xdr:cxnSp macro="">
      <xdr:nvCxnSpPr>
        <xdr:cNvPr id="15" name="Conector angular 14"/>
        <xdr:cNvCxnSpPr>
          <a:stCxn id="7" idx="3"/>
          <a:endCxn id="5" idx="6"/>
        </xdr:cNvCxnSpPr>
      </xdr:nvCxnSpPr>
      <xdr:spPr>
        <a:xfrm rot="5400000">
          <a:off x="1810540" y="2600484"/>
          <a:ext cx="2100267" cy="96646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7</xdr:row>
      <xdr:rowOff>106680</xdr:rowOff>
    </xdr:from>
    <xdr:to>
      <xdr:col>14</xdr:col>
      <xdr:colOff>464820</xdr:colOff>
      <xdr:row>21</xdr:row>
      <xdr:rowOff>53340</xdr:rowOff>
    </xdr:to>
    <xdr:sp macro="" textlink="">
      <xdr:nvSpPr>
        <xdr:cNvPr id="25" name="Rectángulo 24"/>
        <xdr:cNvSpPr/>
      </xdr:nvSpPr>
      <xdr:spPr>
        <a:xfrm>
          <a:off x="7795260" y="1386840"/>
          <a:ext cx="3970020" cy="25069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10/4/23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MERCADERIA = 800 x 900 = $720000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CxP</a:t>
          </a:r>
          <a:r>
            <a:rPr lang="en-US" sz="1100" baseline="0">
              <a:solidFill>
                <a:sysClr val="windowText" lastClr="000000"/>
              </a:solidFill>
            </a:rPr>
            <a:t> = (800 x 900) x 1,21 = $871200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IxP = (800 x 900) x 0,05 x 1,21 = $43560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Int a dev1 = (800 x 900) x 0,05 = $36000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IVA CF = (800 x 900) x 0,21 + (800 x 900) x 0,05 x 0,21 = $158760 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30/4/23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Int a dev2 (30/4/23) = (Int a dev1 x 20) / 30 = $24000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10/5/23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Caja = CxC + IxP = $914760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Int a dev3 (10/5/23) =  (Int a dev1 x 10) / 30 = $12000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190500</xdr:colOff>
      <xdr:row>30</xdr:row>
      <xdr:rowOff>106680</xdr:rowOff>
    </xdr:from>
    <xdr:to>
      <xdr:col>8</xdr:col>
      <xdr:colOff>205740</xdr:colOff>
      <xdr:row>38</xdr:row>
      <xdr:rowOff>7620</xdr:rowOff>
    </xdr:to>
    <xdr:sp macro="" textlink="">
      <xdr:nvSpPr>
        <xdr:cNvPr id="13" name="Rectángulo 12"/>
        <xdr:cNvSpPr/>
      </xdr:nvSpPr>
      <xdr:spPr>
        <a:xfrm>
          <a:off x="5151120" y="3398520"/>
          <a:ext cx="1600200" cy="13639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IxP</a:t>
          </a:r>
        </a:p>
      </xdr:txBody>
    </xdr:sp>
    <xdr:clientData/>
  </xdr:twoCellAnchor>
  <xdr:twoCellAnchor>
    <xdr:from>
      <xdr:col>4</xdr:col>
      <xdr:colOff>351796</xdr:colOff>
      <xdr:row>23</xdr:row>
      <xdr:rowOff>21904</xdr:rowOff>
    </xdr:from>
    <xdr:to>
      <xdr:col>6</xdr:col>
      <xdr:colOff>190501</xdr:colOff>
      <xdr:row>34</xdr:row>
      <xdr:rowOff>57151</xdr:rowOff>
    </xdr:to>
    <xdr:cxnSp macro="">
      <xdr:nvCxnSpPr>
        <xdr:cNvPr id="14" name="Conector angular 13"/>
        <xdr:cNvCxnSpPr>
          <a:stCxn id="13" idx="1"/>
          <a:endCxn id="7" idx="5"/>
        </xdr:cNvCxnSpPr>
      </xdr:nvCxnSpPr>
      <xdr:spPr>
        <a:xfrm rot="10800000">
          <a:off x="3727456" y="2033584"/>
          <a:ext cx="1423665" cy="2046927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</xdr:colOff>
      <xdr:row>6</xdr:row>
      <xdr:rowOff>60960</xdr:rowOff>
    </xdr:from>
    <xdr:to>
      <xdr:col>7</xdr:col>
      <xdr:colOff>754380</xdr:colOff>
      <xdr:row>14</xdr:row>
      <xdr:rowOff>68580</xdr:rowOff>
    </xdr:to>
    <xdr:sp macro="" textlink="">
      <xdr:nvSpPr>
        <xdr:cNvPr id="18" name="Elipse 17"/>
        <xdr:cNvSpPr/>
      </xdr:nvSpPr>
      <xdr:spPr>
        <a:xfrm>
          <a:off x="4975860" y="1158240"/>
          <a:ext cx="1531620" cy="14706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a dev</a:t>
          </a:r>
        </a:p>
      </xdr:txBody>
    </xdr:sp>
    <xdr:clientData/>
  </xdr:twoCellAnchor>
  <xdr:twoCellAnchor>
    <xdr:from>
      <xdr:col>4</xdr:col>
      <xdr:colOff>262890</xdr:colOff>
      <xdr:row>10</xdr:row>
      <xdr:rowOff>64770</xdr:rowOff>
    </xdr:from>
    <xdr:to>
      <xdr:col>6</xdr:col>
      <xdr:colOff>15240</xdr:colOff>
      <xdr:row>21</xdr:row>
      <xdr:rowOff>160020</xdr:rowOff>
    </xdr:to>
    <xdr:cxnSp macro="">
      <xdr:nvCxnSpPr>
        <xdr:cNvPr id="19" name="Conector angular 18"/>
        <xdr:cNvCxnSpPr>
          <a:stCxn id="7" idx="0"/>
          <a:endCxn id="18" idx="2"/>
        </xdr:cNvCxnSpPr>
      </xdr:nvCxnSpPr>
      <xdr:spPr>
        <a:xfrm rot="5400000" flipH="1" flipV="1">
          <a:off x="3253740" y="2278380"/>
          <a:ext cx="2106930" cy="133731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55</xdr:row>
      <xdr:rowOff>68580</xdr:rowOff>
    </xdr:from>
    <xdr:to>
      <xdr:col>2</xdr:col>
      <xdr:colOff>655320</xdr:colOff>
      <xdr:row>63</xdr:row>
      <xdr:rowOff>76200</xdr:rowOff>
    </xdr:to>
    <xdr:sp macro="" textlink="">
      <xdr:nvSpPr>
        <xdr:cNvPr id="21" name="Elipse 20"/>
        <xdr:cNvSpPr/>
      </xdr:nvSpPr>
      <xdr:spPr>
        <a:xfrm>
          <a:off x="815340" y="10126980"/>
          <a:ext cx="1531620" cy="14706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a dev2</a:t>
          </a:r>
        </a:p>
      </xdr:txBody>
    </xdr:sp>
    <xdr:clientData/>
  </xdr:twoCellAnchor>
  <xdr:twoCellAnchor>
    <xdr:from>
      <xdr:col>6</xdr:col>
      <xdr:colOff>662940</xdr:colOff>
      <xdr:row>57</xdr:row>
      <xdr:rowOff>35484</xdr:rowOff>
    </xdr:from>
    <xdr:to>
      <xdr:col>7</xdr:col>
      <xdr:colOff>762000</xdr:colOff>
      <xdr:row>61</xdr:row>
      <xdr:rowOff>160020</xdr:rowOff>
    </xdr:to>
    <xdr:sp macro="" textlink="">
      <xdr:nvSpPr>
        <xdr:cNvPr id="22" name="Elipse 21"/>
        <xdr:cNvSpPr/>
      </xdr:nvSpPr>
      <xdr:spPr>
        <a:xfrm>
          <a:off x="5623560" y="10459644"/>
          <a:ext cx="891540" cy="856056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Int.</a:t>
          </a:r>
          <a:r>
            <a:rPr lang="en-US" sz="1100" baseline="0">
              <a:solidFill>
                <a:sysClr val="windowText" lastClr="000000"/>
              </a:solidFill>
            </a:rPr>
            <a:t> Perd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655320</xdr:colOff>
      <xdr:row>59</xdr:row>
      <xdr:rowOff>72390</xdr:rowOff>
    </xdr:from>
    <xdr:to>
      <xdr:col>6</xdr:col>
      <xdr:colOff>662940</xdr:colOff>
      <xdr:row>59</xdr:row>
      <xdr:rowOff>97752</xdr:rowOff>
    </xdr:to>
    <xdr:cxnSp macro="">
      <xdr:nvCxnSpPr>
        <xdr:cNvPr id="23" name="Conector recto de flecha 22"/>
        <xdr:cNvCxnSpPr>
          <a:stCxn id="21" idx="6"/>
          <a:endCxn id="22" idx="2"/>
        </xdr:cNvCxnSpPr>
      </xdr:nvCxnSpPr>
      <xdr:spPr>
        <a:xfrm>
          <a:off x="2346960" y="10862310"/>
          <a:ext cx="3276600" cy="253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45720</xdr:colOff>
      <xdr:row>95</xdr:row>
      <xdr:rowOff>99060</xdr:rowOff>
    </xdr:from>
    <xdr:to>
      <xdr:col>2</xdr:col>
      <xdr:colOff>678180</xdr:colOff>
      <xdr:row>103</xdr:row>
      <xdr:rowOff>106680</xdr:rowOff>
    </xdr:to>
    <xdr:sp macro="" textlink="">
      <xdr:nvSpPr>
        <xdr:cNvPr id="26" name="Elipse 25"/>
        <xdr:cNvSpPr/>
      </xdr:nvSpPr>
      <xdr:spPr>
        <a:xfrm>
          <a:off x="838200" y="16924020"/>
          <a:ext cx="1531620" cy="14706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a dev3</a:t>
          </a:r>
        </a:p>
      </xdr:txBody>
    </xdr:sp>
    <xdr:clientData/>
  </xdr:twoCellAnchor>
  <xdr:twoCellAnchor>
    <xdr:from>
      <xdr:col>6</xdr:col>
      <xdr:colOff>662940</xdr:colOff>
      <xdr:row>97</xdr:row>
      <xdr:rowOff>35484</xdr:rowOff>
    </xdr:from>
    <xdr:to>
      <xdr:col>7</xdr:col>
      <xdr:colOff>762000</xdr:colOff>
      <xdr:row>101</xdr:row>
      <xdr:rowOff>160020</xdr:rowOff>
    </xdr:to>
    <xdr:sp macro="" textlink="">
      <xdr:nvSpPr>
        <xdr:cNvPr id="27" name="Elipse 26"/>
        <xdr:cNvSpPr/>
      </xdr:nvSpPr>
      <xdr:spPr>
        <a:xfrm>
          <a:off x="5623560" y="10459644"/>
          <a:ext cx="891540" cy="856056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Int.</a:t>
          </a:r>
          <a:r>
            <a:rPr lang="en-US" sz="1100" baseline="0">
              <a:solidFill>
                <a:sysClr val="windowText" lastClr="000000"/>
              </a:solidFill>
            </a:rPr>
            <a:t> Perd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678180</xdr:colOff>
      <xdr:row>99</xdr:row>
      <xdr:rowOff>97752</xdr:rowOff>
    </xdr:from>
    <xdr:to>
      <xdr:col>6</xdr:col>
      <xdr:colOff>662940</xdr:colOff>
      <xdr:row>99</xdr:row>
      <xdr:rowOff>102870</xdr:rowOff>
    </xdr:to>
    <xdr:cxnSp macro="">
      <xdr:nvCxnSpPr>
        <xdr:cNvPr id="28" name="Conector recto de flecha 27"/>
        <xdr:cNvCxnSpPr>
          <a:stCxn id="26" idx="6"/>
          <a:endCxn id="27" idx="2"/>
        </xdr:cNvCxnSpPr>
      </xdr:nvCxnSpPr>
      <xdr:spPr>
        <a:xfrm flipV="1">
          <a:off x="2369820" y="17654232"/>
          <a:ext cx="3253740" cy="51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</xdr:colOff>
      <xdr:row>75</xdr:row>
      <xdr:rowOff>91440</xdr:rowOff>
    </xdr:from>
    <xdr:to>
      <xdr:col>2</xdr:col>
      <xdr:colOff>685800</xdr:colOff>
      <xdr:row>83</xdr:row>
      <xdr:rowOff>99060</xdr:rowOff>
    </xdr:to>
    <xdr:sp macro="" textlink="">
      <xdr:nvSpPr>
        <xdr:cNvPr id="29" name="Elipse 28"/>
        <xdr:cNvSpPr/>
      </xdr:nvSpPr>
      <xdr:spPr>
        <a:xfrm>
          <a:off x="845820" y="12527280"/>
          <a:ext cx="1531620" cy="14706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Caja</a:t>
          </a:r>
        </a:p>
      </xdr:txBody>
    </xdr:sp>
    <xdr:clientData/>
  </xdr:twoCellAnchor>
  <xdr:twoCellAnchor>
    <xdr:from>
      <xdr:col>6</xdr:col>
      <xdr:colOff>220980</xdr:colOff>
      <xdr:row>75</xdr:row>
      <xdr:rowOff>137160</xdr:rowOff>
    </xdr:from>
    <xdr:to>
      <xdr:col>8</xdr:col>
      <xdr:colOff>236220</xdr:colOff>
      <xdr:row>83</xdr:row>
      <xdr:rowOff>38100</xdr:rowOff>
    </xdr:to>
    <xdr:sp macro="" textlink="">
      <xdr:nvSpPr>
        <xdr:cNvPr id="30" name="Rectángulo 29"/>
        <xdr:cNvSpPr/>
      </xdr:nvSpPr>
      <xdr:spPr>
        <a:xfrm>
          <a:off x="5181600" y="12573000"/>
          <a:ext cx="1600200" cy="13639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IxP</a:t>
          </a:r>
        </a:p>
      </xdr:txBody>
    </xdr:sp>
    <xdr:clientData/>
  </xdr:twoCellAnchor>
  <xdr:twoCellAnchor>
    <xdr:from>
      <xdr:col>6</xdr:col>
      <xdr:colOff>236220</xdr:colOff>
      <xdr:row>85</xdr:row>
      <xdr:rowOff>68580</xdr:rowOff>
    </xdr:from>
    <xdr:to>
      <xdr:col>8</xdr:col>
      <xdr:colOff>251460</xdr:colOff>
      <xdr:row>92</xdr:row>
      <xdr:rowOff>152400</xdr:rowOff>
    </xdr:to>
    <xdr:sp macro="" textlink="">
      <xdr:nvSpPr>
        <xdr:cNvPr id="31" name="Rectángulo 30"/>
        <xdr:cNvSpPr/>
      </xdr:nvSpPr>
      <xdr:spPr>
        <a:xfrm>
          <a:off x="5196840" y="14333220"/>
          <a:ext cx="1600200" cy="13639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CxP</a:t>
          </a:r>
        </a:p>
      </xdr:txBody>
    </xdr:sp>
    <xdr:clientData/>
  </xdr:twoCellAnchor>
  <xdr:twoCellAnchor>
    <xdr:from>
      <xdr:col>2</xdr:col>
      <xdr:colOff>685800</xdr:colOff>
      <xdr:row>79</xdr:row>
      <xdr:rowOff>87630</xdr:rowOff>
    </xdr:from>
    <xdr:to>
      <xdr:col>6</xdr:col>
      <xdr:colOff>220980</xdr:colOff>
      <xdr:row>79</xdr:row>
      <xdr:rowOff>95250</xdr:rowOff>
    </xdr:to>
    <xdr:cxnSp macro="">
      <xdr:nvCxnSpPr>
        <xdr:cNvPr id="33" name="Conector recto de flecha 32"/>
        <xdr:cNvCxnSpPr>
          <a:stCxn id="29" idx="6"/>
          <a:endCxn id="30" idx="1"/>
        </xdr:cNvCxnSpPr>
      </xdr:nvCxnSpPr>
      <xdr:spPr>
        <a:xfrm flipV="1">
          <a:off x="2377440" y="13254990"/>
          <a:ext cx="28041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289560</xdr:colOff>
      <xdr:row>79</xdr:row>
      <xdr:rowOff>83820</xdr:rowOff>
    </xdr:from>
    <xdr:to>
      <xdr:col>6</xdr:col>
      <xdr:colOff>236220</xdr:colOff>
      <xdr:row>89</xdr:row>
      <xdr:rowOff>19050</xdr:rowOff>
    </xdr:to>
    <xdr:cxnSp macro="">
      <xdr:nvCxnSpPr>
        <xdr:cNvPr id="38" name="Conector angular 37"/>
        <xdr:cNvCxnSpPr>
          <a:endCxn id="31" idx="1"/>
        </xdr:cNvCxnSpPr>
      </xdr:nvCxnSpPr>
      <xdr:spPr>
        <a:xfrm rot="16200000" flipH="1">
          <a:off x="3549015" y="13367385"/>
          <a:ext cx="1764030" cy="153162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18</xdr:row>
      <xdr:rowOff>152400</xdr:rowOff>
    </xdr:from>
    <xdr:to>
      <xdr:col>3</xdr:col>
      <xdr:colOff>190500</xdr:colOff>
      <xdr:row>25</xdr:row>
      <xdr:rowOff>167640</xdr:rowOff>
    </xdr:to>
    <xdr:sp macro="" textlink="">
      <xdr:nvSpPr>
        <xdr:cNvPr id="3" name="Elipse 2"/>
        <xdr:cNvSpPr/>
      </xdr:nvSpPr>
      <xdr:spPr>
        <a:xfrm>
          <a:off x="1219200" y="3444240"/>
          <a:ext cx="1348740" cy="129540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CxC</a:t>
          </a:r>
        </a:p>
      </xdr:txBody>
    </xdr:sp>
    <xdr:clientData/>
  </xdr:twoCellAnchor>
  <xdr:twoCellAnchor>
    <xdr:from>
      <xdr:col>6</xdr:col>
      <xdr:colOff>152400</xdr:colOff>
      <xdr:row>18</xdr:row>
      <xdr:rowOff>144780</xdr:rowOff>
    </xdr:from>
    <xdr:to>
      <xdr:col>7</xdr:col>
      <xdr:colOff>708660</xdr:colOff>
      <xdr:row>25</xdr:row>
      <xdr:rowOff>160020</xdr:rowOff>
    </xdr:to>
    <xdr:sp macro="" textlink="">
      <xdr:nvSpPr>
        <xdr:cNvPr id="4" name="Elipse 3"/>
        <xdr:cNvSpPr/>
      </xdr:nvSpPr>
      <xdr:spPr>
        <a:xfrm>
          <a:off x="4907280" y="1242060"/>
          <a:ext cx="1348740" cy="129540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CAJA</a:t>
          </a:r>
        </a:p>
      </xdr:txBody>
    </xdr:sp>
    <xdr:clientData/>
  </xdr:twoCellAnchor>
  <xdr:twoCellAnchor>
    <xdr:from>
      <xdr:col>3</xdr:col>
      <xdr:colOff>190500</xdr:colOff>
      <xdr:row>22</xdr:row>
      <xdr:rowOff>60960</xdr:rowOff>
    </xdr:from>
    <xdr:to>
      <xdr:col>6</xdr:col>
      <xdr:colOff>152400</xdr:colOff>
      <xdr:row>22</xdr:row>
      <xdr:rowOff>68580</xdr:rowOff>
    </xdr:to>
    <xdr:cxnSp macro="">
      <xdr:nvCxnSpPr>
        <xdr:cNvPr id="6" name="Conector recto de flecha 5"/>
        <xdr:cNvCxnSpPr>
          <a:stCxn id="3" idx="6"/>
          <a:endCxn id="4" idx="2"/>
        </xdr:cNvCxnSpPr>
      </xdr:nvCxnSpPr>
      <xdr:spPr>
        <a:xfrm flipV="1">
          <a:off x="2567940" y="1889760"/>
          <a:ext cx="233934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281940</xdr:colOff>
      <xdr:row>6</xdr:row>
      <xdr:rowOff>160020</xdr:rowOff>
    </xdr:from>
    <xdr:to>
      <xdr:col>13</xdr:col>
      <xdr:colOff>670560</xdr:colOff>
      <xdr:row>20</xdr:row>
      <xdr:rowOff>91440</xdr:rowOff>
    </xdr:to>
    <xdr:sp macro="" textlink="">
      <xdr:nvSpPr>
        <xdr:cNvPr id="9" name="Rectángulo 8"/>
        <xdr:cNvSpPr/>
      </xdr:nvSpPr>
      <xdr:spPr>
        <a:xfrm>
          <a:off x="7513320" y="1257300"/>
          <a:ext cx="3558540" cy="24917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VENTAS</a:t>
          </a:r>
          <a:r>
            <a:rPr lang="en-US" sz="1100" baseline="0">
              <a:solidFill>
                <a:sysClr val="windowText" lastClr="000000"/>
              </a:solidFill>
            </a:rPr>
            <a:t> = 800 x 1800 = $1440000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IVA DF = VENTAS x 0,21 = $302400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CxC = 800 x 1800</a:t>
          </a:r>
          <a:r>
            <a:rPr lang="en-US" sz="1100" baseline="0">
              <a:solidFill>
                <a:sysClr val="windowText" lastClr="000000"/>
              </a:solidFill>
            </a:rPr>
            <a:t> x 1.21 = $1742400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CS x PAGAR = $700000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646687</xdr:colOff>
      <xdr:row>4</xdr:row>
      <xdr:rowOff>102990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92167" cy="857370"/>
        </a:xfrm>
        <a:prstGeom prst="rect">
          <a:avLst/>
        </a:prstGeom>
      </xdr:spPr>
    </xdr:pic>
    <xdr:clientData/>
  </xdr:twoCellAnchor>
  <xdr:twoCellAnchor>
    <xdr:from>
      <xdr:col>6</xdr:col>
      <xdr:colOff>68580</xdr:colOff>
      <xdr:row>27</xdr:row>
      <xdr:rowOff>30480</xdr:rowOff>
    </xdr:from>
    <xdr:to>
      <xdr:col>7</xdr:col>
      <xdr:colOff>769620</xdr:colOff>
      <xdr:row>33</xdr:row>
      <xdr:rowOff>38100</xdr:rowOff>
    </xdr:to>
    <xdr:sp macro="" textlink="">
      <xdr:nvSpPr>
        <xdr:cNvPr id="11" name="Rectángulo 10"/>
        <xdr:cNvSpPr/>
      </xdr:nvSpPr>
      <xdr:spPr>
        <a:xfrm>
          <a:off x="4922520" y="2773680"/>
          <a:ext cx="1493520" cy="11049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CS</a:t>
          </a:r>
          <a:r>
            <a:rPr lang="en-US" sz="1100" baseline="0">
              <a:solidFill>
                <a:sysClr val="windowText" lastClr="000000"/>
              </a:solidFill>
            </a:rPr>
            <a:t> X PAGAR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441960</xdr:colOff>
      <xdr:row>26</xdr:row>
      <xdr:rowOff>129540</xdr:rowOff>
    </xdr:from>
    <xdr:to>
      <xdr:col>3</xdr:col>
      <xdr:colOff>205740</xdr:colOff>
      <xdr:row>33</xdr:row>
      <xdr:rowOff>144780</xdr:rowOff>
    </xdr:to>
    <xdr:sp macro="" textlink="">
      <xdr:nvSpPr>
        <xdr:cNvPr id="12" name="Elipse 11"/>
        <xdr:cNvSpPr/>
      </xdr:nvSpPr>
      <xdr:spPr>
        <a:xfrm>
          <a:off x="1234440" y="2689860"/>
          <a:ext cx="1348740" cy="129540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CAJA</a:t>
          </a:r>
        </a:p>
      </xdr:txBody>
    </xdr:sp>
    <xdr:clientData/>
  </xdr:twoCellAnchor>
  <xdr:twoCellAnchor>
    <xdr:from>
      <xdr:col>3</xdr:col>
      <xdr:colOff>205740</xdr:colOff>
      <xdr:row>30</xdr:row>
      <xdr:rowOff>34290</xdr:rowOff>
    </xdr:from>
    <xdr:to>
      <xdr:col>6</xdr:col>
      <xdr:colOff>68580</xdr:colOff>
      <xdr:row>30</xdr:row>
      <xdr:rowOff>45720</xdr:rowOff>
    </xdr:to>
    <xdr:cxnSp macro="">
      <xdr:nvCxnSpPr>
        <xdr:cNvPr id="14" name="Conector recto de flecha 13"/>
        <xdr:cNvCxnSpPr>
          <a:stCxn id="12" idx="6"/>
          <a:endCxn id="11" idx="1"/>
        </xdr:cNvCxnSpPr>
      </xdr:nvCxnSpPr>
      <xdr:spPr>
        <a:xfrm flipV="1">
          <a:off x="2583180" y="3326130"/>
          <a:ext cx="2339340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776030</xdr:colOff>
      <xdr:row>7</xdr:row>
      <xdr:rowOff>45720</xdr:rowOff>
    </xdr:from>
    <xdr:to>
      <xdr:col>2</xdr:col>
      <xdr:colOff>632459</xdr:colOff>
      <xdr:row>9</xdr:row>
      <xdr:rowOff>160020</xdr:rowOff>
    </xdr:to>
    <xdr:sp macro="" textlink="">
      <xdr:nvSpPr>
        <xdr:cNvPr id="13" name="Rectángulo 12"/>
        <xdr:cNvSpPr/>
      </xdr:nvSpPr>
      <xdr:spPr>
        <a:xfrm>
          <a:off x="1568510" y="1325880"/>
          <a:ext cx="648909" cy="48006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VENTAS</a:t>
          </a:r>
        </a:p>
      </xdr:txBody>
    </xdr:sp>
    <xdr:clientData/>
  </xdr:twoCellAnchor>
  <xdr:twoCellAnchor>
    <xdr:from>
      <xdr:col>1</xdr:col>
      <xdr:colOff>746760</xdr:colOff>
      <xdr:row>10</xdr:row>
      <xdr:rowOff>133972</xdr:rowOff>
    </xdr:from>
    <xdr:to>
      <xdr:col>2</xdr:col>
      <xdr:colOff>761999</xdr:colOff>
      <xdr:row>13</xdr:row>
      <xdr:rowOff>182879</xdr:rowOff>
    </xdr:to>
    <xdr:sp macro="" textlink="">
      <xdr:nvSpPr>
        <xdr:cNvPr id="15" name="Rectángulo 14"/>
        <xdr:cNvSpPr/>
      </xdr:nvSpPr>
      <xdr:spPr>
        <a:xfrm>
          <a:off x="1539240" y="1962772"/>
          <a:ext cx="807719" cy="59754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IVA DF</a:t>
          </a:r>
        </a:p>
      </xdr:txBody>
    </xdr:sp>
    <xdr:clientData/>
  </xdr:twoCellAnchor>
  <xdr:twoCellAnchor>
    <xdr:from>
      <xdr:col>6</xdr:col>
      <xdr:colOff>54416</xdr:colOff>
      <xdr:row>6</xdr:row>
      <xdr:rowOff>22860</xdr:rowOff>
    </xdr:from>
    <xdr:to>
      <xdr:col>7</xdr:col>
      <xdr:colOff>198120</xdr:colOff>
      <xdr:row>11</xdr:row>
      <xdr:rowOff>7620</xdr:rowOff>
    </xdr:to>
    <xdr:sp macro="" textlink="">
      <xdr:nvSpPr>
        <xdr:cNvPr id="17" name="Elipse 16"/>
        <xdr:cNvSpPr/>
      </xdr:nvSpPr>
      <xdr:spPr>
        <a:xfrm>
          <a:off x="4908356" y="1303020"/>
          <a:ext cx="936184" cy="8991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CxC</a:t>
          </a:r>
        </a:p>
      </xdr:txBody>
    </xdr:sp>
    <xdr:clientData/>
  </xdr:twoCellAnchor>
  <xdr:twoCellAnchor>
    <xdr:from>
      <xdr:col>2</xdr:col>
      <xdr:colOff>632459</xdr:colOff>
      <xdr:row>8</xdr:row>
      <xdr:rowOff>102870</xdr:rowOff>
    </xdr:from>
    <xdr:to>
      <xdr:col>6</xdr:col>
      <xdr:colOff>54416</xdr:colOff>
      <xdr:row>8</xdr:row>
      <xdr:rowOff>106680</xdr:rowOff>
    </xdr:to>
    <xdr:cxnSp macro="">
      <xdr:nvCxnSpPr>
        <xdr:cNvPr id="5" name="Conector recto de flecha 4"/>
        <xdr:cNvCxnSpPr>
          <a:stCxn id="13" idx="3"/>
          <a:endCxn id="17" idx="2"/>
        </xdr:cNvCxnSpPr>
      </xdr:nvCxnSpPr>
      <xdr:spPr>
        <a:xfrm>
          <a:off x="2217419" y="1565910"/>
          <a:ext cx="2690937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761999</xdr:colOff>
      <xdr:row>8</xdr:row>
      <xdr:rowOff>106680</xdr:rowOff>
    </xdr:from>
    <xdr:to>
      <xdr:col>4</xdr:col>
      <xdr:colOff>358140</xdr:colOff>
      <xdr:row>12</xdr:row>
      <xdr:rowOff>66986</xdr:rowOff>
    </xdr:to>
    <xdr:cxnSp macro="">
      <xdr:nvCxnSpPr>
        <xdr:cNvPr id="18" name="Conector angular 17"/>
        <xdr:cNvCxnSpPr>
          <a:stCxn id="15" idx="3"/>
        </xdr:cNvCxnSpPr>
      </xdr:nvCxnSpPr>
      <xdr:spPr>
        <a:xfrm flipV="1">
          <a:off x="2346959" y="1569720"/>
          <a:ext cx="1181101" cy="691826"/>
        </a:xfrm>
        <a:prstGeom prst="bentConnector3">
          <a:avLst>
            <a:gd name="adj1" fmla="val 9967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633359</xdr:colOff>
      <xdr:row>4</xdr:row>
      <xdr:rowOff>104896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39799" cy="866896"/>
        </a:xfrm>
        <a:prstGeom prst="rect">
          <a:avLst/>
        </a:prstGeom>
      </xdr:spPr>
    </xdr:pic>
    <xdr:clientData/>
  </xdr:twoCellAnchor>
  <xdr:twoCellAnchor>
    <xdr:from>
      <xdr:col>1</xdr:col>
      <xdr:colOff>68580</xdr:colOff>
      <xdr:row>12</xdr:row>
      <xdr:rowOff>106680</xdr:rowOff>
    </xdr:from>
    <xdr:to>
      <xdr:col>2</xdr:col>
      <xdr:colOff>731520</xdr:colOff>
      <xdr:row>17</xdr:row>
      <xdr:rowOff>121920</xdr:rowOff>
    </xdr:to>
    <xdr:sp macro="" textlink="">
      <xdr:nvSpPr>
        <xdr:cNvPr id="3" name="Rectángulo 2"/>
        <xdr:cNvSpPr/>
      </xdr:nvSpPr>
      <xdr:spPr>
        <a:xfrm>
          <a:off x="861060" y="2301240"/>
          <a:ext cx="1455420" cy="9296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VENTA</a:t>
          </a:r>
        </a:p>
      </xdr:txBody>
    </xdr:sp>
    <xdr:clientData/>
  </xdr:twoCellAnchor>
  <xdr:twoCellAnchor>
    <xdr:from>
      <xdr:col>1</xdr:col>
      <xdr:colOff>68580</xdr:colOff>
      <xdr:row>6</xdr:row>
      <xdr:rowOff>76200</xdr:rowOff>
    </xdr:from>
    <xdr:to>
      <xdr:col>2</xdr:col>
      <xdr:colOff>731520</xdr:colOff>
      <xdr:row>11</xdr:row>
      <xdr:rowOff>91440</xdr:rowOff>
    </xdr:to>
    <xdr:sp macro="" textlink="">
      <xdr:nvSpPr>
        <xdr:cNvPr id="4" name="Rectángulo 3"/>
        <xdr:cNvSpPr/>
      </xdr:nvSpPr>
      <xdr:spPr>
        <a:xfrm>
          <a:off x="861060" y="1173480"/>
          <a:ext cx="1455420" cy="9296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IVA DF</a:t>
          </a:r>
        </a:p>
      </xdr:txBody>
    </xdr:sp>
    <xdr:clientData/>
  </xdr:twoCellAnchor>
  <xdr:twoCellAnchor>
    <xdr:from>
      <xdr:col>7</xdr:col>
      <xdr:colOff>288812</xdr:colOff>
      <xdr:row>6</xdr:row>
      <xdr:rowOff>0</xdr:rowOff>
    </xdr:from>
    <xdr:to>
      <xdr:col>8</xdr:col>
      <xdr:colOff>624840</xdr:colOff>
      <xdr:row>11</xdr:row>
      <xdr:rowOff>167640</xdr:rowOff>
    </xdr:to>
    <xdr:sp macro="" textlink="">
      <xdr:nvSpPr>
        <xdr:cNvPr id="5" name="Elipse 4"/>
        <xdr:cNvSpPr/>
      </xdr:nvSpPr>
      <xdr:spPr>
        <a:xfrm>
          <a:off x="6034292" y="1097280"/>
          <a:ext cx="1128508" cy="10820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CxC</a:t>
          </a:r>
        </a:p>
      </xdr:txBody>
    </xdr:sp>
    <xdr:clientData/>
  </xdr:twoCellAnchor>
  <xdr:twoCellAnchor>
    <xdr:from>
      <xdr:col>7</xdr:col>
      <xdr:colOff>282174</xdr:colOff>
      <xdr:row>19</xdr:row>
      <xdr:rowOff>53340</xdr:rowOff>
    </xdr:from>
    <xdr:to>
      <xdr:col>8</xdr:col>
      <xdr:colOff>594360</xdr:colOff>
      <xdr:row>25</xdr:row>
      <xdr:rowOff>15240</xdr:rowOff>
    </xdr:to>
    <xdr:sp macro="" textlink="">
      <xdr:nvSpPr>
        <xdr:cNvPr id="6" name="Elipse 5"/>
        <xdr:cNvSpPr/>
      </xdr:nvSpPr>
      <xdr:spPr>
        <a:xfrm>
          <a:off x="6027654" y="3528060"/>
          <a:ext cx="1104666" cy="105918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Dto. PP</a:t>
          </a:r>
        </a:p>
      </xdr:txBody>
    </xdr:sp>
    <xdr:clientData/>
  </xdr:twoCellAnchor>
  <xdr:twoCellAnchor>
    <xdr:from>
      <xdr:col>7</xdr:col>
      <xdr:colOff>250384</xdr:colOff>
      <xdr:row>12</xdr:row>
      <xdr:rowOff>38100</xdr:rowOff>
    </xdr:from>
    <xdr:to>
      <xdr:col>8</xdr:col>
      <xdr:colOff>594359</xdr:colOff>
      <xdr:row>18</xdr:row>
      <xdr:rowOff>30480</xdr:rowOff>
    </xdr:to>
    <xdr:sp macro="" textlink="">
      <xdr:nvSpPr>
        <xdr:cNvPr id="7" name="Elipse 6"/>
        <xdr:cNvSpPr/>
      </xdr:nvSpPr>
      <xdr:spPr>
        <a:xfrm>
          <a:off x="5896804" y="2232660"/>
          <a:ext cx="1136455" cy="10896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CAJA</a:t>
          </a:r>
        </a:p>
      </xdr:txBody>
    </xdr:sp>
    <xdr:clientData/>
  </xdr:twoCellAnchor>
  <xdr:twoCellAnchor>
    <xdr:from>
      <xdr:col>1</xdr:col>
      <xdr:colOff>220558</xdr:colOff>
      <xdr:row>19</xdr:row>
      <xdr:rowOff>45720</xdr:rowOff>
    </xdr:from>
    <xdr:to>
      <xdr:col>2</xdr:col>
      <xdr:colOff>548639</xdr:colOff>
      <xdr:row>25</xdr:row>
      <xdr:rowOff>22860</xdr:rowOff>
    </xdr:to>
    <xdr:sp macro="" textlink="">
      <xdr:nvSpPr>
        <xdr:cNvPr id="8" name="Elipse 7"/>
        <xdr:cNvSpPr/>
      </xdr:nvSpPr>
      <xdr:spPr>
        <a:xfrm>
          <a:off x="1013038" y="3520440"/>
          <a:ext cx="1120561" cy="107442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IVA CF</a:t>
          </a:r>
        </a:p>
      </xdr:txBody>
    </xdr:sp>
    <xdr:clientData/>
  </xdr:twoCellAnchor>
  <xdr:twoCellAnchor>
    <xdr:from>
      <xdr:col>4</xdr:col>
      <xdr:colOff>693420</xdr:colOff>
      <xdr:row>14</xdr:row>
      <xdr:rowOff>114300</xdr:rowOff>
    </xdr:from>
    <xdr:to>
      <xdr:col>5</xdr:col>
      <xdr:colOff>91440</xdr:colOff>
      <xdr:row>15</xdr:row>
      <xdr:rowOff>121920</xdr:rowOff>
    </xdr:to>
    <xdr:sp macro="" textlink="">
      <xdr:nvSpPr>
        <xdr:cNvPr id="9" name="Elipse 8"/>
        <xdr:cNvSpPr/>
      </xdr:nvSpPr>
      <xdr:spPr>
        <a:xfrm>
          <a:off x="3863340" y="2674620"/>
          <a:ext cx="190500" cy="1905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731520</xdr:colOff>
      <xdr:row>15</xdr:row>
      <xdr:rowOff>22860</xdr:rowOff>
    </xdr:from>
    <xdr:to>
      <xdr:col>4</xdr:col>
      <xdr:colOff>693420</xdr:colOff>
      <xdr:row>15</xdr:row>
      <xdr:rowOff>26670</xdr:rowOff>
    </xdr:to>
    <xdr:cxnSp macro="">
      <xdr:nvCxnSpPr>
        <xdr:cNvPr id="11" name="Conector recto de flecha 10"/>
        <xdr:cNvCxnSpPr>
          <a:stCxn id="3" idx="3"/>
          <a:endCxn id="9" idx="2"/>
        </xdr:cNvCxnSpPr>
      </xdr:nvCxnSpPr>
      <xdr:spPr>
        <a:xfrm>
          <a:off x="2316480" y="2766060"/>
          <a:ext cx="154686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731520</xdr:colOff>
      <xdr:row>8</xdr:row>
      <xdr:rowOff>175260</xdr:rowOff>
    </xdr:from>
    <xdr:to>
      <xdr:col>4</xdr:col>
      <xdr:colOff>721318</xdr:colOff>
      <xdr:row>14</xdr:row>
      <xdr:rowOff>142198</xdr:rowOff>
    </xdr:to>
    <xdr:cxnSp macro="">
      <xdr:nvCxnSpPr>
        <xdr:cNvPr id="14" name="Conector angular 13"/>
        <xdr:cNvCxnSpPr>
          <a:stCxn id="4" idx="3"/>
          <a:endCxn id="9" idx="1"/>
        </xdr:cNvCxnSpPr>
      </xdr:nvCxnSpPr>
      <xdr:spPr>
        <a:xfrm>
          <a:off x="2316480" y="1638300"/>
          <a:ext cx="1574758" cy="106421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15</xdr:row>
      <xdr:rowOff>26670</xdr:rowOff>
    </xdr:from>
    <xdr:to>
      <xdr:col>7</xdr:col>
      <xdr:colOff>250384</xdr:colOff>
      <xdr:row>15</xdr:row>
      <xdr:rowOff>34290</xdr:rowOff>
    </xdr:to>
    <xdr:cxnSp macro="">
      <xdr:nvCxnSpPr>
        <xdr:cNvPr id="16" name="Conector recto de flecha 15"/>
        <xdr:cNvCxnSpPr>
          <a:stCxn id="9" idx="6"/>
          <a:endCxn id="7" idx="2"/>
        </xdr:cNvCxnSpPr>
      </xdr:nvCxnSpPr>
      <xdr:spPr>
        <a:xfrm>
          <a:off x="4152900" y="2769870"/>
          <a:ext cx="1743904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63542</xdr:colOff>
      <xdr:row>8</xdr:row>
      <xdr:rowOff>175260</xdr:rowOff>
    </xdr:from>
    <xdr:to>
      <xdr:col>7</xdr:col>
      <xdr:colOff>288812</xdr:colOff>
      <xdr:row>14</xdr:row>
      <xdr:rowOff>142198</xdr:rowOff>
    </xdr:to>
    <xdr:cxnSp macro="">
      <xdr:nvCxnSpPr>
        <xdr:cNvPr id="19" name="Conector angular 18"/>
        <xdr:cNvCxnSpPr>
          <a:stCxn id="9" idx="7"/>
          <a:endCxn id="5" idx="2"/>
        </xdr:cNvCxnSpPr>
      </xdr:nvCxnSpPr>
      <xdr:spPr>
        <a:xfrm rot="5400000" flipH="1" flipV="1">
          <a:off x="4547538" y="1215764"/>
          <a:ext cx="1064218" cy="190929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63542</xdr:colOff>
      <xdr:row>15</xdr:row>
      <xdr:rowOff>94022</xdr:rowOff>
    </xdr:from>
    <xdr:to>
      <xdr:col>7</xdr:col>
      <xdr:colOff>282174</xdr:colOff>
      <xdr:row>22</xdr:row>
      <xdr:rowOff>34290</xdr:rowOff>
    </xdr:to>
    <xdr:cxnSp macro="">
      <xdr:nvCxnSpPr>
        <xdr:cNvPr id="24" name="Conector angular 23"/>
        <xdr:cNvCxnSpPr>
          <a:stCxn id="9" idx="5"/>
          <a:endCxn id="6" idx="2"/>
        </xdr:cNvCxnSpPr>
      </xdr:nvCxnSpPr>
      <xdr:spPr>
        <a:xfrm rot="16200000" flipH="1">
          <a:off x="4466114" y="2496110"/>
          <a:ext cx="1220428" cy="190265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548639</xdr:colOff>
      <xdr:row>15</xdr:row>
      <xdr:rowOff>94023</xdr:rowOff>
    </xdr:from>
    <xdr:to>
      <xdr:col>4</xdr:col>
      <xdr:colOff>721318</xdr:colOff>
      <xdr:row>22</xdr:row>
      <xdr:rowOff>34291</xdr:rowOff>
    </xdr:to>
    <xdr:cxnSp macro="">
      <xdr:nvCxnSpPr>
        <xdr:cNvPr id="28" name="Conector angular 27"/>
        <xdr:cNvCxnSpPr>
          <a:stCxn id="9" idx="3"/>
          <a:endCxn id="8" idx="6"/>
        </xdr:cNvCxnSpPr>
      </xdr:nvCxnSpPr>
      <xdr:spPr>
        <a:xfrm rot="5400000">
          <a:off x="2451735" y="2519087"/>
          <a:ext cx="1220428" cy="185669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784860</xdr:colOff>
      <xdr:row>5</xdr:row>
      <xdr:rowOff>167640</xdr:rowOff>
    </xdr:from>
    <xdr:to>
      <xdr:col>14</xdr:col>
      <xdr:colOff>762000</xdr:colOff>
      <xdr:row>20</xdr:row>
      <xdr:rowOff>106680</xdr:rowOff>
    </xdr:to>
    <xdr:sp macro="" textlink="">
      <xdr:nvSpPr>
        <xdr:cNvPr id="30" name="Rectángulo 29"/>
        <xdr:cNvSpPr/>
      </xdr:nvSpPr>
      <xdr:spPr>
        <a:xfrm>
          <a:off x="8115300" y="1082040"/>
          <a:ext cx="3939540" cy="2682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Venta = 2300 x $2200</a:t>
          </a:r>
          <a:r>
            <a:rPr lang="en-US" sz="1100" baseline="0">
              <a:solidFill>
                <a:sysClr val="windowText" lastClr="000000"/>
              </a:solidFill>
            </a:rPr>
            <a:t> = $5060000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IVA DF = (Venta + Int a dev) x 1.21 = $1104180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CxC = 1800 x $2200 x 1.21 = $4791600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CAJA = 500 x $2200 x 1.21 x 0.95 = $1264450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Dto.PP = 500 x $2200 x 0.05 = $55000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IVA CF = Dto.PP x 1.21 = $11550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Int a dev = 1800 x $2200 x 0.05 = $198000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Int a cobrar = Int a dev x 1.21 = $239580</a:t>
          </a:r>
        </a:p>
        <a:p>
          <a:pPr algn="l"/>
          <a:endParaRPr lang="en-US" sz="1100" b="0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30/4/23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Int a dev = int ganados = int a dev(20/4/23) / 10dias = $19800</a:t>
          </a:r>
        </a:p>
        <a:p>
          <a:pPr algn="l"/>
          <a:endParaRPr lang="en-US" sz="1100" b="0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 i="0" u="none" strike="noStrike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68580</xdr:colOff>
      <xdr:row>27</xdr:row>
      <xdr:rowOff>129540</xdr:rowOff>
    </xdr:from>
    <xdr:to>
      <xdr:col>2</xdr:col>
      <xdr:colOff>731520</xdr:colOff>
      <xdr:row>32</xdr:row>
      <xdr:rowOff>144780</xdr:rowOff>
    </xdr:to>
    <xdr:sp macro="" textlink="">
      <xdr:nvSpPr>
        <xdr:cNvPr id="17" name="Rectángulo 16"/>
        <xdr:cNvSpPr/>
      </xdr:nvSpPr>
      <xdr:spPr>
        <a:xfrm>
          <a:off x="861060" y="5067300"/>
          <a:ext cx="1455420" cy="9296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a dev</a:t>
          </a:r>
        </a:p>
      </xdr:txBody>
    </xdr:sp>
    <xdr:clientData/>
  </xdr:twoCellAnchor>
  <xdr:twoCellAnchor>
    <xdr:from>
      <xdr:col>7</xdr:col>
      <xdr:colOff>273572</xdr:colOff>
      <xdr:row>27</xdr:row>
      <xdr:rowOff>38100</xdr:rowOff>
    </xdr:from>
    <xdr:to>
      <xdr:col>8</xdr:col>
      <xdr:colOff>609600</xdr:colOff>
      <xdr:row>33</xdr:row>
      <xdr:rowOff>22860</xdr:rowOff>
    </xdr:to>
    <xdr:sp macro="" textlink="">
      <xdr:nvSpPr>
        <xdr:cNvPr id="18" name="Elipse 17"/>
        <xdr:cNvSpPr/>
      </xdr:nvSpPr>
      <xdr:spPr>
        <a:xfrm>
          <a:off x="6019052" y="4975860"/>
          <a:ext cx="1128508" cy="10820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x cobrar</a:t>
          </a:r>
        </a:p>
      </xdr:txBody>
    </xdr:sp>
    <xdr:clientData/>
  </xdr:twoCellAnchor>
  <xdr:twoCellAnchor>
    <xdr:from>
      <xdr:col>2</xdr:col>
      <xdr:colOff>731520</xdr:colOff>
      <xdr:row>15</xdr:row>
      <xdr:rowOff>121920</xdr:rowOff>
    </xdr:from>
    <xdr:to>
      <xdr:col>4</xdr:col>
      <xdr:colOff>788670</xdr:colOff>
      <xdr:row>30</xdr:row>
      <xdr:rowOff>45720</xdr:rowOff>
    </xdr:to>
    <xdr:cxnSp macro="">
      <xdr:nvCxnSpPr>
        <xdr:cNvPr id="12" name="Conector angular 11"/>
        <xdr:cNvCxnSpPr>
          <a:stCxn id="17" idx="3"/>
          <a:endCxn id="9" idx="4"/>
        </xdr:cNvCxnSpPr>
      </xdr:nvCxnSpPr>
      <xdr:spPr>
        <a:xfrm flipV="1">
          <a:off x="2316480" y="2865120"/>
          <a:ext cx="1741170" cy="26670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788670</xdr:colOff>
      <xdr:row>14</xdr:row>
      <xdr:rowOff>114300</xdr:rowOff>
    </xdr:from>
    <xdr:to>
      <xdr:col>7</xdr:col>
      <xdr:colOff>273572</xdr:colOff>
      <xdr:row>30</xdr:row>
      <xdr:rowOff>30480</xdr:rowOff>
    </xdr:to>
    <xdr:cxnSp macro="">
      <xdr:nvCxnSpPr>
        <xdr:cNvPr id="22" name="Conector angular 21"/>
        <xdr:cNvCxnSpPr>
          <a:stCxn id="9" idx="0"/>
          <a:endCxn id="18" idx="2"/>
        </xdr:cNvCxnSpPr>
      </xdr:nvCxnSpPr>
      <xdr:spPr>
        <a:xfrm rot="16200000" flipH="1">
          <a:off x="3617221" y="3115049"/>
          <a:ext cx="2842260" cy="1961402"/>
        </a:xfrm>
        <a:prstGeom prst="bentConnector4">
          <a:avLst>
            <a:gd name="adj1" fmla="val -8043"/>
            <a:gd name="adj2" fmla="val 2795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53</xdr:row>
      <xdr:rowOff>137160</xdr:rowOff>
    </xdr:from>
    <xdr:to>
      <xdr:col>2</xdr:col>
      <xdr:colOff>769620</xdr:colOff>
      <xdr:row>58</xdr:row>
      <xdr:rowOff>152400</xdr:rowOff>
    </xdr:to>
    <xdr:sp macro="" textlink="">
      <xdr:nvSpPr>
        <xdr:cNvPr id="27" name="Rectángulo 26"/>
        <xdr:cNvSpPr/>
      </xdr:nvSpPr>
      <xdr:spPr>
        <a:xfrm>
          <a:off x="899160" y="6751320"/>
          <a:ext cx="1455420" cy="9296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a dev</a:t>
          </a:r>
        </a:p>
      </xdr:txBody>
    </xdr:sp>
    <xdr:clientData/>
  </xdr:twoCellAnchor>
  <xdr:twoCellAnchor>
    <xdr:from>
      <xdr:col>6</xdr:col>
      <xdr:colOff>342900</xdr:colOff>
      <xdr:row>53</xdr:row>
      <xdr:rowOff>129540</xdr:rowOff>
    </xdr:from>
    <xdr:to>
      <xdr:col>8</xdr:col>
      <xdr:colOff>114300</xdr:colOff>
      <xdr:row>58</xdr:row>
      <xdr:rowOff>144780</xdr:rowOff>
    </xdr:to>
    <xdr:sp macro="" textlink="">
      <xdr:nvSpPr>
        <xdr:cNvPr id="29" name="Rectángulo 28"/>
        <xdr:cNvSpPr/>
      </xdr:nvSpPr>
      <xdr:spPr>
        <a:xfrm>
          <a:off x="5196840" y="6743700"/>
          <a:ext cx="1455420" cy="9296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ganados (R+)</a:t>
          </a:r>
        </a:p>
      </xdr:txBody>
    </xdr:sp>
    <xdr:clientData/>
  </xdr:twoCellAnchor>
  <xdr:twoCellAnchor>
    <xdr:from>
      <xdr:col>2</xdr:col>
      <xdr:colOff>769620</xdr:colOff>
      <xdr:row>56</xdr:row>
      <xdr:rowOff>45720</xdr:rowOff>
    </xdr:from>
    <xdr:to>
      <xdr:col>6</xdr:col>
      <xdr:colOff>342900</xdr:colOff>
      <xdr:row>56</xdr:row>
      <xdr:rowOff>53340</xdr:rowOff>
    </xdr:to>
    <xdr:cxnSp macro="">
      <xdr:nvCxnSpPr>
        <xdr:cNvPr id="26" name="Conector recto de flecha 25"/>
        <xdr:cNvCxnSpPr>
          <a:stCxn id="29" idx="1"/>
          <a:endCxn id="27" idx="3"/>
        </xdr:cNvCxnSpPr>
      </xdr:nvCxnSpPr>
      <xdr:spPr>
        <a:xfrm flipH="1">
          <a:off x="2354580" y="7208520"/>
          <a:ext cx="28422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45720</xdr:rowOff>
    </xdr:from>
    <xdr:to>
      <xdr:col>7</xdr:col>
      <xdr:colOff>770513</xdr:colOff>
      <xdr:row>6</xdr:row>
      <xdr:rowOff>83328</xdr:rowOff>
    </xdr:to>
    <xdr:grpSp>
      <xdr:nvGrpSpPr>
        <xdr:cNvPr id="4" name="Grupo 3"/>
        <xdr:cNvGrpSpPr/>
      </xdr:nvGrpSpPr>
      <xdr:grpSpPr>
        <a:xfrm>
          <a:off x="15240" y="45720"/>
          <a:ext cx="6485513" cy="1157748"/>
          <a:chOff x="0" y="457200"/>
          <a:chExt cx="6401693" cy="1134888"/>
        </a:xfrm>
      </xdr:grpSpPr>
      <xdr:pic>
        <xdr:nvPicPr>
          <xdr:cNvPr id="2" name="Imagen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457200"/>
            <a:ext cx="6401693" cy="695422"/>
          </a:xfrm>
          <a:prstGeom prst="rect">
            <a:avLst/>
          </a:prstGeom>
        </xdr:spPr>
      </xdr:pic>
      <xdr:pic>
        <xdr:nvPicPr>
          <xdr:cNvPr id="3" name="Imagen 2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1120139"/>
            <a:ext cx="6400800" cy="471949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289560</xdr:colOff>
      <xdr:row>8</xdr:row>
      <xdr:rowOff>121920</xdr:rowOff>
    </xdr:from>
    <xdr:to>
      <xdr:col>8</xdr:col>
      <xdr:colOff>76200</xdr:colOff>
      <xdr:row>16</xdr:row>
      <xdr:rowOff>7620</xdr:rowOff>
    </xdr:to>
    <xdr:sp macro="" textlink="">
      <xdr:nvSpPr>
        <xdr:cNvPr id="5" name="Elipse 4"/>
        <xdr:cNvSpPr/>
      </xdr:nvSpPr>
      <xdr:spPr>
        <a:xfrm>
          <a:off x="5044440" y="1584960"/>
          <a:ext cx="1371600" cy="13487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CAJA</a:t>
          </a:r>
        </a:p>
      </xdr:txBody>
    </xdr:sp>
    <xdr:clientData/>
  </xdr:twoCellAnchor>
  <xdr:twoCellAnchor>
    <xdr:from>
      <xdr:col>1</xdr:col>
      <xdr:colOff>0</xdr:colOff>
      <xdr:row>18</xdr:row>
      <xdr:rowOff>7620</xdr:rowOff>
    </xdr:from>
    <xdr:to>
      <xdr:col>2</xdr:col>
      <xdr:colOff>601980</xdr:colOff>
      <xdr:row>23</xdr:row>
      <xdr:rowOff>99060</xdr:rowOff>
    </xdr:to>
    <xdr:sp macro="" textlink="">
      <xdr:nvSpPr>
        <xdr:cNvPr id="6" name="Rectángulo 5"/>
        <xdr:cNvSpPr/>
      </xdr:nvSpPr>
      <xdr:spPr>
        <a:xfrm>
          <a:off x="792480" y="3299460"/>
          <a:ext cx="1394460" cy="10058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Amortizacion 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Acumulada</a:t>
          </a:r>
        </a:p>
      </xdr:txBody>
    </xdr:sp>
    <xdr:clientData/>
  </xdr:twoCellAnchor>
  <xdr:twoCellAnchor>
    <xdr:from>
      <xdr:col>6</xdr:col>
      <xdr:colOff>464820</xdr:colOff>
      <xdr:row>18</xdr:row>
      <xdr:rowOff>15240</xdr:rowOff>
    </xdr:from>
    <xdr:to>
      <xdr:col>8</xdr:col>
      <xdr:colOff>274320</xdr:colOff>
      <xdr:row>23</xdr:row>
      <xdr:rowOff>106680</xdr:rowOff>
    </xdr:to>
    <xdr:sp macro="" textlink="">
      <xdr:nvSpPr>
        <xdr:cNvPr id="7" name="Rectángulo 6"/>
        <xdr:cNvSpPr/>
      </xdr:nvSpPr>
      <xdr:spPr>
        <a:xfrm>
          <a:off x="5219700" y="3307080"/>
          <a:ext cx="1394460" cy="10058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IVA DF</a:t>
          </a:r>
        </a:p>
      </xdr:txBody>
    </xdr:sp>
    <xdr:clientData/>
  </xdr:twoCellAnchor>
  <xdr:twoCellAnchor>
    <xdr:from>
      <xdr:col>4</xdr:col>
      <xdr:colOff>228600</xdr:colOff>
      <xdr:row>11</xdr:row>
      <xdr:rowOff>129540</xdr:rowOff>
    </xdr:from>
    <xdr:to>
      <xdr:col>4</xdr:col>
      <xdr:colOff>472440</xdr:colOff>
      <xdr:row>13</xdr:row>
      <xdr:rowOff>7620</xdr:rowOff>
    </xdr:to>
    <xdr:sp macro="" textlink="">
      <xdr:nvSpPr>
        <xdr:cNvPr id="8" name="Elipse 7"/>
        <xdr:cNvSpPr/>
      </xdr:nvSpPr>
      <xdr:spPr>
        <a:xfrm>
          <a:off x="3398520" y="2141220"/>
          <a:ext cx="243840" cy="24384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76200</xdr:colOff>
      <xdr:row>15</xdr:row>
      <xdr:rowOff>30480</xdr:rowOff>
    </xdr:from>
    <xdr:ext cx="184731" cy="264560"/>
    <xdr:sp macro="" textlink="">
      <xdr:nvSpPr>
        <xdr:cNvPr id="9" name="CuadroTexto 8"/>
        <xdr:cNvSpPr txBox="1"/>
      </xdr:nvSpPr>
      <xdr:spPr>
        <a:xfrm>
          <a:off x="4038600" y="27736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480060</xdr:colOff>
      <xdr:row>12</xdr:row>
      <xdr:rowOff>68580</xdr:rowOff>
    </xdr:from>
    <xdr:to>
      <xdr:col>4</xdr:col>
      <xdr:colOff>228600</xdr:colOff>
      <xdr:row>12</xdr:row>
      <xdr:rowOff>80010</xdr:rowOff>
    </xdr:to>
    <xdr:cxnSp macro="">
      <xdr:nvCxnSpPr>
        <xdr:cNvPr id="11" name="Conector recto de flecha 10"/>
        <xdr:cNvCxnSpPr>
          <a:stCxn id="18" idx="6"/>
          <a:endCxn id="8" idx="2"/>
        </xdr:cNvCxnSpPr>
      </xdr:nvCxnSpPr>
      <xdr:spPr>
        <a:xfrm flipV="1">
          <a:off x="2065020" y="2263140"/>
          <a:ext cx="1333500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472440</xdr:colOff>
      <xdr:row>12</xdr:row>
      <xdr:rowOff>64770</xdr:rowOff>
    </xdr:from>
    <xdr:to>
      <xdr:col>6</xdr:col>
      <xdr:colOff>289560</xdr:colOff>
      <xdr:row>12</xdr:row>
      <xdr:rowOff>68580</xdr:rowOff>
    </xdr:to>
    <xdr:cxnSp macro="">
      <xdr:nvCxnSpPr>
        <xdr:cNvPr id="14" name="Conector recto de flecha 13"/>
        <xdr:cNvCxnSpPr>
          <a:stCxn id="8" idx="6"/>
          <a:endCxn id="5" idx="2"/>
        </xdr:cNvCxnSpPr>
      </xdr:nvCxnSpPr>
      <xdr:spPr>
        <a:xfrm flipV="1">
          <a:off x="3642360" y="2259330"/>
          <a:ext cx="140208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436730</xdr:colOff>
      <xdr:row>12</xdr:row>
      <xdr:rowOff>154790</xdr:rowOff>
    </xdr:from>
    <xdr:to>
      <xdr:col>6</xdr:col>
      <xdr:colOff>464820</xdr:colOff>
      <xdr:row>20</xdr:row>
      <xdr:rowOff>152400</xdr:rowOff>
    </xdr:to>
    <xdr:cxnSp macro="">
      <xdr:nvCxnSpPr>
        <xdr:cNvPr id="17" name="Conector angular 16"/>
        <xdr:cNvCxnSpPr>
          <a:stCxn id="7" idx="1"/>
          <a:endCxn id="8" idx="5"/>
        </xdr:cNvCxnSpPr>
      </xdr:nvCxnSpPr>
      <xdr:spPr>
        <a:xfrm rot="10800000">
          <a:off x="3606650" y="2349350"/>
          <a:ext cx="1613050" cy="14606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693420</xdr:colOff>
      <xdr:row>8</xdr:row>
      <xdr:rowOff>137160</xdr:rowOff>
    </xdr:from>
    <xdr:to>
      <xdr:col>2</xdr:col>
      <xdr:colOff>480060</xdr:colOff>
      <xdr:row>16</xdr:row>
      <xdr:rowOff>22860</xdr:rowOff>
    </xdr:to>
    <xdr:sp macro="" textlink="">
      <xdr:nvSpPr>
        <xdr:cNvPr id="18" name="Elipse 17"/>
        <xdr:cNvSpPr/>
      </xdr:nvSpPr>
      <xdr:spPr>
        <a:xfrm>
          <a:off x="693420" y="1600200"/>
          <a:ext cx="1371600" cy="13487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BU</a:t>
          </a:r>
        </a:p>
      </xdr:txBody>
    </xdr:sp>
    <xdr:clientData/>
  </xdr:twoCellAnchor>
  <xdr:twoCellAnchor>
    <xdr:from>
      <xdr:col>2</xdr:col>
      <xdr:colOff>601980</xdr:colOff>
      <xdr:row>12</xdr:row>
      <xdr:rowOff>154790</xdr:rowOff>
    </xdr:from>
    <xdr:to>
      <xdr:col>4</xdr:col>
      <xdr:colOff>264310</xdr:colOff>
      <xdr:row>20</xdr:row>
      <xdr:rowOff>144780</xdr:rowOff>
    </xdr:to>
    <xdr:cxnSp macro="">
      <xdr:nvCxnSpPr>
        <xdr:cNvPr id="22" name="Conector angular 21"/>
        <xdr:cNvCxnSpPr>
          <a:stCxn id="8" idx="3"/>
          <a:endCxn id="6" idx="3"/>
        </xdr:cNvCxnSpPr>
      </xdr:nvCxnSpPr>
      <xdr:spPr>
        <a:xfrm rot="5400000">
          <a:off x="2084070" y="2452220"/>
          <a:ext cx="1453030" cy="124729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426720</xdr:colOff>
      <xdr:row>25</xdr:row>
      <xdr:rowOff>22860</xdr:rowOff>
    </xdr:from>
    <xdr:to>
      <xdr:col>8</xdr:col>
      <xdr:colOff>213360</xdr:colOff>
      <xdr:row>32</xdr:row>
      <xdr:rowOff>91440</xdr:rowOff>
    </xdr:to>
    <xdr:sp macro="" textlink="">
      <xdr:nvSpPr>
        <xdr:cNvPr id="24" name="Elipse 23"/>
        <xdr:cNvSpPr/>
      </xdr:nvSpPr>
      <xdr:spPr>
        <a:xfrm>
          <a:off x="5280660" y="4594860"/>
          <a:ext cx="1371600" cy="134874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Utilidad Venta</a:t>
          </a:r>
          <a:r>
            <a:rPr lang="en-US" sz="1100" baseline="0">
              <a:solidFill>
                <a:sysClr val="windowText" lastClr="000000"/>
              </a:solidFill>
            </a:rPr>
            <a:t> (R-)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350520</xdr:colOff>
      <xdr:row>13</xdr:row>
      <xdr:rowOff>7620</xdr:rowOff>
    </xdr:from>
    <xdr:to>
      <xdr:col>6</xdr:col>
      <xdr:colOff>426720</xdr:colOff>
      <xdr:row>28</xdr:row>
      <xdr:rowOff>148590</xdr:rowOff>
    </xdr:to>
    <xdr:cxnSp macro="">
      <xdr:nvCxnSpPr>
        <xdr:cNvPr id="26" name="Conector angular 25"/>
        <xdr:cNvCxnSpPr>
          <a:stCxn id="8" idx="4"/>
          <a:endCxn id="24" idx="2"/>
        </xdr:cNvCxnSpPr>
      </xdr:nvCxnSpPr>
      <xdr:spPr>
        <a:xfrm rot="16200000" flipH="1">
          <a:off x="2958465" y="2947035"/>
          <a:ext cx="2884170" cy="176022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472440</xdr:colOff>
      <xdr:row>11</xdr:row>
      <xdr:rowOff>144780</xdr:rowOff>
    </xdr:from>
    <xdr:to>
      <xdr:col>15</xdr:col>
      <xdr:colOff>449580</xdr:colOff>
      <xdr:row>26</xdr:row>
      <xdr:rowOff>83820</xdr:rowOff>
    </xdr:to>
    <xdr:sp macro="" textlink="">
      <xdr:nvSpPr>
        <xdr:cNvPr id="27" name="Rectángulo 26"/>
        <xdr:cNvSpPr/>
      </xdr:nvSpPr>
      <xdr:spPr>
        <a:xfrm>
          <a:off x="8496300" y="2156460"/>
          <a:ext cx="3939540" cy="2682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BU = </a:t>
          </a:r>
          <a:r>
            <a:rPr lang="en-US" sz="1100" baseline="0">
              <a:solidFill>
                <a:sysClr val="windowText" lastClr="000000"/>
              </a:solidFill>
            </a:rPr>
            <a:t>Vo = $3000000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CAJA = $1700000 * 1.21 = $2057000 </a:t>
          </a:r>
          <a:endParaRPr lang="en-US" sz="11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Amortizacion acu = [(3000000-600000)/(5x12)] x 30 = $1200000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IVA DF = 1700000 x .21 = $357000</a:t>
          </a:r>
        </a:p>
        <a:p>
          <a:pPr algn="l"/>
          <a:r>
            <a:rPr lang="en-US" sz="1100" b="0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Utilidades venta = 1700000 - (3000000-1200000)=-100000</a:t>
          </a: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30/4/23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Dev de amort = (Vo</a:t>
          </a:r>
          <a:r>
            <a:rPr lang="en-US" sz="1100" baseline="0">
              <a:solidFill>
                <a:sysClr val="windowText" lastClr="000000"/>
              </a:solidFill>
            </a:rPr>
            <a:t> [final] - Vr[final]</a:t>
          </a:r>
          <a:r>
            <a:rPr lang="en-US" sz="1100">
              <a:solidFill>
                <a:sysClr val="windowText" lastClr="000000"/>
              </a:solidFill>
            </a:rPr>
            <a:t>)/(5x12) = $40000</a:t>
          </a:r>
        </a:p>
      </xdr:txBody>
    </xdr:sp>
    <xdr:clientData/>
  </xdr:twoCellAnchor>
  <xdr:twoCellAnchor>
    <xdr:from>
      <xdr:col>1</xdr:col>
      <xdr:colOff>263718</xdr:colOff>
      <xdr:row>46</xdr:row>
      <xdr:rowOff>117283</xdr:rowOff>
    </xdr:from>
    <xdr:to>
      <xdr:col>2</xdr:col>
      <xdr:colOff>667578</xdr:colOff>
      <xdr:row>51</xdr:row>
      <xdr:rowOff>71563</xdr:rowOff>
    </xdr:to>
    <xdr:sp macro="" textlink="">
      <xdr:nvSpPr>
        <xdr:cNvPr id="19" name="Rectángulo 18"/>
        <xdr:cNvSpPr/>
      </xdr:nvSpPr>
      <xdr:spPr>
        <a:xfrm>
          <a:off x="1056198" y="12918883"/>
          <a:ext cx="1196340" cy="8686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Amort</a:t>
          </a:r>
          <a:r>
            <a:rPr lang="en-US" sz="1100" baseline="0">
              <a:solidFill>
                <a:sysClr val="windowText" lastClr="000000"/>
              </a:solidFill>
            </a:rPr>
            <a:t>. Acu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160351</xdr:colOff>
      <xdr:row>46</xdr:row>
      <xdr:rowOff>32799</xdr:rowOff>
    </xdr:from>
    <xdr:to>
      <xdr:col>6</xdr:col>
      <xdr:colOff>419431</xdr:colOff>
      <xdr:row>51</xdr:row>
      <xdr:rowOff>172610</xdr:rowOff>
    </xdr:to>
    <xdr:sp macro="" textlink="">
      <xdr:nvSpPr>
        <xdr:cNvPr id="20" name="Elipse 19"/>
        <xdr:cNvSpPr/>
      </xdr:nvSpPr>
      <xdr:spPr>
        <a:xfrm>
          <a:off x="4122751" y="12834399"/>
          <a:ext cx="1051560" cy="1054211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Amort. del ej.</a:t>
          </a:r>
        </a:p>
      </xdr:txBody>
    </xdr:sp>
    <xdr:clientData/>
  </xdr:twoCellAnchor>
  <xdr:twoCellAnchor>
    <xdr:from>
      <xdr:col>2</xdr:col>
      <xdr:colOff>667578</xdr:colOff>
      <xdr:row>49</xdr:row>
      <xdr:rowOff>2983</xdr:rowOff>
    </xdr:from>
    <xdr:to>
      <xdr:col>5</xdr:col>
      <xdr:colOff>160351</xdr:colOff>
      <xdr:row>49</xdr:row>
      <xdr:rowOff>11265</xdr:rowOff>
    </xdr:to>
    <xdr:cxnSp macro="">
      <xdr:nvCxnSpPr>
        <xdr:cNvPr id="21" name="Conector recto de flecha 20"/>
        <xdr:cNvCxnSpPr>
          <a:stCxn id="19" idx="3"/>
          <a:endCxn id="20" idx="2"/>
        </xdr:cNvCxnSpPr>
      </xdr:nvCxnSpPr>
      <xdr:spPr>
        <a:xfrm>
          <a:off x="2252538" y="13353223"/>
          <a:ext cx="1870213" cy="8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146001</xdr:colOff>
      <xdr:row>14</xdr:row>
      <xdr:rowOff>114301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7278320" cy="2674620"/>
        </a:xfrm>
        <a:prstGeom prst="rect">
          <a:avLst/>
        </a:prstGeom>
      </xdr:spPr>
    </xdr:pic>
    <xdr:clientData/>
  </xdr:twoCellAnchor>
  <xdr:twoCellAnchor>
    <xdr:from>
      <xdr:col>7</xdr:col>
      <xdr:colOff>533400</xdr:colOff>
      <xdr:row>22</xdr:row>
      <xdr:rowOff>99060</xdr:rowOff>
    </xdr:from>
    <xdr:to>
      <xdr:col>9</xdr:col>
      <xdr:colOff>0</xdr:colOff>
      <xdr:row>28</xdr:row>
      <xdr:rowOff>53340</xdr:rowOff>
    </xdr:to>
    <xdr:sp macro="" textlink="">
      <xdr:nvSpPr>
        <xdr:cNvPr id="3" name="Elipse 2"/>
        <xdr:cNvSpPr/>
      </xdr:nvSpPr>
      <xdr:spPr>
        <a:xfrm>
          <a:off x="6080760" y="4122420"/>
          <a:ext cx="1051560" cy="10515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SUELDO</a:t>
          </a:r>
        </a:p>
      </xdr:txBody>
    </xdr:sp>
    <xdr:clientData/>
  </xdr:twoCellAnchor>
  <xdr:twoCellAnchor>
    <xdr:from>
      <xdr:col>5</xdr:col>
      <xdr:colOff>72887</xdr:colOff>
      <xdr:row>25</xdr:row>
      <xdr:rowOff>125896</xdr:rowOff>
    </xdr:from>
    <xdr:to>
      <xdr:col>5</xdr:col>
      <xdr:colOff>72887</xdr:colOff>
      <xdr:row>31</xdr:row>
      <xdr:rowOff>106018</xdr:rowOff>
    </xdr:to>
    <xdr:cxnSp macro="">
      <xdr:nvCxnSpPr>
        <xdr:cNvPr id="9" name="Conector recto de flecha 8"/>
        <xdr:cNvCxnSpPr>
          <a:stCxn id="33" idx="0"/>
          <a:endCxn id="28" idx="4"/>
        </xdr:cNvCxnSpPr>
      </xdr:nvCxnSpPr>
      <xdr:spPr>
        <a:xfrm flipV="1">
          <a:off x="4048539" y="4764157"/>
          <a:ext cx="0" cy="10933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663933</xdr:colOff>
      <xdr:row>25</xdr:row>
      <xdr:rowOff>65598</xdr:rowOff>
    </xdr:from>
    <xdr:to>
      <xdr:col>5</xdr:col>
      <xdr:colOff>13252</xdr:colOff>
      <xdr:row>25</xdr:row>
      <xdr:rowOff>66261</xdr:rowOff>
    </xdr:to>
    <xdr:cxnSp macro="">
      <xdr:nvCxnSpPr>
        <xdr:cNvPr id="12" name="Conector recto de flecha 11"/>
        <xdr:cNvCxnSpPr>
          <a:stCxn id="39" idx="6"/>
          <a:endCxn id="28" idx="2"/>
        </xdr:cNvCxnSpPr>
      </xdr:nvCxnSpPr>
      <xdr:spPr>
        <a:xfrm>
          <a:off x="2254194" y="4703859"/>
          <a:ext cx="1734710" cy="6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541351</xdr:colOff>
      <xdr:row>29</xdr:row>
      <xdr:rowOff>2319</xdr:rowOff>
    </xdr:from>
    <xdr:to>
      <xdr:col>9</xdr:col>
      <xdr:colOff>7951</xdr:colOff>
      <xdr:row>34</xdr:row>
      <xdr:rowOff>142130</xdr:rowOff>
    </xdr:to>
    <xdr:sp macro="" textlink="">
      <xdr:nvSpPr>
        <xdr:cNvPr id="18" name="Elipse 17"/>
        <xdr:cNvSpPr/>
      </xdr:nvSpPr>
      <xdr:spPr>
        <a:xfrm>
          <a:off x="6107264" y="4826110"/>
          <a:ext cx="1056861" cy="1067463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Cargas Sociales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286578</xdr:colOff>
      <xdr:row>29</xdr:row>
      <xdr:rowOff>102043</xdr:rowOff>
    </xdr:from>
    <xdr:to>
      <xdr:col>2</xdr:col>
      <xdr:colOff>690438</xdr:colOff>
      <xdr:row>34</xdr:row>
      <xdr:rowOff>56323</xdr:rowOff>
    </xdr:to>
    <xdr:sp macro="" textlink="">
      <xdr:nvSpPr>
        <xdr:cNvPr id="19" name="Rectángulo 18"/>
        <xdr:cNvSpPr/>
      </xdr:nvSpPr>
      <xdr:spPr>
        <a:xfrm>
          <a:off x="1081708" y="4925834"/>
          <a:ext cx="1198991" cy="88193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Cs.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a pagar</a:t>
          </a:r>
        </a:p>
      </xdr:txBody>
    </xdr:sp>
    <xdr:clientData/>
  </xdr:twoCellAnchor>
  <xdr:twoCellAnchor>
    <xdr:from>
      <xdr:col>2</xdr:col>
      <xdr:colOff>690438</xdr:colOff>
      <xdr:row>31</xdr:row>
      <xdr:rowOff>165653</xdr:rowOff>
    </xdr:from>
    <xdr:to>
      <xdr:col>5</xdr:col>
      <xdr:colOff>13252</xdr:colOff>
      <xdr:row>31</xdr:row>
      <xdr:rowOff>171949</xdr:rowOff>
    </xdr:to>
    <xdr:cxnSp macro="">
      <xdr:nvCxnSpPr>
        <xdr:cNvPr id="21" name="Conector recto de flecha 20"/>
        <xdr:cNvCxnSpPr>
          <a:stCxn id="19" idx="3"/>
          <a:endCxn id="33" idx="2"/>
        </xdr:cNvCxnSpPr>
      </xdr:nvCxnSpPr>
      <xdr:spPr>
        <a:xfrm flipV="1">
          <a:off x="2280699" y="5917096"/>
          <a:ext cx="1708205" cy="62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349195</xdr:colOff>
      <xdr:row>15</xdr:row>
      <xdr:rowOff>121588</xdr:rowOff>
    </xdr:from>
    <xdr:to>
      <xdr:col>2</xdr:col>
      <xdr:colOff>610925</xdr:colOff>
      <xdr:row>21</xdr:row>
      <xdr:rowOff>75868</xdr:rowOff>
    </xdr:to>
    <xdr:sp macro="" textlink="">
      <xdr:nvSpPr>
        <xdr:cNvPr id="24" name="Elipse 23"/>
        <xdr:cNvSpPr/>
      </xdr:nvSpPr>
      <xdr:spPr>
        <a:xfrm>
          <a:off x="1144325" y="2904545"/>
          <a:ext cx="1056861" cy="1067462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Prest. P</a:t>
          </a:r>
        </a:p>
      </xdr:txBody>
    </xdr:sp>
    <xdr:clientData/>
  </xdr:twoCellAnchor>
  <xdr:twoCellAnchor>
    <xdr:from>
      <xdr:col>2</xdr:col>
      <xdr:colOff>610925</xdr:colOff>
      <xdr:row>18</xdr:row>
      <xdr:rowOff>98728</xdr:rowOff>
    </xdr:from>
    <xdr:to>
      <xdr:col>5</xdr:col>
      <xdr:colOff>72887</xdr:colOff>
      <xdr:row>25</xdr:row>
      <xdr:rowOff>6626</xdr:rowOff>
    </xdr:to>
    <xdr:cxnSp macro="">
      <xdr:nvCxnSpPr>
        <xdr:cNvPr id="26" name="Conector angular 25"/>
        <xdr:cNvCxnSpPr>
          <a:stCxn id="24" idx="6"/>
          <a:endCxn id="28" idx="0"/>
        </xdr:cNvCxnSpPr>
      </xdr:nvCxnSpPr>
      <xdr:spPr>
        <a:xfrm>
          <a:off x="2201186" y="3438276"/>
          <a:ext cx="1847353" cy="1206611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13252</xdr:colOff>
      <xdr:row>25</xdr:row>
      <xdr:rowOff>6626</xdr:rowOff>
    </xdr:from>
    <xdr:to>
      <xdr:col>5</xdr:col>
      <xdr:colOff>132522</xdr:colOff>
      <xdr:row>25</xdr:row>
      <xdr:rowOff>125896</xdr:rowOff>
    </xdr:to>
    <xdr:sp macro="" textlink="">
      <xdr:nvSpPr>
        <xdr:cNvPr id="28" name="Elipse 27"/>
        <xdr:cNvSpPr/>
      </xdr:nvSpPr>
      <xdr:spPr>
        <a:xfrm>
          <a:off x="3988904" y="4644887"/>
          <a:ext cx="119270" cy="11927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132522</xdr:colOff>
      <xdr:row>25</xdr:row>
      <xdr:rowOff>66261</xdr:rowOff>
    </xdr:from>
    <xdr:to>
      <xdr:col>7</xdr:col>
      <xdr:colOff>533400</xdr:colOff>
      <xdr:row>25</xdr:row>
      <xdr:rowOff>76200</xdr:rowOff>
    </xdr:to>
    <xdr:cxnSp macro="">
      <xdr:nvCxnSpPr>
        <xdr:cNvPr id="31" name="Conector recto de flecha 30"/>
        <xdr:cNvCxnSpPr>
          <a:stCxn id="28" idx="6"/>
          <a:endCxn id="3" idx="2"/>
        </xdr:cNvCxnSpPr>
      </xdr:nvCxnSpPr>
      <xdr:spPr>
        <a:xfrm>
          <a:off x="4108174" y="4704522"/>
          <a:ext cx="1991139" cy="99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13252</xdr:colOff>
      <xdr:row>31</xdr:row>
      <xdr:rowOff>106018</xdr:rowOff>
    </xdr:from>
    <xdr:to>
      <xdr:col>5</xdr:col>
      <xdr:colOff>132522</xdr:colOff>
      <xdr:row>32</xdr:row>
      <xdr:rowOff>39757</xdr:rowOff>
    </xdr:to>
    <xdr:sp macro="" textlink="">
      <xdr:nvSpPr>
        <xdr:cNvPr id="33" name="Elipse 32"/>
        <xdr:cNvSpPr/>
      </xdr:nvSpPr>
      <xdr:spPr>
        <a:xfrm>
          <a:off x="3988904" y="5857461"/>
          <a:ext cx="119270" cy="11927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132522</xdr:colOff>
      <xdr:row>31</xdr:row>
      <xdr:rowOff>164991</xdr:rowOff>
    </xdr:from>
    <xdr:to>
      <xdr:col>7</xdr:col>
      <xdr:colOff>541351</xdr:colOff>
      <xdr:row>31</xdr:row>
      <xdr:rowOff>165653</xdr:rowOff>
    </xdr:to>
    <xdr:cxnSp macro="">
      <xdr:nvCxnSpPr>
        <xdr:cNvPr id="37" name="Conector recto de flecha 36"/>
        <xdr:cNvCxnSpPr>
          <a:stCxn id="33" idx="6"/>
          <a:endCxn id="18" idx="2"/>
        </xdr:cNvCxnSpPr>
      </xdr:nvCxnSpPr>
      <xdr:spPr>
        <a:xfrm flipV="1">
          <a:off x="4108174" y="5916434"/>
          <a:ext cx="1999090" cy="6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402203</xdr:colOff>
      <xdr:row>22</xdr:row>
      <xdr:rowOff>88458</xdr:rowOff>
    </xdr:from>
    <xdr:to>
      <xdr:col>2</xdr:col>
      <xdr:colOff>663933</xdr:colOff>
      <xdr:row>28</xdr:row>
      <xdr:rowOff>42738</xdr:rowOff>
    </xdr:to>
    <xdr:sp macro="" textlink="">
      <xdr:nvSpPr>
        <xdr:cNvPr id="39" name="Elipse 38"/>
        <xdr:cNvSpPr/>
      </xdr:nvSpPr>
      <xdr:spPr>
        <a:xfrm>
          <a:off x="1197333" y="4170128"/>
          <a:ext cx="1056861" cy="1067462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Dispo</a:t>
          </a:r>
        </a:p>
      </xdr:txBody>
    </xdr:sp>
    <xdr:clientData/>
  </xdr:twoCellAnchor>
  <xdr:twoCellAnchor>
    <xdr:from>
      <xdr:col>1</xdr:col>
      <xdr:colOff>299832</xdr:colOff>
      <xdr:row>37</xdr:row>
      <xdr:rowOff>2653</xdr:rowOff>
    </xdr:from>
    <xdr:to>
      <xdr:col>2</xdr:col>
      <xdr:colOff>703692</xdr:colOff>
      <xdr:row>41</xdr:row>
      <xdr:rowOff>142463</xdr:rowOff>
    </xdr:to>
    <xdr:sp macro="" textlink="">
      <xdr:nvSpPr>
        <xdr:cNvPr id="42" name="Rectángulo 41"/>
        <xdr:cNvSpPr/>
      </xdr:nvSpPr>
      <xdr:spPr>
        <a:xfrm>
          <a:off x="1094962" y="6867279"/>
          <a:ext cx="1198991" cy="881932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Prevision de despidos</a:t>
          </a:r>
        </a:p>
      </xdr:txBody>
    </xdr:sp>
    <xdr:clientData/>
  </xdr:twoCellAnchor>
  <xdr:twoCellAnchor>
    <xdr:from>
      <xdr:col>5</xdr:col>
      <xdr:colOff>0</xdr:colOff>
      <xdr:row>39</xdr:row>
      <xdr:rowOff>6627</xdr:rowOff>
    </xdr:from>
    <xdr:to>
      <xdr:col>5</xdr:col>
      <xdr:colOff>119270</xdr:colOff>
      <xdr:row>39</xdr:row>
      <xdr:rowOff>125897</xdr:rowOff>
    </xdr:to>
    <xdr:sp macro="" textlink="">
      <xdr:nvSpPr>
        <xdr:cNvPr id="43" name="Elipse 42"/>
        <xdr:cNvSpPr/>
      </xdr:nvSpPr>
      <xdr:spPr>
        <a:xfrm>
          <a:off x="3975652" y="7242314"/>
          <a:ext cx="119270" cy="11927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59635</xdr:colOff>
      <xdr:row>32</xdr:row>
      <xdr:rowOff>39757</xdr:rowOff>
    </xdr:from>
    <xdr:to>
      <xdr:col>5</xdr:col>
      <xdr:colOff>72887</xdr:colOff>
      <xdr:row>39</xdr:row>
      <xdr:rowOff>6627</xdr:rowOff>
    </xdr:to>
    <xdr:cxnSp macro="">
      <xdr:nvCxnSpPr>
        <xdr:cNvPr id="45" name="Conector recto de flecha 44"/>
        <xdr:cNvCxnSpPr>
          <a:stCxn id="33" idx="4"/>
          <a:endCxn id="43" idx="0"/>
        </xdr:cNvCxnSpPr>
      </xdr:nvCxnSpPr>
      <xdr:spPr>
        <a:xfrm flipH="1">
          <a:off x="4035287" y="5976731"/>
          <a:ext cx="13252" cy="12655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528099</xdr:colOff>
      <xdr:row>36</xdr:row>
      <xdr:rowOff>81832</xdr:rowOff>
    </xdr:from>
    <xdr:to>
      <xdr:col>8</xdr:col>
      <xdr:colOff>789830</xdr:colOff>
      <xdr:row>42</xdr:row>
      <xdr:rowOff>36113</xdr:rowOff>
    </xdr:to>
    <xdr:sp macro="" textlink="">
      <xdr:nvSpPr>
        <xdr:cNvPr id="46" name="Elipse 45"/>
        <xdr:cNvSpPr/>
      </xdr:nvSpPr>
      <xdr:spPr>
        <a:xfrm>
          <a:off x="6094012" y="6760928"/>
          <a:ext cx="1056861" cy="1067463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Indem.</a:t>
          </a:r>
        </a:p>
      </xdr:txBody>
    </xdr:sp>
    <xdr:clientData/>
  </xdr:twoCellAnchor>
  <xdr:twoCellAnchor>
    <xdr:from>
      <xdr:col>2</xdr:col>
      <xdr:colOff>703692</xdr:colOff>
      <xdr:row>39</xdr:row>
      <xdr:rowOff>66262</xdr:rowOff>
    </xdr:from>
    <xdr:to>
      <xdr:col>5</xdr:col>
      <xdr:colOff>0</xdr:colOff>
      <xdr:row>39</xdr:row>
      <xdr:rowOff>72558</xdr:rowOff>
    </xdr:to>
    <xdr:cxnSp macro="">
      <xdr:nvCxnSpPr>
        <xdr:cNvPr id="48" name="Conector recto de flecha 47"/>
        <xdr:cNvCxnSpPr>
          <a:stCxn id="43" idx="2"/>
          <a:endCxn id="42" idx="3"/>
        </xdr:cNvCxnSpPr>
      </xdr:nvCxnSpPr>
      <xdr:spPr>
        <a:xfrm flipH="1">
          <a:off x="2293953" y="7301949"/>
          <a:ext cx="1681699" cy="62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119270</xdr:colOff>
      <xdr:row>39</xdr:row>
      <xdr:rowOff>58973</xdr:rowOff>
    </xdr:from>
    <xdr:to>
      <xdr:col>7</xdr:col>
      <xdr:colOff>528099</xdr:colOff>
      <xdr:row>39</xdr:row>
      <xdr:rowOff>66262</xdr:rowOff>
    </xdr:to>
    <xdr:cxnSp macro="">
      <xdr:nvCxnSpPr>
        <xdr:cNvPr id="53" name="Conector recto de flecha 52"/>
        <xdr:cNvCxnSpPr>
          <a:stCxn id="43" idx="6"/>
          <a:endCxn id="46" idx="2"/>
        </xdr:cNvCxnSpPr>
      </xdr:nvCxnSpPr>
      <xdr:spPr>
        <a:xfrm flipV="1">
          <a:off x="4094922" y="7294660"/>
          <a:ext cx="1999090" cy="72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533400</xdr:colOff>
      <xdr:row>46</xdr:row>
      <xdr:rowOff>76200</xdr:rowOff>
    </xdr:from>
    <xdr:to>
      <xdr:col>9</xdr:col>
      <xdr:colOff>0</xdr:colOff>
      <xdr:row>52</xdr:row>
      <xdr:rowOff>30480</xdr:rowOff>
    </xdr:to>
    <xdr:sp macro="" textlink="">
      <xdr:nvSpPr>
        <xdr:cNvPr id="100" name="Elipse 99"/>
        <xdr:cNvSpPr/>
      </xdr:nvSpPr>
      <xdr:spPr>
        <a:xfrm>
          <a:off x="6080760" y="8488680"/>
          <a:ext cx="1051560" cy="10515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SUELDO</a:t>
          </a:r>
        </a:p>
      </xdr:txBody>
    </xdr:sp>
    <xdr:clientData/>
  </xdr:twoCellAnchor>
  <xdr:twoCellAnchor>
    <xdr:from>
      <xdr:col>5</xdr:col>
      <xdr:colOff>72887</xdr:colOff>
      <xdr:row>49</xdr:row>
      <xdr:rowOff>125896</xdr:rowOff>
    </xdr:from>
    <xdr:to>
      <xdr:col>5</xdr:col>
      <xdr:colOff>72887</xdr:colOff>
      <xdr:row>55</xdr:row>
      <xdr:rowOff>106018</xdr:rowOff>
    </xdr:to>
    <xdr:cxnSp macro="">
      <xdr:nvCxnSpPr>
        <xdr:cNvPr id="101" name="Conector recto de flecha 100"/>
        <xdr:cNvCxnSpPr>
          <a:stCxn id="108" idx="0"/>
          <a:endCxn id="106" idx="4"/>
        </xdr:cNvCxnSpPr>
      </xdr:nvCxnSpPr>
      <xdr:spPr>
        <a:xfrm flipV="1">
          <a:off x="4035287" y="4697896"/>
          <a:ext cx="0" cy="10774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667578</xdr:colOff>
      <xdr:row>49</xdr:row>
      <xdr:rowOff>63943</xdr:rowOff>
    </xdr:from>
    <xdr:to>
      <xdr:col>5</xdr:col>
      <xdr:colOff>13252</xdr:colOff>
      <xdr:row>49</xdr:row>
      <xdr:rowOff>66261</xdr:rowOff>
    </xdr:to>
    <xdr:cxnSp macro="">
      <xdr:nvCxnSpPr>
        <xdr:cNvPr id="102" name="Conector recto de flecha 101"/>
        <xdr:cNvCxnSpPr>
          <a:stCxn id="111" idx="3"/>
          <a:endCxn id="106" idx="2"/>
        </xdr:cNvCxnSpPr>
      </xdr:nvCxnSpPr>
      <xdr:spPr>
        <a:xfrm>
          <a:off x="2252538" y="9025063"/>
          <a:ext cx="1723114" cy="23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541351</xdr:colOff>
      <xdr:row>53</xdr:row>
      <xdr:rowOff>2319</xdr:rowOff>
    </xdr:from>
    <xdr:to>
      <xdr:col>9</xdr:col>
      <xdr:colOff>7951</xdr:colOff>
      <xdr:row>58</xdr:row>
      <xdr:rowOff>142130</xdr:rowOff>
    </xdr:to>
    <xdr:sp macro="" textlink="">
      <xdr:nvSpPr>
        <xdr:cNvPr id="103" name="Elipse 102"/>
        <xdr:cNvSpPr/>
      </xdr:nvSpPr>
      <xdr:spPr>
        <a:xfrm>
          <a:off x="6088711" y="5305839"/>
          <a:ext cx="1051560" cy="1054211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Cargas Sociales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</xdr:col>
      <xdr:colOff>286578</xdr:colOff>
      <xdr:row>53</xdr:row>
      <xdr:rowOff>102043</xdr:rowOff>
    </xdr:from>
    <xdr:to>
      <xdr:col>2</xdr:col>
      <xdr:colOff>690438</xdr:colOff>
      <xdr:row>58</xdr:row>
      <xdr:rowOff>56323</xdr:rowOff>
    </xdr:to>
    <xdr:sp macro="" textlink="">
      <xdr:nvSpPr>
        <xdr:cNvPr id="104" name="Rectángulo 103"/>
        <xdr:cNvSpPr/>
      </xdr:nvSpPr>
      <xdr:spPr>
        <a:xfrm>
          <a:off x="1079058" y="5405563"/>
          <a:ext cx="1196340" cy="8686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Cs.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a pagar</a:t>
          </a:r>
        </a:p>
      </xdr:txBody>
    </xdr:sp>
    <xdr:clientData/>
  </xdr:twoCellAnchor>
  <xdr:twoCellAnchor>
    <xdr:from>
      <xdr:col>2</xdr:col>
      <xdr:colOff>690438</xdr:colOff>
      <xdr:row>55</xdr:row>
      <xdr:rowOff>165653</xdr:rowOff>
    </xdr:from>
    <xdr:to>
      <xdr:col>5</xdr:col>
      <xdr:colOff>13252</xdr:colOff>
      <xdr:row>55</xdr:row>
      <xdr:rowOff>171949</xdr:rowOff>
    </xdr:to>
    <xdr:cxnSp macro="">
      <xdr:nvCxnSpPr>
        <xdr:cNvPr id="105" name="Conector recto de flecha 104"/>
        <xdr:cNvCxnSpPr>
          <a:stCxn id="104" idx="3"/>
          <a:endCxn id="108" idx="2"/>
        </xdr:cNvCxnSpPr>
      </xdr:nvCxnSpPr>
      <xdr:spPr>
        <a:xfrm flipV="1">
          <a:off x="2275398" y="5834933"/>
          <a:ext cx="1700254" cy="62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13252</xdr:colOff>
      <xdr:row>49</xdr:row>
      <xdr:rowOff>6626</xdr:rowOff>
    </xdr:from>
    <xdr:to>
      <xdr:col>5</xdr:col>
      <xdr:colOff>132522</xdr:colOff>
      <xdr:row>49</xdr:row>
      <xdr:rowOff>125896</xdr:rowOff>
    </xdr:to>
    <xdr:sp macro="" textlink="">
      <xdr:nvSpPr>
        <xdr:cNvPr id="106" name="Elipse 105"/>
        <xdr:cNvSpPr/>
      </xdr:nvSpPr>
      <xdr:spPr>
        <a:xfrm>
          <a:off x="3975652" y="4578626"/>
          <a:ext cx="119270" cy="11927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132522</xdr:colOff>
      <xdr:row>49</xdr:row>
      <xdr:rowOff>53340</xdr:rowOff>
    </xdr:from>
    <xdr:to>
      <xdr:col>7</xdr:col>
      <xdr:colOff>533400</xdr:colOff>
      <xdr:row>49</xdr:row>
      <xdr:rowOff>66261</xdr:rowOff>
    </xdr:to>
    <xdr:cxnSp macro="">
      <xdr:nvCxnSpPr>
        <xdr:cNvPr id="107" name="Conector recto de flecha 106"/>
        <xdr:cNvCxnSpPr>
          <a:stCxn id="106" idx="6"/>
          <a:endCxn id="100" idx="2"/>
        </xdr:cNvCxnSpPr>
      </xdr:nvCxnSpPr>
      <xdr:spPr>
        <a:xfrm flipV="1">
          <a:off x="4094922" y="9014460"/>
          <a:ext cx="1985838" cy="1292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13252</xdr:colOff>
      <xdr:row>55</xdr:row>
      <xdr:rowOff>106018</xdr:rowOff>
    </xdr:from>
    <xdr:to>
      <xdr:col>5</xdr:col>
      <xdr:colOff>132522</xdr:colOff>
      <xdr:row>56</xdr:row>
      <xdr:rowOff>39757</xdr:rowOff>
    </xdr:to>
    <xdr:sp macro="" textlink="">
      <xdr:nvSpPr>
        <xdr:cNvPr id="108" name="Elipse 107"/>
        <xdr:cNvSpPr/>
      </xdr:nvSpPr>
      <xdr:spPr>
        <a:xfrm>
          <a:off x="3975652" y="5775298"/>
          <a:ext cx="119270" cy="116619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132522</xdr:colOff>
      <xdr:row>55</xdr:row>
      <xdr:rowOff>164991</xdr:rowOff>
    </xdr:from>
    <xdr:to>
      <xdr:col>7</xdr:col>
      <xdr:colOff>541351</xdr:colOff>
      <xdr:row>55</xdr:row>
      <xdr:rowOff>165653</xdr:rowOff>
    </xdr:to>
    <xdr:cxnSp macro="">
      <xdr:nvCxnSpPr>
        <xdr:cNvPr id="109" name="Conector recto de flecha 108"/>
        <xdr:cNvCxnSpPr>
          <a:stCxn id="108" idx="6"/>
          <a:endCxn id="103" idx="2"/>
        </xdr:cNvCxnSpPr>
      </xdr:nvCxnSpPr>
      <xdr:spPr>
        <a:xfrm flipV="1">
          <a:off x="4094922" y="5834271"/>
          <a:ext cx="1993789" cy="6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263718</xdr:colOff>
      <xdr:row>46</xdr:row>
      <xdr:rowOff>178243</xdr:rowOff>
    </xdr:from>
    <xdr:to>
      <xdr:col>2</xdr:col>
      <xdr:colOff>667578</xdr:colOff>
      <xdr:row>51</xdr:row>
      <xdr:rowOff>132523</xdr:rowOff>
    </xdr:to>
    <xdr:sp macro="" textlink="">
      <xdr:nvSpPr>
        <xdr:cNvPr id="111" name="Rectángulo 110"/>
        <xdr:cNvSpPr/>
      </xdr:nvSpPr>
      <xdr:spPr>
        <a:xfrm>
          <a:off x="1056198" y="8590723"/>
          <a:ext cx="1196340" cy="8686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Remuneraciones a pagar</a:t>
          </a:r>
        </a:p>
      </xdr:txBody>
    </xdr:sp>
    <xdr:clientData/>
  </xdr:twoCellAnchor>
  <xdr:twoCellAnchor>
    <xdr:from>
      <xdr:col>1</xdr:col>
      <xdr:colOff>313413</xdr:colOff>
      <xdr:row>61</xdr:row>
      <xdr:rowOff>131528</xdr:rowOff>
    </xdr:from>
    <xdr:to>
      <xdr:col>2</xdr:col>
      <xdr:colOff>575143</xdr:colOff>
      <xdr:row>67</xdr:row>
      <xdr:rowOff>85808</xdr:rowOff>
    </xdr:to>
    <xdr:sp macro="" textlink="">
      <xdr:nvSpPr>
        <xdr:cNvPr id="113" name="Elipse 112"/>
        <xdr:cNvSpPr/>
      </xdr:nvSpPr>
      <xdr:spPr>
        <a:xfrm>
          <a:off x="1105893" y="11287208"/>
          <a:ext cx="1054210" cy="10515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Dispo</a:t>
          </a:r>
        </a:p>
      </xdr:txBody>
    </xdr:sp>
    <xdr:clientData/>
  </xdr:twoCellAnchor>
  <xdr:twoCellAnchor>
    <xdr:from>
      <xdr:col>5</xdr:col>
      <xdr:colOff>50358</xdr:colOff>
      <xdr:row>62</xdr:row>
      <xdr:rowOff>25843</xdr:rowOff>
    </xdr:from>
    <xdr:to>
      <xdr:col>6</xdr:col>
      <xdr:colOff>454218</xdr:colOff>
      <xdr:row>66</xdr:row>
      <xdr:rowOff>163003</xdr:rowOff>
    </xdr:to>
    <xdr:sp macro="" textlink="">
      <xdr:nvSpPr>
        <xdr:cNvPr id="114" name="Rectángulo 113"/>
        <xdr:cNvSpPr/>
      </xdr:nvSpPr>
      <xdr:spPr>
        <a:xfrm>
          <a:off x="4012758" y="11364403"/>
          <a:ext cx="1196340" cy="8686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Remuneraciones a pagar</a:t>
          </a:r>
        </a:p>
      </xdr:txBody>
    </xdr:sp>
    <xdr:clientData/>
  </xdr:twoCellAnchor>
  <xdr:twoCellAnchor>
    <xdr:from>
      <xdr:col>2</xdr:col>
      <xdr:colOff>575143</xdr:colOff>
      <xdr:row>64</xdr:row>
      <xdr:rowOff>94423</xdr:rowOff>
    </xdr:from>
    <xdr:to>
      <xdr:col>5</xdr:col>
      <xdr:colOff>50358</xdr:colOff>
      <xdr:row>64</xdr:row>
      <xdr:rowOff>108668</xdr:rowOff>
    </xdr:to>
    <xdr:cxnSp macro="">
      <xdr:nvCxnSpPr>
        <xdr:cNvPr id="116" name="Conector recto de flecha 115"/>
        <xdr:cNvCxnSpPr>
          <a:stCxn id="113" idx="6"/>
          <a:endCxn id="114" idx="1"/>
        </xdr:cNvCxnSpPr>
      </xdr:nvCxnSpPr>
      <xdr:spPr>
        <a:xfrm flipV="1">
          <a:off x="2160103" y="11798743"/>
          <a:ext cx="1852655" cy="1424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263718</xdr:colOff>
      <xdr:row>70</xdr:row>
      <xdr:rowOff>117283</xdr:rowOff>
    </xdr:from>
    <xdr:to>
      <xdr:col>2</xdr:col>
      <xdr:colOff>667578</xdr:colOff>
      <xdr:row>75</xdr:row>
      <xdr:rowOff>71563</xdr:rowOff>
    </xdr:to>
    <xdr:sp macro="" textlink="">
      <xdr:nvSpPr>
        <xdr:cNvPr id="36" name="Rectángulo 35"/>
        <xdr:cNvSpPr/>
      </xdr:nvSpPr>
      <xdr:spPr>
        <a:xfrm>
          <a:off x="1056198" y="12918883"/>
          <a:ext cx="1196340" cy="8686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Amort</a:t>
          </a:r>
          <a:r>
            <a:rPr lang="en-US" sz="1100" baseline="0">
              <a:solidFill>
                <a:sysClr val="windowText" lastClr="000000"/>
              </a:solidFill>
            </a:rPr>
            <a:t>. Acu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160351</xdr:colOff>
      <xdr:row>70</xdr:row>
      <xdr:rowOff>32799</xdr:rowOff>
    </xdr:from>
    <xdr:to>
      <xdr:col>6</xdr:col>
      <xdr:colOff>419431</xdr:colOff>
      <xdr:row>75</xdr:row>
      <xdr:rowOff>172610</xdr:rowOff>
    </xdr:to>
    <xdr:sp macro="" textlink="">
      <xdr:nvSpPr>
        <xdr:cNvPr id="38" name="Elipse 37"/>
        <xdr:cNvSpPr/>
      </xdr:nvSpPr>
      <xdr:spPr>
        <a:xfrm>
          <a:off x="4122751" y="12834399"/>
          <a:ext cx="1051560" cy="1054211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Amort. del ej.</a:t>
          </a:r>
        </a:p>
      </xdr:txBody>
    </xdr:sp>
    <xdr:clientData/>
  </xdr:twoCellAnchor>
  <xdr:twoCellAnchor>
    <xdr:from>
      <xdr:col>2</xdr:col>
      <xdr:colOff>667578</xdr:colOff>
      <xdr:row>73</xdr:row>
      <xdr:rowOff>2983</xdr:rowOff>
    </xdr:from>
    <xdr:to>
      <xdr:col>5</xdr:col>
      <xdr:colOff>160351</xdr:colOff>
      <xdr:row>73</xdr:row>
      <xdr:rowOff>11265</xdr:rowOff>
    </xdr:to>
    <xdr:cxnSp macro="">
      <xdr:nvCxnSpPr>
        <xdr:cNvPr id="5" name="Conector recto de flecha 4"/>
        <xdr:cNvCxnSpPr>
          <a:stCxn id="36" idx="3"/>
          <a:endCxn id="38" idx="2"/>
        </xdr:cNvCxnSpPr>
      </xdr:nvCxnSpPr>
      <xdr:spPr>
        <a:xfrm>
          <a:off x="2252538" y="13353223"/>
          <a:ext cx="1870213" cy="82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81</xdr:row>
      <xdr:rowOff>68580</xdr:rowOff>
    </xdr:from>
    <xdr:to>
      <xdr:col>2</xdr:col>
      <xdr:colOff>655320</xdr:colOff>
      <xdr:row>89</xdr:row>
      <xdr:rowOff>76200</xdr:rowOff>
    </xdr:to>
    <xdr:sp macro="" textlink="">
      <xdr:nvSpPr>
        <xdr:cNvPr id="40" name="Elipse 39"/>
        <xdr:cNvSpPr/>
      </xdr:nvSpPr>
      <xdr:spPr>
        <a:xfrm>
          <a:off x="815340" y="10126980"/>
          <a:ext cx="1531620" cy="1470660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a dev2</a:t>
          </a:r>
        </a:p>
      </xdr:txBody>
    </xdr:sp>
    <xdr:clientData/>
  </xdr:twoCellAnchor>
  <xdr:twoCellAnchor>
    <xdr:from>
      <xdr:col>6</xdr:col>
      <xdr:colOff>662940</xdr:colOff>
      <xdr:row>83</xdr:row>
      <xdr:rowOff>35484</xdr:rowOff>
    </xdr:from>
    <xdr:to>
      <xdr:col>7</xdr:col>
      <xdr:colOff>762000</xdr:colOff>
      <xdr:row>87</xdr:row>
      <xdr:rowOff>160020</xdr:rowOff>
    </xdr:to>
    <xdr:sp macro="" textlink="">
      <xdr:nvSpPr>
        <xdr:cNvPr id="41" name="Elipse 40"/>
        <xdr:cNvSpPr/>
      </xdr:nvSpPr>
      <xdr:spPr>
        <a:xfrm>
          <a:off x="5623560" y="10459644"/>
          <a:ext cx="891540" cy="856056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Int.</a:t>
          </a:r>
          <a:r>
            <a:rPr lang="en-US" sz="1100" baseline="0">
              <a:solidFill>
                <a:sysClr val="windowText" lastClr="000000"/>
              </a:solidFill>
            </a:rPr>
            <a:t> Perd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655320</xdr:colOff>
      <xdr:row>85</xdr:row>
      <xdr:rowOff>72390</xdr:rowOff>
    </xdr:from>
    <xdr:to>
      <xdr:col>6</xdr:col>
      <xdr:colOff>662940</xdr:colOff>
      <xdr:row>85</xdr:row>
      <xdr:rowOff>97752</xdr:rowOff>
    </xdr:to>
    <xdr:cxnSp macro="">
      <xdr:nvCxnSpPr>
        <xdr:cNvPr id="44" name="Conector recto de flecha 43"/>
        <xdr:cNvCxnSpPr>
          <a:stCxn id="40" idx="6"/>
          <a:endCxn id="41" idx="2"/>
        </xdr:cNvCxnSpPr>
      </xdr:nvCxnSpPr>
      <xdr:spPr>
        <a:xfrm>
          <a:off x="2346960" y="10862310"/>
          <a:ext cx="3276600" cy="253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106680</xdr:colOff>
      <xdr:row>94</xdr:row>
      <xdr:rowOff>137160</xdr:rowOff>
    </xdr:from>
    <xdr:to>
      <xdr:col>2</xdr:col>
      <xdr:colOff>769620</xdr:colOff>
      <xdr:row>99</xdr:row>
      <xdr:rowOff>152400</xdr:rowOff>
    </xdr:to>
    <xdr:sp macro="" textlink="">
      <xdr:nvSpPr>
        <xdr:cNvPr id="47" name="Rectángulo 46"/>
        <xdr:cNvSpPr/>
      </xdr:nvSpPr>
      <xdr:spPr>
        <a:xfrm>
          <a:off x="899160" y="9860280"/>
          <a:ext cx="1455420" cy="9296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a dev</a:t>
          </a:r>
        </a:p>
      </xdr:txBody>
    </xdr:sp>
    <xdr:clientData/>
  </xdr:twoCellAnchor>
  <xdr:twoCellAnchor>
    <xdr:from>
      <xdr:col>6</xdr:col>
      <xdr:colOff>342900</xdr:colOff>
      <xdr:row>94</xdr:row>
      <xdr:rowOff>129540</xdr:rowOff>
    </xdr:from>
    <xdr:to>
      <xdr:col>8</xdr:col>
      <xdr:colOff>114300</xdr:colOff>
      <xdr:row>99</xdr:row>
      <xdr:rowOff>144780</xdr:rowOff>
    </xdr:to>
    <xdr:sp macro="" textlink="">
      <xdr:nvSpPr>
        <xdr:cNvPr id="49" name="Rectángulo 48"/>
        <xdr:cNvSpPr/>
      </xdr:nvSpPr>
      <xdr:spPr>
        <a:xfrm>
          <a:off x="5196840" y="9852660"/>
          <a:ext cx="1455420" cy="9296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Int ganados (R+)</a:t>
          </a:r>
        </a:p>
      </xdr:txBody>
    </xdr:sp>
    <xdr:clientData/>
  </xdr:twoCellAnchor>
  <xdr:twoCellAnchor>
    <xdr:from>
      <xdr:col>2</xdr:col>
      <xdr:colOff>769620</xdr:colOff>
      <xdr:row>97</xdr:row>
      <xdr:rowOff>45720</xdr:rowOff>
    </xdr:from>
    <xdr:to>
      <xdr:col>6</xdr:col>
      <xdr:colOff>342900</xdr:colOff>
      <xdr:row>97</xdr:row>
      <xdr:rowOff>53340</xdr:rowOff>
    </xdr:to>
    <xdr:cxnSp macro="">
      <xdr:nvCxnSpPr>
        <xdr:cNvPr id="50" name="Conector recto de flecha 49"/>
        <xdr:cNvCxnSpPr>
          <a:stCxn id="49" idx="1"/>
          <a:endCxn id="47" idx="3"/>
        </xdr:cNvCxnSpPr>
      </xdr:nvCxnSpPr>
      <xdr:spPr>
        <a:xfrm flipH="1">
          <a:off x="2354580" y="10317480"/>
          <a:ext cx="284226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170330</xdr:colOff>
      <xdr:row>11</xdr:row>
      <xdr:rowOff>107576</xdr:rowOff>
    </xdr:from>
    <xdr:to>
      <xdr:col>15</xdr:col>
      <xdr:colOff>12999</xdr:colOff>
      <xdr:row>26</xdr:row>
      <xdr:rowOff>100404</xdr:rowOff>
    </xdr:to>
    <xdr:sp macro="" textlink="">
      <xdr:nvSpPr>
        <xdr:cNvPr id="51" name="Rectángulo 50"/>
        <xdr:cNvSpPr/>
      </xdr:nvSpPr>
      <xdr:spPr>
        <a:xfrm>
          <a:off x="8059271" y="2079811"/>
          <a:ext cx="3939540" cy="26822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Prestamo P</a:t>
          </a:r>
          <a:r>
            <a:rPr lang="en-US" sz="1100" baseline="0">
              <a:solidFill>
                <a:sysClr val="windowText" lastClr="000000"/>
              </a:solidFill>
            </a:rPr>
            <a:t> = $50000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Sueldo = $250000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Prevision de Despidos = $500000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Cargas Sociales = Sueldo * 0.4 = $100000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Dispo = (Sueldo x 0,8) - Prestamo + indem(700000) = $850000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Cs a pagar = Sueldo x (0.4 + 0.2) = $150000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Indemnizacion = $700000 - Prevision = $200000</a:t>
          </a:r>
        </a:p>
        <a:p>
          <a:pPr algn="l"/>
          <a:endParaRPr lang="en-US" sz="1100" baseline="0">
            <a:solidFill>
              <a:sysClr val="windowText" lastClr="000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SUELDOS = $1000000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Remuneraciones a pagar = Suledos x 0,8 = $800000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Cs a pagar = (0.4 + 0.2) x Sueldos = $600000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Cargas sociales = Sueldos x 0.4 = $400000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Dispo = remuneraciones a pagar = $800000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12</xdr:row>
      <xdr:rowOff>68580</xdr:rowOff>
    </xdr:from>
    <xdr:to>
      <xdr:col>5</xdr:col>
      <xdr:colOff>739140</xdr:colOff>
      <xdr:row>48</xdr:row>
      <xdr:rowOff>143608</xdr:rowOff>
    </xdr:to>
    <xdr:grpSp>
      <xdr:nvGrpSpPr>
        <xdr:cNvPr id="4" name="Grupo 3"/>
        <xdr:cNvGrpSpPr/>
      </xdr:nvGrpSpPr>
      <xdr:grpSpPr>
        <a:xfrm>
          <a:off x="91440" y="2308860"/>
          <a:ext cx="5501640" cy="6658708"/>
          <a:chOff x="190500" y="2895600"/>
          <a:chExt cx="5501640" cy="6658708"/>
        </a:xfrm>
      </xdr:grpSpPr>
      <xdr:pic>
        <xdr:nvPicPr>
          <xdr:cNvPr id="2" name="Imagen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6220" y="2895600"/>
            <a:ext cx="5417820" cy="1397356"/>
          </a:xfrm>
          <a:prstGeom prst="rect">
            <a:avLst/>
          </a:prstGeom>
        </xdr:spPr>
      </xdr:pic>
      <xdr:pic>
        <xdr:nvPicPr>
          <xdr:cNvPr id="3" name="Imagen 2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0500" y="4263900"/>
            <a:ext cx="5501640" cy="529040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15" zoomScaleNormal="115" workbookViewId="0">
      <selection activeCell="J28" sqref="J2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32"/>
  <sheetViews>
    <sheetView workbookViewId="0">
      <selection activeCell="J3" sqref="J3"/>
    </sheetView>
  </sheetViews>
  <sheetFormatPr baseColWidth="10" defaultRowHeight="14.4" x14ac:dyDescent="0.3"/>
  <sheetData>
    <row r="2" spans="4:11" ht="15" thickBot="1" x14ac:dyDescent="0.35">
      <c r="J2" t="s">
        <v>7</v>
      </c>
    </row>
    <row r="3" spans="4:11" ht="15" thickBot="1" x14ac:dyDescent="0.35">
      <c r="J3" s="83" t="s">
        <v>8</v>
      </c>
      <c r="K3" s="74">
        <v>720000</v>
      </c>
    </row>
    <row r="7" spans="4:11" x14ac:dyDescent="0.3">
      <c r="D7" s="1">
        <f>K3/6</f>
        <v>120000</v>
      </c>
      <c r="F7" s="1">
        <f>K3-D7</f>
        <v>600000</v>
      </c>
    </row>
    <row r="18" spans="3:6" x14ac:dyDescent="0.3">
      <c r="D18" s="1">
        <f>K3*1.21</f>
        <v>871200</v>
      </c>
      <c r="F18" s="1">
        <f>K3*0.21</f>
        <v>151200</v>
      </c>
    </row>
    <row r="25" spans="3:6" ht="15" thickBot="1" x14ac:dyDescent="0.35"/>
    <row r="26" spans="3:6" ht="15" thickBot="1" x14ac:dyDescent="0.35">
      <c r="D26" s="78" t="s">
        <v>1</v>
      </c>
      <c r="E26" s="79" t="s">
        <v>0</v>
      </c>
    </row>
    <row r="27" spans="3:6" x14ac:dyDescent="0.3">
      <c r="C27" s="43" t="s">
        <v>2</v>
      </c>
      <c r="D27" s="76">
        <f>D7</f>
        <v>120000</v>
      </c>
      <c r="E27" s="44"/>
    </row>
    <row r="28" spans="3:6" x14ac:dyDescent="0.3">
      <c r="C28" s="23" t="s">
        <v>3</v>
      </c>
      <c r="D28" s="80">
        <f>F7</f>
        <v>600000</v>
      </c>
      <c r="E28" s="41"/>
    </row>
    <row r="29" spans="3:6" x14ac:dyDescent="0.3">
      <c r="C29" s="23" t="s">
        <v>4</v>
      </c>
      <c r="D29" s="80">
        <f>F18</f>
        <v>151200</v>
      </c>
      <c r="E29" s="41"/>
    </row>
    <row r="30" spans="3:6" x14ac:dyDescent="0.3">
      <c r="C30" s="23" t="s">
        <v>5</v>
      </c>
      <c r="D30" s="62"/>
      <c r="E30" s="41"/>
    </row>
    <row r="31" spans="3:6" ht="15" thickBot="1" x14ac:dyDescent="0.35">
      <c r="C31" s="13" t="s">
        <v>6</v>
      </c>
      <c r="D31" s="63"/>
      <c r="E31" s="46">
        <f>D18</f>
        <v>871200</v>
      </c>
    </row>
    <row r="32" spans="3:6" ht="15" thickBot="1" x14ac:dyDescent="0.35">
      <c r="D32" s="77">
        <f>SUM(D27:D31)</f>
        <v>871200</v>
      </c>
      <c r="E32" s="74">
        <f>SUM(E31)</f>
        <v>871200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9"/>
  <sheetViews>
    <sheetView zoomScaleNormal="100" workbookViewId="0">
      <selection activeCell="C59" sqref="C59:D59"/>
    </sheetView>
  </sheetViews>
  <sheetFormatPr baseColWidth="10" defaultRowHeight="14.4" x14ac:dyDescent="0.3"/>
  <cols>
    <col min="2" max="2" width="14.88671875" customWidth="1"/>
    <col min="4" max="4" width="12" bestFit="1" customWidth="1"/>
    <col min="10" max="10" width="12.88671875" customWidth="1"/>
  </cols>
  <sheetData>
    <row r="2" spans="2:11" ht="15" thickBot="1" x14ac:dyDescent="0.35">
      <c r="J2" t="s">
        <v>9</v>
      </c>
    </row>
    <row r="3" spans="2:11" x14ac:dyDescent="0.3">
      <c r="J3" s="43" t="s">
        <v>10</v>
      </c>
      <c r="K3" s="81">
        <v>450000</v>
      </c>
    </row>
    <row r="4" spans="2:11" ht="15" thickBot="1" x14ac:dyDescent="0.35">
      <c r="J4" s="13" t="s">
        <v>11</v>
      </c>
      <c r="K4" s="82">
        <v>200000</v>
      </c>
    </row>
    <row r="6" spans="2:11" x14ac:dyDescent="0.3">
      <c r="B6" t="s">
        <v>30</v>
      </c>
    </row>
    <row r="9" spans="2:11" x14ac:dyDescent="0.3">
      <c r="E9" s="1">
        <f>K4</f>
        <v>200000</v>
      </c>
    </row>
    <row r="16" spans="2:11" x14ac:dyDescent="0.3">
      <c r="B16" s="5">
        <v>45050</v>
      </c>
    </row>
    <row r="20" spans="4:6" x14ac:dyDescent="0.3">
      <c r="D20" s="1">
        <f>K3*1.21</f>
        <v>544500</v>
      </c>
      <c r="F20" s="1">
        <f>K3</f>
        <v>450000</v>
      </c>
    </row>
    <row r="28" spans="4:6" x14ac:dyDescent="0.3">
      <c r="D28" s="1">
        <f>K3*0.21</f>
        <v>94500</v>
      </c>
    </row>
    <row r="29" spans="4:6" x14ac:dyDescent="0.3">
      <c r="D29" s="2"/>
    </row>
    <row r="30" spans="4:6" x14ac:dyDescent="0.3">
      <c r="D30" s="2"/>
    </row>
    <row r="34" spans="2:4" ht="15" thickBot="1" x14ac:dyDescent="0.35"/>
    <row r="35" spans="2:4" ht="15" thickBot="1" x14ac:dyDescent="0.35">
      <c r="C35" s="68" t="s">
        <v>1</v>
      </c>
      <c r="D35" s="70" t="s">
        <v>0</v>
      </c>
    </row>
    <row r="36" spans="2:4" x14ac:dyDescent="0.3">
      <c r="B36" s="43" t="s">
        <v>13</v>
      </c>
      <c r="C36" s="84">
        <f>F20</f>
        <v>450000</v>
      </c>
      <c r="D36" s="44"/>
    </row>
    <row r="37" spans="2:4" x14ac:dyDescent="0.3">
      <c r="B37" s="23" t="s">
        <v>31</v>
      </c>
      <c r="C37" s="85">
        <f>D28</f>
        <v>94500</v>
      </c>
      <c r="D37" s="41"/>
    </row>
    <row r="38" spans="2:4" x14ac:dyDescent="0.3">
      <c r="B38" s="23" t="s">
        <v>5</v>
      </c>
      <c r="C38" s="62"/>
      <c r="D38" s="41"/>
    </row>
    <row r="39" spans="2:4" ht="15" thickBot="1" x14ac:dyDescent="0.35">
      <c r="B39" s="13" t="s">
        <v>12</v>
      </c>
      <c r="C39" s="63"/>
      <c r="D39" s="46">
        <f>D20</f>
        <v>544500</v>
      </c>
    </row>
    <row r="40" spans="2:4" ht="15" thickBot="1" x14ac:dyDescent="0.35">
      <c r="C40" s="77">
        <f>SUM(C36:C39)</f>
        <v>544500</v>
      </c>
      <c r="D40" s="86">
        <f>SUM(D36:D39)</f>
        <v>544500</v>
      </c>
    </row>
    <row r="44" spans="2:4" x14ac:dyDescent="0.3">
      <c r="B44" s="5">
        <v>44962</v>
      </c>
    </row>
    <row r="49" spans="2:4" x14ac:dyDescent="0.3">
      <c r="D49" s="1">
        <f>D20</f>
        <v>544500</v>
      </c>
    </row>
    <row r="54" spans="2:4" ht="15" thickBot="1" x14ac:dyDescent="0.35"/>
    <row r="55" spans="2:4" ht="15" thickBot="1" x14ac:dyDescent="0.35">
      <c r="C55" s="68" t="s">
        <v>1</v>
      </c>
      <c r="D55" s="70" t="s">
        <v>0</v>
      </c>
    </row>
    <row r="56" spans="2:4" x14ac:dyDescent="0.3">
      <c r="B56" s="43" t="s">
        <v>32</v>
      </c>
      <c r="C56" s="76">
        <f>D49</f>
        <v>544500</v>
      </c>
      <c r="D56" s="44"/>
    </row>
    <row r="57" spans="2:4" x14ac:dyDescent="0.3">
      <c r="B57" s="23" t="s">
        <v>5</v>
      </c>
      <c r="C57" s="62"/>
      <c r="D57" s="41"/>
    </row>
    <row r="58" spans="2:4" ht="15" thickBot="1" x14ac:dyDescent="0.35">
      <c r="B58" s="13" t="s">
        <v>33</v>
      </c>
      <c r="C58" s="63"/>
      <c r="D58" s="46">
        <f>D49</f>
        <v>544500</v>
      </c>
    </row>
    <row r="59" spans="2:4" ht="15" thickBot="1" x14ac:dyDescent="0.35">
      <c r="C59" s="77">
        <f>SUM(C56:C58)</f>
        <v>544500</v>
      </c>
      <c r="D59" s="74">
        <f>SUM(D58)</f>
        <v>544500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3"/>
  <sheetViews>
    <sheetView zoomScaleNormal="100" workbookViewId="0">
      <selection activeCell="C113" sqref="C113:D113"/>
    </sheetView>
  </sheetViews>
  <sheetFormatPr baseColWidth="10" defaultRowHeight="14.4" x14ac:dyDescent="0.3"/>
  <cols>
    <col min="2" max="2" width="13.109375" customWidth="1"/>
    <col min="4" max="4" width="13" bestFit="1" customWidth="1"/>
  </cols>
  <sheetData>
    <row r="2" spans="6:13" ht="15" thickBot="1" x14ac:dyDescent="0.35">
      <c r="J2" t="s">
        <v>9</v>
      </c>
    </row>
    <row r="3" spans="6:13" ht="15" thickBot="1" x14ac:dyDescent="0.35">
      <c r="K3" s="68" t="s">
        <v>56</v>
      </c>
      <c r="L3" s="69" t="s">
        <v>84</v>
      </c>
      <c r="M3" s="70" t="s">
        <v>16</v>
      </c>
    </row>
    <row r="4" spans="6:13" ht="15" thickBot="1" x14ac:dyDescent="0.35">
      <c r="J4" s="83" t="s">
        <v>15</v>
      </c>
      <c r="K4" s="68">
        <v>800</v>
      </c>
      <c r="L4" s="87">
        <v>900</v>
      </c>
      <c r="M4" s="88">
        <v>0.05</v>
      </c>
    </row>
    <row r="10" spans="6:13" x14ac:dyDescent="0.3">
      <c r="F10" s="2">
        <f>K4*L4*0.05</f>
        <v>36000</v>
      </c>
    </row>
    <row r="22" spans="4:6" x14ac:dyDescent="0.3">
      <c r="D22" s="3">
        <f>K4*L4*1.21</f>
        <v>871200</v>
      </c>
      <c r="F22" s="1">
        <f>K4*L4</f>
        <v>720000</v>
      </c>
    </row>
    <row r="34" spans="2:6" x14ac:dyDescent="0.3">
      <c r="D34" s="3">
        <f>K4*L4*0.21+K4*L4*0.05*0.21</f>
        <v>158760</v>
      </c>
      <c r="F34" s="1">
        <f>K4*L4*0.05*1.21</f>
        <v>43560</v>
      </c>
    </row>
    <row r="42" spans="2:6" ht="15" thickBot="1" x14ac:dyDescent="0.35"/>
    <row r="43" spans="2:6" ht="15" thickBot="1" x14ac:dyDescent="0.35">
      <c r="C43" s="68" t="s">
        <v>1</v>
      </c>
      <c r="D43" s="70" t="s">
        <v>0</v>
      </c>
    </row>
    <row r="44" spans="2:6" x14ac:dyDescent="0.3">
      <c r="B44" s="89" t="s">
        <v>17</v>
      </c>
      <c r="C44" s="76">
        <f>F22</f>
        <v>720000</v>
      </c>
      <c r="D44" s="44"/>
    </row>
    <row r="45" spans="2:6" x14ac:dyDescent="0.3">
      <c r="B45" s="90" t="s">
        <v>34</v>
      </c>
      <c r="C45" s="80">
        <f>F10</f>
        <v>36000</v>
      </c>
      <c r="D45" s="41"/>
    </row>
    <row r="46" spans="2:6" x14ac:dyDescent="0.3">
      <c r="B46" s="91" t="s">
        <v>31</v>
      </c>
      <c r="C46" s="93">
        <f>D34</f>
        <v>158760</v>
      </c>
      <c r="D46" s="41"/>
    </row>
    <row r="47" spans="2:6" x14ac:dyDescent="0.3">
      <c r="B47" s="92" t="s">
        <v>5</v>
      </c>
      <c r="C47" s="62"/>
      <c r="D47" s="41"/>
    </row>
    <row r="48" spans="2:6" x14ac:dyDescent="0.3">
      <c r="B48" s="23" t="s">
        <v>18</v>
      </c>
      <c r="C48" s="62"/>
      <c r="D48" s="94">
        <f>D22</f>
        <v>871200</v>
      </c>
    </row>
    <row r="49" spans="2:5" ht="15" thickBot="1" x14ac:dyDescent="0.35">
      <c r="B49" s="13" t="s">
        <v>35</v>
      </c>
      <c r="C49" s="63"/>
      <c r="D49" s="46">
        <f>F34</f>
        <v>43560</v>
      </c>
    </row>
    <row r="50" spans="2:5" ht="15" thickBot="1" x14ac:dyDescent="0.35">
      <c r="C50" s="77">
        <f>SUM(C44:C46)</f>
        <v>914760</v>
      </c>
      <c r="D50" s="86">
        <f>SUM(D48:D49)</f>
        <v>914760</v>
      </c>
    </row>
    <row r="53" spans="2:5" x14ac:dyDescent="0.3">
      <c r="B53" t="s">
        <v>36</v>
      </c>
    </row>
    <row r="59" spans="2:5" x14ac:dyDescent="0.3">
      <c r="E59" s="3">
        <f>(F10*20)/30</f>
        <v>24000</v>
      </c>
    </row>
    <row r="65" spans="2:6" ht="15" thickBot="1" x14ac:dyDescent="0.35"/>
    <row r="66" spans="2:6" ht="15" thickBot="1" x14ac:dyDescent="0.35">
      <c r="C66" s="68" t="s">
        <v>1</v>
      </c>
      <c r="D66" s="70" t="s">
        <v>0</v>
      </c>
    </row>
    <row r="67" spans="2:6" x14ac:dyDescent="0.3">
      <c r="B67" s="43" t="s">
        <v>37</v>
      </c>
      <c r="C67" s="95">
        <f>E59</f>
        <v>24000</v>
      </c>
      <c r="D67" s="44"/>
    </row>
    <row r="68" spans="2:6" x14ac:dyDescent="0.3">
      <c r="B68" s="23" t="s">
        <v>5</v>
      </c>
      <c r="C68" s="62"/>
      <c r="D68" s="41"/>
    </row>
    <row r="69" spans="2:6" ht="15" thickBot="1" x14ac:dyDescent="0.35">
      <c r="B69" s="13" t="s">
        <v>38</v>
      </c>
      <c r="C69" s="63"/>
      <c r="D69" s="96">
        <f>E59</f>
        <v>24000</v>
      </c>
    </row>
    <row r="70" spans="2:6" ht="15" thickBot="1" x14ac:dyDescent="0.35">
      <c r="C70" s="97">
        <f>C67</f>
        <v>24000</v>
      </c>
      <c r="D70" s="86">
        <f>D69</f>
        <v>24000</v>
      </c>
    </row>
    <row r="74" spans="2:6" x14ac:dyDescent="0.3">
      <c r="B74" s="6">
        <v>45204</v>
      </c>
    </row>
    <row r="79" spans="2:6" x14ac:dyDescent="0.3">
      <c r="D79" s="1">
        <f>F34+D22</f>
        <v>914760</v>
      </c>
      <c r="F79" s="1">
        <f>F34</f>
        <v>43560</v>
      </c>
    </row>
    <row r="89" spans="6:6" x14ac:dyDescent="0.3">
      <c r="F89" s="3">
        <f>D22</f>
        <v>871200</v>
      </c>
    </row>
    <row r="99" spans="2:5" x14ac:dyDescent="0.3">
      <c r="E99" s="3">
        <f>(K4*L4*0.05*10)/30</f>
        <v>12000</v>
      </c>
    </row>
    <row r="105" spans="2:5" ht="15" thickBot="1" x14ac:dyDescent="0.35"/>
    <row r="106" spans="2:5" ht="15" thickBot="1" x14ac:dyDescent="0.35">
      <c r="C106" s="68" t="s">
        <v>1</v>
      </c>
      <c r="D106" s="70" t="s">
        <v>0</v>
      </c>
    </row>
    <row r="107" spans="2:5" x14ac:dyDescent="0.3">
      <c r="B107" s="43" t="s">
        <v>40</v>
      </c>
      <c r="C107" s="76">
        <f>F79</f>
        <v>43560</v>
      </c>
      <c r="D107" s="44"/>
    </row>
    <row r="108" spans="2:5" x14ac:dyDescent="0.3">
      <c r="B108" s="23" t="s">
        <v>39</v>
      </c>
      <c r="C108" s="93">
        <f>F89</f>
        <v>871200</v>
      </c>
      <c r="D108" s="41"/>
    </row>
    <row r="109" spans="2:5" x14ac:dyDescent="0.3">
      <c r="B109" s="23" t="s">
        <v>37</v>
      </c>
      <c r="C109" s="93">
        <f>E99</f>
        <v>12000</v>
      </c>
      <c r="D109" s="41"/>
    </row>
    <row r="110" spans="2:5" x14ac:dyDescent="0.3">
      <c r="B110" s="23" t="s">
        <v>5</v>
      </c>
      <c r="C110" s="62"/>
      <c r="D110" s="41"/>
    </row>
    <row r="111" spans="2:5" x14ac:dyDescent="0.3">
      <c r="B111" s="23" t="s">
        <v>42</v>
      </c>
      <c r="C111" s="62"/>
      <c r="D111" s="45">
        <f>D79</f>
        <v>914760</v>
      </c>
    </row>
    <row r="112" spans="2:5" ht="15" thickBot="1" x14ac:dyDescent="0.35">
      <c r="B112" s="13" t="s">
        <v>41</v>
      </c>
      <c r="C112" s="63"/>
      <c r="D112" s="96">
        <f>E99</f>
        <v>12000</v>
      </c>
    </row>
    <row r="113" spans="3:4" ht="15" thickBot="1" x14ac:dyDescent="0.35">
      <c r="C113" s="77">
        <f>SUM(C107:C109)</f>
        <v>926760</v>
      </c>
      <c r="D113" s="74">
        <f>SUM(D111:D112)</f>
        <v>926760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1"/>
  <sheetViews>
    <sheetView workbookViewId="0">
      <selection activeCell="O2" sqref="O2"/>
    </sheetView>
  </sheetViews>
  <sheetFormatPr baseColWidth="10" defaultRowHeight="14.4" x14ac:dyDescent="0.3"/>
  <cols>
    <col min="5" max="6" width="13" bestFit="1" customWidth="1"/>
  </cols>
  <sheetData>
    <row r="2" spans="2:12" ht="15" thickBot="1" x14ac:dyDescent="0.35">
      <c r="J2" t="s">
        <v>9</v>
      </c>
    </row>
    <row r="3" spans="2:12" ht="15" thickBot="1" x14ac:dyDescent="0.35">
      <c r="K3" s="68" t="s">
        <v>56</v>
      </c>
      <c r="L3" s="70" t="s">
        <v>84</v>
      </c>
    </row>
    <row r="4" spans="2:12" ht="15" thickBot="1" x14ac:dyDescent="0.35">
      <c r="J4" s="83" t="s">
        <v>19</v>
      </c>
      <c r="K4" s="68">
        <v>800</v>
      </c>
      <c r="L4" s="74">
        <v>1800</v>
      </c>
    </row>
    <row r="6" spans="2:12" x14ac:dyDescent="0.3">
      <c r="B6" t="s">
        <v>43</v>
      </c>
    </row>
    <row r="8" spans="2:12" x14ac:dyDescent="0.3">
      <c r="D8" s="1">
        <f>K4*L4</f>
        <v>1440000</v>
      </c>
      <c r="F8" s="1">
        <f>D8+D12</f>
        <v>1742400</v>
      </c>
    </row>
    <row r="12" spans="2:12" x14ac:dyDescent="0.3">
      <c r="D12" s="1">
        <f>D8*0.21</f>
        <v>302400</v>
      </c>
    </row>
    <row r="18" spans="2:5" x14ac:dyDescent="0.3">
      <c r="B18" t="s">
        <v>44</v>
      </c>
    </row>
    <row r="22" spans="2:5" x14ac:dyDescent="0.3">
      <c r="E22" s="1">
        <f>K4*L4*1.21</f>
        <v>1742400</v>
      </c>
    </row>
    <row r="30" spans="2:5" x14ac:dyDescent="0.3">
      <c r="E30" s="1">
        <v>700000</v>
      </c>
    </row>
    <row r="36" spans="2:8" ht="15" thickBot="1" x14ac:dyDescent="0.35"/>
    <row r="37" spans="2:8" ht="15" thickBot="1" x14ac:dyDescent="0.35">
      <c r="C37" s="68" t="s">
        <v>1</v>
      </c>
      <c r="D37" s="70" t="s">
        <v>0</v>
      </c>
      <c r="G37" s="68" t="s">
        <v>1</v>
      </c>
      <c r="H37" s="70" t="s">
        <v>0</v>
      </c>
    </row>
    <row r="38" spans="2:8" x14ac:dyDescent="0.3">
      <c r="B38" s="43" t="s">
        <v>20</v>
      </c>
      <c r="C38" s="76">
        <f>E22</f>
        <v>1742400</v>
      </c>
      <c r="D38" s="44"/>
      <c r="F38" s="43" t="s">
        <v>22</v>
      </c>
      <c r="G38" s="76">
        <f>E30</f>
        <v>700000</v>
      </c>
      <c r="H38" s="44"/>
    </row>
    <row r="39" spans="2:8" x14ac:dyDescent="0.3">
      <c r="B39" s="23" t="s">
        <v>5</v>
      </c>
      <c r="C39" s="62"/>
      <c r="D39" s="41"/>
      <c r="F39" s="23" t="s">
        <v>5</v>
      </c>
      <c r="G39" s="62"/>
      <c r="H39" s="41"/>
    </row>
    <row r="40" spans="2:8" ht="15" thickBot="1" x14ac:dyDescent="0.35">
      <c r="B40" s="13" t="s">
        <v>21</v>
      </c>
      <c r="C40" s="63"/>
      <c r="D40" s="46">
        <f>E22</f>
        <v>1742400</v>
      </c>
      <c r="F40" s="13" t="s">
        <v>20</v>
      </c>
      <c r="G40" s="63"/>
      <c r="H40" s="46">
        <f>E30</f>
        <v>700000</v>
      </c>
    </row>
    <row r="41" spans="2:8" ht="15" thickBot="1" x14ac:dyDescent="0.35">
      <c r="C41" s="77">
        <f>SUM(C38)</f>
        <v>1742400</v>
      </c>
      <c r="D41" s="74">
        <f>SUM(D40)</f>
        <v>1742400</v>
      </c>
      <c r="G41" s="77">
        <f>SUM(G38)</f>
        <v>700000</v>
      </c>
      <c r="H41" s="74">
        <f>SUM(H40)</f>
        <v>700000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7"/>
  <sheetViews>
    <sheetView workbookViewId="0">
      <selection activeCell="G68" sqref="G68"/>
    </sheetView>
  </sheetViews>
  <sheetFormatPr baseColWidth="10" defaultRowHeight="14.4" x14ac:dyDescent="0.3"/>
  <cols>
    <col min="2" max="2" width="12.44140625" customWidth="1"/>
    <col min="4" max="4" width="13" bestFit="1" customWidth="1"/>
    <col min="7" max="7" width="13" bestFit="1" customWidth="1"/>
  </cols>
  <sheetData>
    <row r="1" spans="4:17" ht="15" thickBot="1" x14ac:dyDescent="0.35"/>
    <row r="2" spans="4:17" ht="15" thickBot="1" x14ac:dyDescent="0.35">
      <c r="J2" t="s">
        <v>9</v>
      </c>
      <c r="K2" s="68" t="s">
        <v>56</v>
      </c>
      <c r="L2" s="70" t="s">
        <v>57</v>
      </c>
      <c r="O2" s="68" t="s">
        <v>56</v>
      </c>
      <c r="P2" s="69" t="s">
        <v>80</v>
      </c>
      <c r="Q2" s="70" t="s">
        <v>81</v>
      </c>
    </row>
    <row r="3" spans="4:17" ht="15" thickBot="1" x14ac:dyDescent="0.35">
      <c r="K3" s="75">
        <v>2300</v>
      </c>
      <c r="L3" s="74">
        <v>2200</v>
      </c>
      <c r="N3" s="43" t="s">
        <v>78</v>
      </c>
      <c r="O3" s="47">
        <v>500</v>
      </c>
      <c r="P3" s="73">
        <v>0.05</v>
      </c>
      <c r="Q3" s="44"/>
    </row>
    <row r="4" spans="4:17" ht="15" thickBot="1" x14ac:dyDescent="0.35">
      <c r="N4" s="13" t="s">
        <v>79</v>
      </c>
      <c r="O4" s="49">
        <v>1800</v>
      </c>
      <c r="P4" s="52"/>
      <c r="Q4" s="72">
        <v>0.05</v>
      </c>
    </row>
    <row r="9" spans="4:17" x14ac:dyDescent="0.3">
      <c r="D9" s="1">
        <f>(D15+D30)*0.21</f>
        <v>1104180</v>
      </c>
      <c r="G9" s="1">
        <f>1800*L3*1.21</f>
        <v>4791600</v>
      </c>
    </row>
    <row r="15" spans="4:17" x14ac:dyDescent="0.3">
      <c r="D15" s="1">
        <f>K3*L3</f>
        <v>5060000</v>
      </c>
      <c r="G15" s="1">
        <f>O3*L3*1.21*0.95</f>
        <v>1264450</v>
      </c>
    </row>
    <row r="22" spans="4:7" x14ac:dyDescent="0.3">
      <c r="D22" s="1">
        <f>G22*0.21</f>
        <v>11550</v>
      </c>
      <c r="G22" s="1">
        <f>O3*L3*P3</f>
        <v>55000</v>
      </c>
    </row>
    <row r="30" spans="4:7" x14ac:dyDescent="0.3">
      <c r="D30" s="1">
        <f>O4*L3*Q4</f>
        <v>198000</v>
      </c>
      <c r="G30" s="1">
        <f>D30*1.21</f>
        <v>239580</v>
      </c>
    </row>
    <row r="35" spans="2:4" ht="15" thickBot="1" x14ac:dyDescent="0.35"/>
    <row r="36" spans="2:4" ht="15" thickBot="1" x14ac:dyDescent="0.35">
      <c r="C36" s="68" t="s">
        <v>1</v>
      </c>
      <c r="D36" s="70" t="s">
        <v>0</v>
      </c>
    </row>
    <row r="37" spans="2:4" x14ac:dyDescent="0.3">
      <c r="B37" s="43" t="s">
        <v>21</v>
      </c>
      <c r="C37" s="76">
        <f>G9</f>
        <v>4791600</v>
      </c>
      <c r="D37" s="44"/>
    </row>
    <row r="38" spans="2:4" x14ac:dyDescent="0.3">
      <c r="B38" s="23" t="s">
        <v>6</v>
      </c>
      <c r="C38" s="80">
        <f>G15</f>
        <v>1264450</v>
      </c>
      <c r="D38" s="41"/>
    </row>
    <row r="39" spans="2:4" x14ac:dyDescent="0.3">
      <c r="B39" s="23" t="s">
        <v>58</v>
      </c>
      <c r="C39" s="80">
        <f>G22</f>
        <v>55000</v>
      </c>
      <c r="D39" s="41"/>
    </row>
    <row r="40" spans="2:4" x14ac:dyDescent="0.3">
      <c r="B40" s="23" t="s">
        <v>31</v>
      </c>
      <c r="C40" s="80">
        <f>D22</f>
        <v>11550</v>
      </c>
      <c r="D40" s="41"/>
    </row>
    <row r="41" spans="2:4" x14ac:dyDescent="0.3">
      <c r="B41" s="23" t="s">
        <v>82</v>
      </c>
      <c r="C41" s="98">
        <f>G30</f>
        <v>239580</v>
      </c>
      <c r="D41" s="41"/>
    </row>
    <row r="42" spans="2:4" x14ac:dyDescent="0.3">
      <c r="B42" s="23" t="s">
        <v>5</v>
      </c>
      <c r="C42" s="62"/>
      <c r="D42" s="41"/>
    </row>
    <row r="43" spans="2:4" x14ac:dyDescent="0.3">
      <c r="B43" s="23" t="s">
        <v>59</v>
      </c>
      <c r="C43" s="62"/>
      <c r="D43" s="45">
        <f>D15</f>
        <v>5060000</v>
      </c>
    </row>
    <row r="44" spans="2:4" x14ac:dyDescent="0.3">
      <c r="B44" s="23" t="s">
        <v>29</v>
      </c>
      <c r="C44" s="62"/>
      <c r="D44" s="45">
        <f>D9</f>
        <v>1104180</v>
      </c>
    </row>
    <row r="45" spans="2:4" ht="15" thickBot="1" x14ac:dyDescent="0.35">
      <c r="B45" s="13" t="s">
        <v>83</v>
      </c>
      <c r="C45" s="63"/>
      <c r="D45" s="46">
        <f>D30</f>
        <v>198000</v>
      </c>
    </row>
    <row r="46" spans="2:4" ht="15" thickBot="1" x14ac:dyDescent="0.35">
      <c r="C46" s="77">
        <f>SUM(C37:C41)</f>
        <v>6362180</v>
      </c>
      <c r="D46" s="74">
        <f>SUM(D43:D45)</f>
        <v>6362180</v>
      </c>
    </row>
    <row r="52" spans="2:5" x14ac:dyDescent="0.3">
      <c r="B52" t="s">
        <v>36</v>
      </c>
    </row>
    <row r="56" spans="2:5" x14ac:dyDescent="0.3">
      <c r="E56" s="1">
        <f>D30/10</f>
        <v>19800</v>
      </c>
    </row>
    <row r="62" spans="2:5" ht="15" thickBot="1" x14ac:dyDescent="0.35"/>
    <row r="63" spans="2:5" ht="15" thickBot="1" x14ac:dyDescent="0.35">
      <c r="C63" s="68" t="s">
        <v>1</v>
      </c>
      <c r="D63" s="70" t="s">
        <v>0</v>
      </c>
    </row>
    <row r="64" spans="2:5" x14ac:dyDescent="0.3">
      <c r="B64" s="43" t="s">
        <v>83</v>
      </c>
      <c r="C64" s="76">
        <f>E56</f>
        <v>19800</v>
      </c>
      <c r="D64" s="44"/>
    </row>
    <row r="65" spans="2:4" x14ac:dyDescent="0.3">
      <c r="B65" s="23" t="s">
        <v>5</v>
      </c>
      <c r="C65" s="62"/>
      <c r="D65" s="41"/>
    </row>
    <row r="66" spans="2:4" ht="15" thickBot="1" x14ac:dyDescent="0.35">
      <c r="B66" s="13" t="s">
        <v>102</v>
      </c>
      <c r="C66" s="63"/>
      <c r="D66" s="46">
        <f>E56</f>
        <v>19800</v>
      </c>
    </row>
    <row r="67" spans="2:4" ht="15" thickBot="1" x14ac:dyDescent="0.35">
      <c r="C67" s="77">
        <f>C64</f>
        <v>19800</v>
      </c>
      <c r="D67" s="74">
        <f>D66</f>
        <v>19800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58"/>
  <sheetViews>
    <sheetView workbookViewId="0">
      <selection activeCell="I44" sqref="I44"/>
    </sheetView>
  </sheetViews>
  <sheetFormatPr baseColWidth="10" defaultRowHeight="14.4" x14ac:dyDescent="0.3"/>
  <cols>
    <col min="2" max="2" width="11.88671875" customWidth="1"/>
    <col min="4" max="4" width="12.44140625" bestFit="1" customWidth="1"/>
    <col min="6" max="6" width="13" bestFit="1" customWidth="1"/>
  </cols>
  <sheetData>
    <row r="2" spans="4:18" ht="15" thickBot="1" x14ac:dyDescent="0.35">
      <c r="J2" t="s">
        <v>14</v>
      </c>
    </row>
    <row r="3" spans="4:18" ht="15" thickBot="1" x14ac:dyDescent="0.35">
      <c r="J3" s="65" t="s">
        <v>70</v>
      </c>
      <c r="K3" s="66"/>
      <c r="M3" s="65" t="s">
        <v>71</v>
      </c>
      <c r="N3" s="66"/>
      <c r="P3" s="65" t="s">
        <v>75</v>
      </c>
      <c r="Q3" s="66"/>
    </row>
    <row r="4" spans="4:18" x14ac:dyDescent="0.3">
      <c r="J4" s="47" t="s">
        <v>23</v>
      </c>
      <c r="K4" s="45">
        <v>8000000</v>
      </c>
      <c r="M4" s="47" t="s">
        <v>23</v>
      </c>
      <c r="N4" s="45">
        <v>3000000</v>
      </c>
      <c r="P4" s="47" t="s">
        <v>68</v>
      </c>
      <c r="Q4" s="40">
        <f>8000000-N4</f>
        <v>5000000</v>
      </c>
    </row>
    <row r="5" spans="4:18" x14ac:dyDescent="0.3">
      <c r="J5" s="48" t="s">
        <v>24</v>
      </c>
      <c r="K5" s="45">
        <v>3200000</v>
      </c>
      <c r="M5" s="48" t="s">
        <v>24</v>
      </c>
      <c r="N5" s="45">
        <v>600000</v>
      </c>
      <c r="P5" s="48" t="s">
        <v>69</v>
      </c>
      <c r="Q5" s="45">
        <f>3200000-N5</f>
        <v>2600000</v>
      </c>
    </row>
    <row r="6" spans="4:18" ht="15" thickBot="1" x14ac:dyDescent="0.35">
      <c r="J6" s="49" t="s">
        <v>25</v>
      </c>
      <c r="K6" s="64">
        <v>5</v>
      </c>
      <c r="L6" t="s">
        <v>73</v>
      </c>
      <c r="M6" s="48" t="s">
        <v>25</v>
      </c>
      <c r="N6" s="41">
        <v>5</v>
      </c>
      <c r="O6" s="7" t="s">
        <v>73</v>
      </c>
      <c r="P6" s="67" t="s">
        <v>25</v>
      </c>
      <c r="Q6" s="42">
        <v>5</v>
      </c>
      <c r="R6" s="7" t="s">
        <v>73</v>
      </c>
    </row>
    <row r="7" spans="4:18" x14ac:dyDescent="0.3">
      <c r="M7" s="48" t="s">
        <v>72</v>
      </c>
      <c r="N7" s="41">
        <v>30</v>
      </c>
      <c r="O7" t="s">
        <v>74</v>
      </c>
    </row>
    <row r="8" spans="4:18" ht="15" thickBot="1" x14ac:dyDescent="0.35">
      <c r="M8" s="49" t="s">
        <v>19</v>
      </c>
      <c r="N8" s="46">
        <v>1700000</v>
      </c>
    </row>
    <row r="12" spans="4:18" x14ac:dyDescent="0.3">
      <c r="D12" s="1">
        <f>N4</f>
        <v>3000000</v>
      </c>
      <c r="F12" s="1">
        <f>N8*1.21</f>
        <v>2057000</v>
      </c>
    </row>
    <row r="20" spans="4:6" x14ac:dyDescent="0.3">
      <c r="D20" s="3">
        <f>((N4-N5)/(N6*12))*N7</f>
        <v>1200000</v>
      </c>
      <c r="F20" s="2">
        <f>N8*0.21</f>
        <v>357000</v>
      </c>
    </row>
    <row r="28" spans="4:6" x14ac:dyDescent="0.3">
      <c r="F28" s="1">
        <f>-1*(N8-(D12-D20))</f>
        <v>100000</v>
      </c>
    </row>
    <row r="32" spans="4:6" ht="15" thickBot="1" x14ac:dyDescent="0.35"/>
    <row r="33" spans="2:7" ht="15" thickBot="1" x14ac:dyDescent="0.35">
      <c r="C33" s="68" t="s">
        <v>1</v>
      </c>
      <c r="D33" s="70" t="s">
        <v>0</v>
      </c>
    </row>
    <row r="34" spans="2:7" x14ac:dyDescent="0.3">
      <c r="B34" s="43" t="s">
        <v>20</v>
      </c>
      <c r="C34" s="76">
        <f>F12</f>
        <v>2057000</v>
      </c>
      <c r="D34" s="44"/>
    </row>
    <row r="35" spans="2:7" x14ac:dyDescent="0.3">
      <c r="B35" s="23" t="s">
        <v>27</v>
      </c>
      <c r="C35" s="62">
        <f>D20</f>
        <v>1200000</v>
      </c>
      <c r="D35" s="41"/>
    </row>
    <row r="36" spans="2:7" x14ac:dyDescent="0.3">
      <c r="B36" s="23" t="s">
        <v>28</v>
      </c>
      <c r="C36" s="80">
        <f>F28</f>
        <v>100000</v>
      </c>
      <c r="D36" s="41"/>
    </row>
    <row r="37" spans="2:7" x14ac:dyDescent="0.3">
      <c r="B37" s="23" t="s">
        <v>5</v>
      </c>
      <c r="C37" s="62"/>
      <c r="D37" s="41"/>
    </row>
    <row r="38" spans="2:7" x14ac:dyDescent="0.3">
      <c r="B38" s="23" t="s">
        <v>26</v>
      </c>
      <c r="C38" s="62"/>
      <c r="D38" s="45">
        <f>D12</f>
        <v>3000000</v>
      </c>
    </row>
    <row r="39" spans="2:7" ht="15" thickBot="1" x14ac:dyDescent="0.35">
      <c r="B39" s="13" t="s">
        <v>29</v>
      </c>
      <c r="C39" s="63"/>
      <c r="D39" s="99">
        <f>F20</f>
        <v>357000</v>
      </c>
    </row>
    <row r="40" spans="2:7" ht="15" thickBot="1" x14ac:dyDescent="0.35">
      <c r="C40" s="77">
        <f>SUM(C34:C36)</f>
        <v>3357000</v>
      </c>
      <c r="D40" s="74">
        <f>SUM(D38:D39)</f>
        <v>3357000</v>
      </c>
    </row>
    <row r="45" spans="2:7" x14ac:dyDescent="0.3">
      <c r="B45" s="7" t="s">
        <v>101</v>
      </c>
      <c r="C45" s="7"/>
      <c r="D45" s="7"/>
      <c r="E45" s="7"/>
      <c r="F45" s="7"/>
      <c r="G45" s="7"/>
    </row>
    <row r="46" spans="2:7" x14ac:dyDescent="0.3">
      <c r="B46" s="7"/>
      <c r="C46" s="7"/>
      <c r="D46" s="7"/>
      <c r="E46" s="7"/>
      <c r="F46" s="7"/>
      <c r="G46" s="7"/>
    </row>
    <row r="47" spans="2:7" x14ac:dyDescent="0.3">
      <c r="B47" s="7"/>
      <c r="C47" s="7"/>
      <c r="D47" s="7"/>
      <c r="E47" s="7"/>
      <c r="F47" s="7"/>
      <c r="G47" s="7"/>
    </row>
    <row r="48" spans="2:7" x14ac:dyDescent="0.3">
      <c r="B48" s="7"/>
      <c r="C48" s="7"/>
      <c r="D48" s="7"/>
      <c r="E48" s="7"/>
      <c r="F48" s="7"/>
      <c r="G48" s="7"/>
    </row>
    <row r="49" spans="2:7" x14ac:dyDescent="0.3">
      <c r="B49" s="7"/>
      <c r="C49" s="7"/>
      <c r="D49" s="3">
        <f>(Q4-Q5)/(Q6*12)</f>
        <v>40000</v>
      </c>
      <c r="E49" s="7"/>
      <c r="F49" s="7"/>
      <c r="G49" s="7"/>
    </row>
    <row r="50" spans="2:7" x14ac:dyDescent="0.3">
      <c r="B50" s="7"/>
      <c r="C50" s="7"/>
      <c r="D50" s="7"/>
      <c r="E50" s="7"/>
      <c r="F50" s="7"/>
      <c r="G50" s="7"/>
    </row>
    <row r="51" spans="2:7" x14ac:dyDescent="0.3">
      <c r="B51" s="7"/>
      <c r="C51" s="7"/>
      <c r="D51" s="7"/>
      <c r="E51" s="7"/>
      <c r="F51" s="7"/>
      <c r="G51" s="7"/>
    </row>
    <row r="52" spans="2:7" x14ac:dyDescent="0.3">
      <c r="B52" s="7"/>
      <c r="C52" s="7"/>
      <c r="D52" s="7"/>
      <c r="E52" s="7"/>
      <c r="F52" s="7"/>
      <c r="G52" s="7"/>
    </row>
    <row r="53" spans="2:7" ht="15" thickBot="1" x14ac:dyDescent="0.35"/>
    <row r="54" spans="2:7" ht="15" thickBot="1" x14ac:dyDescent="0.35">
      <c r="C54" s="68" t="s">
        <v>1</v>
      </c>
      <c r="D54" s="70" t="s">
        <v>0</v>
      </c>
    </row>
    <row r="55" spans="2:7" x14ac:dyDescent="0.3">
      <c r="B55" s="43" t="s">
        <v>103</v>
      </c>
      <c r="C55" s="95">
        <f>D49</f>
        <v>40000</v>
      </c>
      <c r="D55" s="44"/>
    </row>
    <row r="56" spans="2:7" x14ac:dyDescent="0.3">
      <c r="B56" s="23" t="s">
        <v>5</v>
      </c>
      <c r="C56" s="62"/>
      <c r="D56" s="41"/>
    </row>
    <row r="57" spans="2:7" ht="15" thickBot="1" x14ac:dyDescent="0.35">
      <c r="B57" s="13" t="s">
        <v>96</v>
      </c>
      <c r="C57" s="63"/>
      <c r="D57" s="96">
        <f>D49</f>
        <v>40000</v>
      </c>
    </row>
    <row r="58" spans="2:7" ht="15" thickBot="1" x14ac:dyDescent="0.35">
      <c r="C58" s="97">
        <f>C55</f>
        <v>40000</v>
      </c>
      <c r="D58" s="86">
        <f>D57</f>
        <v>40000</v>
      </c>
    </row>
  </sheetData>
  <mergeCells count="3">
    <mergeCell ref="J3:K3"/>
    <mergeCell ref="M3:N3"/>
    <mergeCell ref="P3:Q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1"/>
  <sheetViews>
    <sheetView zoomScale="85" zoomScaleNormal="85" workbookViewId="0">
      <selection activeCell="N100" sqref="M100:N100"/>
    </sheetView>
  </sheetViews>
  <sheetFormatPr baseColWidth="10" defaultRowHeight="14.4" x14ac:dyDescent="0.3"/>
  <cols>
    <col min="12" max="12" width="13.77734375" customWidth="1"/>
  </cols>
  <sheetData>
    <row r="2" spans="11:14" x14ac:dyDescent="0.3">
      <c r="K2" t="s">
        <v>65</v>
      </c>
      <c r="M2" t="s">
        <v>14</v>
      </c>
    </row>
    <row r="3" spans="11:14" x14ac:dyDescent="0.3">
      <c r="K3" t="s">
        <v>66</v>
      </c>
      <c r="L3" s="1">
        <v>250000</v>
      </c>
      <c r="M3" t="s">
        <v>60</v>
      </c>
      <c r="N3" s="1">
        <v>1000000</v>
      </c>
    </row>
    <row r="4" spans="11:14" x14ac:dyDescent="0.3">
      <c r="K4" t="s">
        <v>67</v>
      </c>
      <c r="L4" s="1">
        <v>700000</v>
      </c>
      <c r="M4" t="s">
        <v>61</v>
      </c>
      <c r="N4" s="4">
        <v>0.2</v>
      </c>
    </row>
    <row r="5" spans="11:14" x14ac:dyDescent="0.3">
      <c r="K5" t="s">
        <v>61</v>
      </c>
      <c r="L5" s="4">
        <v>0.2</v>
      </c>
      <c r="M5" t="s">
        <v>62</v>
      </c>
      <c r="N5" s="4">
        <v>0.4</v>
      </c>
    </row>
    <row r="6" spans="11:14" x14ac:dyDescent="0.3">
      <c r="K6" t="s">
        <v>62</v>
      </c>
      <c r="L6" s="4">
        <v>0.4</v>
      </c>
    </row>
    <row r="7" spans="11:14" x14ac:dyDescent="0.3">
      <c r="K7" t="s">
        <v>63</v>
      </c>
      <c r="L7" s="1">
        <v>50000</v>
      </c>
    </row>
    <row r="8" spans="11:14" x14ac:dyDescent="0.3">
      <c r="K8" t="s">
        <v>64</v>
      </c>
      <c r="L8" s="1">
        <v>500000</v>
      </c>
    </row>
    <row r="18" spans="4:14" x14ac:dyDescent="0.3">
      <c r="D18" s="1">
        <f>L7</f>
        <v>50000</v>
      </c>
    </row>
    <row r="25" spans="4:14" x14ac:dyDescent="0.3">
      <c r="D25" s="1">
        <f>(L3*0.8)-L7+L4</f>
        <v>850000</v>
      </c>
      <c r="G25" s="1">
        <v>250000</v>
      </c>
    </row>
    <row r="28" spans="4:14" ht="15" thickBot="1" x14ac:dyDescent="0.35"/>
    <row r="29" spans="4:14" ht="15" thickBot="1" x14ac:dyDescent="0.35">
      <c r="E29" s="1">
        <f>G25*L5</f>
        <v>50000</v>
      </c>
      <c r="M29" s="68" t="s">
        <v>1</v>
      </c>
      <c r="N29" s="70" t="s">
        <v>0</v>
      </c>
    </row>
    <row r="30" spans="4:14" x14ac:dyDescent="0.3">
      <c r="L30" s="43" t="s">
        <v>85</v>
      </c>
      <c r="M30" s="76">
        <f>G25</f>
        <v>250000</v>
      </c>
      <c r="N30" s="44"/>
    </row>
    <row r="31" spans="4:14" x14ac:dyDescent="0.3">
      <c r="L31" s="23" t="s">
        <v>86</v>
      </c>
      <c r="M31" s="100">
        <f>G32</f>
        <v>100000</v>
      </c>
      <c r="N31" s="41"/>
    </row>
    <row r="32" spans="4:14" x14ac:dyDescent="0.3">
      <c r="D32" s="1">
        <f>L3*(L5+L6)</f>
        <v>150000.00000000003</v>
      </c>
      <c r="G32" s="1">
        <f>L3*L6</f>
        <v>100000</v>
      </c>
      <c r="L32" s="23" t="s">
        <v>87</v>
      </c>
      <c r="M32" s="80">
        <f>G39</f>
        <v>200000</v>
      </c>
      <c r="N32" s="41"/>
    </row>
    <row r="33" spans="2:14" x14ac:dyDescent="0.3">
      <c r="L33" s="23" t="s">
        <v>88</v>
      </c>
      <c r="M33" s="80">
        <f>D39</f>
        <v>500000</v>
      </c>
      <c r="N33" s="41"/>
    </row>
    <row r="34" spans="2:14" x14ac:dyDescent="0.3">
      <c r="L34" s="23" t="s">
        <v>5</v>
      </c>
      <c r="M34" s="62"/>
      <c r="N34" s="41"/>
    </row>
    <row r="35" spans="2:14" x14ac:dyDescent="0.3">
      <c r="L35" s="23" t="s">
        <v>89</v>
      </c>
      <c r="M35" s="62"/>
      <c r="N35" s="45">
        <f>D18</f>
        <v>50000</v>
      </c>
    </row>
    <row r="36" spans="2:14" x14ac:dyDescent="0.3">
      <c r="E36" s="1">
        <f>L4</f>
        <v>700000</v>
      </c>
      <c r="L36" s="23" t="s">
        <v>90</v>
      </c>
      <c r="M36" s="62"/>
      <c r="N36" s="101">
        <f>D25</f>
        <v>850000</v>
      </c>
    </row>
    <row r="37" spans="2:14" ht="15" thickBot="1" x14ac:dyDescent="0.35">
      <c r="L37" s="13" t="s">
        <v>91</v>
      </c>
      <c r="M37" s="63"/>
      <c r="N37" s="46">
        <f>D32</f>
        <v>150000.00000000003</v>
      </c>
    </row>
    <row r="38" spans="2:14" ht="15" thickBot="1" x14ac:dyDescent="0.35">
      <c r="M38" s="77">
        <f>SUM(M30:M33)</f>
        <v>1050000</v>
      </c>
      <c r="N38" s="74">
        <f>SUM(N35:N37)</f>
        <v>1050000</v>
      </c>
    </row>
    <row r="39" spans="2:14" x14ac:dyDescent="0.3">
      <c r="D39" s="1">
        <f>L8</f>
        <v>500000</v>
      </c>
      <c r="G39" s="1">
        <f>L4-L8</f>
        <v>200000</v>
      </c>
    </row>
    <row r="47" spans="2:14" x14ac:dyDescent="0.3">
      <c r="B47" s="7"/>
      <c r="C47" s="7"/>
      <c r="D47" s="7"/>
      <c r="E47" s="7"/>
      <c r="F47" s="7"/>
      <c r="G47" s="7"/>
      <c r="H47" s="7"/>
      <c r="I47" s="7"/>
      <c r="J47" s="7"/>
    </row>
    <row r="48" spans="2:14" ht="15" thickBot="1" x14ac:dyDescent="0.35">
      <c r="B48" s="7"/>
      <c r="C48" s="7"/>
      <c r="D48" s="7"/>
      <c r="E48" s="7"/>
      <c r="F48" s="7"/>
      <c r="G48" s="7"/>
      <c r="H48" s="7"/>
      <c r="I48" s="7"/>
      <c r="J48" s="7"/>
    </row>
    <row r="49" spans="2:14" ht="15" thickBot="1" x14ac:dyDescent="0.35">
      <c r="B49" s="7"/>
      <c r="C49" s="7"/>
      <c r="D49" s="56">
        <f>N3*0.8</f>
        <v>800000</v>
      </c>
      <c r="E49" s="7"/>
      <c r="F49" s="7"/>
      <c r="G49" s="1">
        <f>N3</f>
        <v>1000000</v>
      </c>
      <c r="H49" s="7"/>
      <c r="I49" s="7"/>
      <c r="J49" s="7"/>
      <c r="M49" s="68" t="s">
        <v>1</v>
      </c>
      <c r="N49" s="70" t="s">
        <v>0</v>
      </c>
    </row>
    <row r="50" spans="2:14" x14ac:dyDescent="0.3">
      <c r="B50" s="7"/>
      <c r="C50" s="7"/>
      <c r="D50" s="7"/>
      <c r="E50" s="7"/>
      <c r="F50" s="7"/>
      <c r="G50" s="7"/>
      <c r="H50" s="7"/>
      <c r="I50" s="7"/>
      <c r="J50" s="7"/>
      <c r="L50" s="43" t="s">
        <v>92</v>
      </c>
      <c r="M50" s="76">
        <f>G49</f>
        <v>1000000</v>
      </c>
      <c r="N50" s="44"/>
    </row>
    <row r="51" spans="2:14" x14ac:dyDescent="0.3">
      <c r="B51" s="7"/>
      <c r="C51" s="7"/>
      <c r="D51" s="7"/>
      <c r="E51" s="7"/>
      <c r="F51" s="7"/>
      <c r="G51" s="7"/>
      <c r="H51" s="7"/>
      <c r="I51" s="7"/>
      <c r="J51" s="7"/>
      <c r="L51" s="23" t="s">
        <v>86</v>
      </c>
      <c r="M51" s="80">
        <f>G56</f>
        <v>400000</v>
      </c>
      <c r="N51" s="41"/>
    </row>
    <row r="52" spans="2:14" x14ac:dyDescent="0.3">
      <c r="B52" s="7"/>
      <c r="C52" s="7"/>
      <c r="D52" s="7"/>
      <c r="E52" s="7"/>
      <c r="F52" s="7"/>
      <c r="G52" s="7"/>
      <c r="H52" s="7"/>
      <c r="I52" s="7"/>
      <c r="J52" s="7"/>
      <c r="L52" s="23" t="s">
        <v>5</v>
      </c>
      <c r="M52" s="62"/>
      <c r="N52" s="41"/>
    </row>
    <row r="53" spans="2:14" x14ac:dyDescent="0.3">
      <c r="B53" s="7"/>
      <c r="C53" s="7"/>
      <c r="D53" s="7"/>
      <c r="E53" s="1">
        <f>N3*N4</f>
        <v>200000</v>
      </c>
      <c r="F53" s="7"/>
      <c r="G53" s="7"/>
      <c r="H53" s="7"/>
      <c r="I53" s="7"/>
      <c r="J53" s="7"/>
      <c r="L53" s="23" t="s">
        <v>91</v>
      </c>
      <c r="M53" s="62"/>
      <c r="N53" s="45">
        <f>D56</f>
        <v>600000.00000000012</v>
      </c>
    </row>
    <row r="54" spans="2:14" ht="15" thickBot="1" x14ac:dyDescent="0.35">
      <c r="B54" s="7"/>
      <c r="C54" s="7"/>
      <c r="D54" s="7"/>
      <c r="E54" s="7"/>
      <c r="F54" s="7"/>
      <c r="G54" s="7"/>
      <c r="H54" s="7"/>
      <c r="I54" s="7"/>
      <c r="J54" s="7"/>
      <c r="L54" s="13" t="s">
        <v>93</v>
      </c>
      <c r="M54" s="63"/>
      <c r="N54" s="102">
        <f>D49</f>
        <v>800000</v>
      </c>
    </row>
    <row r="55" spans="2:14" ht="15" thickBot="1" x14ac:dyDescent="0.35">
      <c r="B55" s="7"/>
      <c r="C55" s="7"/>
      <c r="D55" s="7"/>
      <c r="E55" s="7"/>
      <c r="F55" s="7"/>
      <c r="G55" s="7"/>
      <c r="H55" s="7"/>
      <c r="I55" s="7"/>
      <c r="J55" s="7"/>
      <c r="M55" s="77">
        <f>SUM(M50:M51)</f>
        <v>1400000</v>
      </c>
      <c r="N55" s="74">
        <f>SUM(N53:N54)</f>
        <v>1400000</v>
      </c>
    </row>
    <row r="56" spans="2:14" x14ac:dyDescent="0.3">
      <c r="B56" s="7"/>
      <c r="C56" s="7"/>
      <c r="D56" s="1">
        <f>N3*(N4+N5)</f>
        <v>600000.00000000012</v>
      </c>
      <c r="E56" s="7"/>
      <c r="F56" s="7"/>
      <c r="G56" s="1">
        <f>N3*N5</f>
        <v>400000</v>
      </c>
      <c r="H56" s="7"/>
      <c r="I56" s="7"/>
      <c r="J56" s="7"/>
    </row>
    <row r="57" spans="2:14" x14ac:dyDescent="0.3">
      <c r="B57" s="7"/>
      <c r="C57" s="7"/>
      <c r="D57" s="7"/>
      <c r="E57" s="7"/>
      <c r="F57" s="7"/>
      <c r="G57" s="7"/>
      <c r="H57" s="7"/>
      <c r="I57" s="7"/>
      <c r="J57" s="7"/>
    </row>
    <row r="58" spans="2:14" x14ac:dyDescent="0.3">
      <c r="B58" s="7"/>
      <c r="C58" s="7"/>
      <c r="D58" s="7"/>
      <c r="E58" s="7"/>
      <c r="F58" s="7"/>
      <c r="G58" s="7"/>
      <c r="H58" s="7"/>
      <c r="I58" s="7"/>
      <c r="J58" s="7"/>
    </row>
    <row r="59" spans="2:14" x14ac:dyDescent="0.3">
      <c r="B59" s="7"/>
      <c r="C59" s="7"/>
      <c r="D59" s="7"/>
      <c r="E59" s="7"/>
      <c r="F59" s="7"/>
      <c r="G59" s="7"/>
      <c r="H59" s="7"/>
      <c r="I59" s="7"/>
      <c r="J59" s="7"/>
    </row>
    <row r="62" spans="2:14" ht="15" thickBot="1" x14ac:dyDescent="0.35"/>
    <row r="63" spans="2:14" ht="15" thickBot="1" x14ac:dyDescent="0.35">
      <c r="M63" s="68" t="s">
        <v>1</v>
      </c>
      <c r="N63" s="70" t="s">
        <v>0</v>
      </c>
    </row>
    <row r="64" spans="2:14" x14ac:dyDescent="0.3">
      <c r="D64" s="1">
        <f>D49</f>
        <v>800000</v>
      </c>
      <c r="L64" s="43" t="s">
        <v>94</v>
      </c>
      <c r="M64" s="76">
        <f>D64</f>
        <v>800000</v>
      </c>
      <c r="N64" s="44"/>
    </row>
    <row r="65" spans="2:14" x14ac:dyDescent="0.3">
      <c r="L65" s="23" t="s">
        <v>5</v>
      </c>
      <c r="M65" s="62"/>
      <c r="N65" s="41"/>
    </row>
    <row r="66" spans="2:14" ht="15" thickBot="1" x14ac:dyDescent="0.35">
      <c r="L66" s="13" t="s">
        <v>95</v>
      </c>
      <c r="M66" s="63"/>
      <c r="N66" s="46">
        <f>D64</f>
        <v>800000</v>
      </c>
    </row>
    <row r="67" spans="2:14" ht="15" thickBot="1" x14ac:dyDescent="0.35">
      <c r="M67" s="77">
        <f>M64</f>
        <v>800000</v>
      </c>
      <c r="N67" s="74">
        <f>N66</f>
        <v>800000</v>
      </c>
    </row>
    <row r="69" spans="2:14" x14ac:dyDescent="0.3">
      <c r="B69" t="s">
        <v>77</v>
      </c>
    </row>
    <row r="71" spans="2:14" ht="15" thickBot="1" x14ac:dyDescent="0.35"/>
    <row r="72" spans="2:14" ht="15" thickBot="1" x14ac:dyDescent="0.35">
      <c r="M72" s="68" t="s">
        <v>1</v>
      </c>
      <c r="N72" s="70" t="s">
        <v>0</v>
      </c>
    </row>
    <row r="73" spans="2:14" x14ac:dyDescent="0.3">
      <c r="D73">
        <f>(('25-04'!Q4)-('25-04'!Q5))/('25-04'!Q6*12)</f>
        <v>40000</v>
      </c>
      <c r="L73" s="43" t="s">
        <v>97</v>
      </c>
      <c r="M73" s="71">
        <f>D73</f>
        <v>40000</v>
      </c>
      <c r="N73" s="44"/>
    </row>
    <row r="74" spans="2:14" x14ac:dyDescent="0.3">
      <c r="L74" s="23" t="s">
        <v>5</v>
      </c>
      <c r="M74" s="62"/>
      <c r="N74" s="41"/>
    </row>
    <row r="75" spans="2:14" ht="15" thickBot="1" x14ac:dyDescent="0.35">
      <c r="L75" s="13" t="s">
        <v>96</v>
      </c>
      <c r="M75" s="63"/>
      <c r="N75" s="42">
        <f>D73</f>
        <v>40000</v>
      </c>
    </row>
    <row r="76" spans="2:14" ht="15" thickBot="1" x14ac:dyDescent="0.35">
      <c r="M76" s="68">
        <f>M73</f>
        <v>40000</v>
      </c>
      <c r="N76" s="70">
        <f>N75</f>
        <v>40000</v>
      </c>
    </row>
    <row r="79" spans="2:14" x14ac:dyDescent="0.3">
      <c r="B79" s="7" t="s">
        <v>76</v>
      </c>
      <c r="C79" s="7"/>
      <c r="D79" s="7"/>
      <c r="E79" s="7"/>
      <c r="F79" s="7"/>
      <c r="G79" s="7"/>
      <c r="H79" s="7"/>
    </row>
    <row r="80" spans="2:14" x14ac:dyDescent="0.3">
      <c r="B80" s="7"/>
      <c r="C80" s="7"/>
      <c r="D80" s="7"/>
      <c r="E80" s="7"/>
      <c r="F80" s="7"/>
      <c r="G80" s="7"/>
      <c r="H80" s="7"/>
    </row>
    <row r="81" spans="2:14" x14ac:dyDescent="0.3">
      <c r="B81" s="7"/>
      <c r="C81" s="7"/>
      <c r="D81" s="7"/>
      <c r="E81" s="7"/>
      <c r="F81" s="7"/>
      <c r="G81" s="7"/>
      <c r="H81" s="7"/>
    </row>
    <row r="82" spans="2:14" ht="15" thickBot="1" x14ac:dyDescent="0.35">
      <c r="B82" s="7"/>
      <c r="C82" s="7"/>
      <c r="D82" s="7"/>
      <c r="E82" s="7"/>
      <c r="F82" s="7"/>
      <c r="G82" s="7"/>
      <c r="H82" s="7"/>
    </row>
    <row r="83" spans="2:14" ht="15" thickBot="1" x14ac:dyDescent="0.35">
      <c r="B83" s="7"/>
      <c r="C83" s="7"/>
      <c r="D83" s="7"/>
      <c r="E83" s="7"/>
      <c r="F83" s="7"/>
      <c r="G83" s="7"/>
      <c r="H83" s="7"/>
      <c r="M83" s="68" t="s">
        <v>1</v>
      </c>
      <c r="N83" s="70" t="s">
        <v>0</v>
      </c>
    </row>
    <row r="84" spans="2:14" x14ac:dyDescent="0.3">
      <c r="B84" s="7"/>
      <c r="C84" s="7"/>
      <c r="D84" s="7"/>
      <c r="E84" s="7"/>
      <c r="F84" s="7"/>
      <c r="G84" s="7"/>
      <c r="H84" s="7"/>
      <c r="L84" s="43" t="s">
        <v>98</v>
      </c>
      <c r="M84" s="95">
        <f>E85</f>
        <v>24000</v>
      </c>
      <c r="N84" s="44"/>
    </row>
    <row r="85" spans="2:14" x14ac:dyDescent="0.3">
      <c r="B85" s="7"/>
      <c r="C85" s="7"/>
      <c r="D85" s="7"/>
      <c r="E85" s="3">
        <f>'10-04'!E59</f>
        <v>24000</v>
      </c>
      <c r="F85" s="7"/>
      <c r="G85" s="7"/>
      <c r="H85" s="7"/>
      <c r="L85" s="23" t="s">
        <v>5</v>
      </c>
      <c r="M85" s="62"/>
      <c r="N85" s="41"/>
    </row>
    <row r="86" spans="2:14" ht="15" thickBot="1" x14ac:dyDescent="0.35">
      <c r="B86" s="7"/>
      <c r="C86" s="7"/>
      <c r="D86" s="7"/>
      <c r="E86" s="7"/>
      <c r="F86" s="7"/>
      <c r="G86" s="7"/>
      <c r="H86" s="7"/>
      <c r="L86" s="13" t="s">
        <v>100</v>
      </c>
      <c r="M86" s="63"/>
      <c r="N86" s="96">
        <f>E85</f>
        <v>24000</v>
      </c>
    </row>
    <row r="87" spans="2:14" ht="15" thickBot="1" x14ac:dyDescent="0.35">
      <c r="B87" s="7"/>
      <c r="C87" s="7"/>
      <c r="D87" s="7"/>
      <c r="E87" s="7"/>
      <c r="F87" s="7"/>
      <c r="G87" s="7"/>
      <c r="H87" s="7"/>
      <c r="M87" s="97">
        <f>M84</f>
        <v>24000</v>
      </c>
      <c r="N87" s="86">
        <f>N86</f>
        <v>24000</v>
      </c>
    </row>
    <row r="88" spans="2:14" x14ac:dyDescent="0.3">
      <c r="B88" s="7"/>
      <c r="C88" s="7"/>
      <c r="D88" s="7"/>
      <c r="E88" s="7"/>
      <c r="F88" s="7"/>
      <c r="G88" s="7"/>
      <c r="H88" s="7"/>
    </row>
    <row r="89" spans="2:14" x14ac:dyDescent="0.3">
      <c r="B89" s="7"/>
      <c r="C89" s="7"/>
      <c r="D89" s="7"/>
      <c r="E89" s="7"/>
      <c r="F89" s="7"/>
      <c r="G89" s="7"/>
      <c r="H89" s="7"/>
    </row>
    <row r="90" spans="2:14" x14ac:dyDescent="0.3">
      <c r="B90" s="7"/>
      <c r="C90" s="7"/>
      <c r="D90" s="7"/>
      <c r="E90" s="7"/>
      <c r="F90" s="7"/>
      <c r="G90" s="7"/>
      <c r="H90" s="7"/>
    </row>
    <row r="93" spans="2:14" x14ac:dyDescent="0.3">
      <c r="B93" s="7" t="s">
        <v>104</v>
      </c>
      <c r="C93" s="7"/>
      <c r="D93" s="7"/>
      <c r="E93" s="7"/>
      <c r="F93" s="7"/>
      <c r="G93" s="7"/>
      <c r="H93" s="7"/>
      <c r="I93" s="7"/>
    </row>
    <row r="94" spans="2:14" x14ac:dyDescent="0.3">
      <c r="B94" s="7"/>
      <c r="C94" s="7"/>
      <c r="D94" s="7"/>
      <c r="E94" s="7"/>
      <c r="F94" s="7"/>
      <c r="G94" s="7"/>
      <c r="H94" s="7"/>
      <c r="I94" s="7"/>
    </row>
    <row r="95" spans="2:14" ht="15" thickBot="1" x14ac:dyDescent="0.35">
      <c r="B95" s="7"/>
      <c r="C95" s="7"/>
      <c r="D95" s="7"/>
      <c r="E95" s="7"/>
      <c r="F95" s="7"/>
      <c r="G95" s="7"/>
      <c r="H95" s="7"/>
      <c r="I95" s="7"/>
    </row>
    <row r="96" spans="2:14" ht="15" thickBot="1" x14ac:dyDescent="0.35">
      <c r="B96" s="7"/>
      <c r="C96" s="7"/>
      <c r="D96" s="7"/>
      <c r="E96" s="7"/>
      <c r="F96" s="7"/>
      <c r="G96" s="7"/>
      <c r="H96" s="7"/>
      <c r="I96" s="7"/>
      <c r="L96" s="7"/>
      <c r="M96" s="68" t="s">
        <v>1</v>
      </c>
      <c r="N96" s="70" t="s">
        <v>0</v>
      </c>
    </row>
    <row r="97" spans="2:14" x14ac:dyDescent="0.3">
      <c r="B97" s="7"/>
      <c r="C97" s="7"/>
      <c r="D97" s="7"/>
      <c r="E97" s="1">
        <f>'20-04'!E56</f>
        <v>19800</v>
      </c>
      <c r="F97" s="7"/>
      <c r="G97" s="7"/>
      <c r="H97" s="7"/>
      <c r="I97" s="7"/>
      <c r="L97" s="43" t="s">
        <v>100</v>
      </c>
      <c r="M97" s="95">
        <f>E97</f>
        <v>19800</v>
      </c>
      <c r="N97" s="44"/>
    </row>
    <row r="98" spans="2:14" x14ac:dyDescent="0.3">
      <c r="B98" s="7"/>
      <c r="C98" s="7"/>
      <c r="D98" s="7"/>
      <c r="E98" s="7"/>
      <c r="F98" s="7"/>
      <c r="G98" s="7"/>
      <c r="H98" s="7"/>
      <c r="I98" s="7"/>
      <c r="L98" s="23" t="s">
        <v>5</v>
      </c>
      <c r="M98" s="62"/>
      <c r="N98" s="41"/>
    </row>
    <row r="99" spans="2:14" ht="15" thickBot="1" x14ac:dyDescent="0.35">
      <c r="B99" s="7"/>
      <c r="C99" s="7"/>
      <c r="D99" s="7"/>
      <c r="E99" s="7"/>
      <c r="F99" s="7"/>
      <c r="G99" s="7"/>
      <c r="H99" s="7"/>
      <c r="I99" s="7"/>
      <c r="L99" s="13" t="s">
        <v>99</v>
      </c>
      <c r="M99" s="63"/>
      <c r="N99" s="96">
        <f>E97</f>
        <v>19800</v>
      </c>
    </row>
    <row r="100" spans="2:14" ht="15" thickBot="1" x14ac:dyDescent="0.35">
      <c r="B100" s="7"/>
      <c r="C100" s="7"/>
      <c r="D100" s="7"/>
      <c r="E100" s="7"/>
      <c r="F100" s="7"/>
      <c r="G100" s="7"/>
      <c r="H100" s="7"/>
      <c r="I100" s="7"/>
      <c r="L100" s="7"/>
      <c r="M100" s="97">
        <f>M97</f>
        <v>19800</v>
      </c>
      <c r="N100" s="86">
        <f>N99</f>
        <v>19800</v>
      </c>
    </row>
    <row r="101" spans="2:14" x14ac:dyDescent="0.3">
      <c r="B101" s="7"/>
      <c r="C101" s="7"/>
      <c r="D101" s="7"/>
      <c r="E101" s="7"/>
      <c r="F101" s="7"/>
      <c r="G101" s="7"/>
      <c r="H101" s="7"/>
      <c r="I101" s="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I26" sqref="I26"/>
    </sheetView>
  </sheetViews>
  <sheetFormatPr baseColWidth="10" defaultRowHeight="14.4" x14ac:dyDescent="0.3"/>
  <cols>
    <col min="1" max="1" width="24.5546875" bestFit="1" customWidth="1"/>
    <col min="10" max="10" width="12.88671875" bestFit="1" customWidth="1"/>
  </cols>
  <sheetData>
    <row r="1" spans="1:10" ht="15" thickBot="1" x14ac:dyDescent="0.35">
      <c r="A1" s="8" t="s">
        <v>45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57" t="s">
        <v>46</v>
      </c>
      <c r="B2" s="59" t="s">
        <v>47</v>
      </c>
      <c r="C2" s="60"/>
      <c r="D2" s="61"/>
      <c r="E2" s="59" t="s">
        <v>48</v>
      </c>
      <c r="F2" s="60"/>
      <c r="G2" s="61"/>
      <c r="H2" s="59" t="s">
        <v>49</v>
      </c>
      <c r="I2" s="60"/>
      <c r="J2" s="61"/>
    </row>
    <row r="3" spans="1:10" ht="15" thickBot="1" x14ac:dyDescent="0.35">
      <c r="A3" s="58"/>
      <c r="B3" s="14" t="s">
        <v>50</v>
      </c>
      <c r="C3" s="9" t="s">
        <v>51</v>
      </c>
      <c r="D3" s="15" t="s">
        <v>52</v>
      </c>
      <c r="E3" s="14" t="s">
        <v>50</v>
      </c>
      <c r="F3" s="9" t="s">
        <v>51</v>
      </c>
      <c r="G3" s="15" t="s">
        <v>52</v>
      </c>
      <c r="H3" s="10" t="s">
        <v>50</v>
      </c>
      <c r="I3" s="11" t="s">
        <v>51</v>
      </c>
      <c r="J3" s="12" t="s">
        <v>52</v>
      </c>
    </row>
    <row r="4" spans="1:10" ht="15" thickBot="1" x14ac:dyDescent="0.35">
      <c r="A4" s="28" t="s">
        <v>53</v>
      </c>
      <c r="B4" s="26">
        <v>1200</v>
      </c>
      <c r="C4" s="27">
        <v>800</v>
      </c>
      <c r="D4" s="29">
        <f>B4*C4</f>
        <v>960000</v>
      </c>
      <c r="E4" s="26"/>
      <c r="F4" s="27"/>
      <c r="G4" s="31"/>
      <c r="H4" s="26">
        <f>B4</f>
        <v>1200</v>
      </c>
      <c r="I4" s="36">
        <f>C4</f>
        <v>800</v>
      </c>
      <c r="J4" s="24">
        <f>D4</f>
        <v>960000</v>
      </c>
    </row>
    <row r="5" spans="1:10" x14ac:dyDescent="0.3">
      <c r="A5" s="28" t="s">
        <v>54</v>
      </c>
      <c r="B5" s="26">
        <v>1000</v>
      </c>
      <c r="C5" s="27">
        <v>860</v>
      </c>
      <c r="D5" s="33">
        <f>B5*C5</f>
        <v>860000</v>
      </c>
      <c r="E5" s="26"/>
      <c r="F5" s="27"/>
      <c r="G5" s="31"/>
      <c r="H5" s="26">
        <f t="shared" ref="H5:J6" si="0">B4</f>
        <v>1200</v>
      </c>
      <c r="I5" s="36">
        <f t="shared" si="0"/>
        <v>800</v>
      </c>
      <c r="J5" s="24">
        <f t="shared" si="0"/>
        <v>960000</v>
      </c>
    </row>
    <row r="6" spans="1:10" ht="15" thickBot="1" x14ac:dyDescent="0.35">
      <c r="A6" s="34"/>
      <c r="B6" s="16"/>
      <c r="C6" s="17"/>
      <c r="D6" s="30"/>
      <c r="E6" s="16"/>
      <c r="F6" s="17"/>
      <c r="G6" s="32"/>
      <c r="H6" s="16">
        <f t="shared" si="0"/>
        <v>1000</v>
      </c>
      <c r="I6" s="37">
        <f t="shared" si="0"/>
        <v>860</v>
      </c>
      <c r="J6" s="35">
        <f t="shared" si="0"/>
        <v>860000</v>
      </c>
    </row>
    <row r="7" spans="1:10" x14ac:dyDescent="0.3">
      <c r="A7" s="39">
        <v>45203</v>
      </c>
      <c r="B7" s="26">
        <v>800</v>
      </c>
      <c r="C7" s="27">
        <v>900</v>
      </c>
      <c r="D7" s="24">
        <f>B7*C7</f>
        <v>720000</v>
      </c>
      <c r="E7" s="26"/>
      <c r="F7" s="27"/>
      <c r="G7" s="20"/>
      <c r="H7" s="26">
        <f t="shared" ref="H7:J8" si="1">B4</f>
        <v>1200</v>
      </c>
      <c r="I7" s="36">
        <f t="shared" si="1"/>
        <v>800</v>
      </c>
      <c r="J7" s="24">
        <f t="shared" si="1"/>
        <v>960000</v>
      </c>
    </row>
    <row r="8" spans="1:10" x14ac:dyDescent="0.3">
      <c r="A8" s="23"/>
      <c r="B8" s="18"/>
      <c r="C8" s="19"/>
      <c r="D8" s="25"/>
      <c r="E8" s="18"/>
      <c r="F8" s="19"/>
      <c r="G8" s="21"/>
      <c r="H8" s="18">
        <f t="shared" si="1"/>
        <v>1000</v>
      </c>
      <c r="I8" s="38">
        <f t="shared" si="1"/>
        <v>860</v>
      </c>
      <c r="J8" s="25">
        <f t="shared" si="1"/>
        <v>860000</v>
      </c>
    </row>
    <row r="9" spans="1:10" ht="15" thickBot="1" x14ac:dyDescent="0.35">
      <c r="A9" s="13"/>
      <c r="B9" s="16"/>
      <c r="C9" s="17"/>
      <c r="D9" s="35"/>
      <c r="E9" s="16"/>
      <c r="F9" s="17"/>
      <c r="G9" s="22"/>
      <c r="H9" s="16">
        <f>B7</f>
        <v>800</v>
      </c>
      <c r="I9" s="37">
        <f>C7</f>
        <v>900</v>
      </c>
      <c r="J9" s="35">
        <f>D7</f>
        <v>720000</v>
      </c>
    </row>
    <row r="10" spans="1:10" x14ac:dyDescent="0.3">
      <c r="A10" s="43" t="s">
        <v>55</v>
      </c>
      <c r="B10" s="47"/>
      <c r="C10" s="50"/>
      <c r="D10" s="44"/>
      <c r="E10" s="47">
        <v>800</v>
      </c>
      <c r="F10" s="53">
        <v>900</v>
      </c>
      <c r="G10" s="40">
        <f>E10*F10</f>
        <v>720000</v>
      </c>
      <c r="H10" s="47">
        <v>700</v>
      </c>
      <c r="I10" s="53">
        <v>800</v>
      </c>
      <c r="J10" s="40">
        <f>H10*I10</f>
        <v>560000</v>
      </c>
    </row>
    <row r="11" spans="1:10" x14ac:dyDescent="0.3">
      <c r="A11" s="23"/>
      <c r="B11" s="48"/>
      <c r="C11" s="51"/>
      <c r="D11" s="41"/>
      <c r="E11" s="48">
        <v>1000</v>
      </c>
      <c r="F11" s="54">
        <v>860</v>
      </c>
      <c r="G11" s="45">
        <f>E11*F11</f>
        <v>860000</v>
      </c>
      <c r="H11" s="48"/>
      <c r="I11" s="51"/>
      <c r="J11" s="41"/>
    </row>
    <row r="12" spans="1:10" ht="15" thickBot="1" x14ac:dyDescent="0.35">
      <c r="A12" s="13"/>
      <c r="B12" s="49"/>
      <c r="C12" s="52"/>
      <c r="D12" s="42"/>
      <c r="E12" s="49">
        <v>500</v>
      </c>
      <c r="F12" s="55">
        <v>800</v>
      </c>
      <c r="G12" s="46">
        <f>E12*F12</f>
        <v>400000</v>
      </c>
      <c r="H12" s="49"/>
      <c r="I12" s="52"/>
      <c r="J12" s="42"/>
    </row>
  </sheetData>
  <mergeCells count="4">
    <mergeCell ref="A2:A3"/>
    <mergeCell ref="B2:D2"/>
    <mergeCell ref="E2:G2"/>
    <mergeCell ref="H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Ej</vt:lpstr>
      <vt:lpstr>1-04</vt:lpstr>
      <vt:lpstr>5-04</vt:lpstr>
      <vt:lpstr>10-04</vt:lpstr>
      <vt:lpstr>15-04</vt:lpstr>
      <vt:lpstr>20-04</vt:lpstr>
      <vt:lpstr>25-04</vt:lpstr>
      <vt:lpstr>30-04</vt:lpstr>
      <vt:lpstr>Kardex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matiascorona99@hotmail.com</dc:creator>
  <cp:lastModifiedBy>matiascorona99@hotmail.com</cp:lastModifiedBy>
  <dcterms:created xsi:type="dcterms:W3CDTF">2023-05-17T19:48:53Z</dcterms:created>
  <dcterms:modified xsi:type="dcterms:W3CDTF">2023-05-31T20:59:11Z</dcterms:modified>
</cp:coreProperties>
</file>