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atula" sheetId="1" r:id="rId5"/>
    <sheet state="visible" name="AE221" sheetId="2" r:id="rId6"/>
    <sheet state="visible" name="AE222" sheetId="3" r:id="rId7"/>
    <sheet state="visible" name="AE223" sheetId="4" r:id="rId8"/>
    <sheet state="visible" name="AE224" sheetId="5" r:id="rId9"/>
    <sheet state="visible" name="AE225" sheetId="6" r:id="rId10"/>
  </sheets>
  <definedNames/>
  <calcPr/>
</workbook>
</file>

<file path=xl/sharedStrings.xml><?xml version="1.0" encoding="utf-8"?>
<sst xmlns="http://schemas.openxmlformats.org/spreadsheetml/2006/main" count="281" uniqueCount="175">
  <si>
    <t>Asignatura</t>
  </si>
  <si>
    <t>Control de gestión</t>
  </si>
  <si>
    <t>Docente</t>
  </si>
  <si>
    <t>Ing. Diego Pelaccini</t>
  </si>
  <si>
    <t>Curso</t>
  </si>
  <si>
    <t>I5052 VIERNES</t>
  </si>
  <si>
    <t>Integrantes</t>
  </si>
  <si>
    <t>Legajos</t>
  </si>
  <si>
    <t>Greco, Santiago</t>
  </si>
  <si>
    <t>177980-1</t>
  </si>
  <si>
    <t>Castro, Leandro</t>
  </si>
  <si>
    <t>167285-0</t>
  </si>
  <si>
    <t>Rodriguez, Brenda</t>
  </si>
  <si>
    <t>164269-8</t>
  </si>
  <si>
    <t>I) Estados contables traducidos</t>
  </si>
  <si>
    <t>Albarracin, Mateo</t>
  </si>
  <si>
    <t>164403-8</t>
  </si>
  <si>
    <t>Balance de Situación - Activo - al 31/12/2019</t>
  </si>
  <si>
    <t>Balance de Situación — Pasivo y Patrimonio Neto — al 31/12/2019</t>
  </si>
  <si>
    <t>TRABAJO PRÁCTICO  —  AE2</t>
  </si>
  <si>
    <t>Total Activo</t>
  </si>
  <si>
    <t>Total Pasivo</t>
  </si>
  <si>
    <t>Estado de Resultados - 1/1/2019 al 31/12/2019</t>
  </si>
  <si>
    <t>Caja y Bancos</t>
  </si>
  <si>
    <t>Proveedores</t>
  </si>
  <si>
    <t>b)</t>
  </si>
  <si>
    <t>Ventas</t>
  </si>
  <si>
    <t>Cuentas a Cobrar</t>
  </si>
  <si>
    <t>Deudas Sociales y Fiscales</t>
  </si>
  <si>
    <t>(–) Costo de Mercadería Vendida (CMV)</t>
  </si>
  <si>
    <t>–830</t>
  </si>
  <si>
    <t>Mercaderías (Bienes de Cambio)</t>
  </si>
  <si>
    <t>Préstamos de Corto Plazo</t>
  </si>
  <si>
    <t>Utilidad Bruta</t>
  </si>
  <si>
    <t>Activos</t>
  </si>
  <si>
    <t>Activo Corriente</t>
  </si>
  <si>
    <t>Pasivo Corriente</t>
  </si>
  <si>
    <t>(–) Gastos de Administración y Comercialización</t>
  </si>
  <si>
    <t>–100</t>
  </si>
  <si>
    <t>Inversiones Financieras</t>
  </si>
  <si>
    <t>Obligaciones Negociables</t>
  </si>
  <si>
    <t>(–) Depreciación y Amortización del Período</t>
  </si>
  <si>
    <t>Activos Intangibles</t>
  </si>
  <si>
    <t>Deudas a Largo Plazo</t>
  </si>
  <si>
    <t>BAII / EBIT (Result. antes de Int. e Impuestos)</t>
  </si>
  <si>
    <t>(–) Amortización Acumulada</t>
  </si>
  <si>
    <t>Pasivo No Corriente</t>
  </si>
  <si>
    <t>(–) Gastos por Intereses</t>
  </si>
  <si>
    <t>–79</t>
  </si>
  <si>
    <t>Elementos Informáticos</t>
  </si>
  <si>
    <t>Activo</t>
  </si>
  <si>
    <t>Resultado Antes de Impuestos (EBT)</t>
  </si>
  <si>
    <t>Pasivo + Patrimonio Neto</t>
  </si>
  <si>
    <t>Vehículos</t>
  </si>
  <si>
    <t>Patrimonio Neto</t>
  </si>
  <si>
    <t>Pasivos</t>
  </si>
  <si>
    <t>(–) Impuesto a las Ganancias (35%)</t>
  </si>
  <si>
    <t>–259,35</t>
  </si>
  <si>
    <t>Caja y ef.</t>
  </si>
  <si>
    <t>Muebles y Útiles</t>
  </si>
  <si>
    <t>Capital Social</t>
  </si>
  <si>
    <t>Pasivo oneroso de CP</t>
  </si>
  <si>
    <t>Resultado del Ejercicio (Utilidad Neta)</t>
  </si>
  <si>
    <t>Edificios</t>
  </si>
  <si>
    <t>Resultados No Asignados</t>
  </si>
  <si>
    <t>Terrenos</t>
  </si>
  <si>
    <t>Resultado del Ejercicio (s/Balance)</t>
  </si>
  <si>
    <t>(–) Depreciación Acumulada</t>
  </si>
  <si>
    <t>–32,00</t>
  </si>
  <si>
    <t>Total Pasivo + Patrimonio Neto</t>
  </si>
  <si>
    <t>A.C</t>
  </si>
  <si>
    <t>Activo No Corriente</t>
  </si>
  <si>
    <t>Cash</t>
  </si>
  <si>
    <t>Documentos por cobrar</t>
  </si>
  <si>
    <t>Pasivos espontáneos</t>
  </si>
  <si>
    <t xml:space="preserve">P.C </t>
  </si>
  <si>
    <t>Accounts Payable</t>
  </si>
  <si>
    <t>Accounts receivable</t>
  </si>
  <si>
    <t>Materia Prima</t>
  </si>
  <si>
    <t>Semielaborados</t>
  </si>
  <si>
    <t>Deudas de Largo Plazo</t>
  </si>
  <si>
    <t>Prod. Terminados</t>
  </si>
  <si>
    <t xml:space="preserve">a) </t>
  </si>
  <si>
    <t>Indice de liquidez corriente</t>
  </si>
  <si>
    <t>=</t>
  </si>
  <si>
    <t>AC</t>
  </si>
  <si>
    <t>Activo Fijo</t>
  </si>
  <si>
    <t>Total Pasivo + PN</t>
  </si>
  <si>
    <t>PC</t>
  </si>
  <si>
    <t>Fondeo de maniobra 31/12</t>
  </si>
  <si>
    <t xml:space="preserve">b) </t>
  </si>
  <si>
    <t>Test Acido</t>
  </si>
  <si>
    <t>(AC - BienesCambio)</t>
  </si>
  <si>
    <t>Fondo de maniobra 31/03</t>
  </si>
  <si>
    <t>Short Term Loans</t>
  </si>
  <si>
    <t>No cambio el fondo de maniobra ya que las cinco operaciones son permutaciones dentro de la esfera de corto plazo, mueven valor entre cuentas del Activo Corriente, entre cuentas del Pasivo Corriente. Ninguna de ellas toca el Activo Fijo, las Deudas de Largo Plazo ni el Patrimonio Neto.
Como el Fondo de Maniobra también se puede calcular como (PN + Deudas LP) − Activo Fijo, y esos tres términos permanecieron intactos.
Conclusión: la gestión diaria del capital de trabajo (comprar, cobrar, pagar) no crea ni destruye Fondo de Maniobra.</t>
  </si>
  <si>
    <t xml:space="preserve">c) </t>
  </si>
  <si>
    <t>Ratio de efectivo</t>
  </si>
  <si>
    <t xml:space="preserve">Caja y bancos </t>
  </si>
  <si>
    <t>d)</t>
  </si>
  <si>
    <t xml:space="preserve"> Tasa de endeudamiento</t>
  </si>
  <si>
    <t>PT</t>
  </si>
  <si>
    <t>PN</t>
  </si>
  <si>
    <t xml:space="preserve">e) </t>
  </si>
  <si>
    <t>Cobertura de intereses</t>
  </si>
  <si>
    <t>EBIT</t>
  </si>
  <si>
    <t>Banks</t>
  </si>
  <si>
    <t>Social Debts</t>
  </si>
  <si>
    <t>Inventories</t>
  </si>
  <si>
    <t>PNC</t>
  </si>
  <si>
    <t>Long Term Liabilities</t>
  </si>
  <si>
    <t>Gastos por intereses</t>
  </si>
  <si>
    <t xml:space="preserve">f) </t>
  </si>
  <si>
    <t>Deuda total vs patrimonio</t>
  </si>
  <si>
    <t xml:space="preserve">g) </t>
  </si>
  <si>
    <t>Palanca financiera</t>
  </si>
  <si>
    <t>AT</t>
  </si>
  <si>
    <t>(1+ Deuda total vs PN)</t>
  </si>
  <si>
    <t xml:space="preserve">h) </t>
  </si>
  <si>
    <t>Equilibrio Patrimon, LP</t>
  </si>
  <si>
    <t>(PN+PNC)</t>
  </si>
  <si>
    <t>A.F</t>
  </si>
  <si>
    <t>ANC</t>
  </si>
  <si>
    <t>I)</t>
  </si>
  <si>
    <t>Relacion de activo circulante vs activo total</t>
  </si>
  <si>
    <t>ACP</t>
  </si>
  <si>
    <t>J)</t>
  </si>
  <si>
    <t>Inversion necesaria en activos inmovilizaods</t>
  </si>
  <si>
    <t>Furniture and Equipment</t>
  </si>
  <si>
    <t>k)</t>
  </si>
  <si>
    <t>Proporcion capital propio vs Act total</t>
  </si>
  <si>
    <t>Buildings</t>
  </si>
  <si>
    <t>Net Worth</t>
  </si>
  <si>
    <t>l)</t>
  </si>
  <si>
    <t>Proporcion capital ajeno vs Act total</t>
  </si>
  <si>
    <t>a)</t>
  </si>
  <si>
    <t>Capital de trabajo = AC - PC</t>
  </si>
  <si>
    <t xml:space="preserve">Capital de trabajo </t>
  </si>
  <si>
    <t>-</t>
  </si>
  <si>
    <t>Fondo de maniobra = (PN + PNC) - ANC</t>
  </si>
  <si>
    <t>+</t>
  </si>
  <si>
    <t>Dinero en efectivo</t>
  </si>
  <si>
    <t>Deudas con Proveedores</t>
  </si>
  <si>
    <t>Crédito a Clientes</t>
  </si>
  <si>
    <t>Préstamo bancario</t>
  </si>
  <si>
    <t>Mercaderías para la venta</t>
  </si>
  <si>
    <t>Docum. Firm. a Terceros</t>
  </si>
  <si>
    <t>Muebles y útiles del local</t>
  </si>
  <si>
    <t>Crédito Hipotecario</t>
  </si>
  <si>
    <t>Local</t>
  </si>
  <si>
    <t>Beneficio del Ejercicio</t>
  </si>
  <si>
    <t>Estado de situación patrimonial al 31/12/2026</t>
  </si>
  <si>
    <t xml:space="preserve">ACTIVO </t>
  </si>
  <si>
    <t xml:space="preserve">PASIVO + PATRIMONIO NETO </t>
  </si>
  <si>
    <t>Caja y bancos</t>
  </si>
  <si>
    <t>Proveedores CP</t>
  </si>
  <si>
    <t>Cuentas por Cobrar</t>
  </si>
  <si>
    <t>Deuda Bancaria CP</t>
  </si>
  <si>
    <t>(–) Previsión Incobrables</t>
  </si>
  <si>
    <t>–58</t>
  </si>
  <si>
    <t>Otros pasivos de CP</t>
  </si>
  <si>
    <t>Mercaderías</t>
  </si>
  <si>
    <t>Deudas Sociales</t>
  </si>
  <si>
    <t>Total Activo Corriente</t>
  </si>
  <si>
    <t>Provisiones CP</t>
  </si>
  <si>
    <t>Total Pasivo Corriente</t>
  </si>
  <si>
    <t>Máquinas</t>
  </si>
  <si>
    <t>Total Pasivo No Corriente</t>
  </si>
  <si>
    <t>(–) Deprec. y Amortiz. Acumulada</t>
  </si>
  <si>
    <t>–125</t>
  </si>
  <si>
    <t>Total Activo No Corriente</t>
  </si>
  <si>
    <t>Resultado del Ejercicio</t>
  </si>
  <si>
    <t>TOTAL ACTIVO</t>
  </si>
  <si>
    <t>Total Patrimonio Neto</t>
  </si>
  <si>
    <t>TOTAL PASIVO + PN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</si>
</sst>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13">
    <font>
      <sz val="10.0"/>
      <color rgb="FF000000"/>
      <name val="Arial"/>
      <scheme val="minor"/>
    </font>
    <font>
      <b/>
      <color theme="1"/>
      <name val="Nunito"/>
    </font>
    <font>
      <color theme="1"/>
      <name val="Nunito"/>
    </font>
    <font>
      <color theme="1"/>
      <name val="Arial"/>
    </font>
    <font>
      <b/>
      <sz val="9.0"/>
      <color theme="1"/>
      <name val="Nunito"/>
    </font>
    <font>
      <b/>
      <color rgb="FF000000"/>
      <name val="Inter"/>
    </font>
    <font>
      <color rgb="FF000000"/>
      <name val="Inter"/>
    </font>
    <font>
      <color theme="1"/>
      <name val="Inter"/>
    </font>
    <font>
      <i/>
      <color theme="1"/>
      <name val="Nunito"/>
    </font>
    <font/>
    <font>
      <b/>
      <color theme="1"/>
      <name val="Inter"/>
    </font>
    <font>
      <color theme="1"/>
      <name val="Arial"/>
      <scheme val="minor"/>
    </font>
    <font>
      <b/>
      <color theme="0"/>
      <name val="Nunito"/>
    </font>
  </fonts>
  <fills count="9">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D0E0E3"/>
        <bgColor rgb="FFD0E0E3"/>
      </patternFill>
    </fill>
    <fill>
      <patternFill patternType="solid">
        <fgColor rgb="FFFFFF00"/>
        <bgColor rgb="FFFFFF00"/>
      </patternFill>
    </fill>
    <fill>
      <patternFill patternType="solid">
        <fgColor rgb="FFB6D7A8"/>
        <bgColor rgb="FFB6D7A8"/>
      </patternFill>
    </fill>
    <fill>
      <patternFill patternType="solid">
        <fgColor rgb="FFD9EAD3"/>
        <bgColor rgb="FFD9EAD3"/>
      </patternFill>
    </fill>
    <fill>
      <patternFill patternType="solid">
        <fgColor rgb="FF4A86E8"/>
        <bgColor rgb="FF4A86E8"/>
      </patternFill>
    </fill>
  </fills>
  <borders count="17">
    <border/>
    <border>
      <top style="thin">
        <color rgb="FFE8ECF2"/>
      </top>
    </border>
    <border>
      <top style="thin">
        <color rgb="FF2A3340"/>
      </top>
    </border>
    <border>
      <left style="thin">
        <color rgb="FF000000"/>
      </lef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2" numFmtId="0" xfId="0" applyFont="1"/>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2" numFmtId="0" xfId="0" applyAlignment="1" applyFont="1">
      <alignment readingOrder="0"/>
    </xf>
    <xf borderId="0" fillId="0" fontId="4" numFmtId="0" xfId="0" applyAlignment="1" applyFont="1">
      <alignment readingOrder="0" vertical="bottom"/>
    </xf>
    <xf borderId="1" fillId="0" fontId="5" numFmtId="0" xfId="0" applyAlignment="1" applyBorder="1" applyFont="1">
      <alignment horizontal="left" readingOrder="0"/>
    </xf>
    <xf borderId="1" fillId="0" fontId="5" numFmtId="4" xfId="0" applyAlignment="1" applyBorder="1" applyFont="1" applyNumberFormat="1">
      <alignment horizontal="right" readingOrder="0" shrinkToFit="0" wrapText="0"/>
    </xf>
    <xf borderId="1" fillId="0" fontId="5" numFmtId="0" xfId="0" applyAlignment="1" applyBorder="1" applyFont="1">
      <alignment horizontal="right" readingOrder="0" shrinkToFit="0" wrapText="0"/>
    </xf>
    <xf borderId="0" fillId="3" fontId="2" numFmtId="0" xfId="0" applyAlignment="1" applyFill="1" applyFont="1">
      <alignment readingOrder="0"/>
    </xf>
    <xf borderId="0" fillId="0" fontId="6" numFmtId="0" xfId="0" applyAlignment="1" applyFont="1">
      <alignment horizontal="left" readingOrder="0"/>
    </xf>
    <xf borderId="0" fillId="0" fontId="6" numFmtId="0" xfId="0" applyAlignment="1" applyFont="1">
      <alignment horizontal="right" readingOrder="0" shrinkToFit="0" wrapText="0"/>
    </xf>
    <xf borderId="0" fillId="0" fontId="2" numFmtId="0" xfId="0" applyAlignment="1" applyFont="1">
      <alignment horizontal="left" readingOrder="0"/>
    </xf>
    <xf borderId="0" fillId="0" fontId="2" numFmtId="3" xfId="0" applyAlignment="1" applyFont="1" applyNumberFormat="1">
      <alignment horizontal="right" readingOrder="0" shrinkToFit="0" wrapText="0"/>
    </xf>
    <xf borderId="2" fillId="0" fontId="6" numFmtId="0" xfId="0" applyAlignment="1" applyBorder="1" applyFont="1">
      <alignment horizontal="left" readingOrder="0"/>
    </xf>
    <xf borderId="2" fillId="0" fontId="6" numFmtId="0" xfId="0" applyAlignment="1" applyBorder="1" applyFont="1">
      <alignment horizontal="right" readingOrder="0" shrinkToFit="0" wrapText="0"/>
    </xf>
    <xf borderId="2" fillId="0" fontId="2" numFmtId="0" xfId="0" applyAlignment="1" applyBorder="1" applyFont="1">
      <alignment horizontal="left" readingOrder="0"/>
    </xf>
    <xf borderId="2" fillId="0" fontId="2" numFmtId="0" xfId="0" applyAlignment="1" applyBorder="1" applyFont="1">
      <alignment horizontal="right" readingOrder="0" shrinkToFit="0" wrapText="0"/>
    </xf>
    <xf borderId="2" fillId="0" fontId="1" numFmtId="0" xfId="0" applyAlignment="1" applyBorder="1" applyFont="1">
      <alignment horizontal="left" readingOrder="0"/>
    </xf>
    <xf borderId="2" fillId="0" fontId="1" numFmtId="0" xfId="0" applyAlignment="1" applyBorder="1" applyFont="1">
      <alignment horizontal="right" readingOrder="0" shrinkToFit="0" wrapText="0"/>
    </xf>
    <xf borderId="3" fillId="0" fontId="1" numFmtId="0" xfId="0" applyAlignment="1" applyBorder="1" applyFont="1">
      <alignment vertical="bottom"/>
    </xf>
    <xf borderId="2" fillId="0" fontId="5" numFmtId="0" xfId="0" applyAlignment="1" applyBorder="1" applyFont="1">
      <alignment horizontal="left" readingOrder="0"/>
    </xf>
    <xf borderId="2" fillId="0" fontId="5" numFmtId="0" xfId="0" applyAlignment="1" applyBorder="1" applyFont="1">
      <alignment horizontal="right" readingOrder="0" shrinkToFit="0" wrapText="0"/>
    </xf>
    <xf borderId="0" fillId="0" fontId="2" numFmtId="164" xfId="0" applyAlignment="1" applyFont="1" applyNumberFormat="1">
      <alignment horizontal="center" readingOrder="0"/>
    </xf>
    <xf borderId="4" fillId="0" fontId="1" numFmtId="0" xfId="0" applyAlignment="1" applyBorder="1" applyFont="1">
      <alignment horizontal="right" vertical="bottom"/>
    </xf>
    <xf borderId="5" fillId="0" fontId="2" numFmtId="0" xfId="0" applyAlignment="1" applyBorder="1" applyFont="1">
      <alignment vertical="bottom"/>
    </xf>
    <xf borderId="0" fillId="0" fontId="7" numFmtId="0" xfId="0" applyAlignment="1" applyFont="1">
      <alignment readingOrder="0"/>
    </xf>
    <xf borderId="6" fillId="0" fontId="1" numFmtId="0" xfId="0" applyAlignment="1" applyBorder="1" applyFont="1">
      <alignment vertical="bottom"/>
    </xf>
    <xf borderId="0" fillId="0" fontId="2" numFmtId="0" xfId="0" applyAlignment="1" applyFont="1">
      <alignment horizontal="right" readingOrder="0" shrinkToFit="0" wrapText="0"/>
    </xf>
    <xf borderId="0" fillId="0" fontId="7" numFmtId="0" xfId="0" applyAlignment="1" applyFont="1">
      <alignment horizontal="left" readingOrder="0"/>
    </xf>
    <xf borderId="0" fillId="0" fontId="7" numFmtId="0" xfId="0" applyAlignment="1" applyFont="1">
      <alignment horizontal="right" readingOrder="0" shrinkToFit="0" wrapText="0"/>
    </xf>
    <xf borderId="1" fillId="0" fontId="1" numFmtId="0" xfId="0" applyAlignment="1" applyBorder="1" applyFont="1">
      <alignment horizontal="left" readingOrder="0"/>
    </xf>
    <xf borderId="7" fillId="0" fontId="1" numFmtId="0" xfId="0" applyAlignment="1" applyBorder="1" applyFont="1">
      <alignment horizontal="right" vertical="bottom"/>
    </xf>
    <xf borderId="1" fillId="0" fontId="1" numFmtId="0" xfId="0" applyAlignment="1" applyBorder="1" applyFont="1">
      <alignment horizontal="right" readingOrder="0" shrinkToFit="0" wrapText="0"/>
    </xf>
    <xf borderId="8" fillId="4" fontId="2" numFmtId="0" xfId="0" applyAlignment="1" applyBorder="1" applyFill="1" applyFont="1">
      <alignment horizontal="center" vertical="center"/>
    </xf>
    <xf borderId="3" fillId="0" fontId="2" numFmtId="0" xfId="0" applyAlignment="1" applyBorder="1" applyFont="1">
      <alignment readingOrder="0" vertical="bottom"/>
    </xf>
    <xf borderId="9" fillId="0" fontId="2" numFmtId="0" xfId="0" applyAlignment="1" applyBorder="1" applyFont="1">
      <alignment horizontal="right" readingOrder="0" vertical="bottom"/>
    </xf>
    <xf borderId="2" fillId="0" fontId="7" numFmtId="0" xfId="0" applyAlignment="1" applyBorder="1" applyFont="1">
      <alignment horizontal="left" readingOrder="0"/>
    </xf>
    <xf borderId="10" fillId="4" fontId="8" numFmtId="0" xfId="0" applyAlignment="1" applyBorder="1" applyFill="1" applyFont="1">
      <alignment horizontal="center" readingOrder="0" vertical="center"/>
    </xf>
    <xf borderId="2" fillId="0" fontId="7" numFmtId="0" xfId="0" applyAlignment="1" applyBorder="1" applyFont="1">
      <alignment horizontal="right" readingOrder="0" shrinkToFit="0" wrapText="0"/>
    </xf>
    <xf borderId="11" fillId="0" fontId="2" numFmtId="0" xfId="0" applyAlignment="1" applyBorder="1" applyFont="1">
      <alignment readingOrder="0" vertical="bottom"/>
    </xf>
    <xf borderId="10" fillId="0" fontId="2" numFmtId="0" xfId="0" applyAlignment="1" applyBorder="1" applyFont="1">
      <alignment horizontal="right" readingOrder="0" vertical="bottom"/>
    </xf>
    <xf borderId="12" fillId="0" fontId="9" numFmtId="0" xfId="0" applyBorder="1" applyFont="1"/>
    <xf borderId="10" fillId="0" fontId="2" numFmtId="0" xfId="0" applyAlignment="1" applyBorder="1" applyFont="1">
      <alignment readingOrder="0"/>
    </xf>
    <xf borderId="2" fillId="0" fontId="10" numFmtId="0" xfId="0" applyAlignment="1" applyBorder="1" applyFont="1">
      <alignment horizontal="left" readingOrder="0"/>
    </xf>
    <xf borderId="10" fillId="0" fontId="9" numFmtId="0" xfId="0" applyBorder="1" applyFont="1"/>
    <xf borderId="2" fillId="0" fontId="10" numFmtId="3" xfId="0" applyAlignment="1" applyBorder="1" applyFont="1" applyNumberFormat="1">
      <alignment horizontal="right" readingOrder="0" shrinkToFit="0" wrapText="0"/>
    </xf>
    <xf borderId="0" fillId="0" fontId="2" numFmtId="0" xfId="0" applyAlignment="1" applyFont="1">
      <alignment horizontal="center"/>
    </xf>
    <xf borderId="2" fillId="0" fontId="10" numFmtId="0" xfId="0" applyAlignment="1" applyBorder="1" applyFont="1">
      <alignment horizontal="right" readingOrder="0" shrinkToFit="0" wrapText="0"/>
    </xf>
    <xf quotePrefix="1" borderId="0" fillId="0" fontId="11" numFmtId="0" xfId="0" applyAlignment="1" applyFont="1">
      <alignment horizontal="center" readingOrder="0"/>
    </xf>
    <xf borderId="0" fillId="0" fontId="2" numFmtId="0" xfId="0" applyAlignment="1" applyFont="1">
      <alignment horizontal="center" readingOrder="0"/>
    </xf>
    <xf borderId="2" fillId="0" fontId="1" numFmtId="3" xfId="0" applyAlignment="1" applyBorder="1" applyFont="1" applyNumberFormat="1">
      <alignment horizontal="right" readingOrder="0" shrinkToFit="0" wrapText="0"/>
    </xf>
    <xf borderId="1" fillId="0" fontId="10" numFmtId="0" xfId="0" applyAlignment="1" applyBorder="1" applyFont="1">
      <alignment horizontal="left" readingOrder="0"/>
    </xf>
    <xf borderId="1" fillId="0" fontId="10" numFmtId="3" xfId="0" applyAlignment="1" applyBorder="1" applyFont="1" applyNumberFormat="1">
      <alignment horizontal="right" readingOrder="0" shrinkToFit="0" wrapText="0"/>
    </xf>
    <xf borderId="0" fillId="5" fontId="2" numFmtId="2" xfId="0" applyAlignment="1" applyFill="1" applyFont="1" applyNumberFormat="1">
      <alignment horizontal="center"/>
    </xf>
    <xf borderId="0" fillId="0" fontId="11" numFmtId="0" xfId="0" applyAlignment="1" applyFont="1">
      <alignment horizontal="center"/>
    </xf>
    <xf borderId="4" fillId="0" fontId="2" numFmtId="0" xfId="0" applyAlignment="1" applyBorder="1" applyFont="1">
      <alignment horizontal="center" readingOrder="0"/>
    </xf>
    <xf borderId="1" fillId="0" fontId="1" numFmtId="3" xfId="0" applyAlignment="1" applyBorder="1" applyFont="1" applyNumberFormat="1">
      <alignment horizontal="right" readingOrder="0" shrinkToFit="0" wrapText="0"/>
    </xf>
    <xf borderId="4" fillId="0" fontId="2" numFmtId="0" xfId="0" applyAlignment="1" applyBorder="1" applyFont="1">
      <alignment horizontal="center"/>
    </xf>
    <xf borderId="0" fillId="6" fontId="2" numFmtId="3" xfId="0" applyFill="1" applyFont="1" applyNumberFormat="1"/>
    <xf quotePrefix="1" borderId="0" fillId="0" fontId="2" numFmtId="0" xfId="0" applyAlignment="1" applyFont="1">
      <alignment horizontal="center" readingOrder="0"/>
    </xf>
    <xf borderId="0" fillId="7" fontId="2" numFmtId="0" xfId="0" applyAlignment="1" applyFill="1" applyFont="1">
      <alignment readingOrder="0" shrinkToFit="0" wrapText="1"/>
    </xf>
    <xf borderId="0" fillId="6" fontId="2" numFmtId="10" xfId="0" applyAlignment="1" applyFill="1" applyFont="1" applyNumberFormat="1">
      <alignment horizontal="center"/>
    </xf>
    <xf borderId="0" fillId="0" fontId="2" numFmtId="10" xfId="0" applyAlignment="1" applyFont="1" applyNumberFormat="1">
      <alignment horizontal="center"/>
    </xf>
    <xf borderId="0" fillId="0" fontId="2" numFmtId="10" xfId="0" applyFont="1" applyNumberFormat="1"/>
    <xf borderId="4" fillId="0" fontId="2" numFmtId="0" xfId="0" applyAlignment="1" applyBorder="1" applyFont="1">
      <alignment readingOrder="0"/>
    </xf>
    <xf borderId="0" fillId="6" fontId="2" numFmtId="10" xfId="0" applyFill="1" applyFont="1" applyNumberFormat="1"/>
    <xf borderId="10" fillId="0" fontId="2" numFmtId="0" xfId="0" applyAlignment="1" applyBorder="1" applyFont="1">
      <alignment horizontal="right" vertical="bottom"/>
    </xf>
    <xf borderId="13" fillId="0" fontId="2" numFmtId="0" xfId="0" applyAlignment="1" applyBorder="1" applyFont="1">
      <alignment horizontal="center"/>
    </xf>
    <xf borderId="14" fillId="0" fontId="9" numFmtId="0" xfId="0" applyBorder="1" applyFont="1"/>
    <xf borderId="10" fillId="4" fontId="8" numFmtId="0" xfId="0" applyAlignment="1" applyBorder="1" applyFill="1" applyFont="1">
      <alignment horizontal="center" readingOrder="0"/>
    </xf>
    <xf borderId="0" fillId="6" fontId="2" numFmtId="4" xfId="0" applyFill="1" applyFont="1" applyNumberFormat="1"/>
    <xf borderId="0" fillId="0" fontId="2" numFmtId="4" xfId="0" applyAlignment="1" applyFont="1" applyNumberFormat="1">
      <alignment horizontal="center" readingOrder="0"/>
    </xf>
    <xf borderId="0" fillId="0" fontId="2" numFmtId="3" xfId="0" applyAlignment="1" applyFont="1" applyNumberFormat="1">
      <alignment horizontal="center" readingOrder="0"/>
    </xf>
    <xf borderId="0" fillId="6" fontId="2" numFmtId="4" xfId="0" applyAlignment="1" applyFill="1" applyFont="1" applyNumberFormat="1">
      <alignment readingOrder="0"/>
    </xf>
    <xf borderId="8" fillId="4" fontId="2" numFmtId="0" xfId="0" applyAlignment="1" applyBorder="1" applyFill="1" applyFont="1">
      <alignment horizontal="center"/>
    </xf>
    <xf borderId="4" fillId="0" fontId="2" numFmtId="3" xfId="0" applyAlignment="1" applyBorder="1" applyFont="1" applyNumberFormat="1">
      <alignment horizontal="center"/>
    </xf>
    <xf borderId="13" fillId="0" fontId="2" numFmtId="0" xfId="0" applyAlignment="1" applyBorder="1" applyFont="1">
      <alignment horizontal="center" readingOrder="0"/>
    </xf>
    <xf borderId="10" fillId="0" fontId="2" numFmtId="0" xfId="0" applyBorder="1" applyFont="1"/>
    <xf borderId="15" fillId="0" fontId="2" numFmtId="0" xfId="0" applyAlignment="1" applyBorder="1" applyFont="1">
      <alignment readingOrder="0" vertical="bottom"/>
    </xf>
    <xf borderId="16" fillId="0" fontId="2" numFmtId="0" xfId="0" applyAlignment="1" applyBorder="1" applyFont="1">
      <alignment horizontal="right" readingOrder="0" vertical="bottom"/>
    </xf>
    <xf borderId="16" fillId="4" fontId="8" numFmtId="0" xfId="0" applyAlignment="1" applyBorder="1" applyFill="1" applyFont="1">
      <alignment horizontal="center"/>
    </xf>
    <xf quotePrefix="1" borderId="0" fillId="0" fontId="2" numFmtId="0" xfId="0" applyAlignment="1" applyFont="1">
      <alignment horizontal="center" vertical="bottom"/>
    </xf>
    <xf borderId="0" fillId="0" fontId="2" numFmtId="0" xfId="0" applyAlignment="1" applyFont="1">
      <alignment horizontal="center" vertical="bottom"/>
    </xf>
    <xf borderId="16" fillId="6" fontId="2" numFmtId="0" xfId="0" applyAlignment="1" applyBorder="1" applyFill="1" applyFont="1">
      <alignment horizontal="right" vertical="bottom"/>
    </xf>
    <xf borderId="0" fillId="0" fontId="2" numFmtId="0" xfId="0" applyAlignment="1" applyFont="1">
      <alignment readingOrder="0" vertical="bottom"/>
    </xf>
    <xf quotePrefix="1" borderId="0" fillId="0" fontId="2" numFmtId="0" xfId="0" applyAlignment="1" applyFont="1">
      <alignment readingOrder="0" vertical="bottom"/>
    </xf>
    <xf borderId="0" fillId="6" fontId="2" numFmtId="0" xfId="0" applyAlignment="1" applyFill="1" applyFont="1">
      <alignment vertical="bottom"/>
    </xf>
    <xf quotePrefix="1" borderId="0" fillId="0" fontId="2" numFmtId="0" xfId="0" applyAlignment="1" applyFont="1">
      <alignment readingOrder="0"/>
    </xf>
    <xf borderId="0" fillId="6" fontId="2" numFmtId="0" xfId="0" applyFill="1" applyFont="1"/>
    <xf borderId="0" fillId="0" fontId="2" numFmtId="165" xfId="0" applyAlignment="1" applyFont="1" applyNumberFormat="1">
      <alignment horizontal="center" readingOrder="0"/>
    </xf>
    <xf borderId="2" fillId="0" fontId="2" numFmtId="3" xfId="0" applyAlignment="1" applyBorder="1" applyFont="1" applyNumberFormat="1">
      <alignment horizontal="right" readingOrder="0" shrinkToFit="0" wrapText="0"/>
    </xf>
    <xf borderId="0" fillId="0" fontId="1" numFmtId="3" xfId="0" applyFont="1" applyNumberFormat="1"/>
    <xf borderId="0" fillId="8" fontId="12" numFmtId="0" xfId="0" applyAlignment="1" applyFill="1" applyFont="1">
      <alignment horizontal="center"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439400" cy="29432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791575" cy="544830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800100</xdr:colOff>
      <xdr:row>17</xdr:row>
      <xdr:rowOff>95250</xdr:rowOff>
    </xdr:from>
    <xdr:ext cx="8734425" cy="410527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592050" cy="3448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487025" cy="3705225"/>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429577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1114425</xdr:colOff>
      <xdr:row>41</xdr:row>
      <xdr:rowOff>66675</xdr:rowOff>
    </xdr:from>
    <xdr:ext cx="6048375" cy="3819525"/>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5.5"/>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1" t="s">
        <v>2</v>
      </c>
      <c r="B2" s="2" t="s">
        <v>3</v>
      </c>
      <c r="C2" s="3"/>
      <c r="D2" s="3"/>
      <c r="E2" s="3"/>
      <c r="F2" s="3"/>
      <c r="G2" s="3"/>
      <c r="H2" s="3"/>
      <c r="I2" s="3"/>
      <c r="J2" s="3"/>
      <c r="K2" s="3"/>
      <c r="L2" s="3"/>
      <c r="M2" s="3"/>
      <c r="N2" s="3"/>
      <c r="O2" s="3"/>
      <c r="P2" s="3"/>
      <c r="Q2" s="3"/>
      <c r="R2" s="3"/>
      <c r="S2" s="3"/>
      <c r="T2" s="3"/>
      <c r="U2" s="3"/>
      <c r="V2" s="3"/>
      <c r="W2" s="3"/>
      <c r="X2" s="3"/>
      <c r="Y2" s="3"/>
      <c r="Z2" s="3"/>
    </row>
    <row r="3">
      <c r="A3" s="1" t="s">
        <v>4</v>
      </c>
      <c r="B3" s="2" t="s">
        <v>5</v>
      </c>
      <c r="C3" s="3"/>
      <c r="D3" s="3"/>
      <c r="E3" s="3"/>
      <c r="F3" s="3"/>
      <c r="G3" s="3"/>
      <c r="H3" s="3"/>
      <c r="I3" s="3"/>
      <c r="J3" s="3"/>
      <c r="K3" s="3"/>
      <c r="L3" s="3"/>
      <c r="M3" s="3"/>
      <c r="N3" s="3"/>
      <c r="O3" s="3"/>
      <c r="P3" s="3"/>
      <c r="Q3" s="3"/>
      <c r="R3" s="3"/>
      <c r="S3" s="3"/>
      <c r="T3" s="3"/>
      <c r="U3" s="3"/>
      <c r="V3" s="3"/>
      <c r="W3" s="3"/>
      <c r="X3" s="3"/>
      <c r="Y3" s="3"/>
      <c r="Z3" s="3"/>
    </row>
    <row r="4">
      <c r="A4" s="3"/>
      <c r="B4" s="1" t="s">
        <v>6</v>
      </c>
      <c r="C4" s="1" t="s">
        <v>7</v>
      </c>
      <c r="D4" s="3"/>
      <c r="E4" s="3"/>
      <c r="F4" s="3"/>
      <c r="G4" s="3"/>
      <c r="H4" s="3"/>
      <c r="I4" s="3"/>
      <c r="J4" s="3"/>
      <c r="K4" s="3"/>
      <c r="L4" s="3"/>
      <c r="M4" s="3"/>
      <c r="N4" s="3"/>
      <c r="O4" s="3"/>
      <c r="P4" s="3"/>
      <c r="Q4" s="3"/>
      <c r="R4" s="3"/>
      <c r="S4" s="3"/>
      <c r="T4" s="3"/>
      <c r="U4" s="3"/>
      <c r="V4" s="3"/>
      <c r="W4" s="3"/>
      <c r="X4" s="3"/>
      <c r="Y4" s="3"/>
      <c r="Z4" s="3"/>
    </row>
    <row r="5">
      <c r="A5" s="3"/>
      <c r="B5" s="2" t="s">
        <v>8</v>
      </c>
      <c r="C5" s="2" t="s">
        <v>9</v>
      </c>
      <c r="D5" s="3"/>
      <c r="E5" s="3"/>
      <c r="F5" s="3"/>
      <c r="G5" s="3"/>
      <c r="H5" s="3"/>
      <c r="I5" s="3"/>
      <c r="J5" s="3"/>
      <c r="K5" s="3"/>
      <c r="L5" s="3"/>
      <c r="M5" s="3"/>
      <c r="N5" s="3"/>
      <c r="O5" s="3"/>
      <c r="P5" s="3"/>
      <c r="Q5" s="3"/>
      <c r="R5" s="3"/>
      <c r="S5" s="3"/>
      <c r="T5" s="3"/>
      <c r="U5" s="3"/>
      <c r="V5" s="3"/>
      <c r="W5" s="3"/>
      <c r="X5" s="3"/>
      <c r="Y5" s="3"/>
      <c r="Z5" s="3"/>
    </row>
    <row r="6">
      <c r="A6" s="3"/>
      <c r="B6" s="2" t="s">
        <v>10</v>
      </c>
      <c r="C6" s="2" t="s">
        <v>11</v>
      </c>
      <c r="D6" s="3"/>
      <c r="E6" s="3"/>
      <c r="F6" s="3"/>
      <c r="G6" s="3"/>
      <c r="H6" s="3"/>
      <c r="I6" s="3"/>
      <c r="J6" s="3"/>
      <c r="K6" s="3"/>
      <c r="L6" s="3"/>
      <c r="M6" s="3"/>
      <c r="N6" s="3"/>
      <c r="O6" s="3"/>
      <c r="P6" s="3"/>
      <c r="Q6" s="3"/>
      <c r="R6" s="3"/>
      <c r="S6" s="3"/>
      <c r="T6" s="3"/>
      <c r="U6" s="3"/>
      <c r="V6" s="3"/>
      <c r="W6" s="3"/>
      <c r="X6" s="3"/>
      <c r="Y6" s="3"/>
      <c r="Z6" s="3"/>
    </row>
    <row r="7">
      <c r="A7" s="3"/>
      <c r="B7" s="2" t="s">
        <v>12</v>
      </c>
      <c r="C7" s="2" t="s">
        <v>13</v>
      </c>
      <c r="D7" s="3"/>
      <c r="E7" s="3"/>
      <c r="F7" s="3"/>
      <c r="G7" s="3"/>
      <c r="H7" s="3"/>
      <c r="I7" s="3"/>
      <c r="J7" s="3"/>
      <c r="K7" s="3"/>
      <c r="L7" s="3"/>
      <c r="M7" s="3"/>
      <c r="N7" s="3"/>
      <c r="O7" s="3"/>
      <c r="P7" s="3"/>
      <c r="Q7" s="3"/>
      <c r="R7" s="3"/>
      <c r="S7" s="3"/>
      <c r="T7" s="3"/>
      <c r="U7" s="3"/>
      <c r="V7" s="3"/>
      <c r="W7" s="3"/>
      <c r="X7" s="3"/>
      <c r="Y7" s="3"/>
      <c r="Z7" s="3"/>
    </row>
    <row r="8">
      <c r="A8" s="3"/>
      <c r="B8" s="2" t="s">
        <v>15</v>
      </c>
      <c r="C8" s="2" t="s">
        <v>16</v>
      </c>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9" t="s">
        <v>19</v>
      </c>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gridLines="1" horizontalCentered="1"/>
  <pageMargins bottom="0.75" footer="0.0" header="0.0" left="0.7" right="0.7"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3" max="3" width="20.13"/>
    <col customWidth="1" min="6" max="6" width="26.25"/>
  </cols>
  <sheetData>
    <row r="1">
      <c r="A1" s="4"/>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8" t="s">
        <v>25</v>
      </c>
      <c r="C16" s="4"/>
      <c r="D16" s="4"/>
      <c r="E16" s="4"/>
      <c r="F16" s="4"/>
      <c r="G16" s="4"/>
      <c r="H16" s="4"/>
      <c r="I16" s="4"/>
      <c r="J16" s="4"/>
      <c r="K16" s="4"/>
      <c r="L16" s="4"/>
      <c r="M16" s="4"/>
      <c r="N16" s="4"/>
      <c r="O16" s="4"/>
      <c r="P16" s="4"/>
      <c r="Q16" s="4"/>
      <c r="R16" s="4"/>
      <c r="S16" s="4"/>
      <c r="T16" s="4"/>
      <c r="U16" s="4"/>
      <c r="V16" s="4"/>
      <c r="W16" s="4"/>
      <c r="X16" s="4"/>
      <c r="Y16" s="4"/>
      <c r="Z16" s="4"/>
    </row>
    <row r="17">
      <c r="A17" s="4"/>
      <c r="B17" s="2"/>
      <c r="C17" s="24" t="s">
        <v>34</v>
      </c>
      <c r="D17" s="28">
        <f>SUM(D18:D23)</f>
        <v>63800</v>
      </c>
      <c r="E17" s="29"/>
      <c r="F17" s="31" t="s">
        <v>55</v>
      </c>
      <c r="G17" s="36">
        <f>SUM(G18:G21)</f>
        <v>43700</v>
      </c>
      <c r="H17" s="2"/>
      <c r="I17" s="2"/>
      <c r="J17" s="4"/>
      <c r="K17" s="4"/>
      <c r="L17" s="4"/>
      <c r="M17" s="4"/>
      <c r="N17" s="4"/>
      <c r="O17" s="4"/>
      <c r="P17" s="4"/>
      <c r="Q17" s="4"/>
      <c r="R17" s="4"/>
      <c r="S17" s="4"/>
      <c r="T17" s="4"/>
      <c r="U17" s="4"/>
      <c r="V17" s="4"/>
      <c r="W17" s="4"/>
      <c r="X17" s="4"/>
      <c r="Y17" s="4"/>
      <c r="Z17" s="4"/>
    </row>
    <row r="18">
      <c r="A18" s="4"/>
      <c r="B18" s="38" t="s">
        <v>70</v>
      </c>
      <c r="C18" s="39" t="s">
        <v>72</v>
      </c>
      <c r="D18" s="40">
        <v>500.0</v>
      </c>
      <c r="E18" s="42" t="s">
        <v>75</v>
      </c>
      <c r="F18" s="44" t="s">
        <v>76</v>
      </c>
      <c r="G18" s="45">
        <v>4000.0</v>
      </c>
      <c r="H18" s="2"/>
      <c r="I18" s="2"/>
      <c r="J18" s="4"/>
      <c r="K18" s="4"/>
      <c r="L18" s="4"/>
      <c r="M18" s="4"/>
      <c r="N18" s="4"/>
      <c r="O18" s="4"/>
      <c r="P18" s="4"/>
      <c r="Q18" s="4"/>
      <c r="R18" s="4"/>
      <c r="S18" s="4"/>
      <c r="T18" s="4"/>
      <c r="U18" s="4"/>
      <c r="V18" s="4"/>
      <c r="W18" s="4"/>
      <c r="X18" s="4"/>
      <c r="Y18" s="4"/>
      <c r="Z18" s="4"/>
    </row>
    <row r="19">
      <c r="A19" s="4"/>
      <c r="B19" s="46"/>
      <c r="C19" s="8" t="s">
        <v>77</v>
      </c>
      <c r="D19" s="47">
        <v>15300.0</v>
      </c>
      <c r="E19" s="49"/>
      <c r="F19" s="44" t="s">
        <v>94</v>
      </c>
      <c r="G19" s="45">
        <v>3500.0</v>
      </c>
      <c r="H19" s="2"/>
      <c r="I19" s="2"/>
      <c r="J19" s="4"/>
      <c r="K19" s="4"/>
      <c r="L19" s="4"/>
      <c r="M19" s="4"/>
      <c r="N19" s="4"/>
      <c r="O19" s="4"/>
      <c r="P19" s="4"/>
      <c r="Q19" s="4"/>
      <c r="R19" s="4"/>
      <c r="S19" s="4"/>
      <c r="T19" s="4"/>
      <c r="U19" s="4"/>
      <c r="V19" s="4"/>
      <c r="W19" s="4"/>
      <c r="X19" s="4"/>
      <c r="Y19" s="4"/>
      <c r="Z19" s="4"/>
    </row>
    <row r="20">
      <c r="A20" s="4"/>
      <c r="B20" s="46"/>
      <c r="C20" s="44" t="s">
        <v>106</v>
      </c>
      <c r="D20" s="45">
        <v>2500.0</v>
      </c>
      <c r="E20" s="49"/>
      <c r="F20" s="44" t="s">
        <v>107</v>
      </c>
      <c r="G20" s="71">
        <v>1200.0</v>
      </c>
      <c r="H20" s="2"/>
      <c r="I20" s="2"/>
      <c r="J20" s="4"/>
      <c r="K20" s="4"/>
      <c r="L20" s="4"/>
      <c r="M20" s="4"/>
      <c r="N20" s="4"/>
      <c r="O20" s="4"/>
      <c r="P20" s="4"/>
      <c r="Q20" s="4"/>
      <c r="R20" s="4"/>
      <c r="S20" s="4"/>
      <c r="T20" s="4"/>
      <c r="U20" s="4"/>
      <c r="V20" s="4"/>
      <c r="W20" s="4"/>
      <c r="X20" s="4"/>
      <c r="Y20" s="4"/>
      <c r="Z20" s="4"/>
    </row>
    <row r="21">
      <c r="A21" s="4"/>
      <c r="B21" s="73"/>
      <c r="C21" s="44" t="s">
        <v>108</v>
      </c>
      <c r="D21" s="45">
        <v>26000.0</v>
      </c>
      <c r="E21" s="74" t="s">
        <v>109</v>
      </c>
      <c r="F21" s="44" t="s">
        <v>110</v>
      </c>
      <c r="G21" s="45">
        <v>35000.0</v>
      </c>
      <c r="H21" s="2"/>
      <c r="I21" s="2"/>
      <c r="J21" s="4"/>
      <c r="K21" s="4"/>
      <c r="L21" s="4"/>
      <c r="M21" s="4"/>
      <c r="N21" s="4"/>
      <c r="O21" s="4"/>
      <c r="P21" s="4"/>
      <c r="Q21" s="4"/>
      <c r="R21" s="4"/>
      <c r="S21" s="4"/>
      <c r="T21" s="4"/>
      <c r="U21" s="4"/>
      <c r="V21" s="4"/>
      <c r="W21" s="4"/>
      <c r="X21" s="4"/>
      <c r="Y21" s="4"/>
      <c r="Z21" s="4"/>
    </row>
    <row r="22">
      <c r="A22" s="4"/>
      <c r="B22" s="79" t="s">
        <v>121</v>
      </c>
      <c r="C22" s="44" t="s">
        <v>128</v>
      </c>
      <c r="D22" s="45">
        <v>4500.0</v>
      </c>
      <c r="E22" s="82"/>
      <c r="F22" s="31" t="s">
        <v>102</v>
      </c>
      <c r="G22" s="36">
        <f>D17-G17</f>
        <v>20100</v>
      </c>
      <c r="H22" s="2"/>
      <c r="I22" s="2"/>
      <c r="J22" s="4"/>
      <c r="K22" s="4"/>
      <c r="L22" s="4"/>
      <c r="M22" s="4"/>
      <c r="N22" s="4"/>
      <c r="O22" s="4"/>
      <c r="P22" s="4"/>
      <c r="Q22" s="4"/>
      <c r="R22" s="4"/>
      <c r="S22" s="4"/>
      <c r="T22" s="4"/>
      <c r="U22" s="4"/>
      <c r="V22" s="4"/>
      <c r="W22" s="4"/>
      <c r="X22" s="4"/>
      <c r="Y22" s="4"/>
      <c r="Z22" s="4"/>
    </row>
    <row r="23">
      <c r="A23" s="4"/>
      <c r="B23" s="73"/>
      <c r="C23" s="83" t="s">
        <v>131</v>
      </c>
      <c r="D23" s="84">
        <v>15000.0</v>
      </c>
      <c r="E23" s="85" t="s">
        <v>102</v>
      </c>
      <c r="F23" s="83" t="s">
        <v>132</v>
      </c>
      <c r="G23" s="88">
        <f>D17-G17</f>
        <v>20100</v>
      </c>
      <c r="H23" s="2" t="s">
        <v>135</v>
      </c>
      <c r="I23" s="2"/>
      <c r="J23" s="4"/>
      <c r="K23" s="4"/>
      <c r="L23" s="4"/>
      <c r="M23" s="4"/>
      <c r="N23" s="4"/>
      <c r="O23" s="4"/>
      <c r="P23" s="4"/>
      <c r="Q23" s="4"/>
      <c r="R23" s="4"/>
      <c r="S23" s="4"/>
      <c r="T23" s="4"/>
      <c r="U23" s="4"/>
      <c r="V23" s="4"/>
      <c r="W23" s="4"/>
      <c r="X23" s="4"/>
      <c r="Y23" s="4"/>
      <c r="Z23" s="4"/>
    </row>
    <row r="24">
      <c r="A24" s="4"/>
      <c r="B24" s="2"/>
      <c r="C24" s="89"/>
      <c r="D24" s="89"/>
      <c r="E24" s="2"/>
      <c r="F24" s="2"/>
      <c r="G24" s="2"/>
      <c r="H24" s="2"/>
      <c r="I24" s="2"/>
      <c r="J24" s="4"/>
      <c r="K24" s="4"/>
      <c r="L24" s="4"/>
      <c r="M24" s="4"/>
      <c r="N24" s="4"/>
      <c r="O24" s="4"/>
      <c r="P24" s="4"/>
      <c r="Q24" s="4"/>
      <c r="R24" s="4"/>
      <c r="S24" s="4"/>
      <c r="T24" s="4"/>
      <c r="U24" s="4"/>
      <c r="V24" s="4"/>
      <c r="W24" s="4"/>
      <c r="X24" s="4"/>
      <c r="Y24" s="4"/>
      <c r="Z24" s="4"/>
    </row>
    <row r="25">
      <c r="A25" s="4"/>
      <c r="B25" s="2"/>
      <c r="C25" s="2"/>
      <c r="D25" s="2"/>
      <c r="E25" s="2"/>
      <c r="F25" s="2"/>
      <c r="G25" s="2"/>
      <c r="H25" s="2"/>
      <c r="I25" s="2"/>
      <c r="J25" s="4"/>
      <c r="K25" s="4"/>
      <c r="L25" s="4"/>
      <c r="M25" s="4"/>
      <c r="N25" s="4"/>
      <c r="O25" s="4"/>
      <c r="P25" s="4"/>
      <c r="Q25" s="4"/>
      <c r="R25" s="4"/>
      <c r="S25" s="4"/>
      <c r="T25" s="4"/>
      <c r="U25" s="4"/>
      <c r="V25" s="4"/>
      <c r="W25" s="4"/>
      <c r="X25" s="4"/>
      <c r="Y25" s="4"/>
      <c r="Z25" s="4"/>
    </row>
    <row r="26">
      <c r="A26" s="4"/>
      <c r="B26" s="89" t="s">
        <v>99</v>
      </c>
      <c r="C26" s="2"/>
      <c r="D26" s="2"/>
      <c r="E26" s="2"/>
      <c r="F26" s="2"/>
      <c r="G26" s="2"/>
      <c r="H26" s="2"/>
      <c r="I26" s="2"/>
      <c r="J26" s="4"/>
      <c r="K26" s="4"/>
      <c r="L26" s="4"/>
      <c r="M26" s="4"/>
      <c r="N26" s="4"/>
      <c r="O26" s="4"/>
      <c r="P26" s="4"/>
      <c r="Q26" s="4"/>
      <c r="R26" s="4"/>
      <c r="S26" s="4"/>
      <c r="T26" s="4"/>
      <c r="U26" s="4"/>
      <c r="V26" s="4"/>
      <c r="W26" s="4"/>
      <c r="X26" s="4"/>
      <c r="Y26" s="4"/>
      <c r="Z26" s="4"/>
    </row>
    <row r="27">
      <c r="A27" s="4"/>
      <c r="B27" s="89" t="s">
        <v>136</v>
      </c>
      <c r="C27" s="2"/>
      <c r="D27" s="2"/>
      <c r="E27" s="2"/>
      <c r="F27" s="2"/>
      <c r="G27" s="2"/>
      <c r="H27" s="2"/>
      <c r="I27" s="2"/>
      <c r="J27" s="4"/>
      <c r="K27" s="4"/>
      <c r="L27" s="4"/>
      <c r="M27" s="4"/>
      <c r="N27" s="4"/>
      <c r="O27" s="4"/>
      <c r="P27" s="4"/>
      <c r="Q27" s="4"/>
      <c r="R27" s="4"/>
      <c r="S27" s="4"/>
      <c r="T27" s="4"/>
      <c r="U27" s="4"/>
      <c r="V27" s="4"/>
      <c r="W27" s="4"/>
      <c r="X27" s="4"/>
      <c r="Y27" s="4"/>
      <c r="Z27" s="4"/>
    </row>
    <row r="28">
      <c r="A28" s="4"/>
      <c r="B28" s="89" t="s">
        <v>137</v>
      </c>
      <c r="C28" s="2">
        <f>SUM(D18:D21) </f>
        <v>44300</v>
      </c>
      <c r="D28" s="89" t="s">
        <v>138</v>
      </c>
      <c r="E28" s="2">
        <f>SUM(G18:G20)</f>
        <v>8700</v>
      </c>
      <c r="F28" s="90" t="s">
        <v>84</v>
      </c>
      <c r="G28" s="91">
        <f>C28-E28</f>
        <v>35600</v>
      </c>
      <c r="H28" s="2"/>
      <c r="I28" s="2"/>
      <c r="J28" s="4"/>
      <c r="K28" s="4"/>
      <c r="L28" s="4"/>
      <c r="M28" s="4"/>
      <c r="N28" s="4"/>
      <c r="O28" s="4"/>
      <c r="P28" s="4"/>
      <c r="Q28" s="4"/>
      <c r="R28" s="4"/>
      <c r="S28" s="4"/>
      <c r="T28" s="4"/>
      <c r="U28" s="4"/>
      <c r="V28" s="4"/>
      <c r="W28" s="4"/>
      <c r="X28" s="4"/>
      <c r="Y28" s="4"/>
      <c r="Z28" s="4"/>
    </row>
    <row r="29">
      <c r="A29" s="4"/>
      <c r="B29" s="2"/>
      <c r="C29" s="2"/>
      <c r="D29" s="2"/>
      <c r="E29" s="2"/>
      <c r="F29" s="2"/>
      <c r="G29" s="2"/>
      <c r="H29" s="2"/>
      <c r="I29" s="2"/>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8" t="s">
        <v>139</v>
      </c>
      <c r="C31" s="4"/>
      <c r="D31" s="4">
        <f>G23</f>
        <v>20100</v>
      </c>
      <c r="E31" s="92" t="s">
        <v>140</v>
      </c>
      <c r="F31" s="89">
        <f>SUM(G21)</f>
        <v>35000</v>
      </c>
      <c r="G31" s="89" t="s">
        <v>138</v>
      </c>
      <c r="H31" s="4">
        <f>SUM(D22:D23)</f>
        <v>19500</v>
      </c>
      <c r="I31" s="92" t="s">
        <v>84</v>
      </c>
      <c r="J31" s="93">
        <f>D31+F31-H31</f>
        <v>35600</v>
      </c>
      <c r="K31" s="4"/>
      <c r="L31" s="4"/>
      <c r="M31" s="4"/>
      <c r="N31" s="4"/>
      <c r="O31" s="4"/>
      <c r="P31" s="4"/>
      <c r="Q31" s="4"/>
      <c r="R31" s="4"/>
      <c r="S31" s="4"/>
      <c r="T31" s="4"/>
      <c r="U31" s="4"/>
      <c r="V31" s="4"/>
      <c r="W31" s="4"/>
      <c r="X31" s="4"/>
      <c r="Y31" s="4"/>
      <c r="Z31" s="4"/>
    </row>
    <row r="32">
      <c r="A32" s="4"/>
      <c r="B32" s="4"/>
      <c r="C32" s="4"/>
      <c r="D32" s="4"/>
      <c r="E32" s="8"/>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B22:B23"/>
    <mergeCell ref="B18:B21"/>
    <mergeCell ref="E18:E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0.88"/>
    <col customWidth="1" min="11" max="11" width="40.5"/>
    <col customWidth="1" min="12" max="12" width="7.75"/>
    <col customWidth="1" min="15" max="15" width="36.25"/>
    <col customWidth="1" min="17" max="17" width="2.5"/>
    <col customWidth="1" min="18" max="18" width="52.63"/>
  </cols>
  <sheetData>
    <row r="1">
      <c r="A1" s="4"/>
      <c r="B1" s="4"/>
      <c r="C1" s="4"/>
      <c r="D1" s="4"/>
      <c r="E1" s="4"/>
      <c r="F1" s="4"/>
      <c r="G1" s="4"/>
      <c r="H1" s="4"/>
      <c r="I1" s="4"/>
      <c r="J1" s="4"/>
      <c r="K1" s="5" t="s">
        <v>14</v>
      </c>
      <c r="L1" s="4"/>
      <c r="M1" s="4"/>
      <c r="N1" s="4"/>
      <c r="O1" s="6" t="s">
        <v>17</v>
      </c>
      <c r="Q1" s="4"/>
      <c r="R1" s="7" t="s">
        <v>18</v>
      </c>
      <c r="T1" s="4"/>
      <c r="U1" s="4"/>
      <c r="V1" s="4"/>
      <c r="W1" s="4"/>
      <c r="X1" s="4"/>
      <c r="Y1" s="4"/>
    </row>
    <row r="2">
      <c r="A2" s="4"/>
      <c r="B2" s="4"/>
      <c r="C2" s="4"/>
      <c r="D2" s="4"/>
      <c r="E2" s="4"/>
      <c r="F2" s="4"/>
      <c r="G2" s="4"/>
      <c r="H2" s="4"/>
      <c r="I2" s="4"/>
      <c r="J2" s="4"/>
      <c r="K2" s="8"/>
      <c r="L2" s="4"/>
      <c r="M2" s="4"/>
      <c r="N2" s="4"/>
      <c r="O2" s="10" t="s">
        <v>20</v>
      </c>
      <c r="P2" s="11">
        <v>1492.0</v>
      </c>
      <c r="Q2" s="4"/>
      <c r="R2" s="10" t="s">
        <v>21</v>
      </c>
      <c r="S2" s="12">
        <v>629.0</v>
      </c>
      <c r="T2" s="4"/>
      <c r="U2" s="4"/>
      <c r="V2" s="4"/>
      <c r="W2" s="4"/>
      <c r="X2" s="4"/>
      <c r="Y2" s="4"/>
    </row>
    <row r="3">
      <c r="A3" s="4"/>
      <c r="B3" s="4"/>
      <c r="C3" s="4"/>
      <c r="D3" s="4"/>
      <c r="E3" s="4"/>
      <c r="F3" s="4"/>
      <c r="G3" s="4"/>
      <c r="H3" s="4"/>
      <c r="I3" s="4"/>
      <c r="J3" s="4"/>
      <c r="K3" s="13" t="s">
        <v>22</v>
      </c>
      <c r="M3" s="4"/>
      <c r="N3" s="4"/>
      <c r="O3" s="14" t="s">
        <v>23</v>
      </c>
      <c r="P3" s="15">
        <v>25.0</v>
      </c>
      <c r="Q3" s="4"/>
      <c r="R3" s="14" t="s">
        <v>24</v>
      </c>
      <c r="S3" s="15">
        <v>206.0</v>
      </c>
      <c r="T3" s="4"/>
      <c r="U3" s="4"/>
      <c r="V3" s="4"/>
      <c r="W3" s="4"/>
      <c r="X3" s="4"/>
      <c r="Y3" s="4"/>
    </row>
    <row r="4">
      <c r="A4" s="4"/>
      <c r="B4" s="4"/>
      <c r="C4" s="4"/>
      <c r="D4" s="4"/>
      <c r="E4" s="4"/>
      <c r="F4" s="4"/>
      <c r="G4" s="4"/>
      <c r="H4" s="4"/>
      <c r="I4" s="4"/>
      <c r="J4" s="4"/>
      <c r="K4" s="16" t="s">
        <v>26</v>
      </c>
      <c r="L4" s="17">
        <v>1750.0</v>
      </c>
      <c r="M4" s="4"/>
      <c r="N4" s="4"/>
      <c r="O4" s="18" t="s">
        <v>27</v>
      </c>
      <c r="P4" s="19">
        <v>366.0</v>
      </c>
      <c r="Q4" s="4"/>
      <c r="R4" s="18" t="s">
        <v>28</v>
      </c>
      <c r="S4" s="19">
        <v>60.0</v>
      </c>
      <c r="T4" s="4"/>
      <c r="U4" s="4"/>
      <c r="V4" s="4"/>
      <c r="W4" s="4"/>
      <c r="X4" s="4"/>
      <c r="Y4" s="4"/>
    </row>
    <row r="5">
      <c r="A5" s="4"/>
      <c r="B5" s="4"/>
      <c r="C5" s="4"/>
      <c r="D5" s="4"/>
      <c r="E5" s="4"/>
      <c r="F5" s="4"/>
      <c r="G5" s="4"/>
      <c r="H5" s="4"/>
      <c r="I5" s="4"/>
      <c r="J5" s="4"/>
      <c r="K5" s="20" t="s">
        <v>29</v>
      </c>
      <c r="L5" s="21" t="s">
        <v>30</v>
      </c>
      <c r="M5" s="4"/>
      <c r="N5" s="4"/>
      <c r="O5" s="18" t="s">
        <v>31</v>
      </c>
      <c r="P5" s="19">
        <v>469.0</v>
      </c>
      <c r="Q5" s="4"/>
      <c r="R5" s="18" t="s">
        <v>32</v>
      </c>
      <c r="S5" s="19">
        <v>235.0</v>
      </c>
      <c r="T5" s="4"/>
      <c r="U5" s="4"/>
      <c r="V5" s="4"/>
      <c r="W5" s="4"/>
      <c r="X5" s="4"/>
      <c r="Y5" s="4"/>
    </row>
    <row r="6">
      <c r="A6" s="4"/>
      <c r="B6" s="4"/>
      <c r="C6" s="4"/>
      <c r="D6" s="4"/>
      <c r="E6" s="4"/>
      <c r="F6" s="4"/>
      <c r="G6" s="4"/>
      <c r="H6" s="4"/>
      <c r="I6" s="4"/>
      <c r="J6" s="4"/>
      <c r="K6" s="22" t="s">
        <v>33</v>
      </c>
      <c r="L6" s="23">
        <v>920.0</v>
      </c>
      <c r="M6" s="4"/>
      <c r="N6" s="4"/>
      <c r="O6" s="25" t="s">
        <v>35</v>
      </c>
      <c r="P6" s="26">
        <v>860.0</v>
      </c>
      <c r="Q6" s="4"/>
      <c r="R6" s="25" t="s">
        <v>36</v>
      </c>
      <c r="S6" s="26">
        <v>501.0</v>
      </c>
      <c r="T6" s="4"/>
      <c r="U6" s="4"/>
      <c r="V6" s="4"/>
      <c r="W6" s="4"/>
      <c r="X6" s="4"/>
      <c r="Y6" s="4"/>
    </row>
    <row r="7">
      <c r="A7" s="4"/>
      <c r="B7" s="4"/>
      <c r="C7" s="4"/>
      <c r="D7" s="4"/>
      <c r="E7" s="4"/>
      <c r="F7" s="4"/>
      <c r="G7" s="4"/>
      <c r="H7" s="4"/>
      <c r="I7" s="4"/>
      <c r="J7" s="4"/>
      <c r="K7" s="20" t="s">
        <v>37</v>
      </c>
      <c r="L7" s="21" t="s">
        <v>38</v>
      </c>
      <c r="M7" s="4"/>
      <c r="N7" s="4"/>
      <c r="O7" s="18" t="s">
        <v>39</v>
      </c>
      <c r="P7" s="19">
        <v>70.0</v>
      </c>
      <c r="Q7" s="4"/>
      <c r="R7" s="18" t="s">
        <v>40</v>
      </c>
      <c r="S7" s="19">
        <v>78.0</v>
      </c>
      <c r="T7" s="4"/>
      <c r="U7" s="4"/>
      <c r="V7" s="4"/>
      <c r="W7" s="4"/>
      <c r="X7" s="4"/>
      <c r="Y7" s="4"/>
    </row>
    <row r="8">
      <c r="A8" s="4"/>
      <c r="B8" s="4"/>
      <c r="C8" s="4"/>
      <c r="D8" s="4"/>
      <c r="E8" s="4"/>
      <c r="F8" s="4"/>
      <c r="G8" s="4"/>
      <c r="H8" s="4"/>
      <c r="I8" s="4"/>
      <c r="J8" s="4"/>
      <c r="K8" s="20" t="s">
        <v>41</v>
      </c>
      <c r="L8" s="21">
        <v>0.0</v>
      </c>
      <c r="M8" s="4"/>
      <c r="N8" s="4"/>
      <c r="O8" s="18" t="s">
        <v>42</v>
      </c>
      <c r="P8" s="19">
        <v>30.0</v>
      </c>
      <c r="Q8" s="4"/>
      <c r="R8" s="18" t="s">
        <v>43</v>
      </c>
      <c r="S8" s="19">
        <v>50.0</v>
      </c>
      <c r="T8" s="4"/>
      <c r="U8" s="4"/>
      <c r="V8" s="4"/>
      <c r="W8" s="4"/>
      <c r="X8" s="4"/>
      <c r="Y8" s="4"/>
    </row>
    <row r="9">
      <c r="A9" s="4"/>
      <c r="B9" s="4"/>
      <c r="C9" s="4"/>
      <c r="D9" s="4"/>
      <c r="E9" s="4"/>
      <c r="F9" s="4"/>
      <c r="G9" s="4"/>
      <c r="H9" s="4"/>
      <c r="I9" s="4"/>
      <c r="J9" s="4"/>
      <c r="K9" s="22" t="s">
        <v>44</v>
      </c>
      <c r="L9" s="23">
        <v>820.0</v>
      </c>
      <c r="M9" s="4"/>
      <c r="N9" s="4"/>
      <c r="O9" s="18" t="s">
        <v>45</v>
      </c>
      <c r="P9" s="19">
        <v>-5.0</v>
      </c>
      <c r="Q9" s="4"/>
      <c r="R9" s="25" t="s">
        <v>46</v>
      </c>
      <c r="S9" s="26">
        <v>128.0</v>
      </c>
      <c r="T9" s="4"/>
      <c r="U9" s="4"/>
      <c r="V9" s="4"/>
      <c r="W9" s="4"/>
      <c r="X9" s="4"/>
      <c r="Y9" s="4"/>
    </row>
    <row r="10">
      <c r="A10" s="4"/>
      <c r="B10" s="4"/>
      <c r="C10" s="4"/>
      <c r="D10" s="4"/>
      <c r="E10" s="4"/>
      <c r="F10" s="4"/>
      <c r="G10" s="4"/>
      <c r="H10" s="4"/>
      <c r="I10" s="4"/>
      <c r="J10" s="4"/>
      <c r="K10" s="20" t="s">
        <v>47</v>
      </c>
      <c r="L10" s="21" t="s">
        <v>48</v>
      </c>
      <c r="M10" s="4"/>
      <c r="N10" s="4"/>
      <c r="O10" s="18" t="s">
        <v>49</v>
      </c>
      <c r="P10" s="19">
        <v>65.0</v>
      </c>
      <c r="Q10" s="4"/>
      <c r="T10" s="4"/>
      <c r="U10" s="4"/>
      <c r="V10" s="4"/>
      <c r="W10" s="4"/>
      <c r="X10" s="4"/>
      <c r="Y10" s="4"/>
    </row>
    <row r="11">
      <c r="A11" s="4"/>
      <c r="B11" s="4"/>
      <c r="C11" s="4"/>
      <c r="D11" s="4"/>
      <c r="E11" s="4"/>
      <c r="F11" s="4"/>
      <c r="G11" s="4"/>
      <c r="H11" s="4"/>
      <c r="I11" s="4"/>
      <c r="J11" s="4"/>
      <c r="K11" s="22" t="s">
        <v>51</v>
      </c>
      <c r="L11" s="23">
        <v>741.0</v>
      </c>
      <c r="M11" s="4"/>
      <c r="N11" s="4"/>
      <c r="O11" s="18" t="s">
        <v>53</v>
      </c>
      <c r="P11" s="19">
        <v>45.0</v>
      </c>
      <c r="Q11" s="4"/>
      <c r="R11" s="25" t="s">
        <v>54</v>
      </c>
      <c r="S11" s="26">
        <v>863.0</v>
      </c>
      <c r="T11" s="4"/>
      <c r="U11" s="4"/>
      <c r="V11" s="4"/>
      <c r="W11" s="4"/>
      <c r="X11" s="4"/>
      <c r="Y11" s="4"/>
    </row>
    <row r="12">
      <c r="A12" s="4"/>
      <c r="B12" s="4"/>
      <c r="C12" s="4"/>
      <c r="D12" s="4"/>
      <c r="E12" s="4"/>
      <c r="F12" s="4"/>
      <c r="G12" s="4"/>
      <c r="H12" s="4"/>
      <c r="I12" s="4"/>
      <c r="J12" s="4"/>
      <c r="K12" s="20" t="s">
        <v>56</v>
      </c>
      <c r="L12" s="21" t="s">
        <v>57</v>
      </c>
      <c r="M12" s="4"/>
      <c r="N12" s="4"/>
      <c r="O12" s="18" t="s">
        <v>59</v>
      </c>
      <c r="P12" s="19">
        <v>214.0</v>
      </c>
      <c r="Q12" s="4"/>
      <c r="R12" s="14" t="s">
        <v>60</v>
      </c>
      <c r="S12" s="15">
        <v>525.0</v>
      </c>
      <c r="T12" s="4"/>
      <c r="U12" s="4"/>
      <c r="V12" s="4"/>
      <c r="W12" s="4"/>
      <c r="X12" s="4"/>
      <c r="Y12" s="4"/>
    </row>
    <row r="13">
      <c r="A13" s="4"/>
      <c r="B13" s="4"/>
      <c r="C13" s="4"/>
      <c r="D13" s="4"/>
      <c r="E13" s="4"/>
      <c r="F13" s="4"/>
      <c r="G13" s="4"/>
      <c r="H13" s="4"/>
      <c r="I13" s="4"/>
      <c r="J13" s="4"/>
      <c r="K13" s="35" t="s">
        <v>62</v>
      </c>
      <c r="L13" s="37">
        <v>481.65</v>
      </c>
      <c r="M13" s="4"/>
      <c r="N13" s="4"/>
      <c r="O13" s="18" t="s">
        <v>63</v>
      </c>
      <c r="P13" s="19">
        <v>180.0</v>
      </c>
      <c r="Q13" s="4"/>
      <c r="R13" s="18" t="s">
        <v>64</v>
      </c>
      <c r="S13" s="19">
        <v>78.65</v>
      </c>
      <c r="T13" s="4"/>
      <c r="U13" s="4"/>
      <c r="V13" s="4"/>
      <c r="W13" s="4"/>
      <c r="X13" s="4"/>
      <c r="Y13" s="4"/>
    </row>
    <row r="14">
      <c r="A14" s="4"/>
      <c r="B14" s="4"/>
      <c r="C14" s="4"/>
      <c r="D14" s="4"/>
      <c r="E14" s="4"/>
      <c r="F14" s="4"/>
      <c r="G14" s="4"/>
      <c r="H14" s="4"/>
      <c r="I14" s="4"/>
      <c r="J14" s="4"/>
      <c r="K14" s="4"/>
      <c r="L14" s="4"/>
      <c r="M14" s="4"/>
      <c r="N14" s="4"/>
      <c r="O14" s="18" t="s">
        <v>65</v>
      </c>
      <c r="P14" s="19">
        <v>65.0</v>
      </c>
      <c r="Q14" s="4"/>
      <c r="R14" s="18" t="s">
        <v>66</v>
      </c>
      <c r="S14" s="19">
        <v>259.35</v>
      </c>
      <c r="T14" s="4"/>
      <c r="U14" s="4"/>
      <c r="V14" s="4"/>
      <c r="W14" s="4"/>
      <c r="X14" s="4"/>
      <c r="Y14" s="4"/>
    </row>
    <row r="15">
      <c r="A15" s="4"/>
      <c r="B15" s="4"/>
      <c r="C15" s="4"/>
      <c r="D15" s="4"/>
      <c r="E15" s="4"/>
      <c r="F15" s="4"/>
      <c r="G15" s="4"/>
      <c r="H15" s="4"/>
      <c r="I15" s="4"/>
      <c r="J15" s="4"/>
      <c r="K15" s="4"/>
      <c r="L15" s="4"/>
      <c r="M15" s="4"/>
      <c r="N15" s="4"/>
      <c r="O15" s="18" t="s">
        <v>67</v>
      </c>
      <c r="P15" s="19" t="s">
        <v>68</v>
      </c>
      <c r="Q15" s="4"/>
      <c r="R15" s="10" t="s">
        <v>69</v>
      </c>
      <c r="S15" s="11">
        <v>1492.0</v>
      </c>
      <c r="T15" s="4"/>
      <c r="U15" s="4"/>
      <c r="V15" s="4"/>
      <c r="W15" s="4"/>
      <c r="X15" s="4"/>
      <c r="Y15" s="4"/>
    </row>
    <row r="16">
      <c r="A16" s="4"/>
      <c r="B16" s="4"/>
      <c r="C16" s="4"/>
      <c r="D16" s="4"/>
      <c r="E16" s="4"/>
      <c r="F16" s="4"/>
      <c r="G16" s="4"/>
      <c r="H16" s="4"/>
      <c r="I16" s="4"/>
      <c r="J16" s="4"/>
      <c r="K16" s="4"/>
      <c r="L16" s="4"/>
      <c r="M16" s="4"/>
      <c r="N16" s="4"/>
      <c r="O16" s="25" t="s">
        <v>71</v>
      </c>
      <c r="P16" s="26">
        <v>632.0</v>
      </c>
      <c r="Q16" s="4"/>
      <c r="R16" s="4"/>
      <c r="S16" s="4"/>
      <c r="T16" s="4"/>
      <c r="U16" s="4"/>
      <c r="V16" s="4"/>
      <c r="W16" s="4"/>
      <c r="X16" s="4"/>
      <c r="Y16" s="4"/>
    </row>
    <row r="17">
      <c r="A17" s="4"/>
      <c r="B17" s="4"/>
      <c r="C17" s="4"/>
      <c r="D17" s="4"/>
      <c r="E17" s="4"/>
      <c r="F17" s="4"/>
      <c r="G17" s="4"/>
      <c r="H17" s="4"/>
      <c r="I17" s="4"/>
      <c r="J17" s="4"/>
      <c r="K17" s="4"/>
      <c r="L17" s="4"/>
      <c r="M17" s="4"/>
      <c r="N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51"/>
      <c r="E30" s="51"/>
      <c r="F30" s="51"/>
      <c r="G30" s="51"/>
      <c r="H30" s="51"/>
      <c r="I30" s="51"/>
      <c r="J30" s="4"/>
      <c r="K30" s="4"/>
      <c r="L30" s="4"/>
      <c r="M30" s="4"/>
      <c r="N30" s="4"/>
      <c r="O30" s="4"/>
      <c r="P30" s="4"/>
      <c r="Q30" s="4"/>
      <c r="R30" s="4"/>
      <c r="S30" s="4"/>
      <c r="T30" s="4"/>
      <c r="U30" s="4"/>
      <c r="V30" s="4"/>
      <c r="W30" s="4"/>
      <c r="X30" s="4"/>
      <c r="Y30" s="4"/>
    </row>
    <row r="31">
      <c r="A31" s="8" t="s">
        <v>82</v>
      </c>
      <c r="B31" s="8" t="s">
        <v>83</v>
      </c>
      <c r="C31" s="4"/>
      <c r="D31" s="53" t="s">
        <v>84</v>
      </c>
      <c r="E31" s="54" t="s">
        <v>85</v>
      </c>
      <c r="F31" s="53" t="s">
        <v>84</v>
      </c>
      <c r="G31" s="51">
        <f>P6</f>
        <v>860</v>
      </c>
      <c r="H31" s="53" t="s">
        <v>84</v>
      </c>
      <c r="I31" s="58">
        <f>G31/G32</f>
        <v>1.716566866</v>
      </c>
      <c r="J31" s="4"/>
      <c r="K31" s="4"/>
      <c r="L31" s="4"/>
      <c r="M31" s="4"/>
      <c r="N31" s="4"/>
      <c r="O31" s="4"/>
      <c r="P31" s="4"/>
      <c r="Q31" s="4"/>
      <c r="R31" s="4"/>
      <c r="S31" s="4"/>
      <c r="T31" s="4"/>
      <c r="U31" s="4"/>
      <c r="V31" s="4"/>
      <c r="W31" s="4"/>
      <c r="X31" s="4"/>
      <c r="Y31" s="4"/>
    </row>
    <row r="32">
      <c r="A32" s="4"/>
      <c r="B32" s="4"/>
      <c r="C32" s="4"/>
      <c r="D32" s="59"/>
      <c r="E32" s="60" t="s">
        <v>88</v>
      </c>
      <c r="F32" s="51"/>
      <c r="G32" s="62">
        <f>S6</f>
        <v>501</v>
      </c>
      <c r="H32" s="51"/>
      <c r="I32" s="51"/>
      <c r="J32" s="4"/>
      <c r="K32" s="4"/>
      <c r="L32" s="4"/>
      <c r="M32" s="4"/>
      <c r="N32" s="4"/>
      <c r="O32" s="4"/>
      <c r="P32" s="4"/>
      <c r="Q32" s="4"/>
      <c r="R32" s="4"/>
      <c r="S32" s="4"/>
      <c r="T32" s="4"/>
      <c r="U32" s="4"/>
      <c r="V32" s="4"/>
      <c r="W32" s="4"/>
      <c r="X32" s="4"/>
      <c r="Y32" s="4"/>
    </row>
    <row r="33">
      <c r="A33" s="4"/>
      <c r="B33" s="4"/>
      <c r="C33" s="4"/>
      <c r="D33" s="51"/>
      <c r="E33" s="51"/>
      <c r="F33" s="51"/>
      <c r="G33" s="51"/>
      <c r="H33" s="51"/>
      <c r="I33" s="51"/>
      <c r="J33" s="4"/>
      <c r="K33" s="4"/>
      <c r="L33" s="4"/>
      <c r="M33" s="4"/>
      <c r="N33" s="4"/>
      <c r="O33" s="4"/>
      <c r="P33" s="4"/>
      <c r="Q33" s="4"/>
      <c r="R33" s="4"/>
      <c r="S33" s="4"/>
      <c r="T33" s="4"/>
      <c r="U33" s="4"/>
      <c r="V33" s="4"/>
      <c r="W33" s="4"/>
      <c r="X33" s="4"/>
      <c r="Y33" s="4"/>
    </row>
    <row r="34">
      <c r="A34" s="8" t="s">
        <v>90</v>
      </c>
      <c r="B34" s="8" t="s">
        <v>91</v>
      </c>
      <c r="C34" s="64" t="s">
        <v>84</v>
      </c>
      <c r="D34" s="16" t="s">
        <v>92</v>
      </c>
      <c r="E34" s="51"/>
      <c r="F34" s="64" t="s">
        <v>84</v>
      </c>
      <c r="G34" s="51">
        <f>P6-P5</f>
        <v>391</v>
      </c>
      <c r="H34" s="64" t="s">
        <v>84</v>
      </c>
      <c r="I34" s="58">
        <f>G34/G35</f>
        <v>0.7804391218</v>
      </c>
      <c r="J34" s="4"/>
      <c r="K34" s="4"/>
      <c r="L34" s="4"/>
      <c r="M34" s="4"/>
      <c r="N34" s="4"/>
      <c r="O34" s="4"/>
      <c r="P34" s="4"/>
      <c r="Q34" s="4"/>
      <c r="R34" s="4"/>
      <c r="S34" s="4"/>
      <c r="T34" s="4"/>
      <c r="U34" s="4"/>
      <c r="V34" s="4"/>
      <c r="W34" s="4"/>
      <c r="X34" s="4"/>
      <c r="Y34" s="4"/>
    </row>
    <row r="35">
      <c r="A35" s="4"/>
      <c r="B35" s="4"/>
      <c r="C35" s="4"/>
      <c r="D35" s="60" t="s">
        <v>88</v>
      </c>
      <c r="E35" s="51"/>
      <c r="F35" s="51"/>
      <c r="G35" s="62">
        <f>S6</f>
        <v>501</v>
      </c>
      <c r="H35" s="51"/>
      <c r="I35" s="51"/>
      <c r="J35" s="4"/>
      <c r="K35" s="4"/>
      <c r="L35" s="4"/>
      <c r="M35" s="4"/>
      <c r="N35" s="4"/>
      <c r="O35" s="4"/>
      <c r="P35" s="4"/>
      <c r="Q35" s="4"/>
      <c r="R35" s="4"/>
      <c r="S35" s="4"/>
      <c r="T35" s="4"/>
      <c r="U35" s="4"/>
      <c r="V35" s="4"/>
      <c r="W35" s="4"/>
      <c r="X35" s="4"/>
      <c r="Y35" s="4"/>
    </row>
    <row r="36">
      <c r="A36" s="4"/>
      <c r="B36" s="4"/>
      <c r="C36" s="4"/>
      <c r="D36" s="51"/>
      <c r="E36" s="51"/>
      <c r="F36" s="51"/>
      <c r="G36" s="51"/>
      <c r="H36" s="51"/>
      <c r="I36" s="51"/>
      <c r="J36" s="4"/>
      <c r="K36" s="4"/>
      <c r="L36" s="4"/>
      <c r="M36" s="4"/>
      <c r="N36" s="4"/>
      <c r="O36" s="4"/>
      <c r="P36" s="4"/>
      <c r="Q36" s="4"/>
      <c r="R36" s="4"/>
      <c r="S36" s="4"/>
      <c r="T36" s="4"/>
      <c r="U36" s="4"/>
      <c r="V36" s="4"/>
      <c r="W36" s="4"/>
      <c r="X36" s="4"/>
      <c r="Y36" s="4"/>
    </row>
    <row r="37">
      <c r="A37" s="8" t="s">
        <v>96</v>
      </c>
      <c r="B37" s="8" t="s">
        <v>97</v>
      </c>
      <c r="C37" s="4"/>
      <c r="D37" s="54" t="s">
        <v>98</v>
      </c>
      <c r="E37" s="64" t="s">
        <v>84</v>
      </c>
      <c r="F37" s="51">
        <f>P3</f>
        <v>25</v>
      </c>
      <c r="G37" s="64" t="s">
        <v>84</v>
      </c>
      <c r="H37" s="66">
        <f>F37/F38</f>
        <v>0.0499001996</v>
      </c>
      <c r="I37" s="51"/>
      <c r="J37" s="4"/>
      <c r="K37" s="4"/>
      <c r="L37" s="4"/>
      <c r="M37" s="4"/>
      <c r="N37" s="4"/>
      <c r="O37" s="4"/>
      <c r="P37" s="4"/>
      <c r="Q37" s="4"/>
      <c r="R37" s="4"/>
      <c r="S37" s="4"/>
      <c r="T37" s="4"/>
      <c r="U37" s="4"/>
      <c r="V37" s="4"/>
      <c r="W37" s="4"/>
      <c r="X37" s="4"/>
      <c r="Y37" s="4"/>
    </row>
    <row r="38">
      <c r="A38" s="4"/>
      <c r="B38" s="4"/>
      <c r="C38" s="4"/>
      <c r="D38" s="60" t="s">
        <v>88</v>
      </c>
      <c r="E38" s="51"/>
      <c r="F38" s="62">
        <f>G32</f>
        <v>501</v>
      </c>
      <c r="G38" s="51"/>
      <c r="H38" s="67"/>
      <c r="I38" s="51"/>
      <c r="J38" s="4"/>
      <c r="K38" s="4"/>
      <c r="L38" s="4"/>
      <c r="M38" s="4"/>
      <c r="N38" s="4"/>
      <c r="O38" s="4"/>
      <c r="P38" s="4"/>
      <c r="Q38" s="4"/>
      <c r="R38" s="4"/>
      <c r="S38" s="4"/>
      <c r="T38" s="4"/>
      <c r="U38" s="4"/>
      <c r="V38" s="4"/>
      <c r="W38" s="4"/>
      <c r="X38" s="4"/>
      <c r="Y38" s="4"/>
    </row>
    <row r="39">
      <c r="A39" s="4"/>
      <c r="B39" s="4"/>
      <c r="C39" s="4"/>
      <c r="D39" s="51"/>
      <c r="E39" s="51"/>
      <c r="F39" s="51"/>
      <c r="G39" s="51"/>
      <c r="H39" s="67"/>
      <c r="I39" s="51"/>
      <c r="J39" s="4"/>
      <c r="K39" s="4"/>
      <c r="L39" s="4"/>
      <c r="M39" s="4"/>
      <c r="N39" s="4"/>
      <c r="O39" s="4"/>
      <c r="P39" s="4"/>
      <c r="Q39" s="4"/>
      <c r="R39" s="4"/>
      <c r="S39" s="4"/>
      <c r="T39" s="4"/>
      <c r="U39" s="4"/>
      <c r="V39" s="4"/>
      <c r="W39" s="4"/>
      <c r="X39" s="4"/>
      <c r="Y39" s="4"/>
    </row>
    <row r="40">
      <c r="A40" s="4"/>
      <c r="B40" s="4"/>
      <c r="C40" s="4"/>
      <c r="D40" s="4"/>
      <c r="E40" s="4"/>
      <c r="F40" s="51"/>
      <c r="G40" s="51"/>
      <c r="H40" s="68"/>
      <c r="I40" s="4"/>
      <c r="J40" s="4"/>
      <c r="K40" s="4"/>
      <c r="L40" s="4"/>
      <c r="M40" s="4"/>
      <c r="N40" s="4"/>
      <c r="O40" s="4"/>
      <c r="P40" s="4"/>
      <c r="Q40" s="4"/>
      <c r="R40" s="4"/>
      <c r="S40" s="4"/>
      <c r="T40" s="4"/>
      <c r="U40" s="4"/>
      <c r="V40" s="4"/>
      <c r="W40" s="4"/>
      <c r="X40" s="4"/>
      <c r="Y40" s="4"/>
    </row>
    <row r="41">
      <c r="A41" s="8" t="s">
        <v>99</v>
      </c>
      <c r="B41" s="8" t="s">
        <v>100</v>
      </c>
      <c r="C41" s="4"/>
      <c r="D41" s="69" t="s">
        <v>101</v>
      </c>
      <c r="E41" s="64" t="s">
        <v>84</v>
      </c>
      <c r="F41" s="51">
        <f>S2</f>
        <v>629</v>
      </c>
      <c r="G41" s="64" t="s">
        <v>84</v>
      </c>
      <c r="H41" s="70">
        <f>F41/F42</f>
        <v>0.7288528389</v>
      </c>
      <c r="I41" s="4"/>
      <c r="J41" s="4"/>
      <c r="K41" s="4"/>
      <c r="L41" s="4"/>
      <c r="M41" s="4"/>
      <c r="N41" s="4"/>
      <c r="O41" s="4"/>
      <c r="P41" s="4"/>
      <c r="Q41" s="4"/>
      <c r="R41" s="4"/>
      <c r="S41" s="4"/>
      <c r="T41" s="4"/>
      <c r="U41" s="4"/>
      <c r="V41" s="4"/>
      <c r="W41" s="4"/>
      <c r="X41" s="4"/>
      <c r="Y41" s="4"/>
    </row>
    <row r="42">
      <c r="A42" s="4"/>
      <c r="B42" s="4"/>
      <c r="C42" s="4"/>
      <c r="D42" s="69" t="s">
        <v>102</v>
      </c>
      <c r="E42" s="4"/>
      <c r="F42" s="62">
        <f>S11</f>
        <v>863</v>
      </c>
      <c r="G42" s="51"/>
      <c r="H42" s="68"/>
      <c r="I42" s="4"/>
      <c r="J42" s="4"/>
      <c r="K42" s="4"/>
      <c r="L42" s="4"/>
      <c r="M42" s="4"/>
      <c r="N42" s="4"/>
      <c r="O42" s="4"/>
      <c r="P42" s="4"/>
      <c r="Q42" s="4"/>
      <c r="R42" s="4"/>
      <c r="S42" s="4"/>
      <c r="T42" s="4"/>
      <c r="U42" s="4"/>
      <c r="V42" s="4"/>
      <c r="W42" s="4"/>
      <c r="X42" s="4"/>
      <c r="Y42" s="4"/>
    </row>
    <row r="43">
      <c r="A43" s="4"/>
      <c r="B43" s="4"/>
      <c r="C43" s="4"/>
      <c r="D43" s="4"/>
      <c r="E43" s="4"/>
      <c r="F43" s="51"/>
      <c r="G43" s="51"/>
      <c r="H43" s="68"/>
      <c r="I43" s="4"/>
      <c r="J43" s="4"/>
      <c r="K43" s="4"/>
      <c r="L43" s="4"/>
      <c r="M43" s="4"/>
      <c r="N43" s="4"/>
      <c r="O43" s="4"/>
      <c r="P43" s="4"/>
      <c r="Q43" s="4"/>
      <c r="R43" s="4"/>
      <c r="S43" s="4"/>
      <c r="T43" s="4"/>
      <c r="U43" s="4"/>
      <c r="V43" s="4"/>
      <c r="W43" s="4"/>
      <c r="X43" s="4"/>
      <c r="Y43" s="4"/>
    </row>
    <row r="44">
      <c r="A44" s="4"/>
      <c r="B44" s="4"/>
      <c r="C44" s="4"/>
      <c r="D44" s="4"/>
      <c r="E44" s="4"/>
      <c r="F44" s="51"/>
      <c r="G44" s="51"/>
      <c r="H44" s="68"/>
      <c r="I44" s="4"/>
      <c r="J44" s="4"/>
      <c r="K44" s="4"/>
      <c r="L44" s="4"/>
      <c r="M44" s="4"/>
      <c r="N44" s="4"/>
      <c r="O44" s="4"/>
      <c r="P44" s="4"/>
      <c r="Q44" s="4"/>
      <c r="R44" s="4"/>
      <c r="S44" s="4"/>
      <c r="T44" s="4"/>
      <c r="U44" s="4"/>
      <c r="V44" s="4"/>
      <c r="W44" s="4"/>
      <c r="X44" s="4"/>
      <c r="Y44" s="4"/>
    </row>
    <row r="45">
      <c r="A45" s="8" t="s">
        <v>103</v>
      </c>
      <c r="B45" s="8" t="s">
        <v>104</v>
      </c>
      <c r="C45" s="4"/>
      <c r="D45" s="69" t="s">
        <v>105</v>
      </c>
      <c r="E45" s="4"/>
      <c r="F45" s="72">
        <f>L9</f>
        <v>820</v>
      </c>
      <c r="G45" s="59"/>
      <c r="H45" s="75">
        <f>-F45/F46</f>
        <v>10.37974684</v>
      </c>
      <c r="I45" s="4"/>
      <c r="J45" s="4"/>
      <c r="K45" s="4"/>
      <c r="L45" s="4"/>
      <c r="M45" s="4"/>
      <c r="N45" s="4"/>
      <c r="O45" s="4"/>
      <c r="P45" s="4"/>
      <c r="Q45" s="4"/>
      <c r="R45" s="4"/>
      <c r="S45" s="4"/>
      <c r="T45" s="4"/>
      <c r="U45" s="4"/>
      <c r="V45" s="4"/>
      <c r="W45" s="4"/>
      <c r="X45" s="4"/>
      <c r="Y45" s="4"/>
    </row>
    <row r="46">
      <c r="A46" s="4"/>
      <c r="B46" s="4"/>
      <c r="C46" s="4"/>
      <c r="D46" s="8" t="s">
        <v>111</v>
      </c>
      <c r="E46" s="4"/>
      <c r="F46" s="76">
        <v>-79.0</v>
      </c>
      <c r="G46" s="51"/>
      <c r="H46" s="68"/>
      <c r="I46" s="4"/>
      <c r="J46" s="4"/>
      <c r="K46" s="4"/>
      <c r="L46" s="4"/>
      <c r="M46" s="4"/>
      <c r="N46" s="4"/>
      <c r="O46" s="4"/>
      <c r="P46" s="4"/>
      <c r="Q46" s="4"/>
      <c r="R46" s="4"/>
      <c r="S46" s="4"/>
      <c r="T46" s="4"/>
      <c r="U46" s="4"/>
      <c r="V46" s="4"/>
      <c r="W46" s="4"/>
      <c r="X46" s="4"/>
      <c r="Y46" s="4"/>
    </row>
    <row r="47">
      <c r="A47" s="4"/>
      <c r="B47" s="4"/>
      <c r="C47" s="4"/>
      <c r="D47" s="4"/>
      <c r="E47" s="4"/>
      <c r="F47" s="51"/>
      <c r="G47" s="51"/>
      <c r="H47" s="68"/>
      <c r="I47" s="4"/>
      <c r="J47" s="4"/>
      <c r="K47" s="4"/>
      <c r="L47" s="4"/>
      <c r="M47" s="4"/>
      <c r="N47" s="4"/>
      <c r="O47" s="4"/>
      <c r="P47" s="4"/>
      <c r="Q47" s="4"/>
      <c r="R47" s="4"/>
      <c r="S47" s="4"/>
      <c r="T47" s="4"/>
      <c r="U47" s="4"/>
      <c r="V47" s="4"/>
      <c r="W47" s="4"/>
      <c r="X47" s="4"/>
      <c r="Y47" s="4"/>
    </row>
    <row r="48">
      <c r="A48" s="4"/>
      <c r="B48" s="4"/>
      <c r="C48" s="4"/>
      <c r="D48" s="51"/>
      <c r="E48" s="4"/>
      <c r="F48" s="51"/>
      <c r="G48" s="51"/>
      <c r="H48" s="68"/>
      <c r="I48" s="4"/>
      <c r="J48" s="4"/>
      <c r="K48" s="4"/>
      <c r="L48" s="4"/>
      <c r="M48" s="4"/>
      <c r="N48" s="4"/>
      <c r="O48" s="4"/>
      <c r="P48" s="4"/>
      <c r="Q48" s="4"/>
      <c r="R48" s="4"/>
      <c r="S48" s="4"/>
      <c r="T48" s="4"/>
      <c r="U48" s="4"/>
      <c r="V48" s="4"/>
      <c r="W48" s="4"/>
      <c r="X48" s="4"/>
      <c r="Y48" s="4"/>
    </row>
    <row r="49">
      <c r="A49" s="8" t="s">
        <v>112</v>
      </c>
      <c r="B49" s="8" t="s">
        <v>113</v>
      </c>
      <c r="C49" s="4"/>
      <c r="D49" s="51"/>
      <c r="E49" s="4"/>
      <c r="F49" s="51"/>
      <c r="G49" s="51"/>
      <c r="H49" s="68"/>
      <c r="I49" s="4"/>
      <c r="J49" s="4"/>
      <c r="K49" s="4"/>
      <c r="L49" s="4"/>
      <c r="M49" s="4"/>
      <c r="N49" s="4"/>
      <c r="O49" s="4"/>
      <c r="P49" s="4"/>
      <c r="Q49" s="4"/>
      <c r="R49" s="4"/>
      <c r="S49" s="4"/>
      <c r="T49" s="4"/>
      <c r="U49" s="4"/>
      <c r="V49" s="4"/>
      <c r="W49" s="4"/>
      <c r="X49" s="4"/>
      <c r="Y49" s="4"/>
    </row>
    <row r="50">
      <c r="A50" s="4"/>
      <c r="B50" s="4"/>
      <c r="C50" s="4"/>
      <c r="D50" s="54" t="s">
        <v>101</v>
      </c>
      <c r="E50" s="64" t="s">
        <v>84</v>
      </c>
      <c r="F50" s="51">
        <v>629.0</v>
      </c>
      <c r="G50" s="64" t="s">
        <v>84</v>
      </c>
      <c r="H50" s="70">
        <v>0.7288528389339514</v>
      </c>
      <c r="I50" s="4"/>
      <c r="J50" s="4"/>
      <c r="K50" s="4"/>
      <c r="L50" s="4"/>
      <c r="M50" s="4"/>
      <c r="N50" s="4"/>
      <c r="O50" s="4"/>
      <c r="P50" s="4"/>
      <c r="Q50" s="4"/>
      <c r="R50" s="4"/>
      <c r="S50" s="4"/>
      <c r="T50" s="4"/>
      <c r="U50" s="4"/>
      <c r="V50" s="4"/>
      <c r="W50" s="4"/>
      <c r="X50" s="4"/>
      <c r="Y50" s="4"/>
    </row>
    <row r="51">
      <c r="A51" s="4"/>
      <c r="B51" s="4"/>
      <c r="C51" s="4"/>
      <c r="D51" s="60" t="s">
        <v>102</v>
      </c>
      <c r="E51" s="51"/>
      <c r="F51" s="62">
        <v>863.0</v>
      </c>
      <c r="G51" s="51"/>
      <c r="H51" s="68"/>
      <c r="I51" s="4"/>
      <c r="J51" s="4"/>
      <c r="K51" s="4"/>
      <c r="L51" s="4"/>
      <c r="M51" s="4"/>
      <c r="N51" s="4"/>
      <c r="O51" s="4"/>
      <c r="P51" s="4"/>
      <c r="Q51" s="4"/>
      <c r="R51" s="4"/>
      <c r="S51" s="4"/>
      <c r="T51" s="4"/>
      <c r="U51" s="4"/>
      <c r="V51" s="4"/>
      <c r="W51" s="4"/>
      <c r="X51" s="4"/>
      <c r="Y51" s="4"/>
    </row>
    <row r="52">
      <c r="A52" s="4"/>
      <c r="B52" s="4"/>
      <c r="C52" s="4"/>
      <c r="D52" s="51"/>
      <c r="E52" s="51"/>
      <c r="F52" s="51"/>
      <c r="G52" s="51"/>
      <c r="H52" s="68"/>
      <c r="I52" s="4"/>
      <c r="J52" s="4"/>
      <c r="K52" s="4"/>
      <c r="L52" s="4"/>
      <c r="M52" s="4"/>
      <c r="N52" s="4"/>
      <c r="O52" s="4"/>
      <c r="P52" s="4"/>
      <c r="Q52" s="4"/>
      <c r="R52" s="4"/>
      <c r="S52" s="4"/>
      <c r="T52" s="4"/>
      <c r="U52" s="4"/>
      <c r="V52" s="4"/>
      <c r="W52" s="4"/>
      <c r="X52" s="4"/>
      <c r="Y52" s="4"/>
    </row>
    <row r="53">
      <c r="A53" s="8" t="s">
        <v>114</v>
      </c>
      <c r="B53" s="8" t="s">
        <v>115</v>
      </c>
      <c r="C53" s="4"/>
      <c r="D53" s="54" t="s">
        <v>116</v>
      </c>
      <c r="E53" s="64" t="s">
        <v>84</v>
      </c>
      <c r="F53" s="77">
        <f>P2</f>
        <v>1492</v>
      </c>
      <c r="G53" s="64" t="s">
        <v>84</v>
      </c>
      <c r="H53" s="78">
        <f>F53/F54</f>
        <v>1.728852839</v>
      </c>
      <c r="I53" s="4"/>
      <c r="J53" s="4"/>
      <c r="K53" s="4"/>
      <c r="L53" s="4"/>
      <c r="M53" s="4"/>
      <c r="N53" s="4"/>
      <c r="O53" s="4"/>
      <c r="P53" s="4"/>
      <c r="Q53" s="4"/>
      <c r="R53" s="4"/>
      <c r="S53" s="4"/>
      <c r="T53" s="4"/>
      <c r="U53" s="4"/>
      <c r="V53" s="4"/>
      <c r="W53" s="4"/>
      <c r="X53" s="4"/>
      <c r="Y53" s="4"/>
    </row>
    <row r="54">
      <c r="A54" s="4"/>
      <c r="B54" s="8" t="s">
        <v>117</v>
      </c>
      <c r="C54" s="4"/>
      <c r="D54" s="60" t="s">
        <v>102</v>
      </c>
      <c r="E54" s="51"/>
      <c r="F54" s="62">
        <f>S11</f>
        <v>863</v>
      </c>
      <c r="G54" s="51"/>
      <c r="H54" s="68"/>
      <c r="I54" s="4"/>
      <c r="J54" s="4"/>
      <c r="K54" s="4"/>
      <c r="L54" s="4"/>
      <c r="M54" s="4"/>
      <c r="N54" s="4"/>
      <c r="O54" s="4"/>
      <c r="P54" s="4"/>
      <c r="Q54" s="4"/>
      <c r="R54" s="4"/>
      <c r="S54" s="4"/>
      <c r="T54" s="4"/>
      <c r="U54" s="4"/>
      <c r="V54" s="4"/>
      <c r="W54" s="4"/>
      <c r="X54" s="4"/>
      <c r="Y54" s="4"/>
    </row>
    <row r="55">
      <c r="A55" s="4"/>
      <c r="B55" s="4"/>
      <c r="C55" s="4"/>
      <c r="D55" s="51"/>
      <c r="E55" s="51"/>
      <c r="F55" s="51"/>
      <c r="G55" s="51"/>
      <c r="H55" s="68"/>
      <c r="I55" s="4"/>
      <c r="J55" s="4"/>
      <c r="K55" s="4"/>
      <c r="L55" s="4"/>
      <c r="M55" s="4"/>
      <c r="N55" s="4"/>
      <c r="O55" s="4"/>
      <c r="P55" s="4"/>
      <c r="Q55" s="4"/>
      <c r="R55" s="4"/>
      <c r="S55" s="4"/>
      <c r="T55" s="4"/>
      <c r="U55" s="4"/>
      <c r="V55" s="4"/>
      <c r="W55" s="4"/>
      <c r="X55" s="4"/>
      <c r="Y55" s="4"/>
    </row>
    <row r="56">
      <c r="A56" s="8" t="s">
        <v>118</v>
      </c>
      <c r="B56" s="8" t="s">
        <v>119</v>
      </c>
      <c r="C56" s="4"/>
      <c r="D56" s="54" t="s">
        <v>120</v>
      </c>
      <c r="E56" s="64" t="s">
        <v>84</v>
      </c>
      <c r="F56" s="51">
        <f>S11+S9</f>
        <v>991</v>
      </c>
      <c r="G56" s="64" t="s">
        <v>84</v>
      </c>
      <c r="H56" s="75">
        <f>F56/F57</f>
        <v>1.568037975</v>
      </c>
      <c r="I56" s="4"/>
      <c r="J56" s="4"/>
      <c r="K56" s="4"/>
      <c r="L56" s="4"/>
      <c r="M56" s="4"/>
      <c r="N56" s="4"/>
      <c r="O56" s="4"/>
      <c r="P56" s="4"/>
      <c r="Q56" s="4"/>
      <c r="R56" s="4"/>
      <c r="S56" s="4"/>
      <c r="T56" s="4"/>
      <c r="U56" s="4"/>
      <c r="V56" s="4"/>
      <c r="W56" s="4"/>
      <c r="X56" s="4"/>
      <c r="Y56" s="4"/>
    </row>
    <row r="57">
      <c r="A57" s="4"/>
      <c r="B57" s="4"/>
      <c r="C57" s="8"/>
      <c r="D57" s="60" t="s">
        <v>122</v>
      </c>
      <c r="E57" s="54"/>
      <c r="F57" s="60">
        <f>P16</f>
        <v>632</v>
      </c>
      <c r="G57" s="54"/>
      <c r="H57" s="68"/>
      <c r="I57" s="4"/>
      <c r="J57" s="4"/>
      <c r="K57" s="4"/>
      <c r="L57" s="4"/>
      <c r="M57" s="4"/>
      <c r="N57" s="4"/>
      <c r="O57" s="4"/>
      <c r="P57" s="4"/>
      <c r="Q57" s="4"/>
      <c r="R57" s="4"/>
      <c r="S57" s="4"/>
      <c r="T57" s="4"/>
      <c r="U57" s="4"/>
      <c r="V57" s="4"/>
      <c r="W57" s="4"/>
      <c r="X57" s="4"/>
      <c r="Y57" s="4"/>
    </row>
    <row r="58">
      <c r="A58" s="4"/>
      <c r="B58" s="4"/>
      <c r="C58" s="8"/>
      <c r="D58" s="51"/>
      <c r="E58" s="8"/>
      <c r="F58" s="51"/>
      <c r="G58" s="54"/>
      <c r="H58" s="68"/>
      <c r="I58" s="4"/>
      <c r="J58" s="4"/>
      <c r="K58" s="4"/>
      <c r="L58" s="4"/>
      <c r="M58" s="4"/>
      <c r="N58" s="4"/>
      <c r="O58" s="4"/>
      <c r="P58" s="4"/>
      <c r="Q58" s="4"/>
      <c r="R58" s="4"/>
      <c r="S58" s="4"/>
      <c r="T58" s="4"/>
      <c r="U58" s="4"/>
      <c r="V58" s="4"/>
      <c r="W58" s="4"/>
      <c r="X58" s="4"/>
      <c r="Y58" s="4"/>
    </row>
    <row r="59">
      <c r="A59" s="4"/>
      <c r="B59" s="4"/>
      <c r="C59" s="4"/>
      <c r="D59" s="51"/>
      <c r="E59" s="4"/>
      <c r="F59" s="51"/>
      <c r="G59" s="51"/>
      <c r="H59" s="68"/>
      <c r="I59" s="4"/>
      <c r="J59" s="4"/>
      <c r="K59" s="4"/>
      <c r="L59" s="4"/>
      <c r="M59" s="4"/>
      <c r="N59" s="4"/>
      <c r="O59" s="4"/>
      <c r="P59" s="4"/>
      <c r="Q59" s="4"/>
      <c r="R59" s="4"/>
      <c r="S59" s="4"/>
      <c r="T59" s="4"/>
      <c r="U59" s="4"/>
      <c r="V59" s="4"/>
      <c r="W59" s="4"/>
      <c r="X59" s="4"/>
      <c r="Y59" s="4"/>
    </row>
    <row r="60">
      <c r="A60" s="8" t="s">
        <v>123</v>
      </c>
      <c r="B60" s="8" t="s">
        <v>124</v>
      </c>
      <c r="C60" s="4"/>
      <c r="D60" s="54" t="s">
        <v>125</v>
      </c>
      <c r="E60" s="64" t="s">
        <v>84</v>
      </c>
      <c r="F60" s="51">
        <f>P6</f>
        <v>860</v>
      </c>
      <c r="G60" s="64" t="s">
        <v>84</v>
      </c>
      <c r="H60" s="70">
        <f>F60/F61</f>
        <v>0.5764075067</v>
      </c>
      <c r="I60" s="4"/>
      <c r="J60" s="4"/>
      <c r="K60" s="4"/>
      <c r="L60" s="4"/>
      <c r="M60" s="4"/>
      <c r="N60" s="4"/>
      <c r="O60" s="4"/>
      <c r="P60" s="4"/>
      <c r="Q60" s="4"/>
      <c r="R60" s="4"/>
      <c r="S60" s="4"/>
      <c r="T60" s="4"/>
      <c r="U60" s="4"/>
      <c r="V60" s="4"/>
      <c r="W60" s="4"/>
      <c r="X60" s="4"/>
      <c r="Y60" s="4"/>
    </row>
    <row r="61">
      <c r="A61" s="4"/>
      <c r="B61" s="4"/>
      <c r="C61" s="4"/>
      <c r="D61" s="60" t="s">
        <v>116</v>
      </c>
      <c r="E61" s="4"/>
      <c r="F61" s="80">
        <f>F53</f>
        <v>1492</v>
      </c>
      <c r="G61" s="51"/>
      <c r="H61" s="68"/>
      <c r="I61" s="4"/>
      <c r="J61" s="4"/>
      <c r="K61" s="4"/>
      <c r="L61" s="4"/>
      <c r="M61" s="4"/>
      <c r="N61" s="4"/>
      <c r="O61" s="4"/>
      <c r="P61" s="4"/>
      <c r="Q61" s="4"/>
      <c r="R61" s="4"/>
      <c r="S61" s="4"/>
      <c r="T61" s="4"/>
      <c r="U61" s="4"/>
      <c r="V61" s="4"/>
      <c r="W61" s="4"/>
      <c r="X61" s="4"/>
      <c r="Y61" s="4"/>
    </row>
    <row r="62">
      <c r="A62" s="4"/>
      <c r="B62" s="4"/>
      <c r="C62" s="4"/>
      <c r="D62" s="51"/>
      <c r="E62" s="4"/>
      <c r="F62" s="51"/>
      <c r="G62" s="51"/>
      <c r="H62" s="68"/>
      <c r="I62" s="4"/>
      <c r="J62" s="4"/>
      <c r="K62" s="4"/>
      <c r="L62" s="4"/>
      <c r="M62" s="4"/>
      <c r="N62" s="4"/>
      <c r="O62" s="4"/>
      <c r="P62" s="4"/>
      <c r="Q62" s="4"/>
      <c r="R62" s="4"/>
      <c r="S62" s="4"/>
      <c r="T62" s="4"/>
      <c r="U62" s="4"/>
      <c r="V62" s="4"/>
      <c r="W62" s="4"/>
      <c r="X62" s="4"/>
      <c r="Y62" s="4"/>
    </row>
    <row r="63">
      <c r="A63" s="4"/>
      <c r="B63" s="4"/>
      <c r="C63" s="4"/>
      <c r="D63" s="51"/>
      <c r="E63" s="4"/>
      <c r="F63" s="51"/>
      <c r="G63" s="51"/>
      <c r="H63" s="68"/>
      <c r="I63" s="4"/>
      <c r="J63" s="4"/>
      <c r="K63" s="4"/>
      <c r="L63" s="4"/>
      <c r="M63" s="4"/>
      <c r="N63" s="4"/>
      <c r="O63" s="4"/>
      <c r="P63" s="4"/>
      <c r="Q63" s="4"/>
      <c r="R63" s="4"/>
      <c r="S63" s="4"/>
      <c r="T63" s="4"/>
      <c r="U63" s="4"/>
      <c r="V63" s="4"/>
      <c r="W63" s="4"/>
      <c r="X63" s="4"/>
      <c r="Y63" s="4"/>
    </row>
    <row r="64">
      <c r="A64" s="8" t="s">
        <v>126</v>
      </c>
      <c r="B64" s="8" t="s">
        <v>127</v>
      </c>
      <c r="C64" s="4"/>
      <c r="D64" s="81" t="s">
        <v>122</v>
      </c>
      <c r="E64" s="64" t="s">
        <v>84</v>
      </c>
      <c r="F64" s="51">
        <f>P16</f>
        <v>632</v>
      </c>
      <c r="G64" s="64" t="s">
        <v>84</v>
      </c>
      <c r="H64" s="70">
        <f>F64/F65</f>
        <v>0.4235924933</v>
      </c>
      <c r="I64" s="4"/>
      <c r="J64" s="4"/>
      <c r="K64" s="4"/>
      <c r="L64" s="4"/>
      <c r="M64" s="4"/>
      <c r="N64" s="4"/>
      <c r="O64" s="4"/>
      <c r="P64" s="4"/>
      <c r="Q64" s="4"/>
      <c r="R64" s="4"/>
      <c r="S64" s="4"/>
      <c r="T64" s="4"/>
      <c r="U64" s="4"/>
      <c r="V64" s="4"/>
      <c r="W64" s="4"/>
      <c r="X64" s="4"/>
      <c r="Y64" s="4"/>
    </row>
    <row r="65">
      <c r="A65" s="4"/>
      <c r="B65" s="4"/>
      <c r="C65" s="4"/>
      <c r="D65" s="54" t="s">
        <v>116</v>
      </c>
      <c r="E65" s="4"/>
      <c r="F65" s="80">
        <f>F53</f>
        <v>1492</v>
      </c>
      <c r="G65" s="51"/>
      <c r="H65" s="68"/>
      <c r="I65" s="4"/>
      <c r="J65" s="4"/>
      <c r="K65" s="4"/>
      <c r="L65" s="4"/>
      <c r="M65" s="4"/>
      <c r="N65" s="4"/>
      <c r="O65" s="4"/>
      <c r="P65" s="4"/>
      <c r="Q65" s="4"/>
      <c r="R65" s="4"/>
      <c r="S65" s="4"/>
      <c r="T65" s="4"/>
      <c r="U65" s="4"/>
      <c r="V65" s="4"/>
      <c r="W65" s="4"/>
      <c r="X65" s="4"/>
      <c r="Y65" s="4"/>
    </row>
    <row r="66">
      <c r="A66" s="4"/>
      <c r="B66" s="4"/>
      <c r="C66" s="4"/>
      <c r="D66" s="4"/>
      <c r="E66" s="4"/>
      <c r="F66" s="51"/>
      <c r="G66" s="51"/>
      <c r="H66" s="68"/>
      <c r="I66" s="4"/>
      <c r="J66" s="4"/>
      <c r="K66" s="4"/>
      <c r="L66" s="4"/>
      <c r="M66" s="4"/>
      <c r="N66" s="4"/>
      <c r="O66" s="4"/>
      <c r="P66" s="4"/>
      <c r="Q66" s="4"/>
      <c r="R66" s="4"/>
      <c r="S66" s="4"/>
      <c r="T66" s="4"/>
      <c r="U66" s="4"/>
      <c r="V66" s="4"/>
      <c r="W66" s="4"/>
      <c r="X66" s="4"/>
      <c r="Y66" s="4"/>
    </row>
    <row r="67">
      <c r="A67" s="4"/>
      <c r="B67" s="4"/>
      <c r="C67" s="4"/>
      <c r="D67" s="4"/>
      <c r="E67" s="4"/>
      <c r="F67" s="51"/>
      <c r="G67" s="51"/>
      <c r="H67" s="68"/>
      <c r="I67" s="4"/>
      <c r="J67" s="4"/>
      <c r="K67" s="4"/>
      <c r="L67" s="4"/>
      <c r="M67" s="4"/>
      <c r="N67" s="4"/>
      <c r="O67" s="4"/>
      <c r="P67" s="4"/>
      <c r="Q67" s="4"/>
      <c r="R67" s="4"/>
      <c r="S67" s="4"/>
      <c r="T67" s="4"/>
      <c r="U67" s="4"/>
      <c r="V67" s="4"/>
      <c r="W67" s="4"/>
      <c r="X67" s="4"/>
      <c r="Y67" s="4"/>
    </row>
    <row r="68">
      <c r="A68" s="8" t="s">
        <v>129</v>
      </c>
      <c r="B68" s="8" t="s">
        <v>130</v>
      </c>
      <c r="C68" s="4"/>
      <c r="D68" s="8" t="s">
        <v>102</v>
      </c>
      <c r="E68" s="64" t="s">
        <v>84</v>
      </c>
      <c r="F68" s="51">
        <f>S11</f>
        <v>863</v>
      </c>
      <c r="G68" s="64" t="s">
        <v>84</v>
      </c>
      <c r="H68" s="70">
        <f>F68/F69</f>
        <v>0.5784182306</v>
      </c>
      <c r="I68" s="4"/>
      <c r="J68" s="4"/>
      <c r="K68" s="4"/>
      <c r="L68" s="4"/>
      <c r="M68" s="4"/>
      <c r="N68" s="4"/>
      <c r="O68" s="4"/>
      <c r="P68" s="4"/>
      <c r="Q68" s="4"/>
      <c r="R68" s="4"/>
      <c r="S68" s="4"/>
      <c r="T68" s="4"/>
      <c r="U68" s="4"/>
      <c r="V68" s="4"/>
      <c r="W68" s="4"/>
      <c r="X68" s="4"/>
      <c r="Y68" s="4"/>
    </row>
    <row r="69">
      <c r="A69" s="4"/>
      <c r="B69" s="4"/>
      <c r="C69" s="4"/>
      <c r="D69" s="69" t="s">
        <v>116</v>
      </c>
      <c r="E69" s="4"/>
      <c r="F69" s="80">
        <f>P2</f>
        <v>1492</v>
      </c>
      <c r="G69" s="51"/>
      <c r="H69" s="68"/>
      <c r="I69" s="4"/>
      <c r="J69" s="4"/>
      <c r="K69" s="4"/>
      <c r="L69" s="4"/>
      <c r="M69" s="4"/>
      <c r="N69" s="4"/>
      <c r="O69" s="4"/>
      <c r="P69" s="4"/>
      <c r="Q69" s="4"/>
      <c r="R69" s="4"/>
      <c r="S69" s="4"/>
      <c r="T69" s="4"/>
      <c r="U69" s="4"/>
      <c r="V69" s="4"/>
      <c r="W69" s="4"/>
      <c r="X69" s="4"/>
      <c r="Y69" s="4"/>
    </row>
    <row r="70">
      <c r="A70" s="4"/>
      <c r="B70" s="4"/>
      <c r="C70" s="4"/>
      <c r="D70" s="4"/>
      <c r="E70" s="4"/>
      <c r="F70" s="51"/>
      <c r="G70" s="51"/>
      <c r="H70" s="68"/>
      <c r="I70" s="4"/>
      <c r="J70" s="4"/>
      <c r="K70" s="4"/>
      <c r="L70" s="4"/>
      <c r="M70" s="4"/>
      <c r="N70" s="4"/>
      <c r="O70" s="4"/>
      <c r="P70" s="4"/>
      <c r="Q70" s="4"/>
      <c r="R70" s="4"/>
      <c r="S70" s="4"/>
      <c r="T70" s="4"/>
      <c r="U70" s="4"/>
      <c r="V70" s="4"/>
      <c r="W70" s="4"/>
      <c r="X70" s="4"/>
      <c r="Y70" s="4"/>
    </row>
    <row r="71">
      <c r="A71" s="4"/>
      <c r="B71" s="4"/>
      <c r="C71" s="4"/>
      <c r="D71" s="4"/>
      <c r="E71" s="4"/>
      <c r="F71" s="51"/>
      <c r="G71" s="4"/>
      <c r="H71" s="68"/>
      <c r="I71" s="4"/>
      <c r="J71" s="4"/>
      <c r="K71" s="4"/>
      <c r="L71" s="4"/>
      <c r="M71" s="4"/>
      <c r="N71" s="4"/>
      <c r="O71" s="4"/>
      <c r="P71" s="4"/>
      <c r="Q71" s="4"/>
      <c r="R71" s="4"/>
      <c r="S71" s="4"/>
      <c r="T71" s="4"/>
      <c r="U71" s="4"/>
      <c r="V71" s="4"/>
      <c r="W71" s="4"/>
      <c r="X71" s="4"/>
      <c r="Y71" s="4"/>
    </row>
    <row r="72">
      <c r="A72" s="8" t="s">
        <v>133</v>
      </c>
      <c r="B72" s="8" t="s">
        <v>134</v>
      </c>
      <c r="C72" s="4"/>
      <c r="D72" s="8" t="s">
        <v>101</v>
      </c>
      <c r="E72" s="86" t="s">
        <v>84</v>
      </c>
      <c r="F72" s="87">
        <f>S2</f>
        <v>629</v>
      </c>
      <c r="G72" s="86" t="s">
        <v>84</v>
      </c>
      <c r="H72" s="70">
        <f>F72/F73</f>
        <v>0.4215817694</v>
      </c>
      <c r="I72" s="4"/>
      <c r="J72" s="4"/>
      <c r="K72" s="4"/>
      <c r="L72" s="4"/>
      <c r="M72" s="4"/>
      <c r="N72" s="4"/>
      <c r="O72" s="4"/>
      <c r="P72" s="4"/>
      <c r="Q72" s="4"/>
      <c r="R72" s="4"/>
      <c r="S72" s="4"/>
      <c r="T72" s="4"/>
      <c r="U72" s="4"/>
      <c r="V72" s="4"/>
      <c r="W72" s="4"/>
      <c r="X72" s="4"/>
      <c r="Y72" s="4"/>
    </row>
    <row r="73">
      <c r="A73" s="4"/>
      <c r="B73" s="4"/>
      <c r="C73" s="4"/>
      <c r="D73" s="69" t="s">
        <v>116</v>
      </c>
      <c r="E73" s="4"/>
      <c r="F73" s="80">
        <f>P2</f>
        <v>1492</v>
      </c>
      <c r="G73" s="4"/>
      <c r="H73" s="4"/>
      <c r="I73" s="4"/>
      <c r="J73" s="4"/>
      <c r="K73" s="4"/>
      <c r="L73" s="4"/>
      <c r="M73" s="4"/>
      <c r="N73" s="4"/>
      <c r="O73" s="4"/>
      <c r="P73" s="4"/>
      <c r="Q73" s="4"/>
      <c r="R73" s="4"/>
      <c r="S73" s="4"/>
      <c r="T73" s="4"/>
      <c r="U73" s="4"/>
      <c r="V73" s="4"/>
      <c r="W73" s="4"/>
      <c r="X73" s="4"/>
      <c r="Y73" s="4"/>
    </row>
    <row r="74">
      <c r="A74" s="4"/>
      <c r="B74" s="4"/>
      <c r="C74" s="4"/>
      <c r="D74" s="4"/>
      <c r="E74" s="4"/>
      <c r="F74" s="51"/>
      <c r="G74" s="4"/>
      <c r="H74" s="4"/>
      <c r="I74" s="4"/>
      <c r="J74" s="4"/>
      <c r="K74" s="4"/>
      <c r="L74" s="4"/>
      <c r="M74" s="4"/>
      <c r="N74" s="4"/>
      <c r="O74" s="4"/>
      <c r="P74" s="4"/>
      <c r="Q74" s="4"/>
      <c r="R74" s="4"/>
      <c r="S74" s="4"/>
      <c r="T74" s="4"/>
      <c r="U74" s="4"/>
      <c r="V74" s="4"/>
      <c r="W74" s="4"/>
      <c r="X74" s="4"/>
      <c r="Y74" s="4"/>
    </row>
    <row r="75">
      <c r="A75" s="4"/>
      <c r="B75" s="4"/>
      <c r="C75" s="4"/>
      <c r="D75" s="4"/>
      <c r="E75" s="4"/>
      <c r="F75" s="51"/>
      <c r="G75" s="4"/>
      <c r="H75" s="4"/>
      <c r="I75" s="4"/>
      <c r="J75" s="4"/>
      <c r="K75" s="4"/>
      <c r="L75" s="4"/>
      <c r="M75" s="4"/>
      <c r="N75" s="4"/>
      <c r="O75" s="4"/>
      <c r="P75" s="4"/>
      <c r="Q75" s="4"/>
      <c r="R75" s="4"/>
      <c r="S75" s="4"/>
      <c r="T75" s="4"/>
      <c r="U75" s="4"/>
      <c r="V75" s="4"/>
      <c r="W75" s="4"/>
      <c r="X75" s="4"/>
      <c r="Y75" s="4"/>
    </row>
    <row r="76">
      <c r="A76" s="4"/>
      <c r="B76" s="4"/>
      <c r="C76" s="4"/>
      <c r="D76" s="4"/>
      <c r="E76" s="4"/>
      <c r="F76" s="51"/>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sheetData>
  <mergeCells count="3">
    <mergeCell ref="O1:P1"/>
    <mergeCell ref="R1:S1"/>
    <mergeCell ref="K3:L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5"/>
    <col customWidth="1" min="3" max="3" width="5.38"/>
    <col customWidth="1" min="5" max="5" width="24.88"/>
    <col customWidth="1" min="6" max="6" width="5.5"/>
    <col customWidth="1" min="8" max="8" width="18.5"/>
    <col customWidth="1" min="11" max="11" width="20.88"/>
  </cols>
  <sheetData>
    <row r="1">
      <c r="A1" s="4"/>
      <c r="B1" s="4"/>
      <c r="C1" s="4"/>
      <c r="D1" s="4"/>
      <c r="E1" s="4"/>
      <c r="F1" s="4"/>
      <c r="G1" s="4"/>
      <c r="H1" s="4"/>
      <c r="I1" s="4"/>
      <c r="J1" s="4"/>
      <c r="K1" s="4"/>
      <c r="L1" s="4"/>
      <c r="M1" s="4"/>
      <c r="N1" s="4"/>
      <c r="O1" s="4"/>
      <c r="P1" s="4"/>
      <c r="Q1" s="4"/>
      <c r="R1" s="4"/>
      <c r="S1" s="4"/>
      <c r="T1" s="4"/>
      <c r="U1" s="4"/>
      <c r="V1" s="4"/>
      <c r="W1" s="4"/>
      <c r="X1" s="4"/>
      <c r="Y1" s="4"/>
    </row>
    <row r="2">
      <c r="A2" s="4"/>
      <c r="B2" s="4"/>
      <c r="C2" s="4"/>
      <c r="D2" s="4"/>
      <c r="E2" s="4"/>
      <c r="F2" s="4"/>
      <c r="G2" s="4"/>
      <c r="H2" s="4"/>
      <c r="I2" s="4"/>
      <c r="J2" s="4"/>
      <c r="K2" s="4"/>
      <c r="L2" s="4"/>
      <c r="M2" s="4"/>
      <c r="N2" s="4"/>
      <c r="O2" s="4"/>
      <c r="P2" s="4"/>
      <c r="Q2" s="4"/>
      <c r="R2" s="4"/>
      <c r="S2" s="4"/>
      <c r="T2" s="4"/>
      <c r="U2" s="4"/>
      <c r="V2" s="4"/>
      <c r="W2" s="4"/>
      <c r="X2" s="4"/>
      <c r="Y2" s="4"/>
    </row>
    <row r="3">
      <c r="A3" s="4"/>
      <c r="B3" s="4"/>
      <c r="C3" s="4"/>
      <c r="D3" s="4"/>
      <c r="E3" s="4"/>
      <c r="F3" s="4"/>
      <c r="G3" s="4"/>
      <c r="H3" s="4"/>
      <c r="I3" s="4"/>
      <c r="J3" s="4"/>
      <c r="K3" s="4"/>
      <c r="L3" s="4"/>
      <c r="M3" s="4"/>
      <c r="N3" s="4"/>
      <c r="O3" s="4"/>
      <c r="P3" s="4"/>
      <c r="Q3" s="4"/>
      <c r="R3" s="4"/>
      <c r="S3" s="4"/>
      <c r="T3" s="4"/>
      <c r="U3" s="4"/>
      <c r="V3" s="4"/>
      <c r="W3" s="4"/>
      <c r="X3" s="4"/>
      <c r="Y3" s="4"/>
    </row>
    <row r="4">
      <c r="A4" s="4"/>
      <c r="B4" s="4"/>
      <c r="C4" s="4"/>
      <c r="D4" s="4"/>
      <c r="E4" s="4"/>
      <c r="F4" s="4"/>
      <c r="G4" s="4"/>
      <c r="H4" s="4"/>
      <c r="I4" s="4"/>
      <c r="J4" s="4"/>
      <c r="K4" s="4"/>
      <c r="L4" s="4"/>
      <c r="M4" s="4"/>
      <c r="N4" s="4"/>
      <c r="O4" s="4"/>
      <c r="P4" s="4"/>
      <c r="Q4" s="4"/>
      <c r="R4" s="4"/>
      <c r="S4" s="4"/>
      <c r="T4" s="4"/>
      <c r="U4" s="4"/>
      <c r="V4" s="4"/>
      <c r="W4" s="4"/>
      <c r="X4" s="4"/>
      <c r="Y4" s="4"/>
    </row>
    <row r="5">
      <c r="A5" s="4"/>
      <c r="B5" s="4"/>
      <c r="C5" s="4"/>
      <c r="D5" s="4"/>
      <c r="E5" s="4"/>
      <c r="F5" s="4"/>
      <c r="G5" s="4"/>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27">
        <v>46387.0</v>
      </c>
      <c r="G20" s="4"/>
      <c r="H20" s="27">
        <v>46477.0</v>
      </c>
      <c r="M20" s="4"/>
      <c r="N20" s="4"/>
      <c r="O20" s="4"/>
      <c r="P20" s="4"/>
      <c r="Q20" s="4"/>
      <c r="R20" s="4"/>
      <c r="S20" s="4"/>
      <c r="T20" s="4"/>
      <c r="U20" s="4"/>
      <c r="V20" s="4"/>
      <c r="W20" s="4"/>
      <c r="X20" s="4"/>
      <c r="Y20" s="4"/>
    </row>
    <row r="21">
      <c r="A21" s="4"/>
      <c r="B21" s="8" t="s">
        <v>50</v>
      </c>
      <c r="C21" s="4"/>
      <c r="D21" s="4"/>
      <c r="E21" s="30" t="s">
        <v>52</v>
      </c>
      <c r="F21" s="4"/>
      <c r="G21" s="4"/>
      <c r="H21" s="8" t="s">
        <v>50</v>
      </c>
      <c r="I21" s="4"/>
      <c r="J21" s="4"/>
      <c r="K21" s="30" t="s">
        <v>52</v>
      </c>
      <c r="L21" s="4"/>
      <c r="M21" s="4"/>
      <c r="N21" s="4"/>
      <c r="O21" s="4"/>
      <c r="P21" s="4"/>
      <c r="Q21" s="4"/>
      <c r="R21" s="4"/>
      <c r="S21" s="4"/>
      <c r="T21" s="4"/>
      <c r="U21" s="4"/>
      <c r="V21" s="4"/>
      <c r="W21" s="4"/>
      <c r="X21" s="4"/>
      <c r="Y21" s="4"/>
    </row>
    <row r="22">
      <c r="A22" s="4"/>
      <c r="B22" s="16" t="s">
        <v>58</v>
      </c>
      <c r="C22" s="32">
        <v>352.0</v>
      </c>
      <c r="D22" s="4"/>
      <c r="E22" s="33" t="s">
        <v>61</v>
      </c>
      <c r="F22" s="34">
        <v>925.0</v>
      </c>
      <c r="G22" s="4"/>
      <c r="H22" s="16" t="s">
        <v>58</v>
      </c>
      <c r="I22" s="32">
        <f>352-65-51-39+118-41</f>
        <v>274</v>
      </c>
      <c r="J22" s="4"/>
      <c r="K22" s="33" t="s">
        <v>61</v>
      </c>
      <c r="L22" s="34">
        <f>925+35-39</f>
        <v>921</v>
      </c>
      <c r="M22" s="4"/>
      <c r="N22" s="4"/>
      <c r="O22" s="4"/>
      <c r="P22" s="4"/>
      <c r="Q22" s="4"/>
      <c r="R22" s="4"/>
      <c r="S22" s="4"/>
      <c r="T22" s="4"/>
      <c r="U22" s="4"/>
      <c r="V22" s="4"/>
      <c r="W22" s="4"/>
      <c r="X22" s="4"/>
      <c r="Y22" s="4"/>
    </row>
    <row r="23">
      <c r="A23" s="4"/>
      <c r="B23" s="20" t="s">
        <v>73</v>
      </c>
      <c r="C23" s="21">
        <v>306.0</v>
      </c>
      <c r="D23" s="4"/>
      <c r="E23" s="41" t="s">
        <v>74</v>
      </c>
      <c r="F23" s="43">
        <v>471.0</v>
      </c>
      <c r="G23" s="4"/>
      <c r="H23" s="20" t="s">
        <v>73</v>
      </c>
      <c r="I23" s="21">
        <f>306-118</f>
        <v>188</v>
      </c>
      <c r="J23" s="4"/>
      <c r="K23" s="41" t="s">
        <v>74</v>
      </c>
      <c r="L23" s="43">
        <f>471-51-41</f>
        <v>379</v>
      </c>
      <c r="M23" s="4"/>
      <c r="N23" s="4"/>
      <c r="O23" s="4"/>
      <c r="P23" s="4"/>
      <c r="Q23" s="4"/>
      <c r="R23" s="4"/>
      <c r="S23" s="4"/>
      <c r="T23" s="4"/>
      <c r="U23" s="4"/>
      <c r="V23" s="4"/>
      <c r="W23" s="4"/>
      <c r="X23" s="4"/>
      <c r="Y23" s="4"/>
    </row>
    <row r="24">
      <c r="A24" s="4"/>
      <c r="B24" s="20" t="s">
        <v>78</v>
      </c>
      <c r="C24" s="21">
        <v>322.0</v>
      </c>
      <c r="D24" s="4"/>
      <c r="E24" s="48" t="s">
        <v>36</v>
      </c>
      <c r="F24" s="50">
        <v>1396.0</v>
      </c>
      <c r="G24" s="4"/>
      <c r="H24" s="20" t="s">
        <v>78</v>
      </c>
      <c r="I24" s="21">
        <f>322+100</f>
        <v>422</v>
      </c>
      <c r="J24" s="4"/>
      <c r="K24" s="48" t="s">
        <v>36</v>
      </c>
      <c r="L24" s="50">
        <f>L23+L22</f>
        <v>1300</v>
      </c>
      <c r="M24" s="4"/>
      <c r="N24" s="4"/>
      <c r="O24" s="4"/>
      <c r="P24" s="4"/>
      <c r="Q24" s="4"/>
      <c r="R24" s="4"/>
      <c r="S24" s="4"/>
      <c r="T24" s="4"/>
      <c r="U24" s="4"/>
      <c r="V24" s="4"/>
      <c r="W24" s="4"/>
      <c r="X24" s="4"/>
      <c r="Y24" s="4"/>
    </row>
    <row r="25">
      <c r="A25" s="4"/>
      <c r="B25" s="20" t="s">
        <v>79</v>
      </c>
      <c r="C25" s="21">
        <v>60.0</v>
      </c>
      <c r="D25" s="4"/>
      <c r="E25" s="41" t="s">
        <v>80</v>
      </c>
      <c r="F25" s="43">
        <v>300.0</v>
      </c>
      <c r="G25" s="4"/>
      <c r="H25" s="20" t="s">
        <v>79</v>
      </c>
      <c r="I25" s="21">
        <v>60.0</v>
      </c>
      <c r="J25" s="4"/>
      <c r="K25" s="41" t="s">
        <v>80</v>
      </c>
      <c r="L25" s="43">
        <v>300.0</v>
      </c>
      <c r="M25" s="4"/>
      <c r="N25" s="4"/>
      <c r="O25" s="4"/>
      <c r="P25" s="4"/>
      <c r="Q25" s="4"/>
      <c r="R25" s="4"/>
      <c r="S25" s="4"/>
      <c r="T25" s="4"/>
      <c r="U25" s="4"/>
      <c r="V25" s="4"/>
      <c r="W25" s="4"/>
      <c r="X25" s="4"/>
      <c r="Y25" s="4"/>
    </row>
    <row r="26">
      <c r="A26" s="4"/>
      <c r="B26" s="20" t="s">
        <v>81</v>
      </c>
      <c r="C26" s="21">
        <v>450.0</v>
      </c>
      <c r="D26" s="4"/>
      <c r="E26" s="48" t="s">
        <v>46</v>
      </c>
      <c r="F26" s="52">
        <v>300.0</v>
      </c>
      <c r="G26" s="4"/>
      <c r="H26" s="20" t="s">
        <v>81</v>
      </c>
      <c r="I26" s="21">
        <v>450.0</v>
      </c>
      <c r="J26" s="4"/>
      <c r="K26" s="48" t="s">
        <v>46</v>
      </c>
      <c r="L26" s="52">
        <f>L25</f>
        <v>300</v>
      </c>
      <c r="M26" s="8"/>
      <c r="N26" s="4"/>
      <c r="O26" s="4"/>
      <c r="P26" s="4"/>
      <c r="Q26" s="4"/>
      <c r="R26" s="4"/>
      <c r="S26" s="4"/>
      <c r="T26" s="4"/>
      <c r="U26" s="4"/>
      <c r="V26" s="4"/>
      <c r="W26" s="4"/>
      <c r="X26" s="4"/>
      <c r="Y26" s="4"/>
    </row>
    <row r="27">
      <c r="A27" s="4"/>
      <c r="B27" s="22" t="s">
        <v>35</v>
      </c>
      <c r="C27" s="55">
        <v>1490.0</v>
      </c>
      <c r="D27" s="4"/>
      <c r="E27" s="41" t="s">
        <v>54</v>
      </c>
      <c r="F27" s="43">
        <v>497.0</v>
      </c>
      <c r="G27" s="4"/>
      <c r="H27" s="22" t="s">
        <v>35</v>
      </c>
      <c r="I27" s="55">
        <f>I26+I25+I24+I23+I22</f>
        <v>1394</v>
      </c>
      <c r="J27" s="8"/>
      <c r="K27" s="41" t="s">
        <v>54</v>
      </c>
      <c r="L27" s="43">
        <v>497.0</v>
      </c>
      <c r="M27" s="4"/>
      <c r="N27" s="4"/>
      <c r="O27" s="4"/>
      <c r="P27" s="4"/>
      <c r="Q27" s="4"/>
      <c r="R27" s="4"/>
      <c r="S27" s="4"/>
      <c r="T27" s="4"/>
      <c r="U27" s="4"/>
      <c r="V27" s="4"/>
      <c r="W27" s="4"/>
      <c r="X27" s="4"/>
      <c r="Y27" s="4"/>
    </row>
    <row r="28">
      <c r="A28" s="4"/>
      <c r="B28" s="20" t="s">
        <v>86</v>
      </c>
      <c r="C28" s="21">
        <v>703.0</v>
      </c>
      <c r="D28" s="4"/>
      <c r="E28" s="56" t="s">
        <v>87</v>
      </c>
      <c r="F28" s="57">
        <v>2193.0</v>
      </c>
      <c r="G28" s="4"/>
      <c r="H28" s="20" t="s">
        <v>86</v>
      </c>
      <c r="I28" s="21">
        <v>703.0</v>
      </c>
      <c r="J28" s="4"/>
      <c r="K28" s="56" t="s">
        <v>87</v>
      </c>
      <c r="L28" s="57">
        <f>L27+L26+L24</f>
        <v>2097</v>
      </c>
      <c r="M28" s="4"/>
      <c r="N28" s="4"/>
      <c r="O28" s="4"/>
      <c r="P28" s="4"/>
      <c r="Q28" s="4"/>
      <c r="R28" s="4"/>
      <c r="S28" s="4"/>
      <c r="T28" s="4"/>
      <c r="U28" s="4"/>
      <c r="V28" s="4"/>
      <c r="W28" s="4"/>
      <c r="X28" s="4"/>
      <c r="Y28" s="4"/>
    </row>
    <row r="29">
      <c r="A29" s="4"/>
      <c r="B29" s="22" t="s">
        <v>71</v>
      </c>
      <c r="C29" s="23">
        <v>703.0</v>
      </c>
      <c r="D29" s="4"/>
      <c r="E29" s="4"/>
      <c r="F29" s="4"/>
      <c r="G29" s="4"/>
      <c r="H29" s="22" t="s">
        <v>71</v>
      </c>
      <c r="I29" s="23">
        <f>I28</f>
        <v>703</v>
      </c>
      <c r="J29" s="4"/>
      <c r="K29" s="4"/>
      <c r="L29" s="4"/>
      <c r="M29" s="4"/>
      <c r="N29" s="4"/>
      <c r="O29" s="4"/>
      <c r="P29" s="4"/>
      <c r="Q29" s="4"/>
      <c r="R29" s="4"/>
      <c r="S29" s="4"/>
      <c r="T29" s="4"/>
      <c r="U29" s="4"/>
      <c r="V29" s="4"/>
      <c r="W29" s="4"/>
      <c r="X29" s="4"/>
      <c r="Y29" s="4"/>
    </row>
    <row r="30">
      <c r="A30" s="4"/>
      <c r="B30" s="35" t="s">
        <v>20</v>
      </c>
      <c r="C30" s="61">
        <v>2193.0</v>
      </c>
      <c r="D30" s="4"/>
      <c r="E30" s="4"/>
      <c r="F30" s="4"/>
      <c r="G30" s="4"/>
      <c r="H30" s="35" t="s">
        <v>20</v>
      </c>
      <c r="I30" s="61">
        <f>I29+I27</f>
        <v>2097</v>
      </c>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8" t="s">
        <v>89</v>
      </c>
      <c r="C36" s="4"/>
      <c r="D36" s="4"/>
      <c r="E36" s="63">
        <f>C27-F24</f>
        <v>94</v>
      </c>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8" t="s">
        <v>93</v>
      </c>
      <c r="C38" s="4"/>
      <c r="D38" s="4"/>
      <c r="E38" s="63">
        <f>I27-L24</f>
        <v>94</v>
      </c>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K40" s="4"/>
      <c r="L40" s="4"/>
      <c r="M40" s="4"/>
      <c r="N40" s="4"/>
      <c r="O40" s="4"/>
      <c r="P40" s="4"/>
      <c r="Q40" s="4"/>
      <c r="R40" s="4"/>
      <c r="S40" s="4"/>
      <c r="T40" s="4"/>
      <c r="U40" s="4"/>
      <c r="V40" s="4"/>
      <c r="W40" s="4"/>
      <c r="X40" s="4"/>
      <c r="Y40" s="4"/>
    </row>
    <row r="41">
      <c r="A41" s="4"/>
      <c r="B41" s="65" t="s">
        <v>95</v>
      </c>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sheetData>
  <mergeCells count="3">
    <mergeCell ref="B20:F20"/>
    <mergeCell ref="H20:L20"/>
    <mergeCell ref="B41:J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5" max="5" width="19.88"/>
    <col customWidth="1" min="9" max="9" width="20.25"/>
    <col customWidth="1" min="10" max="10" width="7.38"/>
    <col customWidth="1" min="12" max="12" width="19.88"/>
    <col customWidth="1" min="13" max="13" width="7.38"/>
  </cols>
  <sheetData>
    <row r="1">
      <c r="A1" s="4"/>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94">
        <v>46174.0</v>
      </c>
      <c r="G21" s="4"/>
      <c r="H21" s="4"/>
      <c r="I21" s="94">
        <v>46280.0</v>
      </c>
      <c r="N21" s="4"/>
      <c r="O21" s="4"/>
      <c r="P21" s="4"/>
      <c r="Q21" s="4"/>
      <c r="R21" s="4"/>
      <c r="S21" s="4"/>
      <c r="T21" s="4"/>
      <c r="U21" s="4"/>
      <c r="V21" s="4"/>
      <c r="W21" s="4"/>
      <c r="X21" s="4"/>
      <c r="Y21" s="4"/>
      <c r="Z21" s="4"/>
    </row>
    <row r="22">
      <c r="A22" s="4"/>
      <c r="B22" s="8" t="s">
        <v>50</v>
      </c>
      <c r="C22" s="4"/>
      <c r="D22" s="4"/>
      <c r="E22" s="8" t="s">
        <v>52</v>
      </c>
      <c r="F22" s="4"/>
      <c r="G22" s="4"/>
      <c r="H22" s="4"/>
      <c r="I22" s="8" t="s">
        <v>50</v>
      </c>
      <c r="J22" s="4"/>
      <c r="K22" s="4"/>
      <c r="L22" s="8" t="s">
        <v>52</v>
      </c>
      <c r="M22" s="4"/>
      <c r="N22" s="4"/>
      <c r="O22" s="4"/>
      <c r="P22" s="4"/>
      <c r="Q22" s="4"/>
      <c r="R22" s="4"/>
      <c r="S22" s="4"/>
      <c r="T22" s="4"/>
      <c r="U22" s="4"/>
      <c r="V22" s="4"/>
      <c r="W22" s="4"/>
      <c r="X22" s="4"/>
      <c r="Y22" s="4"/>
      <c r="Z22" s="4"/>
    </row>
    <row r="23">
      <c r="A23" s="4"/>
      <c r="B23" s="16" t="s">
        <v>141</v>
      </c>
      <c r="C23" s="17">
        <v>25000.0</v>
      </c>
      <c r="D23" s="4"/>
      <c r="E23" s="16" t="s">
        <v>142</v>
      </c>
      <c r="F23" s="17">
        <v>29000.0</v>
      </c>
      <c r="G23" s="4"/>
      <c r="H23" s="4"/>
      <c r="I23" s="16" t="s">
        <v>141</v>
      </c>
      <c r="J23" s="17">
        <f>25000-12000-5000+2000+1250</f>
        <v>11250</v>
      </c>
      <c r="K23" s="4"/>
      <c r="L23" s="16" t="s">
        <v>142</v>
      </c>
      <c r="M23" s="17">
        <v>29000.0</v>
      </c>
      <c r="N23" s="4"/>
      <c r="O23" s="4"/>
      <c r="P23" s="4"/>
      <c r="Q23" s="4"/>
      <c r="R23" s="4"/>
      <c r="S23" s="4"/>
      <c r="T23" s="4"/>
      <c r="U23" s="4"/>
      <c r="V23" s="4"/>
      <c r="W23" s="4"/>
      <c r="X23" s="4"/>
      <c r="Y23" s="4"/>
      <c r="Z23" s="4"/>
    </row>
    <row r="24">
      <c r="A24" s="4"/>
      <c r="B24" s="20" t="s">
        <v>143</v>
      </c>
      <c r="C24" s="95">
        <v>10000.0</v>
      </c>
      <c r="D24" s="4"/>
      <c r="E24" s="20" t="s">
        <v>144</v>
      </c>
      <c r="F24" s="95">
        <v>16000.0</v>
      </c>
      <c r="G24" s="4"/>
      <c r="H24" s="4"/>
      <c r="I24" s="20" t="s">
        <v>143</v>
      </c>
      <c r="J24" s="95">
        <f>10000+1250</f>
        <v>11250</v>
      </c>
      <c r="K24" s="4"/>
      <c r="L24" s="20" t="s">
        <v>144</v>
      </c>
      <c r="M24" s="95">
        <v>16000.0</v>
      </c>
      <c r="N24" s="4"/>
      <c r="O24" s="4"/>
      <c r="P24" s="4"/>
      <c r="Q24" s="4"/>
      <c r="R24" s="4"/>
      <c r="S24" s="4"/>
      <c r="T24" s="4"/>
      <c r="U24" s="4"/>
      <c r="V24" s="4"/>
      <c r="W24" s="4"/>
      <c r="X24" s="4"/>
      <c r="Y24" s="4"/>
      <c r="Z24" s="4"/>
    </row>
    <row r="25">
      <c r="A25" s="4"/>
      <c r="B25" s="20" t="s">
        <v>145</v>
      </c>
      <c r="C25" s="95">
        <v>55000.0</v>
      </c>
      <c r="D25" s="4"/>
      <c r="E25" s="20" t="s">
        <v>146</v>
      </c>
      <c r="F25" s="95">
        <v>12000.0</v>
      </c>
      <c r="G25" s="4"/>
      <c r="H25" s="4"/>
      <c r="I25" s="20" t="s">
        <v>145</v>
      </c>
      <c r="J25" s="95">
        <f>55000-1500</f>
        <v>53500</v>
      </c>
      <c r="K25" s="4"/>
      <c r="L25" s="20" t="s">
        <v>146</v>
      </c>
      <c r="M25" s="95">
        <v>12000.0</v>
      </c>
      <c r="N25" s="4"/>
      <c r="O25" s="4"/>
      <c r="P25" s="4"/>
      <c r="Q25" s="4"/>
      <c r="R25" s="4"/>
      <c r="S25" s="4"/>
      <c r="T25" s="4"/>
      <c r="U25" s="4"/>
      <c r="V25" s="4"/>
      <c r="W25" s="4"/>
      <c r="X25" s="4"/>
      <c r="Y25" s="4"/>
      <c r="Z25" s="4"/>
    </row>
    <row r="26">
      <c r="A26" s="4"/>
      <c r="B26" s="22" t="s">
        <v>35</v>
      </c>
      <c r="C26" s="55">
        <v>90000.0</v>
      </c>
      <c r="D26" s="4"/>
      <c r="E26" s="22" t="s">
        <v>36</v>
      </c>
      <c r="F26" s="55">
        <v>57000.0</v>
      </c>
      <c r="G26" s="4"/>
      <c r="H26" s="4"/>
      <c r="I26" s="22" t="s">
        <v>35</v>
      </c>
      <c r="J26" s="55">
        <f>J25+J24+J23</f>
        <v>76000</v>
      </c>
      <c r="K26" s="4"/>
      <c r="L26" s="22" t="s">
        <v>36</v>
      </c>
      <c r="M26" s="55">
        <f>M25+M24+M23</f>
        <v>57000</v>
      </c>
      <c r="N26" s="4"/>
      <c r="O26" s="4"/>
      <c r="P26" s="4"/>
      <c r="Q26" s="4"/>
      <c r="R26" s="4"/>
      <c r="S26" s="4"/>
      <c r="T26" s="4"/>
      <c r="U26" s="4"/>
      <c r="V26" s="4"/>
      <c r="W26" s="4"/>
      <c r="X26" s="4"/>
      <c r="Y26" s="4"/>
      <c r="Z26" s="4"/>
    </row>
    <row r="27">
      <c r="A27" s="4"/>
      <c r="B27" s="20" t="s">
        <v>147</v>
      </c>
      <c r="C27" s="95">
        <v>9000.0</v>
      </c>
      <c r="D27" s="4"/>
      <c r="E27" s="20" t="s">
        <v>148</v>
      </c>
      <c r="F27" s="95">
        <v>14000.0</v>
      </c>
      <c r="G27" s="4"/>
      <c r="H27" s="4"/>
      <c r="I27" s="20" t="s">
        <v>147</v>
      </c>
      <c r="J27" s="95">
        <f>9000+12000</f>
        <v>21000</v>
      </c>
      <c r="K27" s="4"/>
      <c r="L27" s="20" t="s">
        <v>148</v>
      </c>
      <c r="M27" s="95">
        <v>14000.0</v>
      </c>
      <c r="N27" s="4"/>
      <c r="O27" s="4"/>
      <c r="P27" s="4"/>
      <c r="Q27" s="4"/>
      <c r="R27" s="4"/>
      <c r="S27" s="4"/>
      <c r="T27" s="4"/>
      <c r="U27" s="4"/>
      <c r="V27" s="4"/>
      <c r="W27" s="4"/>
      <c r="X27" s="4"/>
      <c r="Y27" s="4"/>
      <c r="Z27" s="4"/>
    </row>
    <row r="28">
      <c r="A28" s="4"/>
      <c r="B28" s="20" t="s">
        <v>149</v>
      </c>
      <c r="C28" s="95">
        <v>67000.0</v>
      </c>
      <c r="D28" s="4"/>
      <c r="E28" s="22" t="s">
        <v>46</v>
      </c>
      <c r="F28" s="55">
        <v>14000.0</v>
      </c>
      <c r="G28" s="4"/>
      <c r="H28" s="4"/>
      <c r="I28" s="20" t="s">
        <v>149</v>
      </c>
      <c r="J28" s="95">
        <v>67000.0</v>
      </c>
      <c r="K28" s="4"/>
      <c r="L28" s="22" t="s">
        <v>46</v>
      </c>
      <c r="M28" s="55">
        <f>M27</f>
        <v>14000</v>
      </c>
      <c r="N28" s="4"/>
      <c r="O28" s="4"/>
      <c r="P28" s="4"/>
      <c r="Q28" s="4"/>
      <c r="R28" s="4"/>
      <c r="S28" s="4"/>
      <c r="T28" s="4"/>
      <c r="U28" s="4"/>
      <c r="V28" s="4"/>
      <c r="W28" s="4"/>
      <c r="X28" s="4"/>
      <c r="Y28" s="4"/>
      <c r="Z28" s="4"/>
    </row>
    <row r="29">
      <c r="A29" s="4"/>
      <c r="B29" s="22" t="s">
        <v>71</v>
      </c>
      <c r="C29" s="55">
        <v>76000.0</v>
      </c>
      <c r="D29" s="4"/>
      <c r="E29" s="20" t="s">
        <v>60</v>
      </c>
      <c r="F29" s="95">
        <v>80000.0</v>
      </c>
      <c r="G29" s="4"/>
      <c r="H29" s="4"/>
      <c r="I29" s="22" t="s">
        <v>71</v>
      </c>
      <c r="J29" s="55">
        <f>J27+J28</f>
        <v>88000</v>
      </c>
      <c r="K29" s="4"/>
      <c r="L29" s="20" t="s">
        <v>60</v>
      </c>
      <c r="M29" s="95">
        <f>80000+2000</f>
        <v>82000</v>
      </c>
      <c r="N29" s="4"/>
      <c r="O29" s="4"/>
      <c r="P29" s="4"/>
      <c r="Q29" s="4"/>
      <c r="R29" s="4"/>
      <c r="S29" s="4"/>
      <c r="T29" s="4"/>
      <c r="U29" s="4"/>
      <c r="V29" s="4"/>
      <c r="W29" s="4"/>
      <c r="X29" s="4"/>
      <c r="Y29" s="4"/>
      <c r="Z29" s="4"/>
    </row>
    <row r="30">
      <c r="A30" s="4"/>
      <c r="B30" s="35" t="s">
        <v>20</v>
      </c>
      <c r="C30" s="61">
        <v>166000.0</v>
      </c>
      <c r="D30" s="4"/>
      <c r="E30" s="20" t="s">
        <v>150</v>
      </c>
      <c r="F30" s="95">
        <v>15000.0</v>
      </c>
      <c r="G30" s="4"/>
      <c r="H30" s="4"/>
      <c r="I30" s="35" t="s">
        <v>20</v>
      </c>
      <c r="J30" s="61">
        <f>J26+J29</f>
        <v>164000</v>
      </c>
      <c r="K30" s="4"/>
      <c r="L30" s="20" t="s">
        <v>150</v>
      </c>
      <c r="M30" s="95">
        <f>15000-5000+1000</f>
        <v>11000</v>
      </c>
      <c r="N30" s="4"/>
      <c r="O30" s="4"/>
      <c r="P30" s="4"/>
      <c r="Q30" s="4"/>
      <c r="R30" s="4"/>
      <c r="S30" s="4"/>
      <c r="T30" s="4"/>
      <c r="U30" s="4"/>
      <c r="V30" s="4"/>
      <c r="W30" s="4"/>
      <c r="X30" s="4"/>
      <c r="Y30" s="4"/>
      <c r="Z30" s="4"/>
    </row>
    <row r="31">
      <c r="A31" s="4"/>
      <c r="B31" s="4"/>
      <c r="C31" s="4"/>
      <c r="D31" s="4"/>
      <c r="E31" s="22" t="s">
        <v>54</v>
      </c>
      <c r="F31" s="55">
        <v>95000.0</v>
      </c>
      <c r="G31" s="4"/>
      <c r="H31" s="4"/>
      <c r="I31" s="4"/>
      <c r="J31" s="4"/>
      <c r="K31" s="4"/>
      <c r="L31" s="22" t="s">
        <v>54</v>
      </c>
      <c r="M31" s="55">
        <f>M30+M29</f>
        <v>93000</v>
      </c>
      <c r="N31" s="4"/>
      <c r="O31" s="4"/>
      <c r="P31" s="4"/>
      <c r="Q31" s="4"/>
      <c r="R31" s="4"/>
      <c r="S31" s="4"/>
      <c r="T31" s="4"/>
      <c r="U31" s="4"/>
      <c r="V31" s="4"/>
      <c r="W31" s="4"/>
      <c r="X31" s="4"/>
      <c r="Y31" s="4"/>
      <c r="Z31" s="4"/>
    </row>
    <row r="32">
      <c r="A32" s="4"/>
      <c r="B32" s="4"/>
      <c r="C32" s="4"/>
      <c r="D32" s="4"/>
      <c r="E32" s="35" t="s">
        <v>87</v>
      </c>
      <c r="F32" s="4"/>
      <c r="G32" s="4"/>
      <c r="H32" s="4"/>
      <c r="I32" s="4"/>
      <c r="J32" s="4"/>
      <c r="K32" s="4"/>
      <c r="L32" s="35" t="s">
        <v>87</v>
      </c>
      <c r="M32" s="96">
        <f>M31+M28+M26</f>
        <v>164000</v>
      </c>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21:F21"/>
    <mergeCell ref="I21:M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45.25"/>
    <col customWidth="1" min="5" max="5" width="43.5"/>
  </cols>
  <sheetData>
    <row r="1">
      <c r="A1" s="4"/>
      <c r="B1" s="4"/>
      <c r="C1" s="4"/>
      <c r="D1" s="4"/>
      <c r="E1" s="4"/>
      <c r="F1" s="4"/>
      <c r="G1" s="4"/>
      <c r="H1" s="4"/>
      <c r="I1" s="4"/>
      <c r="J1" s="4"/>
      <c r="K1" s="4"/>
      <c r="L1" s="4"/>
      <c r="M1" s="4"/>
      <c r="N1" s="4"/>
      <c r="O1" s="4"/>
      <c r="P1" s="4"/>
      <c r="Q1" s="4"/>
      <c r="R1" s="4"/>
      <c r="S1" s="4"/>
      <c r="T1" s="4"/>
      <c r="U1" s="4"/>
      <c r="V1" s="4"/>
      <c r="W1" s="4"/>
      <c r="X1" s="4"/>
      <c r="Y1" s="4"/>
    </row>
    <row r="2">
      <c r="A2" s="4"/>
      <c r="B2" s="4"/>
      <c r="C2" s="4"/>
      <c r="D2" s="4"/>
      <c r="E2" s="4"/>
      <c r="F2" s="4"/>
      <c r="G2" s="4"/>
      <c r="H2" s="4"/>
      <c r="I2" s="4"/>
      <c r="J2" s="4"/>
      <c r="K2" s="4"/>
      <c r="L2" s="4"/>
      <c r="M2" s="4"/>
      <c r="N2" s="4"/>
      <c r="O2" s="4"/>
      <c r="P2" s="4"/>
      <c r="Q2" s="4"/>
      <c r="R2" s="4"/>
      <c r="S2" s="4"/>
      <c r="T2" s="4"/>
      <c r="U2" s="4"/>
      <c r="V2" s="4"/>
      <c r="W2" s="4"/>
      <c r="X2" s="4"/>
      <c r="Y2" s="4"/>
    </row>
    <row r="3">
      <c r="A3" s="4"/>
      <c r="B3" s="4"/>
      <c r="C3" s="4"/>
      <c r="D3" s="4"/>
      <c r="E3" s="4"/>
      <c r="F3" s="4"/>
      <c r="G3" s="4"/>
      <c r="H3" s="4"/>
      <c r="I3" s="4"/>
      <c r="J3" s="4"/>
      <c r="K3" s="4"/>
      <c r="L3" s="4"/>
      <c r="M3" s="4"/>
      <c r="N3" s="4"/>
      <c r="O3" s="4"/>
      <c r="P3" s="4"/>
      <c r="Q3" s="4"/>
      <c r="R3" s="4"/>
      <c r="S3" s="4"/>
      <c r="T3" s="4"/>
      <c r="U3" s="4"/>
      <c r="V3" s="4"/>
      <c r="W3" s="4"/>
      <c r="X3" s="4"/>
      <c r="Y3" s="4"/>
    </row>
    <row r="4">
      <c r="A4" s="4"/>
      <c r="B4" s="4"/>
      <c r="C4" s="4"/>
      <c r="D4" s="4"/>
      <c r="E4" s="4"/>
      <c r="F4" s="4"/>
      <c r="G4" s="4"/>
      <c r="H4" s="4"/>
      <c r="I4" s="4"/>
      <c r="J4" s="4"/>
      <c r="K4" s="4"/>
      <c r="L4" s="4"/>
      <c r="M4" s="4"/>
      <c r="N4" s="4"/>
      <c r="O4" s="4"/>
      <c r="P4" s="4"/>
      <c r="Q4" s="4"/>
      <c r="R4" s="4"/>
      <c r="S4" s="4"/>
      <c r="T4" s="4"/>
      <c r="U4" s="4"/>
      <c r="V4" s="4"/>
      <c r="W4" s="4"/>
      <c r="X4" s="4"/>
      <c r="Y4" s="4"/>
    </row>
    <row r="5">
      <c r="A5" s="4"/>
      <c r="B5" s="4"/>
      <c r="C5" s="4"/>
      <c r="D5" s="4"/>
      <c r="E5" s="4"/>
      <c r="F5" s="4"/>
      <c r="G5" s="4"/>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97" t="s">
        <v>151</v>
      </c>
      <c r="G23" s="4"/>
      <c r="H23" s="4"/>
      <c r="I23" s="4"/>
      <c r="J23" s="4"/>
      <c r="K23" s="4"/>
      <c r="L23" s="4"/>
      <c r="M23" s="4"/>
      <c r="N23" s="4"/>
      <c r="O23" s="4"/>
      <c r="P23" s="4"/>
      <c r="Q23" s="4"/>
      <c r="R23" s="4"/>
      <c r="S23" s="4"/>
      <c r="T23" s="4"/>
      <c r="U23" s="4"/>
      <c r="V23" s="4"/>
      <c r="W23" s="4"/>
      <c r="X23" s="4"/>
      <c r="Y23" s="4"/>
    </row>
    <row r="24">
      <c r="A24" s="4"/>
      <c r="B24" s="5" t="s">
        <v>152</v>
      </c>
      <c r="C24" s="4"/>
      <c r="D24" s="4"/>
      <c r="E24" s="5" t="s">
        <v>153</v>
      </c>
      <c r="F24" s="4"/>
      <c r="G24" s="4"/>
      <c r="H24" s="4"/>
      <c r="I24" s="4"/>
      <c r="J24" s="4"/>
      <c r="K24" s="4"/>
      <c r="L24" s="4"/>
      <c r="M24" s="4"/>
      <c r="N24" s="4"/>
      <c r="O24" s="4"/>
      <c r="P24" s="4"/>
      <c r="Q24" s="4"/>
      <c r="R24" s="4"/>
      <c r="S24" s="4"/>
      <c r="T24" s="4"/>
      <c r="U24" s="4"/>
      <c r="V24" s="4"/>
      <c r="W24" s="4"/>
      <c r="X24" s="4"/>
      <c r="Y24" s="4"/>
    </row>
    <row r="25">
      <c r="A25" s="4"/>
      <c r="B25" s="8" t="s">
        <v>35</v>
      </c>
      <c r="C25" s="4"/>
      <c r="D25" s="4"/>
      <c r="E25" s="8" t="s">
        <v>36</v>
      </c>
      <c r="F25" s="4"/>
      <c r="G25" s="4"/>
      <c r="H25" s="4"/>
      <c r="I25" s="4"/>
      <c r="J25" s="4"/>
      <c r="K25" s="4"/>
      <c r="L25" s="4"/>
      <c r="M25" s="4"/>
      <c r="N25" s="4"/>
      <c r="O25" s="4"/>
      <c r="P25" s="4"/>
      <c r="Q25" s="4"/>
      <c r="R25" s="4"/>
      <c r="S25" s="4"/>
      <c r="T25" s="4"/>
      <c r="U25" s="4"/>
      <c r="V25" s="4"/>
      <c r="W25" s="4"/>
      <c r="X25" s="4"/>
      <c r="Y25" s="4"/>
    </row>
    <row r="26">
      <c r="A26" s="4"/>
      <c r="B26" s="16" t="s">
        <v>154</v>
      </c>
      <c r="C26" s="32">
        <v>136.0</v>
      </c>
      <c r="D26" s="4"/>
      <c r="E26" s="16" t="s">
        <v>155</v>
      </c>
      <c r="F26" s="32">
        <v>539.0</v>
      </c>
      <c r="G26" s="4"/>
      <c r="H26" s="4"/>
      <c r="I26" s="4"/>
      <c r="J26" s="4"/>
      <c r="K26" s="4"/>
      <c r="L26" s="4"/>
      <c r="M26" s="4"/>
      <c r="N26" s="4"/>
      <c r="O26" s="4"/>
      <c r="P26" s="4"/>
      <c r="Q26" s="4"/>
      <c r="R26" s="4"/>
      <c r="S26" s="4"/>
      <c r="T26" s="4"/>
      <c r="U26" s="4"/>
      <c r="V26" s="4"/>
      <c r="W26" s="4"/>
      <c r="X26" s="4"/>
      <c r="Y26" s="4"/>
    </row>
    <row r="27">
      <c r="A27" s="4"/>
      <c r="B27" s="20" t="s">
        <v>156</v>
      </c>
      <c r="C27" s="21">
        <v>453.0</v>
      </c>
      <c r="D27" s="4"/>
      <c r="E27" s="20" t="s">
        <v>157</v>
      </c>
      <c r="F27" s="21">
        <v>512.0</v>
      </c>
      <c r="G27" s="4"/>
      <c r="H27" s="4"/>
      <c r="I27" s="4"/>
      <c r="J27" s="4"/>
      <c r="K27" s="4"/>
      <c r="L27" s="4"/>
      <c r="M27" s="4"/>
      <c r="N27" s="4"/>
      <c r="O27" s="4"/>
      <c r="P27" s="4"/>
      <c r="Q27" s="4"/>
      <c r="R27" s="4"/>
      <c r="S27" s="4"/>
      <c r="T27" s="4"/>
      <c r="U27" s="4"/>
      <c r="V27" s="4"/>
      <c r="W27" s="4"/>
      <c r="X27" s="4"/>
      <c r="Y27" s="4"/>
    </row>
    <row r="28">
      <c r="A28" s="4"/>
      <c r="B28" s="20" t="s">
        <v>158</v>
      </c>
      <c r="C28" s="21" t="s">
        <v>159</v>
      </c>
      <c r="D28" s="4"/>
      <c r="E28" s="20" t="s">
        <v>160</v>
      </c>
      <c r="F28" s="21">
        <v>261.0</v>
      </c>
      <c r="G28" s="4"/>
      <c r="H28" s="4"/>
      <c r="I28" s="4"/>
      <c r="J28" s="4"/>
      <c r="K28" s="4"/>
      <c r="L28" s="4"/>
      <c r="M28" s="4"/>
      <c r="N28" s="4"/>
      <c r="O28" s="4"/>
      <c r="P28" s="4"/>
      <c r="Q28" s="4"/>
      <c r="R28" s="4"/>
      <c r="S28" s="4"/>
      <c r="T28" s="4"/>
      <c r="U28" s="4"/>
      <c r="V28" s="4"/>
      <c r="W28" s="4"/>
      <c r="X28" s="4"/>
      <c r="Y28" s="4"/>
    </row>
    <row r="29">
      <c r="A29" s="4"/>
      <c r="B29" s="20" t="s">
        <v>161</v>
      </c>
      <c r="C29" s="21">
        <v>417.0</v>
      </c>
      <c r="D29" s="4"/>
      <c r="E29" s="20" t="s">
        <v>162</v>
      </c>
      <c r="F29" s="21">
        <v>178.0</v>
      </c>
      <c r="G29" s="4"/>
      <c r="H29" s="4"/>
      <c r="I29" s="4"/>
      <c r="J29" s="4"/>
      <c r="K29" s="4"/>
      <c r="L29" s="4"/>
      <c r="M29" s="4"/>
      <c r="N29" s="4"/>
      <c r="O29" s="4"/>
      <c r="P29" s="4"/>
      <c r="Q29" s="4"/>
      <c r="R29" s="4"/>
      <c r="S29" s="4"/>
      <c r="T29" s="4"/>
      <c r="U29" s="4"/>
      <c r="V29" s="4"/>
      <c r="W29" s="4"/>
      <c r="X29" s="4"/>
      <c r="Y29" s="4"/>
    </row>
    <row r="30">
      <c r="A30" s="4"/>
      <c r="B30" s="22" t="s">
        <v>163</v>
      </c>
      <c r="C30" s="23">
        <v>948.0</v>
      </c>
      <c r="D30" s="4"/>
      <c r="E30" s="20" t="s">
        <v>164</v>
      </c>
      <c r="F30" s="21">
        <v>29.0</v>
      </c>
      <c r="G30" s="4"/>
      <c r="H30" s="4"/>
      <c r="I30" s="4"/>
      <c r="J30" s="4"/>
      <c r="K30" s="4"/>
      <c r="L30" s="4"/>
      <c r="M30" s="4"/>
      <c r="N30" s="4"/>
      <c r="O30" s="4"/>
      <c r="P30" s="4"/>
      <c r="Q30" s="4"/>
      <c r="R30" s="4"/>
      <c r="S30" s="4"/>
      <c r="T30" s="4"/>
      <c r="U30" s="4"/>
      <c r="V30" s="4"/>
      <c r="W30" s="4"/>
      <c r="X30" s="4"/>
      <c r="Y30" s="4"/>
    </row>
    <row r="31">
      <c r="A31" s="4"/>
      <c r="B31" s="8" t="s">
        <v>71</v>
      </c>
      <c r="C31" s="4"/>
      <c r="D31" s="4"/>
      <c r="E31" s="22" t="s">
        <v>165</v>
      </c>
      <c r="F31" s="55">
        <v>1519.0</v>
      </c>
      <c r="G31" s="4"/>
      <c r="H31" s="4"/>
      <c r="I31" s="4"/>
      <c r="J31" s="4"/>
      <c r="K31" s="4"/>
      <c r="L31" s="4"/>
      <c r="M31" s="4"/>
      <c r="N31" s="4"/>
      <c r="O31" s="4"/>
      <c r="P31" s="4"/>
      <c r="Q31" s="4"/>
      <c r="R31" s="4"/>
      <c r="S31" s="4"/>
      <c r="T31" s="4"/>
      <c r="U31" s="4"/>
      <c r="V31" s="4"/>
      <c r="W31" s="4"/>
      <c r="X31" s="4"/>
      <c r="Y31" s="4"/>
    </row>
    <row r="32">
      <c r="A32" s="4"/>
      <c r="B32" s="16" t="s">
        <v>59</v>
      </c>
      <c r="C32" s="32">
        <v>142.0</v>
      </c>
      <c r="D32" s="4"/>
      <c r="E32" s="8" t="s">
        <v>46</v>
      </c>
      <c r="F32" s="4"/>
      <c r="G32" s="4"/>
      <c r="H32" s="4"/>
      <c r="I32" s="4"/>
      <c r="J32" s="4"/>
      <c r="K32" s="4"/>
      <c r="L32" s="4"/>
      <c r="M32" s="4"/>
      <c r="N32" s="4"/>
      <c r="O32" s="4"/>
      <c r="P32" s="4"/>
      <c r="Q32" s="4"/>
      <c r="R32" s="4"/>
      <c r="S32" s="4"/>
      <c r="T32" s="4"/>
      <c r="U32" s="4"/>
      <c r="V32" s="4"/>
      <c r="W32" s="4"/>
      <c r="X32" s="4"/>
      <c r="Y32" s="4"/>
    </row>
    <row r="33">
      <c r="A33" s="4"/>
      <c r="B33" s="20" t="s">
        <v>166</v>
      </c>
      <c r="C33" s="21">
        <v>293.0</v>
      </c>
      <c r="D33" s="4"/>
      <c r="E33" s="16" t="s">
        <v>40</v>
      </c>
      <c r="F33" s="32">
        <v>684.0</v>
      </c>
      <c r="G33" s="4"/>
      <c r="H33" s="4"/>
      <c r="I33" s="4"/>
      <c r="J33" s="4"/>
      <c r="K33" s="4"/>
      <c r="L33" s="4"/>
      <c r="M33" s="4"/>
      <c r="N33" s="4"/>
      <c r="O33" s="4"/>
      <c r="P33" s="4"/>
      <c r="Q33" s="4"/>
      <c r="R33" s="4"/>
      <c r="S33" s="4"/>
      <c r="T33" s="4"/>
      <c r="U33" s="4"/>
      <c r="V33" s="4"/>
      <c r="W33" s="4"/>
      <c r="X33" s="4"/>
      <c r="Y33" s="4"/>
    </row>
    <row r="34">
      <c r="A34" s="4"/>
      <c r="B34" s="20" t="s">
        <v>53</v>
      </c>
      <c r="C34" s="21">
        <v>170.0</v>
      </c>
      <c r="D34" s="4"/>
      <c r="E34" s="22" t="s">
        <v>167</v>
      </c>
      <c r="F34" s="23">
        <v>684.0</v>
      </c>
      <c r="G34" s="4"/>
      <c r="H34" s="4"/>
      <c r="I34" s="4"/>
      <c r="J34" s="4"/>
      <c r="K34" s="4"/>
      <c r="L34" s="4"/>
      <c r="M34" s="4"/>
      <c r="N34" s="4"/>
      <c r="O34" s="4"/>
      <c r="P34" s="4"/>
      <c r="Q34" s="4"/>
      <c r="R34" s="4"/>
      <c r="S34" s="4"/>
      <c r="T34" s="4"/>
      <c r="U34" s="4"/>
      <c r="V34" s="4"/>
      <c r="W34" s="4"/>
      <c r="X34" s="4"/>
      <c r="Y34" s="4"/>
    </row>
    <row r="35">
      <c r="A35" s="4"/>
      <c r="B35" s="20" t="s">
        <v>63</v>
      </c>
      <c r="C35" s="95">
        <v>1613.0</v>
      </c>
      <c r="D35" s="4"/>
      <c r="E35" s="8" t="s">
        <v>54</v>
      </c>
      <c r="F35" s="4"/>
      <c r="G35" s="4"/>
      <c r="H35" s="4"/>
      <c r="I35" s="4"/>
      <c r="J35" s="4"/>
      <c r="K35" s="4"/>
      <c r="L35" s="4"/>
      <c r="M35" s="4"/>
      <c r="N35" s="4"/>
      <c r="O35" s="4"/>
      <c r="P35" s="4"/>
      <c r="Q35" s="4"/>
      <c r="R35" s="4"/>
      <c r="S35" s="4"/>
      <c r="T35" s="4"/>
      <c r="U35" s="4"/>
      <c r="V35" s="4"/>
      <c r="W35" s="4"/>
      <c r="X35" s="4"/>
      <c r="Y35" s="4"/>
    </row>
    <row r="36">
      <c r="A36" s="4"/>
      <c r="B36" s="20" t="s">
        <v>168</v>
      </c>
      <c r="C36" s="21" t="s">
        <v>169</v>
      </c>
      <c r="D36" s="4"/>
      <c r="E36" s="16" t="s">
        <v>60</v>
      </c>
      <c r="F36" s="32">
        <v>340.0</v>
      </c>
      <c r="G36" s="4"/>
      <c r="H36" s="4"/>
      <c r="I36" s="4"/>
      <c r="J36" s="4"/>
      <c r="K36" s="4"/>
      <c r="L36" s="4"/>
      <c r="M36" s="4"/>
      <c r="N36" s="4"/>
      <c r="O36" s="4"/>
      <c r="P36" s="4"/>
      <c r="Q36" s="4"/>
      <c r="R36" s="4"/>
      <c r="S36" s="4"/>
      <c r="T36" s="4"/>
      <c r="U36" s="4"/>
      <c r="V36" s="4"/>
      <c r="W36" s="4"/>
      <c r="X36" s="4"/>
      <c r="Y36" s="4"/>
    </row>
    <row r="37">
      <c r="A37" s="4"/>
      <c r="B37" s="22" t="s">
        <v>170</v>
      </c>
      <c r="C37" s="55">
        <v>2093.0</v>
      </c>
      <c r="D37" s="4"/>
      <c r="E37" s="20" t="s">
        <v>171</v>
      </c>
      <c r="F37" s="21">
        <v>197.0</v>
      </c>
      <c r="G37" s="4"/>
      <c r="H37" s="4"/>
      <c r="I37" s="4"/>
      <c r="J37" s="4"/>
      <c r="K37" s="4"/>
      <c r="L37" s="4"/>
      <c r="M37" s="4"/>
      <c r="N37" s="4"/>
      <c r="O37" s="4"/>
      <c r="P37" s="4"/>
      <c r="Q37" s="4"/>
      <c r="R37" s="4"/>
      <c r="S37" s="4"/>
      <c r="T37" s="4"/>
      <c r="U37" s="4"/>
      <c r="V37" s="4"/>
      <c r="W37" s="4"/>
      <c r="X37" s="4"/>
      <c r="Y37" s="4"/>
    </row>
    <row r="38">
      <c r="A38" s="4"/>
      <c r="B38" s="8" t="s">
        <v>172</v>
      </c>
      <c r="C38" s="98">
        <f>C37+C30</f>
        <v>3041</v>
      </c>
      <c r="D38" s="4"/>
      <c r="E38" s="20" t="s">
        <v>64</v>
      </c>
      <c r="F38" s="21">
        <v>301.0</v>
      </c>
      <c r="G38" s="4"/>
      <c r="H38" s="4"/>
      <c r="I38" s="4"/>
      <c r="J38" s="4"/>
      <c r="K38" s="4"/>
      <c r="L38" s="4"/>
      <c r="M38" s="4"/>
      <c r="N38" s="4"/>
      <c r="O38" s="4"/>
      <c r="P38" s="4"/>
      <c r="Q38" s="4"/>
      <c r="R38" s="4"/>
      <c r="S38" s="4"/>
      <c r="T38" s="4"/>
      <c r="U38" s="4"/>
      <c r="V38" s="4"/>
      <c r="W38" s="4"/>
      <c r="X38" s="4"/>
      <c r="Y38" s="4"/>
    </row>
    <row r="39">
      <c r="A39" s="4"/>
      <c r="B39" s="4"/>
      <c r="C39" s="4"/>
      <c r="D39" s="4"/>
      <c r="E39" s="22" t="s">
        <v>173</v>
      </c>
      <c r="F39" s="23">
        <v>838.0</v>
      </c>
      <c r="G39" s="4"/>
      <c r="H39" s="4"/>
      <c r="I39" s="4"/>
      <c r="J39" s="4"/>
      <c r="K39" s="4"/>
      <c r="L39" s="4"/>
      <c r="M39" s="4"/>
      <c r="N39" s="4"/>
      <c r="O39" s="4"/>
      <c r="P39" s="4"/>
      <c r="Q39" s="4"/>
      <c r="R39" s="4"/>
      <c r="S39" s="4"/>
      <c r="T39" s="4"/>
      <c r="U39" s="4"/>
      <c r="V39" s="4"/>
      <c r="W39" s="4"/>
      <c r="X39" s="4"/>
      <c r="Y39" s="4"/>
    </row>
    <row r="40">
      <c r="A40" s="4"/>
      <c r="B40" s="4"/>
      <c r="C40" s="4"/>
      <c r="D40" s="4"/>
      <c r="E40" s="8" t="s">
        <v>174</v>
      </c>
      <c r="F40" s="98">
        <f>F39+F31+F34</f>
        <v>3041</v>
      </c>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1">
    <mergeCell ref="B23:F23"/>
  </mergeCells>
  <drawing r:id="rId1"/>
</worksheet>
</file>