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tc={180e2472-7d68-4565-af40-1daa5c32d32e}</author>
  </authors>
  <commentList>
    <comment authorId="0" xr:uid="{180e2472-7d68-4565-af40-1daa5c32d32e}" ref="D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bastante bajo. Analizar agua
</t>
      </text>
    </comment>
  </commentList>
</comments>
</file>

<file path=xl/sharedStrings.xml><?xml version="1.0" encoding="utf-8"?>
<sst xmlns="http://schemas.openxmlformats.org/spreadsheetml/2006/main" count="1176" uniqueCount="196">
  <si>
    <t>Chocolate con chips picante - A01</t>
  </si>
  <si>
    <t>Foto</t>
  </si>
  <si>
    <t>Cajas / lote</t>
  </si>
  <si>
    <t>Unid. / caja</t>
  </si>
  <si>
    <t>Peso neto (g)</t>
  </si>
  <si>
    <t>Rendim. (%)</t>
  </si>
  <si>
    <t>PT (kg)</t>
  </si>
  <si>
    <t>Mezcla (kg)</t>
  </si>
  <si>
    <t>ITEM</t>
  </si>
  <si>
    <t>CODIGO</t>
  </si>
  <si>
    <t>DENOMINACION</t>
  </si>
  <si>
    <t>NIVEL</t>
  </si>
  <si>
    <t>%</t>
  </si>
  <si>
    <t>CANTIDAD</t>
  </si>
  <si>
    <t>UNIDAD</t>
  </si>
  <si>
    <t>OBSERVACIONES</t>
  </si>
  <si>
    <t>0</t>
  </si>
  <si>
    <t>1</t>
  </si>
  <si>
    <t>2</t>
  </si>
  <si>
    <t>3</t>
  </si>
  <si>
    <t>4</t>
  </si>
  <si>
    <t>5</t>
  </si>
  <si>
    <t>A01</t>
  </si>
  <si>
    <t>Chocolate con chips picante (caja)</t>
  </si>
  <si>
    <t>X</t>
  </si>
  <si>
    <t>—</t>
  </si>
  <si>
    <t>cajas</t>
  </si>
  <si>
    <t>Lote = 1 caja</t>
  </si>
  <si>
    <t>M001</t>
  </si>
  <si>
    <t xml:space="preserve">   FÉCULA DE MAÍZ</t>
  </si>
  <si>
    <t>Kg.</t>
  </si>
  <si>
    <t>M030</t>
  </si>
  <si>
    <t xml:space="preserve">   HARINA DE ARROZ</t>
  </si>
  <si>
    <t>M036</t>
  </si>
  <si>
    <t xml:space="preserve">   ACEITE VEGETAL INTERESTERIFICADO</t>
  </si>
  <si>
    <t>M052</t>
  </si>
  <si>
    <t xml:space="preserve">   AZÚCAR COMÚN</t>
  </si>
  <si>
    <t>M046</t>
  </si>
  <si>
    <t xml:space="preserve">   CHIPS DE CHOCOLATE</t>
  </si>
  <si>
    <t>M031</t>
  </si>
  <si>
    <t xml:space="preserve">   JARABE DE GLUCOSA</t>
  </si>
  <si>
    <t>M045</t>
  </si>
  <si>
    <t xml:space="preserve">   CACAO EN POLVO ALCALINO</t>
  </si>
  <si>
    <t>M041</t>
  </si>
  <si>
    <t xml:space="preserve">   HUEVO EN POLVO DESHIDRATADO</t>
  </si>
  <si>
    <t>M048</t>
  </si>
  <si>
    <t xml:space="preserve">   MIEL</t>
  </si>
  <si>
    <t>M022</t>
  </si>
  <si>
    <t xml:space="preserve">   GOMA XÁNTICA</t>
  </si>
  <si>
    <t>M006</t>
  </si>
  <si>
    <t xml:space="preserve">   SAL</t>
  </si>
  <si>
    <t>M008</t>
  </si>
  <si>
    <t xml:space="preserve">   BICARBONATO DE AMONIO</t>
  </si>
  <si>
    <t>M056</t>
  </si>
  <si>
    <t xml:space="preserve">   BICARBONATO DE SODIO</t>
  </si>
  <si>
    <t>M089</t>
  </si>
  <si>
    <t xml:space="preserve">   ESENCIA DE VAINILLA</t>
  </si>
  <si>
    <t>M047</t>
  </si>
  <si>
    <t xml:space="preserve">   ESENCIA DE CHOCOLATE</t>
  </si>
  <si>
    <t>M057</t>
  </si>
  <si>
    <t xml:space="preserve">   BICARBONATO DE CALCIO</t>
  </si>
  <si>
    <t>M049</t>
  </si>
  <si>
    <t xml:space="preserve">   JALAPEÑO DESHIDRATADO EN POLVO</t>
  </si>
  <si>
    <t>TOTAL MEZCLA</t>
  </si>
  <si>
    <t>EMBALAJE</t>
  </si>
  <si>
    <t>M101</t>
  </si>
  <si>
    <t>FILM FLOW-PACK (ENVOLTORIO PRIMARIO)</t>
  </si>
  <si>
    <t>uni.</t>
  </si>
  <si>
    <t>1 por unidad</t>
  </si>
  <si>
    <t>M102</t>
  </si>
  <si>
    <t>CAJA DE CARTÓN CORRUGADO</t>
  </si>
  <si>
    <t>1 por caja</t>
  </si>
  <si>
    <t>M103</t>
  </si>
  <si>
    <t>CINTA DE CIERRE</t>
  </si>
  <si>
    <t>Galletitas símil chocolinas free - A02</t>
  </si>
  <si>
    <t>A02</t>
  </si>
  <si>
    <t>Galletitas símil chocolinas free (caja)</t>
  </si>
  <si>
    <t>M104</t>
  </si>
  <si>
    <t xml:space="preserve">   PASTA DE PASAS DE UVA</t>
  </si>
  <si>
    <t xml:space="preserve">   CACAO ALCALINO</t>
  </si>
  <si>
    <t>M105</t>
  </si>
  <si>
    <t xml:space="preserve">   ACEITE DE COCO</t>
  </si>
  <si>
    <t>M106</t>
  </si>
  <si>
    <t xml:space="preserve">   FIBRA DE BAMBÚ</t>
  </si>
  <si>
    <t>M107</t>
  </si>
  <si>
    <t xml:space="preserve">   PSYLLIUM</t>
  </si>
  <si>
    <t>M108</t>
  </si>
  <si>
    <t xml:space="preserve">   EDULCORANTE</t>
  </si>
  <si>
    <t>Galletitas símil chocolinas - A03</t>
  </si>
  <si>
    <t>A03</t>
  </si>
  <si>
    <t>Galletitas símil chocolinas (caja)</t>
  </si>
  <si>
    <t>M109</t>
  </si>
  <si>
    <t xml:space="preserve">   LECHE EN POLVO</t>
  </si>
  <si>
    <t>Pepa rellena de batata - A04</t>
  </si>
  <si>
    <t>Cajas</t>
  </si>
  <si>
    <t>A04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</si>
  <si>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</si>
  <si>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</si>
  <si>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</si>
  <si>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</si>
  <si>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</si>
  <si>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</si>
  <si>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</si>
  <si>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</si>
  <si>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>M110</t>
  </si>
  <si>
    <t xml:space="preserve">      JARABE DE MAÍZ ALTA FRUCTOSA</t>
  </si>
  <si>
    <t xml:space="preserve">      JARABE DE GLUCOSA</t>
  </si>
  <si>
    <t xml:space="preserve">      CACAO</t>
  </si>
  <si>
    <t>M111</t>
  </si>
  <si>
    <t xml:space="preserve">      LECITINA DE SOJA</t>
  </si>
  <si>
    <t>M112</t>
  </si>
  <si>
    <t xml:space="preserve">      ESENCIA DE LECHE CONDENSADA</t>
  </si>
  <si>
    <t xml:space="preserve">      GOMA XÁNTICA</t>
  </si>
  <si>
    <t>SE-04RE</t>
  </si>
  <si>
    <t xml:space="preserve">   RELLENO</t>
  </si>
  <si>
    <t>M113</t>
  </si>
  <si>
    <t xml:space="preserve">      MERMELADA DE BATATA</t>
  </si>
  <si>
    <t xml:space="preserve">      AZÚCAR</t>
  </si>
  <si>
    <t xml:space="preserve">      ESENCIA DE VAINILLA</t>
  </si>
  <si>
    <t>M114</t>
  </si>
  <si>
    <t xml:space="preserve">      ÁCIDO CÍTRICO</t>
  </si>
  <si>
    <t>Cracker de queso (clara de huevo) - A05</t>
  </si>
  <si>
    <t>A05</t>
  </si>
  <si>
    <t>Cracker de queso (clara de huevo) (caja)</t>
  </si>
  <si>
    <t>M115</t>
  </si>
  <si>
    <t xml:space="preserve">   ALMIDÓN DE MAÍZ</t>
  </si>
  <si>
    <t>M116</t>
  </si>
  <si>
    <t xml:space="preserve">   FÉCULA DE MANDIOCA</t>
  </si>
  <si>
    <t>M117</t>
  </si>
  <si>
    <t xml:space="preserve">   QUESO DESCREMADO EN POLVO</t>
  </si>
  <si>
    <t>M118</t>
  </si>
  <si>
    <t xml:space="preserve">   ACEITE DE GIRASOL ALTO OLEICO</t>
  </si>
  <si>
    <t>M119</t>
  </si>
  <si>
    <t xml:space="preserve">   CLARA DE HUEVO EN POLVO</t>
  </si>
  <si>
    <t>M120</t>
  </si>
  <si>
    <t xml:space="preserve">   DEXTROSA</t>
  </si>
  <si>
    <t>M121</t>
  </si>
  <si>
    <t xml:space="preserve">   ESENCIA DE QUESO</t>
  </si>
  <si>
    <t>M122</t>
  </si>
  <si>
    <t xml:space="preserve">   POLVO PARA HORNEAR</t>
  </si>
  <si>
    <t>Cracker de queso (grasa vacuna) - A06</t>
  </si>
  <si>
    <t>A06</t>
  </si>
  <si>
    <t>Cracker de queso (grasa vacuna) (caja)</t>
  </si>
  <si>
    <t>M123</t>
  </si>
  <si>
    <t xml:space="preserve">   QUESO RALLADO</t>
  </si>
  <si>
    <t>M124</t>
  </si>
  <si>
    <t xml:space="preserve">   GRASA VACUNA</t>
  </si>
  <si>
    <t>Galletita de pasas y cacao (free) - A07</t>
  </si>
  <si>
    <t>A07</t>
  </si>
  <si>
    <t>Galletita de pasas y cacao (free) (caja)</t>
  </si>
  <si>
    <t>M125</t>
  </si>
  <si>
    <t xml:space="preserve">   PANACEA</t>
  </si>
  <si>
    <t>M028</t>
  </si>
  <si>
    <t xml:space="preserve">   PROPIONATO DE CALCIO</t>
  </si>
  <si>
    <t>Galletita de vainilla / cítricos - A08</t>
  </si>
  <si>
    <t>A08</t>
  </si>
  <si>
    <t>Galletita de vainilla / cítricos (caja)</t>
  </si>
  <si>
    <t>M164</t>
  </si>
  <si>
    <t xml:space="preserve">   EDULZUGAR</t>
  </si>
  <si>
    <t xml:space="preserve">   LECITINA DE SOJA</t>
  </si>
  <si>
    <t>M126</t>
  </si>
  <si>
    <t xml:space="preserve">   ESENCIA DE VAINILLA / NARANJA / LIMÓN</t>
  </si>
  <si>
    <t>Pan de molde - B01</t>
  </si>
  <si>
    <t>B01</t>
  </si>
  <si>
    <t>Pan de molde (caja)</t>
  </si>
  <si>
    <t>M127</t>
  </si>
  <si>
    <t xml:space="preserve">   AGUA</t>
  </si>
  <si>
    <t>M128</t>
  </si>
  <si>
    <t xml:space="preserve">   ACEITE DE GIRASOL</t>
  </si>
  <si>
    <t xml:space="preserve">   AZÚCAR</t>
  </si>
  <si>
    <t>M129</t>
  </si>
  <si>
    <t xml:space="preserve">   LECHE ENTERA EN POLVO</t>
  </si>
  <si>
    <t>M130</t>
  </si>
  <si>
    <t xml:space="preserve">   FIBRA C 200</t>
  </si>
  <si>
    <t>M131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</si>
  <si>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</si>
  <si>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</si>
  <si>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</si>
  <si>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</si>
  <si>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</si>
  <si>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</si>
  <si>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B02</t>
  </si>
  <si>
    <t>Budín de vainilla / cítricos (caja)</t>
  </si>
  <si>
    <t>M134</t>
  </si>
  <si>
    <t xml:space="preserve">   MARGARINA</t>
  </si>
  <si>
    <t>M135</t>
  </si>
  <si>
    <t xml:space="preserve">   POLVO DE HORNEAR</t>
  </si>
  <si>
    <t>M136</t>
  </si>
  <si>
    <t xml:space="preserve">   ESENCIA DE VAINILLA / LIMÓN / NARANJA</t>
  </si>
  <si>
    <t>M137</t>
  </si>
  <si>
    <t xml:space="preserve">   SORBATO DE POTASIO</t>
  </si>
  <si>
    <t>M138</t>
  </si>
  <si>
    <t>MOLDE DE PAPEL (PIROTÍN)</t>
  </si>
  <si>
    <t>Budín con chips de chocolate - B03</t>
  </si>
  <si>
    <t>B03</t>
  </si>
  <si>
    <t>Budín con chips de chocolate (caja)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</si>
</sst>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Calibri"/>
      <scheme val="minor"/>
    </font>
    <font>
      <sz val="9.0"/>
      <color theme="1"/>
      <name val="Montserrat"/>
    </font>
    <font>
      <b/>
      <sz val="9.0"/>
      <color rgb="FFFFFFFF"/>
      <name val="Montserrat"/>
    </font>
    <font/>
    <font>
      <i/>
      <sz val="9.0"/>
      <color rgb="FF2E7D32"/>
      <name val="Montserrat"/>
    </font>
    <font>
      <b/>
      <sz val="9.0"/>
      <color rgb="FF1B5E20"/>
      <name val="Montserrat"/>
    </font>
    <font>
      <b/>
      <sz val="9.0"/>
      <color rgb="FF0000FF"/>
      <name val="Montserrat"/>
    </font>
    <font>
      <sz val="9.0"/>
      <color rgb="FF1B5E20"/>
      <name val="Montserrat"/>
    </font>
    <font>
      <b/>
      <sz val="9.0"/>
      <color rgb="FF000000"/>
      <name val="Montserrat"/>
    </font>
    <font>
      <sz val="9.0"/>
      <color rgb="FFBDBDBD"/>
      <name val="Montserrat"/>
    </font>
    <font>
      <i/>
      <sz val="9.0"/>
      <color rgb="FF888888"/>
      <name val="Montserrat"/>
    </font>
    <font>
      <sz val="9.0"/>
      <color rgb="FF333333"/>
      <name val="Montserrat"/>
    </font>
    <font>
      <sz val="9.0"/>
      <color rgb="FF2E7D32"/>
      <name val="Montserrat"/>
    </font>
    <font>
      <b/>
      <sz val="10.0"/>
      <color rgb="FFFFFFFF"/>
      <name val="Montserrat"/>
    </font>
    <font>
      <sz val="9.0"/>
      <color rgb="FF888888"/>
      <name val="Montserrat"/>
    </font>
    <font>
      <b/>
      <sz val="9.0"/>
      <color rgb="FF2E7D32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388E3C"/>
        <bgColor rgb="FF388E3C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A5D6A7"/>
        <bgColor rgb="FFA5D6A7"/>
      </patternFill>
    </fill>
    <fill>
      <patternFill patternType="solid">
        <fgColor rgb="FFFAFBF7"/>
        <bgColor rgb="FFFAFBF7"/>
      </patternFill>
    </fill>
    <fill>
      <patternFill patternType="solid">
        <fgColor rgb="FFDCEDC8"/>
        <bgColor rgb="FFDCEDC8"/>
      </patternFill>
    </fill>
  </fills>
  <borders count="56">
    <border/>
    <border>
      <left style="medium">
        <color rgb="FF2E7D32"/>
      </left>
      <right style="thin">
        <color rgb="FFBFBFBF"/>
      </right>
      <top style="medium">
        <color rgb="FF2E7D32"/>
      </top>
    </border>
    <border>
      <top style="medium">
        <color rgb="FF2E7D32"/>
      </top>
      <bottom style="thin">
        <color rgb="FFBFBFBF"/>
      </bottom>
    </border>
    <border>
      <right style="thin">
        <color rgb="FFBFBFBF"/>
      </right>
      <top style="medium">
        <color rgb="FF2E7D32"/>
      </top>
      <bottom style="thin">
        <color rgb="FFBFBFBF"/>
      </bottom>
    </border>
    <border>
      <left style="dotted">
        <color rgb="FF81C784"/>
      </left>
      <top style="dotted">
        <color rgb="FF81C784"/>
      </top>
    </border>
    <border>
      <top style="dotted">
        <color rgb="FF81C784"/>
      </top>
    </border>
    <border>
      <right/>
      <top style="dotted">
        <color rgb="FF81C784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dotted">
        <color rgb="FF81C784"/>
      </left>
    </border>
    <border>
      <right/>
    </border>
    <border>
      <left style="thin">
        <color rgb="FFBFBFBF"/>
      </left>
    </border>
    <border>
      <left style="thin">
        <color rgb="FFBFBFBF"/>
      </left>
      <bottom/>
    </border>
    <border>
      <bottom/>
    </border>
    <border>
      <right/>
      <bottom/>
    </border>
    <border>
      <left style="dotted">
        <color rgb="FF81C784"/>
      </left>
      <bottom/>
    </border>
    <border>
      <left style="medium">
        <color rgb="FF2E7D32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/>
      <bottom style="medium">
        <color rgb="FF2E7D32"/>
      </bottom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</border>
    <border>
      <left style="medium">
        <color rgb="FF2E7D32"/>
      </left>
      <top style="thin">
        <color rgb="FFBFBFBF"/>
      </top>
      <bottom style="thin">
        <color rgb="FFBFBFBF"/>
      </bottom>
    </border>
    <border>
      <left style="medium">
        <color rgb="FF2E7D32"/>
      </left>
      <top style="medium">
        <color rgb="FF2E7D32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ck">
        <color rgb="FF2E7D32"/>
      </top>
    </border>
    <border>
      <left style="medium">
        <color rgb="FF2E7D32"/>
      </left>
      <top style="thick">
        <color rgb="FF2E7D32"/>
      </top>
      <bottom style="thin">
        <color rgb="FFBFBFBF"/>
      </bottom>
    </border>
    <border>
      <top style="thick">
        <color rgb="FF2E7D32"/>
      </top>
      <bottom style="thin">
        <color rgb="FFBFBFBF"/>
      </bottom>
    </border>
    <border>
      <right style="thin">
        <color rgb="FFBFBFBF"/>
      </right>
      <top style="thick">
        <color rgb="FF2E7D32"/>
      </top>
      <bottom style="thin">
        <color rgb="FFBFBFBF"/>
      </bottom>
    </border>
    <border>
      <left style="dotted">
        <color rgb="FF81C784"/>
      </left>
      <top style="thick">
        <color rgb="FF2E7D32"/>
      </top>
    </border>
    <border>
      <top style="thick">
        <color rgb="FF2E7D32"/>
      </top>
    </border>
    <border>
      <right style="thick">
        <color rgb="FF2E7D32"/>
      </right>
      <top style="thick">
        <color rgb="FF2E7D32"/>
      </top>
    </border>
    <border>
      <left style="thick">
        <color rgb="FF2E7D32"/>
      </left>
      <top style="thin">
        <color rgb="FFBFBFBF"/>
      </top>
      <bottom style="thin">
        <color rgb="FFBFBFBF"/>
      </bottom>
    </border>
    <border>
      <right style="thick">
        <color rgb="FF2E7D32"/>
      </right>
    </border>
    <border>
      <right style="thick">
        <color rgb="FF2E7D32"/>
      </right>
      <bottom/>
    </border>
    <border>
      <left style="thick">
        <color rgb="FF2E7D32"/>
      </left>
      <right style="thin">
        <color rgb="FFBFBFBF"/>
      </right>
    </border>
    <border>
      <left style="thin">
        <color rgb="FFBFBFBF"/>
      </left>
      <right style="thick">
        <color rgb="FF2E7D32"/>
      </right>
      <top style="thin">
        <color rgb="FFBFBFBF"/>
      </top>
    </border>
    <border>
      <left style="thick">
        <color rgb="FF2E7D32"/>
      </left>
      <right style="thin">
        <color rgb="FFBFBFBF"/>
      </right>
      <bottom/>
    </border>
    <border>
      <left style="thin">
        <color rgb="FFBFBFBF"/>
      </left>
      <right style="thick">
        <color rgb="FF2E7D32"/>
      </right>
      <bottom/>
    </border>
    <border>
      <left style="thick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ck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</border>
    <border>
      <right style="thick">
        <color rgb="FF2E7D32"/>
      </right>
      <top style="thin">
        <color rgb="FFBFBFBF"/>
      </top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4" fontId="5" numFmtId="0" xfId="0" applyAlignment="1" applyBorder="1" applyFill="1" applyFont="1">
      <alignment horizontal="right" shrinkToFit="0" vertical="center" wrapText="0"/>
    </xf>
    <xf borderId="8" fillId="0" fontId="3" numFmtId="0" xfId="0" applyBorder="1" applyFont="1"/>
    <xf borderId="9" fillId="5" fontId="6" numFmtId="1" xfId="0" applyAlignment="1" applyBorder="1" applyFill="1" applyFont="1" applyNumberFormat="1">
      <alignment horizontal="center" readingOrder="0" shrinkToFit="0" vertical="center" wrapText="0"/>
    </xf>
    <xf borderId="10" fillId="4" fontId="7" numFmtId="0" xfId="0" applyAlignment="1" applyBorder="1" applyFill="1" applyFont="1">
      <alignment horizontal="left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9" fillId="5" fontId="6" numFmtId="1" xfId="0" applyAlignment="1" applyBorder="1" applyFill="1" applyFont="1" applyNumberFormat="1">
      <alignment horizontal="center" shrinkToFit="0" vertical="center" wrapText="0"/>
    </xf>
    <xf borderId="15" fillId="0" fontId="3" numFmtId="0" xfId="0" applyBorder="1" applyFont="1"/>
    <xf borderId="9" fillId="5" fontId="6" numFmtId="9" xfId="0" applyAlignment="1" applyBorder="1" applyFill="1" applyFont="1" applyNumberFormat="1">
      <alignment horizontal="center" shrinkToFit="0" vertical="center" wrapText="0"/>
    </xf>
    <xf borderId="9" fillId="6" fontId="8" numFmtId="4" xfId="0" applyAlignment="1" applyBorder="1" applyFill="1" applyFont="1" applyNumberFormat="1">
      <alignment horizontal="center" shrinkToFit="0" vertical="center" wrapText="0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7" fontId="2" numFmtId="0" xfId="0" applyAlignment="1" applyBorder="1" applyFill="1" applyFont="1">
      <alignment horizontal="center" shrinkToFit="0" vertical="center" wrapText="0"/>
    </xf>
    <xf borderId="21" fillId="7" fontId="2" numFmtId="0" xfId="0" applyAlignment="1" applyBorder="1" applyFill="1" applyFont="1">
      <alignment horizontal="center" shrinkToFit="0" vertical="center" wrapText="0"/>
    </xf>
    <xf borderId="7" fillId="7" fontId="2" numFmtId="0" xfId="0" applyAlignment="1" applyBorder="1" applyFill="1" applyFont="1">
      <alignment horizontal="center" shrinkToFit="0" vertical="center" wrapText="0"/>
    </xf>
    <xf borderId="22" fillId="0" fontId="3" numFmtId="0" xfId="0" applyBorder="1" applyFont="1"/>
    <xf borderId="23" fillId="0" fontId="3" numFmtId="0" xfId="0" applyBorder="1" applyFont="1"/>
    <xf borderId="21" fillId="7" fontId="2" numFmtId="0" xfId="0" applyAlignment="1" applyBorder="1" applyFill="1" applyFont="1">
      <alignment horizontal="center" readingOrder="0" shrinkToFit="0" vertical="center" wrapText="0"/>
    </xf>
    <xf borderId="24" fillId="0" fontId="3" numFmtId="0" xfId="0" applyBorder="1" applyFont="1"/>
    <xf borderId="25" fillId="0" fontId="3" numFmtId="0" xfId="0" applyBorder="1" applyFont="1"/>
    <xf borderId="26" fillId="8" fontId="2" numFmtId="0" xfId="0" applyAlignment="1" applyBorder="1" applyFill="1" applyFont="1">
      <alignment horizontal="center" shrinkToFit="0" vertical="center" wrapText="0"/>
    </xf>
    <xf borderId="27" fillId="9" fontId="5" numFmtId="0" xfId="0" applyAlignment="1" applyBorder="1" applyFill="1" applyFont="1">
      <alignment horizontal="center" shrinkToFit="0" vertical="center" wrapText="0"/>
    </xf>
    <xf borderId="9" fillId="9" fontId="5" numFmtId="0" xfId="0" applyAlignment="1" applyBorder="1" applyFill="1" applyFont="1">
      <alignment horizontal="center" shrinkToFit="0" vertical="center" wrapText="0"/>
    </xf>
    <xf borderId="9" fillId="9" fontId="5" numFmtId="0" xfId="0" applyAlignment="1" applyBorder="1" applyFill="1" applyFont="1">
      <alignment horizontal="left" shrinkToFit="0" vertical="center" wrapText="0"/>
    </xf>
    <xf borderId="9" fillId="9" fontId="9" numFmtId="0" xfId="0" applyAlignment="1" applyBorder="1" applyFill="1" applyFont="1">
      <alignment horizontal="center" shrinkToFit="0" vertical="center" wrapText="0"/>
    </xf>
    <xf borderId="9" fillId="9" fontId="5" numFmtId="4" xfId="0" applyAlignment="1" applyBorder="1" applyFill="1" applyFont="1" applyNumberFormat="1">
      <alignment horizontal="center" shrinkToFit="0" vertical="center" wrapText="0"/>
    </xf>
    <xf borderId="28" fillId="9" fontId="10" numFmtId="0" xfId="0" applyAlignment="1" applyBorder="1" applyFill="1" applyFont="1">
      <alignment horizontal="left" shrinkToFit="0" vertical="center" wrapText="0"/>
    </xf>
    <xf borderId="27" fillId="6" fontId="11" numFmtId="0" xfId="0" applyAlignment="1" applyBorder="1" applyFill="1" applyFont="1">
      <alignment horizontal="center" shrinkToFit="0" vertical="center" wrapText="0"/>
    </xf>
    <xf borderId="9" fillId="6" fontId="11" numFmtId="0" xfId="0" applyAlignment="1" applyBorder="1" applyFill="1" applyFont="1">
      <alignment horizontal="center" shrinkToFit="0" vertical="center" wrapText="0"/>
    </xf>
    <xf borderId="9" fillId="6" fontId="11" numFmtId="0" xfId="0" applyAlignment="1" applyBorder="1" applyFill="1" applyFont="1">
      <alignment horizontal="left" shrinkToFit="0" vertical="center" wrapText="0"/>
    </xf>
    <xf borderId="9" fillId="6" fontId="5" numFmtId="0" xfId="0" applyAlignment="1" applyBorder="1" applyFill="1" applyFont="1">
      <alignment horizontal="center" shrinkToFit="0" vertical="center" wrapText="0"/>
    </xf>
    <xf borderId="9" fillId="3" fontId="12" numFmtId="164" xfId="0" applyAlignment="1" applyBorder="1" applyFill="1" applyFont="1" applyNumberFormat="1">
      <alignment horizontal="center" shrinkToFit="0" vertical="center" wrapText="0"/>
    </xf>
    <xf borderId="9" fillId="6" fontId="11" numFmtId="4" xfId="0" applyAlignment="1" applyBorder="1" applyFill="1" applyFont="1" applyNumberFormat="1">
      <alignment horizontal="center" shrinkToFit="0" vertical="center" wrapText="0"/>
    </xf>
    <xf borderId="28" fillId="6" fontId="10" numFmtId="0" xfId="0" applyAlignment="1" applyBorder="1" applyFill="1" applyFont="1">
      <alignment horizontal="left" shrinkToFit="0" vertical="center" wrapText="0"/>
    </xf>
    <xf borderId="27" fillId="4" fontId="5" numFmtId="0" xfId="0" applyAlignment="1" applyBorder="1" applyFill="1" applyFont="1">
      <alignment horizontal="center" shrinkToFit="0" vertical="center" wrapText="0"/>
    </xf>
    <xf borderId="9" fillId="4" fontId="5" numFmtId="164" xfId="0" applyAlignment="1" applyBorder="1" applyFill="1" applyFont="1" applyNumberFormat="1">
      <alignment horizontal="center" shrinkToFit="0" vertical="center" wrapText="0"/>
    </xf>
    <xf borderId="9" fillId="4" fontId="5" numFmtId="4" xfId="0" applyAlignment="1" applyBorder="1" applyFill="1" applyFont="1" applyNumberFormat="1">
      <alignment horizontal="center" shrinkToFit="0" vertical="center" wrapText="0"/>
    </xf>
    <xf borderId="9" fillId="4" fontId="5" numFmtId="0" xfId="0" applyAlignment="1" applyBorder="1" applyFill="1" applyFont="1">
      <alignment horizontal="center" shrinkToFit="0" vertical="center" wrapText="0"/>
    </xf>
    <xf borderId="28" fillId="4" fontId="5" numFmtId="0" xfId="0" applyAlignment="1" applyBorder="1" applyFill="1" applyFont="1">
      <alignment horizontal="left" shrinkToFit="0" vertical="center" wrapText="0"/>
    </xf>
    <xf borderId="29" fillId="10" fontId="5" numFmtId="0" xfId="0" applyAlignment="1" applyBorder="1" applyFill="1" applyFont="1">
      <alignment horizontal="left" shrinkToFit="0" vertical="center" wrapText="0"/>
    </xf>
    <xf borderId="27" fillId="11" fontId="11" numFmtId="0" xfId="0" applyAlignment="1" applyBorder="1" applyFill="1" applyFont="1">
      <alignment horizontal="center" shrinkToFit="0" vertical="center" wrapText="0"/>
    </xf>
    <xf borderId="9" fillId="11" fontId="11" numFmtId="0" xfId="0" applyAlignment="1" applyBorder="1" applyFill="1" applyFont="1">
      <alignment horizontal="center" shrinkToFit="0" vertical="center" wrapText="0"/>
    </xf>
    <xf borderId="9" fillId="11" fontId="11" numFmtId="0" xfId="0" applyAlignment="1" applyBorder="1" applyFill="1" applyFont="1">
      <alignment horizontal="left" shrinkToFit="0" vertical="center" wrapText="0"/>
    </xf>
    <xf borderId="9" fillId="11" fontId="5" numFmtId="0" xfId="0" applyAlignment="1" applyBorder="1" applyFill="1" applyFont="1">
      <alignment horizontal="center" shrinkToFit="0" vertical="center" wrapText="0"/>
    </xf>
    <xf borderId="9" fillId="11" fontId="9" numFmtId="0" xfId="0" applyAlignment="1" applyBorder="1" applyFill="1" applyFont="1">
      <alignment horizontal="center" shrinkToFit="0" vertical="center" wrapText="0"/>
    </xf>
    <xf borderId="9" fillId="11" fontId="11" numFmtId="3" xfId="0" applyAlignment="1" applyBorder="1" applyFill="1" applyFont="1" applyNumberFormat="1">
      <alignment horizontal="center" shrinkToFit="0" vertical="center" wrapText="0"/>
    </xf>
    <xf borderId="28" fillId="11" fontId="10" numFmtId="0" xfId="0" applyAlignment="1" applyBorder="1" applyFill="1" applyFont="1">
      <alignment horizontal="left" shrinkToFit="0" vertical="center" wrapText="0"/>
    </xf>
    <xf borderId="30" fillId="2" fontId="2" numFmtId="0" xfId="0" applyAlignment="1" applyBorder="1" applyFill="1" applyFont="1">
      <alignment horizontal="center" shrinkToFit="0" vertical="center" wrapText="0"/>
    </xf>
    <xf borderId="31" fillId="9" fontId="5" numFmtId="0" xfId="0" applyAlignment="1" applyBorder="1" applyFill="1" applyFont="1">
      <alignment horizontal="center" shrinkToFit="0" vertical="center" wrapText="0"/>
    </xf>
    <xf borderId="32" fillId="9" fontId="5" numFmtId="0" xfId="0" applyAlignment="1" applyBorder="1" applyFill="1" applyFont="1">
      <alignment horizontal="center" shrinkToFit="0" vertical="center" wrapText="0"/>
    </xf>
    <xf borderId="32" fillId="9" fontId="5" numFmtId="0" xfId="0" applyAlignment="1" applyBorder="1" applyFill="1" applyFont="1">
      <alignment horizontal="left" shrinkToFit="0" vertical="center" wrapText="0"/>
    </xf>
    <xf borderId="32" fillId="9" fontId="9" numFmtId="0" xfId="0" applyAlignment="1" applyBorder="1" applyFill="1" applyFont="1">
      <alignment horizontal="center" shrinkToFit="0" vertical="center" wrapText="0"/>
    </xf>
    <xf borderId="32" fillId="9" fontId="5" numFmtId="4" xfId="0" applyAlignment="1" applyBorder="1" applyFill="1" applyFont="1" applyNumberFormat="1">
      <alignment horizontal="center" shrinkToFit="0" vertical="center" wrapText="0"/>
    </xf>
    <xf borderId="33" fillId="9" fontId="10" numFmtId="0" xfId="0" applyAlignment="1" applyBorder="1" applyFill="1" applyFont="1">
      <alignment horizontal="left" shrinkToFit="0" vertical="center" wrapText="0"/>
    </xf>
    <xf borderId="34" fillId="2" fontId="2" numFmtId="0" xfId="0" applyAlignment="1" applyBorder="1" applyFill="1" applyFont="1">
      <alignment horizontal="center" shrinkToFit="0" vertical="center" wrapText="0"/>
    </xf>
    <xf borderId="35" fillId="2" fontId="13" numFmtId="0" xfId="0" applyAlignment="1" applyBorder="1" applyFill="1" applyFont="1">
      <alignment horizontal="center" shrinkToFit="0" vertical="center" wrapText="0"/>
    </xf>
    <xf borderId="36" fillId="0" fontId="3" numFmtId="0" xfId="0" applyBorder="1" applyFont="1"/>
    <xf borderId="37" fillId="0" fontId="3" numFmtId="0" xfId="0" applyBorder="1" applyFont="1"/>
    <xf borderId="38" fillId="3" fontId="4" numFmtId="0" xfId="0" applyAlignment="1" applyBorder="1" applyFill="1" applyFont="1">
      <alignment horizontal="center" readingOrder="0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4" fontId="5" numFmtId="0" xfId="0" applyAlignment="1" applyBorder="1" applyFill="1" applyFont="1">
      <alignment horizontal="right" readingOrder="0" shrinkToFit="0" vertical="center" wrapText="0"/>
    </xf>
    <xf borderId="42" fillId="0" fontId="3" numFmtId="0" xfId="0" applyBorder="1" applyFont="1"/>
    <xf borderId="41" fillId="4" fontId="5" numFmtId="0" xfId="0" applyAlignment="1" applyBorder="1" applyFill="1" applyFont="1">
      <alignment horizontal="right" shrinkToFit="0" vertical="center" wrapText="0"/>
    </xf>
    <xf borderId="43" fillId="0" fontId="3" numFmtId="0" xfId="0" applyBorder="1" applyFont="1"/>
    <xf borderId="44" fillId="7" fontId="2" numFmtId="0" xfId="0" applyAlignment="1" applyBorder="1" applyFill="1" applyFont="1">
      <alignment horizontal="center" shrinkToFit="0" vertical="center" wrapText="0"/>
    </xf>
    <xf borderId="45" fillId="7" fontId="2" numFmtId="0" xfId="0" applyAlignment="1" applyBorder="1" applyFill="1" applyFont="1">
      <alignment horizontal="center" readingOrder="0" shrinkToFit="0" vertical="center" wrapText="0"/>
    </xf>
    <xf borderId="46" fillId="0" fontId="3" numFmtId="0" xfId="0" applyBorder="1" applyFont="1"/>
    <xf borderId="47" fillId="0" fontId="3" numFmtId="0" xfId="0" applyBorder="1" applyFont="1"/>
    <xf borderId="48" fillId="9" fontId="5" numFmtId="0" xfId="0" applyAlignment="1" applyBorder="1" applyFill="1" applyFont="1">
      <alignment horizontal="center" shrinkToFit="0" vertical="center" wrapText="0"/>
    </xf>
    <xf borderId="49" fillId="9" fontId="14" numFmtId="0" xfId="0" applyAlignment="1" applyBorder="1" applyFill="1" applyFont="1">
      <alignment horizontal="left" shrinkToFit="0" vertical="center" wrapText="0"/>
    </xf>
    <xf borderId="50" fillId="12" fontId="5" numFmtId="0" xfId="0" applyAlignment="1" applyBorder="1" applyFill="1" applyFont="1">
      <alignment horizontal="center" shrinkToFit="0" vertical="center" wrapText="0"/>
    </xf>
    <xf borderId="9" fillId="12" fontId="5" numFmtId="0" xfId="0" applyAlignment="1" applyBorder="1" applyFill="1" applyFont="1">
      <alignment horizontal="center" shrinkToFit="0" vertical="center" wrapText="0"/>
    </xf>
    <xf borderId="9" fillId="12" fontId="5" numFmtId="0" xfId="0" applyAlignment="1" applyBorder="1" applyFill="1" applyFont="1">
      <alignment horizontal="left" shrinkToFit="0" vertical="center" wrapText="0"/>
    </xf>
    <xf borderId="9" fillId="12" fontId="15" numFmtId="164" xfId="0" applyAlignment="1" applyBorder="1" applyFill="1" applyFont="1" applyNumberFormat="1">
      <alignment horizontal="center" shrinkToFit="0" vertical="center" wrapText="0"/>
    </xf>
    <xf borderId="9" fillId="12" fontId="5" numFmtId="4" xfId="0" applyAlignment="1" applyBorder="1" applyFill="1" applyFont="1" applyNumberFormat="1">
      <alignment horizontal="center" shrinkToFit="0" vertical="center" wrapText="0"/>
    </xf>
    <xf borderId="51" fillId="12" fontId="14" numFmtId="0" xfId="0" applyAlignment="1" applyBorder="1" applyFill="1" applyFont="1">
      <alignment horizontal="left" shrinkToFit="0" vertical="center" wrapText="0"/>
    </xf>
    <xf borderId="50" fillId="6" fontId="11" numFmtId="0" xfId="0" applyAlignment="1" applyBorder="1" applyFill="1" applyFont="1">
      <alignment horizontal="center" shrinkToFit="0" vertical="center" wrapText="0"/>
    </xf>
    <xf borderId="51" fillId="6" fontId="14" numFmtId="0" xfId="0" applyAlignment="1" applyBorder="1" applyFill="1" applyFont="1">
      <alignment horizontal="left" shrinkToFit="0" vertical="center" wrapText="0"/>
    </xf>
    <xf borderId="51" fillId="6" fontId="10" numFmtId="0" xfId="0" applyAlignment="1" applyBorder="1" applyFill="1" applyFont="1">
      <alignment horizontal="left" shrinkToFit="0" vertical="center" wrapText="0"/>
    </xf>
    <xf borderId="50" fillId="4" fontId="5" numFmtId="0" xfId="0" applyAlignment="1" applyBorder="1" applyFill="1" applyFont="1">
      <alignment horizontal="center" shrinkToFit="0" vertical="center" wrapText="0"/>
    </xf>
    <xf borderId="51" fillId="4" fontId="5" numFmtId="0" xfId="0" applyAlignment="1" applyBorder="1" applyFill="1" applyFont="1">
      <alignment horizontal="left" shrinkToFit="0" vertical="center" wrapText="0"/>
    </xf>
    <xf borderId="41" fillId="10" fontId="5" numFmtId="0" xfId="0" applyAlignment="1" applyBorder="1" applyFill="1" applyFont="1">
      <alignment horizontal="left" shrinkToFit="0" vertical="center" wrapText="0"/>
    </xf>
    <xf borderId="52" fillId="0" fontId="3" numFmtId="0" xfId="0" applyBorder="1" applyFont="1"/>
    <xf borderId="50" fillId="11" fontId="11" numFmtId="0" xfId="0" applyAlignment="1" applyBorder="1" applyFill="1" applyFont="1">
      <alignment horizontal="center" shrinkToFit="0" vertical="center" wrapText="0"/>
    </xf>
    <xf borderId="51" fillId="11" fontId="14" numFmtId="0" xfId="0" applyAlignment="1" applyBorder="1" applyFill="1" applyFont="1">
      <alignment horizontal="left" shrinkToFit="0" vertical="center" wrapText="0"/>
    </xf>
    <xf borderId="53" fillId="11" fontId="11" numFmtId="0" xfId="0" applyAlignment="1" applyBorder="1" applyFill="1" applyFont="1">
      <alignment horizontal="center" shrinkToFit="0" vertical="center" wrapText="0"/>
    </xf>
    <xf borderId="54" fillId="11" fontId="11" numFmtId="0" xfId="0" applyAlignment="1" applyBorder="1" applyFill="1" applyFont="1">
      <alignment horizontal="center" shrinkToFit="0" vertical="center" wrapText="0"/>
    </xf>
    <xf borderId="54" fillId="11" fontId="11" numFmtId="0" xfId="0" applyAlignment="1" applyBorder="1" applyFill="1" applyFont="1">
      <alignment horizontal="left" shrinkToFit="0" vertical="center" wrapText="0"/>
    </xf>
    <xf borderId="54" fillId="11" fontId="5" numFmtId="0" xfId="0" applyAlignment="1" applyBorder="1" applyFill="1" applyFont="1">
      <alignment horizontal="center" shrinkToFit="0" vertical="center" wrapText="0"/>
    </xf>
    <xf borderId="54" fillId="11" fontId="9" numFmtId="0" xfId="0" applyAlignment="1" applyBorder="1" applyFill="1" applyFont="1">
      <alignment horizontal="center" shrinkToFit="0" vertical="center" wrapText="0"/>
    </xf>
    <xf borderId="54" fillId="11" fontId="11" numFmtId="3" xfId="0" applyAlignment="1" applyBorder="1" applyFill="1" applyFont="1" applyNumberFormat="1">
      <alignment horizontal="center" shrinkToFit="0" vertical="center" wrapText="0"/>
    </xf>
    <xf borderId="55" fillId="11" fontId="1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89</xdr:row>
      <xdr:rowOff>171450</xdr:rowOff>
    </xdr:from>
    <xdr:ext cx="2952750" cy="1971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teo AlbarracÍn" id="{ef50f02f-2d6f-4d06-a5d7-95fde7328da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6" dT="2026-06-23T22:31:01.00" personId="{ef50f02f-2d6f-4d06-a5d7-95fde7328dac}" id="{180e2472-7d68-4565-af40-1daa5c32d32e}" done="0">
    <x18tc:text xml:space="preserve">Es bastante bajo. Analizar agua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6.0"/>
    <col customWidth="1" min="3" max="3" width="13.0"/>
    <col customWidth="1" min="4" max="4" width="40.0"/>
    <col customWidth="1" min="5" max="10" width="4.0"/>
    <col customWidth="1" min="11" max="11" width="9.0"/>
    <col customWidth="1" min="12" max="12" width="13.0"/>
    <col customWidth="1" min="13" max="13" width="8.0"/>
    <col customWidth="1" min="14" max="14" width="28.0"/>
    <col customWidth="1" min="15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"/>
      <c r="C2" s="3" t="s">
        <v>0</v>
      </c>
      <c r="D2" s="4"/>
      <c r="E2" s="4"/>
      <c r="F2" s="4"/>
      <c r="G2" s="4"/>
      <c r="H2" s="4"/>
      <c r="I2" s="4"/>
      <c r="J2" s="4"/>
      <c r="K2" s="5"/>
      <c r="L2" s="6" t="s">
        <v>1</v>
      </c>
      <c r="M2" s="7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9" t="s">
        <v>2</v>
      </c>
      <c r="C3" s="10"/>
      <c r="D3" s="11">
        <v>1.0</v>
      </c>
      <c r="E3" s="12" t="str">
        <f>"Línea: Gourmet     |     Versión n°: 1"&amp;CHAR(10)&amp;CHAR(10)&amp;"Lote = "&amp;D3&amp;" cajas × "&amp;D4&amp;" unid./caja = "&amp;(D3*D4)&amp;" unidades"&amp;CHAR(10)&amp;"Producto terminado = "&amp;TEXT(D7,"#,##0.00")&amp;" kg"&amp;CHAR(10)&amp;"Mezcla a preparar = "&amp;TEXT(D8,"#,##0.00")&amp;" kg   (rendimiento "&amp;TEXT(D6,"0%")&amp;")"</f>
        <v>Línea: Gourmet     |     Versión n°: 1
Lote = 1 cajas × 20 unid./caja = 20 unidades
Producto terminado = 3,00 kg
Mezcla a preparar = 3,41 kg   (rendimiento 88%)</v>
      </c>
      <c r="F3" s="13"/>
      <c r="G3" s="13"/>
      <c r="H3" s="13"/>
      <c r="I3" s="13"/>
      <c r="J3" s="13"/>
      <c r="K3" s="14"/>
      <c r="L3" s="15"/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9" t="s">
        <v>3</v>
      </c>
      <c r="C4" s="10"/>
      <c r="D4" s="17">
        <v>20.0</v>
      </c>
      <c r="E4" s="18"/>
      <c r="K4" s="16"/>
      <c r="L4" s="15"/>
      <c r="N4" s="1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9" t="s">
        <v>4</v>
      </c>
      <c r="C5" s="10"/>
      <c r="D5" s="17">
        <v>150.0</v>
      </c>
      <c r="E5" s="18"/>
      <c r="K5" s="16"/>
      <c r="L5" s="15"/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5</v>
      </c>
      <c r="C6" s="10"/>
      <c r="D6" s="19">
        <v>0.88</v>
      </c>
      <c r="E6" s="18"/>
      <c r="K6" s="16"/>
      <c r="L6" s="15"/>
      <c r="N6" s="1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6</v>
      </c>
      <c r="C7" s="10"/>
      <c r="D7" s="20">
        <f>D3*D4*D5/1000</f>
        <v>3</v>
      </c>
      <c r="E7" s="18"/>
      <c r="K7" s="16"/>
      <c r="L7" s="15"/>
      <c r="N7" s="1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7</v>
      </c>
      <c r="C8" s="10"/>
      <c r="D8" s="20">
        <f>D7/D6</f>
        <v>3.409090909</v>
      </c>
      <c r="E8" s="21"/>
      <c r="F8" s="22"/>
      <c r="G8" s="22"/>
      <c r="H8" s="22"/>
      <c r="I8" s="22"/>
      <c r="J8" s="22"/>
      <c r="K8" s="23"/>
      <c r="L8" s="24"/>
      <c r="M8" s="22"/>
      <c r="N8" s="2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5" t="s">
        <v>8</v>
      </c>
      <c r="C9" s="26" t="s">
        <v>9</v>
      </c>
      <c r="D9" s="26" t="s">
        <v>10</v>
      </c>
      <c r="E9" s="27" t="s">
        <v>11</v>
      </c>
      <c r="F9" s="28"/>
      <c r="G9" s="28"/>
      <c r="H9" s="28"/>
      <c r="I9" s="28"/>
      <c r="J9" s="29"/>
      <c r="K9" s="26" t="s">
        <v>12</v>
      </c>
      <c r="L9" s="30" t="s">
        <v>13</v>
      </c>
      <c r="M9" s="30" t="s">
        <v>14</v>
      </c>
      <c r="N9" s="30" t="s">
        <v>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31"/>
      <c r="C10" s="32"/>
      <c r="D10" s="32"/>
      <c r="E10" s="33" t="s">
        <v>16</v>
      </c>
      <c r="F10" s="33" t="s">
        <v>17</v>
      </c>
      <c r="G10" s="33" t="s">
        <v>18</v>
      </c>
      <c r="H10" s="33" t="s">
        <v>19</v>
      </c>
      <c r="I10" s="33" t="s">
        <v>20</v>
      </c>
      <c r="J10" s="33" t="s">
        <v>21</v>
      </c>
      <c r="K10" s="32"/>
      <c r="L10" s="32"/>
      <c r="M10" s="32"/>
      <c r="N10" s="3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4">
        <v>1.0</v>
      </c>
      <c r="C11" s="35" t="s">
        <v>22</v>
      </c>
      <c r="D11" s="36" t="s">
        <v>23</v>
      </c>
      <c r="E11" s="35" t="s">
        <v>24</v>
      </c>
      <c r="F11" s="35"/>
      <c r="G11" s="35"/>
      <c r="H11" s="35"/>
      <c r="I11" s="35"/>
      <c r="J11" s="35"/>
      <c r="K11" s="37" t="s">
        <v>25</v>
      </c>
      <c r="L11" s="38">
        <f>$D$3</f>
        <v>1</v>
      </c>
      <c r="M11" s="35" t="s">
        <v>26</v>
      </c>
      <c r="N11" s="39" t="s">
        <v>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0">
        <v>2.0</v>
      </c>
      <c r="C12" s="41" t="s">
        <v>28</v>
      </c>
      <c r="D12" s="42" t="s">
        <v>29</v>
      </c>
      <c r="E12" s="43"/>
      <c r="F12" s="43" t="s">
        <v>24</v>
      </c>
      <c r="G12" s="43"/>
      <c r="H12" s="43"/>
      <c r="I12" s="43"/>
      <c r="J12" s="43"/>
      <c r="K12" s="44">
        <v>0.265</v>
      </c>
      <c r="L12" s="45">
        <f t="shared" ref="L12:L28" si="1">$D$8*K12</f>
        <v>0.9034090909</v>
      </c>
      <c r="M12" s="41" t="s">
        <v>30</v>
      </c>
      <c r="N12" s="4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0">
        <v>3.0</v>
      </c>
      <c r="C13" s="41" t="s">
        <v>31</v>
      </c>
      <c r="D13" s="42" t="s">
        <v>32</v>
      </c>
      <c r="E13" s="43"/>
      <c r="F13" s="43" t="s">
        <v>24</v>
      </c>
      <c r="G13" s="43"/>
      <c r="H13" s="43"/>
      <c r="I13" s="43"/>
      <c r="J13" s="43"/>
      <c r="K13" s="44">
        <v>0.18</v>
      </c>
      <c r="L13" s="45">
        <f t="shared" si="1"/>
        <v>0.6136363636</v>
      </c>
      <c r="M13" s="41" t="s">
        <v>30</v>
      </c>
      <c r="N13" s="4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0">
        <v>4.0</v>
      </c>
      <c r="C14" s="41" t="s">
        <v>33</v>
      </c>
      <c r="D14" s="42" t="s">
        <v>34</v>
      </c>
      <c r="E14" s="43"/>
      <c r="F14" s="43" t="s">
        <v>24</v>
      </c>
      <c r="G14" s="43"/>
      <c r="H14" s="43"/>
      <c r="I14" s="43"/>
      <c r="J14" s="43"/>
      <c r="K14" s="44">
        <v>0.15</v>
      </c>
      <c r="L14" s="45">
        <f t="shared" si="1"/>
        <v>0.5113636364</v>
      </c>
      <c r="M14" s="41" t="s">
        <v>30</v>
      </c>
      <c r="N14" s="4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0">
        <v>5.0</v>
      </c>
      <c r="C15" s="41" t="s">
        <v>35</v>
      </c>
      <c r="D15" s="42" t="s">
        <v>36</v>
      </c>
      <c r="E15" s="43"/>
      <c r="F15" s="43" t="s">
        <v>24</v>
      </c>
      <c r="G15" s="43"/>
      <c r="H15" s="43"/>
      <c r="I15" s="43"/>
      <c r="J15" s="43"/>
      <c r="K15" s="44">
        <v>0.14</v>
      </c>
      <c r="L15" s="45">
        <f t="shared" si="1"/>
        <v>0.4772727273</v>
      </c>
      <c r="M15" s="41" t="s">
        <v>30</v>
      </c>
      <c r="N15" s="4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40">
        <v>6.0</v>
      </c>
      <c r="C16" s="41" t="s">
        <v>37</v>
      </c>
      <c r="D16" s="42" t="s">
        <v>38</v>
      </c>
      <c r="E16" s="43"/>
      <c r="F16" s="43" t="s">
        <v>24</v>
      </c>
      <c r="G16" s="43"/>
      <c r="H16" s="43"/>
      <c r="I16" s="43"/>
      <c r="J16" s="43"/>
      <c r="K16" s="44">
        <v>0.09</v>
      </c>
      <c r="L16" s="45">
        <f t="shared" si="1"/>
        <v>0.3068181818</v>
      </c>
      <c r="M16" s="41" t="s">
        <v>30</v>
      </c>
      <c r="N16" s="4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40">
        <v>7.0</v>
      </c>
      <c r="C17" s="41" t="s">
        <v>39</v>
      </c>
      <c r="D17" s="42" t="s">
        <v>40</v>
      </c>
      <c r="E17" s="43"/>
      <c r="F17" s="43" t="s">
        <v>24</v>
      </c>
      <c r="G17" s="43"/>
      <c r="H17" s="43"/>
      <c r="I17" s="43"/>
      <c r="J17" s="43"/>
      <c r="K17" s="44">
        <v>0.06</v>
      </c>
      <c r="L17" s="45">
        <f t="shared" si="1"/>
        <v>0.2045454545</v>
      </c>
      <c r="M17" s="41" t="s">
        <v>30</v>
      </c>
      <c r="N17" s="4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>
        <v>8.0</v>
      </c>
      <c r="C18" s="41" t="s">
        <v>41</v>
      </c>
      <c r="D18" s="42" t="s">
        <v>42</v>
      </c>
      <c r="E18" s="43"/>
      <c r="F18" s="43" t="s">
        <v>24</v>
      </c>
      <c r="G18" s="43"/>
      <c r="H18" s="43"/>
      <c r="I18" s="43"/>
      <c r="J18" s="43"/>
      <c r="K18" s="44">
        <v>0.04</v>
      </c>
      <c r="L18" s="45">
        <f t="shared" si="1"/>
        <v>0.1363636364</v>
      </c>
      <c r="M18" s="41" t="s">
        <v>30</v>
      </c>
      <c r="N18" s="4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>
        <v>9.0</v>
      </c>
      <c r="C19" s="41" t="s">
        <v>43</v>
      </c>
      <c r="D19" s="42" t="s">
        <v>44</v>
      </c>
      <c r="E19" s="43"/>
      <c r="F19" s="43" t="s">
        <v>24</v>
      </c>
      <c r="G19" s="43"/>
      <c r="H19" s="43"/>
      <c r="I19" s="43"/>
      <c r="J19" s="43"/>
      <c r="K19" s="44">
        <v>0.02</v>
      </c>
      <c r="L19" s="45">
        <f t="shared" si="1"/>
        <v>0.06818181818</v>
      </c>
      <c r="M19" s="41" t="s">
        <v>30</v>
      </c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>
        <v>10.0</v>
      </c>
      <c r="C20" s="41" t="s">
        <v>45</v>
      </c>
      <c r="D20" s="42" t="s">
        <v>46</v>
      </c>
      <c r="E20" s="43"/>
      <c r="F20" s="43" t="s">
        <v>24</v>
      </c>
      <c r="G20" s="43"/>
      <c r="H20" s="43"/>
      <c r="I20" s="43"/>
      <c r="J20" s="43"/>
      <c r="K20" s="44">
        <v>0.02</v>
      </c>
      <c r="L20" s="45">
        <f t="shared" si="1"/>
        <v>0.06818181818</v>
      </c>
      <c r="M20" s="41" t="s">
        <v>30</v>
      </c>
      <c r="N20" s="4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0">
        <v>11.0</v>
      </c>
      <c r="C21" s="41" t="s">
        <v>47</v>
      </c>
      <c r="D21" s="42" t="s">
        <v>48</v>
      </c>
      <c r="E21" s="43"/>
      <c r="F21" s="43" t="s">
        <v>24</v>
      </c>
      <c r="G21" s="43"/>
      <c r="H21" s="43"/>
      <c r="I21" s="43"/>
      <c r="J21" s="43"/>
      <c r="K21" s="44">
        <v>0.008</v>
      </c>
      <c r="L21" s="45">
        <f t="shared" si="1"/>
        <v>0.02727272727</v>
      </c>
      <c r="M21" s="41" t="s">
        <v>30</v>
      </c>
      <c r="N21" s="4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40">
        <v>12.0</v>
      </c>
      <c r="C22" s="41" t="s">
        <v>49</v>
      </c>
      <c r="D22" s="42" t="s">
        <v>50</v>
      </c>
      <c r="E22" s="43"/>
      <c r="F22" s="43" t="s">
        <v>24</v>
      </c>
      <c r="G22" s="43"/>
      <c r="H22" s="43"/>
      <c r="I22" s="43"/>
      <c r="J22" s="43"/>
      <c r="K22" s="44">
        <v>0.005</v>
      </c>
      <c r="L22" s="45">
        <f t="shared" si="1"/>
        <v>0.01704545455</v>
      </c>
      <c r="M22" s="41" t="s">
        <v>30</v>
      </c>
      <c r="N22" s="4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40">
        <v>13.0</v>
      </c>
      <c r="C23" s="41" t="s">
        <v>51</v>
      </c>
      <c r="D23" s="42" t="s">
        <v>52</v>
      </c>
      <c r="E23" s="43"/>
      <c r="F23" s="43" t="s">
        <v>24</v>
      </c>
      <c r="G23" s="43"/>
      <c r="H23" s="43"/>
      <c r="I23" s="43"/>
      <c r="J23" s="43"/>
      <c r="K23" s="44">
        <v>0.005</v>
      </c>
      <c r="L23" s="45">
        <f t="shared" si="1"/>
        <v>0.01704545455</v>
      </c>
      <c r="M23" s="41" t="s">
        <v>30</v>
      </c>
      <c r="N23" s="4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0">
        <v>14.0</v>
      </c>
      <c r="C24" s="41" t="s">
        <v>53</v>
      </c>
      <c r="D24" s="42" t="s">
        <v>54</v>
      </c>
      <c r="E24" s="43"/>
      <c r="F24" s="43" t="s">
        <v>24</v>
      </c>
      <c r="G24" s="43"/>
      <c r="H24" s="43"/>
      <c r="I24" s="43"/>
      <c r="J24" s="43"/>
      <c r="K24" s="44">
        <v>0.005</v>
      </c>
      <c r="L24" s="45">
        <f t="shared" si="1"/>
        <v>0.01704545455</v>
      </c>
      <c r="M24" s="41" t="s">
        <v>30</v>
      </c>
      <c r="N24" s="4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0">
        <v>15.0</v>
      </c>
      <c r="C25" s="41" t="s">
        <v>55</v>
      </c>
      <c r="D25" s="42" t="s">
        <v>56</v>
      </c>
      <c r="E25" s="43"/>
      <c r="F25" s="43" t="s">
        <v>24</v>
      </c>
      <c r="G25" s="43"/>
      <c r="H25" s="43"/>
      <c r="I25" s="43"/>
      <c r="J25" s="43"/>
      <c r="K25" s="44">
        <v>0.004</v>
      </c>
      <c r="L25" s="45">
        <f t="shared" si="1"/>
        <v>0.01363636364</v>
      </c>
      <c r="M25" s="41" t="s">
        <v>30</v>
      </c>
      <c r="N25" s="4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0">
        <v>16.0</v>
      </c>
      <c r="C26" s="41" t="s">
        <v>57</v>
      </c>
      <c r="D26" s="42" t="s">
        <v>58</v>
      </c>
      <c r="E26" s="43"/>
      <c r="F26" s="43" t="s">
        <v>24</v>
      </c>
      <c r="G26" s="43"/>
      <c r="H26" s="43"/>
      <c r="I26" s="43"/>
      <c r="J26" s="43"/>
      <c r="K26" s="44">
        <v>0.003</v>
      </c>
      <c r="L26" s="45">
        <f t="shared" si="1"/>
        <v>0.01022727273</v>
      </c>
      <c r="M26" s="41" t="s">
        <v>30</v>
      </c>
      <c r="N26" s="4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0">
        <v>17.0</v>
      </c>
      <c r="C27" s="41" t="s">
        <v>59</v>
      </c>
      <c r="D27" s="42" t="s">
        <v>60</v>
      </c>
      <c r="E27" s="43"/>
      <c r="F27" s="43" t="s">
        <v>24</v>
      </c>
      <c r="G27" s="43"/>
      <c r="H27" s="43"/>
      <c r="I27" s="43"/>
      <c r="J27" s="43"/>
      <c r="K27" s="44">
        <v>0.003</v>
      </c>
      <c r="L27" s="45">
        <f t="shared" si="1"/>
        <v>0.01022727273</v>
      </c>
      <c r="M27" s="41" t="s">
        <v>30</v>
      </c>
      <c r="N27" s="4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0">
        <v>18.0</v>
      </c>
      <c r="C28" s="41" t="s">
        <v>61</v>
      </c>
      <c r="D28" s="42" t="s">
        <v>62</v>
      </c>
      <c r="E28" s="43"/>
      <c r="F28" s="43" t="s">
        <v>24</v>
      </c>
      <c r="G28" s="43"/>
      <c r="H28" s="43"/>
      <c r="I28" s="43"/>
      <c r="J28" s="43"/>
      <c r="K28" s="44">
        <v>0.002</v>
      </c>
      <c r="L28" s="45">
        <f t="shared" si="1"/>
        <v>0.006818181818</v>
      </c>
      <c r="M28" s="41" t="s">
        <v>30</v>
      </c>
      <c r="N28" s="4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7"/>
      <c r="C29" s="9" t="s">
        <v>63</v>
      </c>
      <c r="D29" s="28"/>
      <c r="E29" s="28"/>
      <c r="F29" s="28"/>
      <c r="G29" s="28"/>
      <c r="H29" s="28"/>
      <c r="I29" s="28"/>
      <c r="J29" s="10"/>
      <c r="K29" s="48">
        <f t="shared" ref="K29:L29" si="2">K12+K13+K14+K15+K16+K17+K18+K19+K20+K21+K22+K23+K24+K25+K26+K27+K28</f>
        <v>1</v>
      </c>
      <c r="L29" s="49">
        <f t="shared" si="2"/>
        <v>3.409090909</v>
      </c>
      <c r="M29" s="50" t="s">
        <v>30</v>
      </c>
      <c r="N29" s="5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2" t="s">
        <v>64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53">
        <v>19.0</v>
      </c>
      <c r="C31" s="54" t="s">
        <v>65</v>
      </c>
      <c r="D31" s="55" t="s">
        <v>66</v>
      </c>
      <c r="E31" s="56"/>
      <c r="F31" s="56" t="s">
        <v>24</v>
      </c>
      <c r="G31" s="56"/>
      <c r="H31" s="56"/>
      <c r="I31" s="56"/>
      <c r="J31" s="56"/>
      <c r="K31" s="57" t="s">
        <v>25</v>
      </c>
      <c r="L31" s="58">
        <f>$D$3*$D$4</f>
        <v>20</v>
      </c>
      <c r="M31" s="54" t="s">
        <v>67</v>
      </c>
      <c r="N31" s="59" t="s">
        <v>68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53">
        <v>20.0</v>
      </c>
      <c r="C32" s="54" t="s">
        <v>69</v>
      </c>
      <c r="D32" s="55" t="s">
        <v>70</v>
      </c>
      <c r="E32" s="56"/>
      <c r="F32" s="56" t="s">
        <v>24</v>
      </c>
      <c r="G32" s="56"/>
      <c r="H32" s="56"/>
      <c r="I32" s="56"/>
      <c r="J32" s="56"/>
      <c r="K32" s="57" t="s">
        <v>25</v>
      </c>
      <c r="L32" s="58">
        <f t="shared" ref="L32:L33" si="3">$D$3</f>
        <v>1</v>
      </c>
      <c r="M32" s="54" t="s">
        <v>67</v>
      </c>
      <c r="N32" s="59" t="s">
        <v>71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3">
        <v>21.0</v>
      </c>
      <c r="C33" s="54" t="s">
        <v>72</v>
      </c>
      <c r="D33" s="55" t="s">
        <v>73</v>
      </c>
      <c r="E33" s="56"/>
      <c r="F33" s="56" t="s">
        <v>24</v>
      </c>
      <c r="G33" s="56"/>
      <c r="H33" s="56"/>
      <c r="I33" s="56"/>
      <c r="J33" s="56"/>
      <c r="K33" s="57" t="s">
        <v>25</v>
      </c>
      <c r="L33" s="58">
        <f t="shared" si="3"/>
        <v>1</v>
      </c>
      <c r="M33" s="54" t="s">
        <v>67</v>
      </c>
      <c r="N33" s="59" t="s">
        <v>71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2"/>
      <c r="C35" s="60" t="s">
        <v>74</v>
      </c>
      <c r="D35" s="4"/>
      <c r="E35" s="4"/>
      <c r="F35" s="4"/>
      <c r="G35" s="4"/>
      <c r="H35" s="4"/>
      <c r="I35" s="4"/>
      <c r="J35" s="4"/>
      <c r="K35" s="5"/>
      <c r="L35" s="6" t="s">
        <v>1</v>
      </c>
      <c r="M35" s="7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9" t="s">
        <v>2</v>
      </c>
      <c r="C36" s="10"/>
      <c r="D36" s="11">
        <v>1.0</v>
      </c>
      <c r="E36" s="12" t="str">
        <f>"Línea: Free     |     Versión n°: 1"&amp;CHAR(10)&amp;CHAR(10)&amp;"Lote = "&amp;D36&amp;" cajas × "&amp;D37&amp;" unid./caja = "&amp;(D36*D37)&amp;" unidades"&amp;CHAR(10)&amp;"Producto terminado = "&amp;TEXT(D40,"#,##0.00")&amp;" kg"&amp;CHAR(10)&amp;"Mezcla a preparar = "&amp;TEXT(D41,"#,##0.00")&amp;" kg   (rendimiento "&amp;TEXT(D39,"0%")&amp;")"</f>
        <v>Línea: Free     |     Versión n°: 1
Lote = 1 cajas × 20 unid./caja = 20 unidades
Producto terminado = 3,00 kg
Mezcla a preparar = 3,41 kg   (rendimiento 88%)</v>
      </c>
      <c r="F36" s="13"/>
      <c r="G36" s="13"/>
      <c r="H36" s="13"/>
      <c r="I36" s="13"/>
      <c r="J36" s="13"/>
      <c r="K36" s="14"/>
      <c r="L36" s="15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9" t="s">
        <v>3</v>
      </c>
      <c r="C37" s="10"/>
      <c r="D37" s="17">
        <v>20.0</v>
      </c>
      <c r="E37" s="18"/>
      <c r="K37" s="16"/>
      <c r="L37" s="15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9" t="s">
        <v>4</v>
      </c>
      <c r="C38" s="10"/>
      <c r="D38" s="17">
        <v>150.0</v>
      </c>
      <c r="E38" s="18"/>
      <c r="K38" s="16"/>
      <c r="L38" s="15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9" t="s">
        <v>5</v>
      </c>
      <c r="C39" s="10"/>
      <c r="D39" s="19">
        <v>0.88</v>
      </c>
      <c r="E39" s="18"/>
      <c r="K39" s="16"/>
      <c r="L39" s="15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9" t="s">
        <v>6</v>
      </c>
      <c r="C40" s="10"/>
      <c r="D40" s="20">
        <f>D36*D37*D38/1000</f>
        <v>3</v>
      </c>
      <c r="E40" s="18"/>
      <c r="K40" s="16"/>
      <c r="L40" s="15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9" t="s">
        <v>7</v>
      </c>
      <c r="C41" s="10"/>
      <c r="D41" s="20">
        <f>D40/D39</f>
        <v>3.409090909</v>
      </c>
      <c r="E41" s="21"/>
      <c r="F41" s="22"/>
      <c r="G41" s="22"/>
      <c r="H41" s="22"/>
      <c r="I41" s="22"/>
      <c r="J41" s="22"/>
      <c r="K41" s="23"/>
      <c r="L41" s="24"/>
      <c r="M41" s="22"/>
      <c r="N41" s="2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5" t="s">
        <v>8</v>
      </c>
      <c r="C42" s="26" t="s">
        <v>9</v>
      </c>
      <c r="D42" s="26" t="s">
        <v>10</v>
      </c>
      <c r="E42" s="27" t="s">
        <v>11</v>
      </c>
      <c r="F42" s="28"/>
      <c r="G42" s="28"/>
      <c r="H42" s="28"/>
      <c r="I42" s="28"/>
      <c r="J42" s="29"/>
      <c r="K42" s="26" t="s">
        <v>12</v>
      </c>
      <c r="L42" s="30" t="s">
        <v>13</v>
      </c>
      <c r="M42" s="30" t="s">
        <v>14</v>
      </c>
      <c r="N42" s="30" t="s">
        <v>15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31"/>
      <c r="C43" s="32"/>
      <c r="D43" s="32"/>
      <c r="E43" s="33" t="s">
        <v>16</v>
      </c>
      <c r="F43" s="33" t="s">
        <v>17</v>
      </c>
      <c r="G43" s="33" t="s">
        <v>18</v>
      </c>
      <c r="H43" s="33" t="s">
        <v>19</v>
      </c>
      <c r="I43" s="33" t="s">
        <v>20</v>
      </c>
      <c r="J43" s="33" t="s">
        <v>21</v>
      </c>
      <c r="K43" s="32"/>
      <c r="L43" s="32"/>
      <c r="M43" s="32"/>
      <c r="N43" s="3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>
        <v>1.0</v>
      </c>
      <c r="C44" s="62" t="s">
        <v>75</v>
      </c>
      <c r="D44" s="63" t="s">
        <v>76</v>
      </c>
      <c r="E44" s="35" t="s">
        <v>24</v>
      </c>
      <c r="F44" s="35"/>
      <c r="G44" s="35"/>
      <c r="H44" s="35"/>
      <c r="I44" s="35"/>
      <c r="J44" s="35"/>
      <c r="K44" s="64" t="s">
        <v>25</v>
      </c>
      <c r="L44" s="65">
        <f>$D$36</f>
        <v>1</v>
      </c>
      <c r="M44" s="62" t="s">
        <v>26</v>
      </c>
      <c r="N44" s="66" t="s">
        <v>27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40">
        <v>2.0</v>
      </c>
      <c r="C45" s="41" t="s">
        <v>31</v>
      </c>
      <c r="D45" s="42" t="s">
        <v>32</v>
      </c>
      <c r="E45" s="43"/>
      <c r="F45" s="43" t="s">
        <v>24</v>
      </c>
      <c r="G45" s="43"/>
      <c r="H45" s="43"/>
      <c r="I45" s="43"/>
      <c r="J45" s="43"/>
      <c r="K45" s="44">
        <v>0.27</v>
      </c>
      <c r="L45" s="45">
        <f t="shared" ref="L45:L58" si="4">$D$41*K45</f>
        <v>0.9204545455</v>
      </c>
      <c r="M45" s="41" t="s">
        <v>30</v>
      </c>
      <c r="N45" s="4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40">
        <v>3.0</v>
      </c>
      <c r="C46" s="41" t="s">
        <v>28</v>
      </c>
      <c r="D46" s="42" t="s">
        <v>29</v>
      </c>
      <c r="E46" s="43"/>
      <c r="F46" s="43" t="s">
        <v>24</v>
      </c>
      <c r="G46" s="43"/>
      <c r="H46" s="43"/>
      <c r="I46" s="43"/>
      <c r="J46" s="43"/>
      <c r="K46" s="44">
        <v>0.24</v>
      </c>
      <c r="L46" s="45">
        <f t="shared" si="4"/>
        <v>0.8181818182</v>
      </c>
      <c r="M46" s="41" t="s">
        <v>30</v>
      </c>
      <c r="N46" s="4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40">
        <v>4.0</v>
      </c>
      <c r="C47" s="41" t="s">
        <v>33</v>
      </c>
      <c r="D47" s="42" t="s">
        <v>34</v>
      </c>
      <c r="E47" s="43"/>
      <c r="F47" s="43" t="s">
        <v>24</v>
      </c>
      <c r="G47" s="43"/>
      <c r="H47" s="43"/>
      <c r="I47" s="43"/>
      <c r="J47" s="43"/>
      <c r="K47" s="44">
        <v>0.14</v>
      </c>
      <c r="L47" s="45">
        <f t="shared" si="4"/>
        <v>0.4772727273</v>
      </c>
      <c r="M47" s="41" t="s">
        <v>30</v>
      </c>
      <c r="N47" s="4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40">
        <v>5.0</v>
      </c>
      <c r="C48" s="41" t="s">
        <v>77</v>
      </c>
      <c r="D48" s="42" t="s">
        <v>78</v>
      </c>
      <c r="E48" s="43"/>
      <c r="F48" s="43" t="s">
        <v>24</v>
      </c>
      <c r="G48" s="43"/>
      <c r="H48" s="43"/>
      <c r="I48" s="43"/>
      <c r="J48" s="43"/>
      <c r="K48" s="44">
        <v>0.13</v>
      </c>
      <c r="L48" s="45">
        <f t="shared" si="4"/>
        <v>0.4431818182</v>
      </c>
      <c r="M48" s="41" t="s">
        <v>30</v>
      </c>
      <c r="N48" s="4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40">
        <v>6.0</v>
      </c>
      <c r="C49" s="41" t="s">
        <v>41</v>
      </c>
      <c r="D49" s="42" t="s">
        <v>79</v>
      </c>
      <c r="E49" s="43"/>
      <c r="F49" s="43" t="s">
        <v>24</v>
      </c>
      <c r="G49" s="43"/>
      <c r="H49" s="43"/>
      <c r="I49" s="43"/>
      <c r="J49" s="43"/>
      <c r="K49" s="44">
        <v>0.06</v>
      </c>
      <c r="L49" s="45">
        <f t="shared" si="4"/>
        <v>0.2045454545</v>
      </c>
      <c r="M49" s="41" t="s">
        <v>30</v>
      </c>
      <c r="N49" s="4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40">
        <v>7.0</v>
      </c>
      <c r="C50" s="41" t="s">
        <v>80</v>
      </c>
      <c r="D50" s="42" t="s">
        <v>81</v>
      </c>
      <c r="E50" s="43"/>
      <c r="F50" s="43" t="s">
        <v>24</v>
      </c>
      <c r="G50" s="43"/>
      <c r="H50" s="43"/>
      <c r="I50" s="43"/>
      <c r="J50" s="43"/>
      <c r="K50" s="44">
        <v>0.05</v>
      </c>
      <c r="L50" s="45">
        <f t="shared" si="4"/>
        <v>0.1704545455</v>
      </c>
      <c r="M50" s="41" t="s">
        <v>30</v>
      </c>
      <c r="N50" s="4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40">
        <v>8.0</v>
      </c>
      <c r="C51" s="41" t="s">
        <v>82</v>
      </c>
      <c r="D51" s="42" t="s">
        <v>83</v>
      </c>
      <c r="E51" s="43"/>
      <c r="F51" s="43" t="s">
        <v>24</v>
      </c>
      <c r="G51" s="43"/>
      <c r="H51" s="43"/>
      <c r="I51" s="43"/>
      <c r="J51" s="43"/>
      <c r="K51" s="44">
        <v>0.04</v>
      </c>
      <c r="L51" s="45">
        <f t="shared" si="4"/>
        <v>0.1363636364</v>
      </c>
      <c r="M51" s="41" t="s">
        <v>30</v>
      </c>
      <c r="N51" s="4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40">
        <v>9.0</v>
      </c>
      <c r="C52" s="41" t="s">
        <v>84</v>
      </c>
      <c r="D52" s="42" t="s">
        <v>85</v>
      </c>
      <c r="E52" s="43"/>
      <c r="F52" s="43" t="s">
        <v>24</v>
      </c>
      <c r="G52" s="43"/>
      <c r="H52" s="43"/>
      <c r="I52" s="43"/>
      <c r="J52" s="43"/>
      <c r="K52" s="44">
        <v>0.03</v>
      </c>
      <c r="L52" s="45">
        <f t="shared" si="4"/>
        <v>0.1022727273</v>
      </c>
      <c r="M52" s="41" t="s">
        <v>30</v>
      </c>
      <c r="N52" s="4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40">
        <v>10.0</v>
      </c>
      <c r="C53" s="41" t="s">
        <v>86</v>
      </c>
      <c r="D53" s="42" t="s">
        <v>87</v>
      </c>
      <c r="E53" s="43"/>
      <c r="F53" s="43" t="s">
        <v>24</v>
      </c>
      <c r="G53" s="43"/>
      <c r="H53" s="43"/>
      <c r="I53" s="43"/>
      <c r="J53" s="43"/>
      <c r="K53" s="44">
        <v>0.015</v>
      </c>
      <c r="L53" s="45">
        <f t="shared" si="4"/>
        <v>0.05113636364</v>
      </c>
      <c r="M53" s="41" t="s">
        <v>30</v>
      </c>
      <c r="N53" s="4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40">
        <v>11.0</v>
      </c>
      <c r="C54" s="41" t="s">
        <v>47</v>
      </c>
      <c r="D54" s="42" t="s">
        <v>48</v>
      </c>
      <c r="E54" s="43"/>
      <c r="F54" s="43" t="s">
        <v>24</v>
      </c>
      <c r="G54" s="43"/>
      <c r="H54" s="43"/>
      <c r="I54" s="43"/>
      <c r="J54" s="43"/>
      <c r="K54" s="44">
        <v>0.01</v>
      </c>
      <c r="L54" s="45">
        <f t="shared" si="4"/>
        <v>0.03409090909</v>
      </c>
      <c r="M54" s="41" t="s">
        <v>30</v>
      </c>
      <c r="N54" s="4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40">
        <v>12.0</v>
      </c>
      <c r="C55" s="41" t="s">
        <v>53</v>
      </c>
      <c r="D55" s="42" t="s">
        <v>54</v>
      </c>
      <c r="E55" s="43"/>
      <c r="F55" s="43" t="s">
        <v>24</v>
      </c>
      <c r="G55" s="43"/>
      <c r="H55" s="43"/>
      <c r="I55" s="43"/>
      <c r="J55" s="43"/>
      <c r="K55" s="44">
        <v>0.005</v>
      </c>
      <c r="L55" s="45">
        <f t="shared" si="4"/>
        <v>0.01704545455</v>
      </c>
      <c r="M55" s="41" t="s">
        <v>30</v>
      </c>
      <c r="N55" s="4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40">
        <v>13.0</v>
      </c>
      <c r="C56" s="41" t="s">
        <v>49</v>
      </c>
      <c r="D56" s="42" t="s">
        <v>50</v>
      </c>
      <c r="E56" s="43"/>
      <c r="F56" s="43" t="s">
        <v>24</v>
      </c>
      <c r="G56" s="43"/>
      <c r="H56" s="43"/>
      <c r="I56" s="43"/>
      <c r="J56" s="43"/>
      <c r="K56" s="44">
        <v>0.004</v>
      </c>
      <c r="L56" s="45">
        <f t="shared" si="4"/>
        <v>0.01363636364</v>
      </c>
      <c r="M56" s="41" t="s">
        <v>30</v>
      </c>
      <c r="N56" s="4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40">
        <v>14.0</v>
      </c>
      <c r="C57" s="41" t="s">
        <v>57</v>
      </c>
      <c r="D57" s="42" t="s">
        <v>58</v>
      </c>
      <c r="E57" s="43"/>
      <c r="F57" s="43" t="s">
        <v>24</v>
      </c>
      <c r="G57" s="43"/>
      <c r="H57" s="43"/>
      <c r="I57" s="43"/>
      <c r="J57" s="43"/>
      <c r="K57" s="44">
        <v>0.003</v>
      </c>
      <c r="L57" s="45">
        <f t="shared" si="4"/>
        <v>0.01022727273</v>
      </c>
      <c r="M57" s="41" t="s">
        <v>30</v>
      </c>
      <c r="N57" s="4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0">
        <v>15.0</v>
      </c>
      <c r="C58" s="41" t="s">
        <v>59</v>
      </c>
      <c r="D58" s="42" t="s">
        <v>60</v>
      </c>
      <c r="E58" s="43"/>
      <c r="F58" s="43" t="s">
        <v>24</v>
      </c>
      <c r="G58" s="43"/>
      <c r="H58" s="43"/>
      <c r="I58" s="43"/>
      <c r="J58" s="43"/>
      <c r="K58" s="44">
        <v>0.003</v>
      </c>
      <c r="L58" s="45">
        <f t="shared" si="4"/>
        <v>0.01022727273</v>
      </c>
      <c r="M58" s="41" t="s">
        <v>30</v>
      </c>
      <c r="N58" s="4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47"/>
      <c r="C59" s="9" t="s">
        <v>63</v>
      </c>
      <c r="D59" s="28"/>
      <c r="E59" s="28"/>
      <c r="F59" s="28"/>
      <c r="G59" s="28"/>
      <c r="H59" s="28"/>
      <c r="I59" s="28"/>
      <c r="J59" s="10"/>
      <c r="K59" s="48">
        <f t="shared" ref="K59:L59" si="5">K45+K46+K47+K48+K49+K50+K51+K52+K53+K54+K55+K56+K57+K58</f>
        <v>1</v>
      </c>
      <c r="L59" s="49">
        <f t="shared" si="5"/>
        <v>3.409090909</v>
      </c>
      <c r="M59" s="50" t="s">
        <v>30</v>
      </c>
      <c r="N59" s="5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52" t="s">
        <v>64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53">
        <v>16.0</v>
      </c>
      <c r="C61" s="54" t="s">
        <v>65</v>
      </c>
      <c r="D61" s="55" t="s">
        <v>66</v>
      </c>
      <c r="E61" s="56"/>
      <c r="F61" s="56" t="s">
        <v>24</v>
      </c>
      <c r="G61" s="56"/>
      <c r="H61" s="56"/>
      <c r="I61" s="56"/>
      <c r="J61" s="56"/>
      <c r="K61" s="57" t="s">
        <v>25</v>
      </c>
      <c r="L61" s="58">
        <f>$D$36*$D$37</f>
        <v>20</v>
      </c>
      <c r="M61" s="54" t="s">
        <v>67</v>
      </c>
      <c r="N61" s="59" t="s">
        <v>68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53">
        <v>17.0</v>
      </c>
      <c r="C62" s="54" t="s">
        <v>69</v>
      </c>
      <c r="D62" s="55" t="s">
        <v>70</v>
      </c>
      <c r="E62" s="56"/>
      <c r="F62" s="56" t="s">
        <v>24</v>
      </c>
      <c r="G62" s="56"/>
      <c r="H62" s="56"/>
      <c r="I62" s="56"/>
      <c r="J62" s="56"/>
      <c r="K62" s="57" t="s">
        <v>25</v>
      </c>
      <c r="L62" s="58">
        <f t="shared" ref="L62:L63" si="6">$D$36</f>
        <v>1</v>
      </c>
      <c r="M62" s="54" t="s">
        <v>67</v>
      </c>
      <c r="N62" s="59" t="s">
        <v>71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53">
        <v>18.0</v>
      </c>
      <c r="C63" s="54" t="s">
        <v>72</v>
      </c>
      <c r="D63" s="55" t="s">
        <v>73</v>
      </c>
      <c r="E63" s="56"/>
      <c r="F63" s="56" t="s">
        <v>24</v>
      </c>
      <c r="G63" s="56"/>
      <c r="H63" s="56"/>
      <c r="I63" s="56"/>
      <c r="J63" s="56"/>
      <c r="K63" s="57" t="s">
        <v>25</v>
      </c>
      <c r="L63" s="58">
        <f t="shared" si="6"/>
        <v>1</v>
      </c>
      <c r="M63" s="54" t="s">
        <v>67</v>
      </c>
      <c r="N63" s="59" t="s">
        <v>71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2"/>
      <c r="C65" s="60" t="s">
        <v>88</v>
      </c>
      <c r="D65" s="4"/>
      <c r="E65" s="4"/>
      <c r="F65" s="4"/>
      <c r="G65" s="4"/>
      <c r="H65" s="4"/>
      <c r="I65" s="4"/>
      <c r="J65" s="4"/>
      <c r="K65" s="5"/>
      <c r="L65" s="6" t="s">
        <v>1</v>
      </c>
      <c r="M65" s="7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9" t="s">
        <v>2</v>
      </c>
      <c r="C66" s="10"/>
      <c r="D66" s="11">
        <v>1.0</v>
      </c>
      <c r="E66" s="12" t="str">
        <f>"Línea: Clásicas     |     Versión n°: 1"&amp;CHAR(10)&amp;CHAR(10)&amp;"Lote = "&amp;D66&amp;" cajas × "&amp;D67&amp;" unid./caja = "&amp;(D66*D67)&amp;" unidades"&amp;CHAR(10)&amp;"Producto terminado = "&amp;TEXT(D70,"#,##0.00")&amp;" kg"&amp;CHAR(10)&amp;"Mezcla a preparar = "&amp;TEXT(D71,"#,##0.00")&amp;" kg   (rendimiento "&amp;TEXT(D69,"0%")&amp;")"</f>
        <v>Línea: Clásicas     |     Versión n°: 1
Lote = 1 cajas × 20 unid./caja = 20 unidades
Producto terminado = 3,00 kg
Mezcla a preparar = 3,41 kg   (rendimiento 88%)</v>
      </c>
      <c r="F66" s="13"/>
      <c r="G66" s="13"/>
      <c r="H66" s="13"/>
      <c r="I66" s="13"/>
      <c r="J66" s="13"/>
      <c r="K66" s="14"/>
      <c r="L66" s="15"/>
      <c r="N66" s="1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9" t="s">
        <v>3</v>
      </c>
      <c r="C67" s="10"/>
      <c r="D67" s="17">
        <v>20.0</v>
      </c>
      <c r="E67" s="18"/>
      <c r="K67" s="16"/>
      <c r="L67" s="15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9" t="s">
        <v>4</v>
      </c>
      <c r="C68" s="10"/>
      <c r="D68" s="17">
        <v>150.0</v>
      </c>
      <c r="E68" s="18"/>
      <c r="K68" s="16"/>
      <c r="L68" s="15"/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9" t="s">
        <v>5</v>
      </c>
      <c r="C69" s="10"/>
      <c r="D69" s="19">
        <v>0.88</v>
      </c>
      <c r="E69" s="18"/>
      <c r="K69" s="16"/>
      <c r="L69" s="15"/>
      <c r="N69" s="1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9" t="s">
        <v>6</v>
      </c>
      <c r="C70" s="10"/>
      <c r="D70" s="20">
        <f>D66*D67*D68/1000</f>
        <v>3</v>
      </c>
      <c r="E70" s="18"/>
      <c r="K70" s="16"/>
      <c r="L70" s="15"/>
      <c r="N70" s="1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9" t="s">
        <v>7</v>
      </c>
      <c r="C71" s="10"/>
      <c r="D71" s="20">
        <f>D70/D69</f>
        <v>3.409090909</v>
      </c>
      <c r="E71" s="21"/>
      <c r="F71" s="22"/>
      <c r="G71" s="22"/>
      <c r="H71" s="22"/>
      <c r="I71" s="22"/>
      <c r="J71" s="22"/>
      <c r="K71" s="23"/>
      <c r="L71" s="24"/>
      <c r="M71" s="22"/>
      <c r="N71" s="2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5" t="s">
        <v>8</v>
      </c>
      <c r="C72" s="26" t="s">
        <v>9</v>
      </c>
      <c r="D72" s="26" t="s">
        <v>10</v>
      </c>
      <c r="E72" s="27" t="s">
        <v>11</v>
      </c>
      <c r="F72" s="28"/>
      <c r="G72" s="28"/>
      <c r="H72" s="28"/>
      <c r="I72" s="28"/>
      <c r="J72" s="29"/>
      <c r="K72" s="26" t="s">
        <v>12</v>
      </c>
      <c r="L72" s="30" t="s">
        <v>13</v>
      </c>
      <c r="M72" s="30" t="s">
        <v>14</v>
      </c>
      <c r="N72" s="30" t="s">
        <v>15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31"/>
      <c r="C73" s="32"/>
      <c r="D73" s="32"/>
      <c r="E73" s="33" t="s">
        <v>16</v>
      </c>
      <c r="F73" s="33" t="s">
        <v>17</v>
      </c>
      <c r="G73" s="33" t="s">
        <v>18</v>
      </c>
      <c r="H73" s="33" t="s">
        <v>19</v>
      </c>
      <c r="I73" s="33" t="s">
        <v>20</v>
      </c>
      <c r="J73" s="33" t="s">
        <v>21</v>
      </c>
      <c r="K73" s="32"/>
      <c r="L73" s="32"/>
      <c r="M73" s="32"/>
      <c r="N73" s="3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61">
        <v>1.0</v>
      </c>
      <c r="C74" s="62" t="s">
        <v>89</v>
      </c>
      <c r="D74" s="63" t="s">
        <v>90</v>
      </c>
      <c r="E74" s="35" t="s">
        <v>24</v>
      </c>
      <c r="F74" s="35"/>
      <c r="G74" s="35"/>
      <c r="H74" s="35"/>
      <c r="I74" s="35"/>
      <c r="J74" s="35"/>
      <c r="K74" s="64" t="s">
        <v>25</v>
      </c>
      <c r="L74" s="65">
        <f>$D$66</f>
        <v>1</v>
      </c>
      <c r="M74" s="62" t="s">
        <v>26</v>
      </c>
      <c r="N74" s="66" t="s">
        <v>27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40">
        <v>2.0</v>
      </c>
      <c r="C75" s="41" t="s">
        <v>31</v>
      </c>
      <c r="D75" s="42" t="s">
        <v>32</v>
      </c>
      <c r="E75" s="43"/>
      <c r="F75" s="43" t="s">
        <v>24</v>
      </c>
      <c r="G75" s="43"/>
      <c r="H75" s="43"/>
      <c r="I75" s="43"/>
      <c r="J75" s="43"/>
      <c r="K75" s="44">
        <v>0.27</v>
      </c>
      <c r="L75" s="45">
        <f t="shared" ref="L75:L85" si="7">$D$71*K75</f>
        <v>0.9204545455</v>
      </c>
      <c r="M75" s="41" t="s">
        <v>30</v>
      </c>
      <c r="N75" s="4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40">
        <v>3.0</v>
      </c>
      <c r="C76" s="41" t="s">
        <v>28</v>
      </c>
      <c r="D76" s="42" t="s">
        <v>29</v>
      </c>
      <c r="E76" s="43"/>
      <c r="F76" s="43" t="s">
        <v>24</v>
      </c>
      <c r="G76" s="43"/>
      <c r="H76" s="43"/>
      <c r="I76" s="43"/>
      <c r="J76" s="43"/>
      <c r="K76" s="44">
        <v>0.22</v>
      </c>
      <c r="L76" s="45">
        <f t="shared" si="7"/>
        <v>0.75</v>
      </c>
      <c r="M76" s="41" t="s">
        <v>30</v>
      </c>
      <c r="N76" s="4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40">
        <v>4.0</v>
      </c>
      <c r="C77" s="41" t="s">
        <v>35</v>
      </c>
      <c r="D77" s="42" t="s">
        <v>36</v>
      </c>
      <c r="E77" s="43"/>
      <c r="F77" s="43" t="s">
        <v>24</v>
      </c>
      <c r="G77" s="43"/>
      <c r="H77" s="43"/>
      <c r="I77" s="43"/>
      <c r="J77" s="43"/>
      <c r="K77" s="44">
        <v>0.18</v>
      </c>
      <c r="L77" s="45">
        <f t="shared" si="7"/>
        <v>0.6136363636</v>
      </c>
      <c r="M77" s="41" t="s">
        <v>30</v>
      </c>
      <c r="N77" s="4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40">
        <v>5.0</v>
      </c>
      <c r="C78" s="41" t="s">
        <v>33</v>
      </c>
      <c r="D78" s="42" t="s">
        <v>34</v>
      </c>
      <c r="E78" s="43"/>
      <c r="F78" s="43" t="s">
        <v>24</v>
      </c>
      <c r="G78" s="43"/>
      <c r="H78" s="43"/>
      <c r="I78" s="43"/>
      <c r="J78" s="43"/>
      <c r="K78" s="44">
        <v>0.14</v>
      </c>
      <c r="L78" s="45">
        <f t="shared" si="7"/>
        <v>0.4772727273</v>
      </c>
      <c r="M78" s="41" t="s">
        <v>30</v>
      </c>
      <c r="N78" s="4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40">
        <v>6.0</v>
      </c>
      <c r="C79" s="41" t="s">
        <v>41</v>
      </c>
      <c r="D79" s="42" t="s">
        <v>79</v>
      </c>
      <c r="E79" s="43"/>
      <c r="F79" s="43" t="s">
        <v>24</v>
      </c>
      <c r="G79" s="43"/>
      <c r="H79" s="43"/>
      <c r="I79" s="43"/>
      <c r="J79" s="43"/>
      <c r="K79" s="44">
        <v>0.06</v>
      </c>
      <c r="L79" s="45">
        <f t="shared" si="7"/>
        <v>0.2045454545</v>
      </c>
      <c r="M79" s="41" t="s">
        <v>30</v>
      </c>
      <c r="N79" s="4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40">
        <v>7.0</v>
      </c>
      <c r="C80" s="41" t="s">
        <v>91</v>
      </c>
      <c r="D80" s="42" t="s">
        <v>92</v>
      </c>
      <c r="E80" s="43"/>
      <c r="F80" s="43" t="s">
        <v>24</v>
      </c>
      <c r="G80" s="43"/>
      <c r="H80" s="43"/>
      <c r="I80" s="43"/>
      <c r="J80" s="43"/>
      <c r="K80" s="44">
        <v>0.06</v>
      </c>
      <c r="L80" s="45">
        <f t="shared" si="7"/>
        <v>0.2045454545</v>
      </c>
      <c r="M80" s="41" t="s">
        <v>30</v>
      </c>
      <c r="N80" s="4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40">
        <v>8.0</v>
      </c>
      <c r="C81" s="41" t="s">
        <v>43</v>
      </c>
      <c r="D81" s="42" t="s">
        <v>44</v>
      </c>
      <c r="E81" s="43"/>
      <c r="F81" s="43" t="s">
        <v>24</v>
      </c>
      <c r="G81" s="43"/>
      <c r="H81" s="43"/>
      <c r="I81" s="43"/>
      <c r="J81" s="43"/>
      <c r="K81" s="44">
        <v>0.04</v>
      </c>
      <c r="L81" s="45">
        <f t="shared" si="7"/>
        <v>0.1363636364</v>
      </c>
      <c r="M81" s="41" t="s">
        <v>30</v>
      </c>
      <c r="N81" s="4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40">
        <v>9.0</v>
      </c>
      <c r="C82" s="41" t="s">
        <v>47</v>
      </c>
      <c r="D82" s="42" t="s">
        <v>48</v>
      </c>
      <c r="E82" s="43"/>
      <c r="F82" s="43" t="s">
        <v>24</v>
      </c>
      <c r="G82" s="43"/>
      <c r="H82" s="43"/>
      <c r="I82" s="43"/>
      <c r="J82" s="43"/>
      <c r="K82" s="44">
        <v>0.01</v>
      </c>
      <c r="L82" s="45">
        <f t="shared" si="7"/>
        <v>0.03409090909</v>
      </c>
      <c r="M82" s="41" t="s">
        <v>30</v>
      </c>
      <c r="N82" s="4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40">
        <v>10.0</v>
      </c>
      <c r="C83" s="41" t="s">
        <v>53</v>
      </c>
      <c r="D83" s="42" t="s">
        <v>54</v>
      </c>
      <c r="E83" s="43"/>
      <c r="F83" s="43" t="s">
        <v>24</v>
      </c>
      <c r="G83" s="43"/>
      <c r="H83" s="43"/>
      <c r="I83" s="43"/>
      <c r="J83" s="43"/>
      <c r="K83" s="44">
        <v>0.008</v>
      </c>
      <c r="L83" s="45">
        <f t="shared" si="7"/>
        <v>0.02727272727</v>
      </c>
      <c r="M83" s="41" t="s">
        <v>30</v>
      </c>
      <c r="N83" s="4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40">
        <v>11.0</v>
      </c>
      <c r="C84" s="41" t="s">
        <v>59</v>
      </c>
      <c r="D84" s="42" t="s">
        <v>60</v>
      </c>
      <c r="E84" s="43"/>
      <c r="F84" s="43" t="s">
        <v>24</v>
      </c>
      <c r="G84" s="43"/>
      <c r="H84" s="43"/>
      <c r="I84" s="43"/>
      <c r="J84" s="43"/>
      <c r="K84" s="44">
        <v>0.008</v>
      </c>
      <c r="L84" s="45">
        <f t="shared" si="7"/>
        <v>0.02727272727</v>
      </c>
      <c r="M84" s="41" t="s">
        <v>30</v>
      </c>
      <c r="N84" s="4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40">
        <v>12.0</v>
      </c>
      <c r="C85" s="41" t="s">
        <v>57</v>
      </c>
      <c r="D85" s="42" t="s">
        <v>58</v>
      </c>
      <c r="E85" s="43"/>
      <c r="F85" s="43" t="s">
        <v>24</v>
      </c>
      <c r="G85" s="43"/>
      <c r="H85" s="43"/>
      <c r="I85" s="43"/>
      <c r="J85" s="43"/>
      <c r="K85" s="44">
        <v>0.004</v>
      </c>
      <c r="L85" s="45">
        <f t="shared" si="7"/>
        <v>0.01363636364</v>
      </c>
      <c r="M85" s="41" t="s">
        <v>30</v>
      </c>
      <c r="N85" s="4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47"/>
      <c r="C86" s="9" t="s">
        <v>63</v>
      </c>
      <c r="D86" s="28"/>
      <c r="E86" s="28"/>
      <c r="F86" s="28"/>
      <c r="G86" s="28"/>
      <c r="H86" s="28"/>
      <c r="I86" s="28"/>
      <c r="J86" s="10"/>
      <c r="K86" s="48">
        <f t="shared" ref="K86:L86" si="8">K75+K76+K77+K78+K79+K80+K81+K82+K83+K84+K85</f>
        <v>1</v>
      </c>
      <c r="L86" s="49">
        <f t="shared" si="8"/>
        <v>3.409090909</v>
      </c>
      <c r="M86" s="50" t="s">
        <v>30</v>
      </c>
      <c r="N86" s="5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52" t="s">
        <v>64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53">
        <v>13.0</v>
      </c>
      <c r="C88" s="54" t="s">
        <v>65</v>
      </c>
      <c r="D88" s="55" t="s">
        <v>66</v>
      </c>
      <c r="E88" s="56"/>
      <c r="F88" s="56" t="s">
        <v>24</v>
      </c>
      <c r="G88" s="56"/>
      <c r="H88" s="56"/>
      <c r="I88" s="56"/>
      <c r="J88" s="56"/>
      <c r="K88" s="57" t="s">
        <v>25</v>
      </c>
      <c r="L88" s="58">
        <f>$D$66*$D$67</f>
        <v>20</v>
      </c>
      <c r="M88" s="54" t="s">
        <v>67</v>
      </c>
      <c r="N88" s="59" t="s">
        <v>68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53">
        <v>14.0</v>
      </c>
      <c r="C89" s="54" t="s">
        <v>69</v>
      </c>
      <c r="D89" s="55" t="s">
        <v>70</v>
      </c>
      <c r="E89" s="56"/>
      <c r="F89" s="56" t="s">
        <v>24</v>
      </c>
      <c r="G89" s="56"/>
      <c r="H89" s="56"/>
      <c r="I89" s="56"/>
      <c r="J89" s="56"/>
      <c r="K89" s="57" t="s">
        <v>25</v>
      </c>
      <c r="L89" s="58">
        <f t="shared" ref="L89:L90" si="9">$D$66</f>
        <v>1</v>
      </c>
      <c r="M89" s="54" t="s">
        <v>67</v>
      </c>
      <c r="N89" s="59" t="s">
        <v>71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53">
        <v>15.0</v>
      </c>
      <c r="C90" s="54" t="s">
        <v>72</v>
      </c>
      <c r="D90" s="55" t="s">
        <v>73</v>
      </c>
      <c r="E90" s="56"/>
      <c r="F90" s="56" t="s">
        <v>24</v>
      </c>
      <c r="G90" s="56"/>
      <c r="H90" s="56"/>
      <c r="I90" s="56"/>
      <c r="J90" s="56"/>
      <c r="K90" s="57" t="s">
        <v>25</v>
      </c>
      <c r="L90" s="58">
        <f t="shared" si="9"/>
        <v>1</v>
      </c>
      <c r="M90" s="54" t="s">
        <v>67</v>
      </c>
      <c r="N90" s="59" t="s">
        <v>71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67"/>
      <c r="C92" s="68" t="s">
        <v>93</v>
      </c>
      <c r="D92" s="69"/>
      <c r="E92" s="69"/>
      <c r="F92" s="69"/>
      <c r="G92" s="69"/>
      <c r="H92" s="69"/>
      <c r="I92" s="69"/>
      <c r="J92" s="69"/>
      <c r="K92" s="70"/>
      <c r="L92" s="71"/>
      <c r="M92" s="72"/>
      <c r="N92" s="7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74" t="s">
        <v>94</v>
      </c>
      <c r="C93" s="10"/>
      <c r="D93" s="11">
        <v>1.0</v>
      </c>
      <c r="E93" s="12" t="str">
        <f>"Línea: Clásicas     |     Versión n°: 1"&amp;CHAR(10)&amp;CHAR(10)&amp;"Lote = "&amp;D93&amp;" cajas × "&amp;D94&amp;" unid./caja = "&amp;(D93*D94)&amp;" unidades"&amp;CHAR(10)&amp;"Producto terminado = "&amp;TEXT(D97,"#,##0.00")&amp;" kg"&amp;CHAR(10)&amp;"Mezcla a preparar = "&amp;TEXT(D98,"#,##0.00")&amp;" kg   (rendimiento "&amp;TEXT(D96,"0%")&amp;")"</f>
        <v>Línea: Clásicas     |     Versión n°: 1
Lote = 1 cajas × 20 unid./caja = 20 unidades
Producto terminado = 3,00 kg
Mezcla a preparar = 3,53 kg   (rendimiento 85%)</v>
      </c>
      <c r="F93" s="13"/>
      <c r="G93" s="13"/>
      <c r="H93" s="13"/>
      <c r="I93" s="13"/>
      <c r="J93" s="13"/>
      <c r="K93" s="14"/>
      <c r="L93" s="15"/>
      <c r="N93" s="7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76" t="s">
        <v>3</v>
      </c>
      <c r="C94" s="10"/>
      <c r="D94" s="17">
        <v>20.0</v>
      </c>
      <c r="E94" s="18"/>
      <c r="K94" s="16"/>
      <c r="L94" s="15"/>
      <c r="N94" s="7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76" t="s">
        <v>4</v>
      </c>
      <c r="C95" s="10"/>
      <c r="D95" s="17">
        <v>150.0</v>
      </c>
      <c r="E95" s="18"/>
      <c r="K95" s="16"/>
      <c r="L95" s="15"/>
      <c r="N95" s="7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76" t="s">
        <v>5</v>
      </c>
      <c r="C96" s="10"/>
      <c r="D96" s="19">
        <v>0.85</v>
      </c>
      <c r="E96" s="18"/>
      <c r="K96" s="16"/>
      <c r="L96" s="15"/>
      <c r="N96" s="7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76" t="s">
        <v>6</v>
      </c>
      <c r="C97" s="10"/>
      <c r="D97" s="20">
        <f>D93*D94*D95/1000</f>
        <v>3</v>
      </c>
      <c r="E97" s="18"/>
      <c r="K97" s="16"/>
      <c r="L97" s="15"/>
      <c r="N97" s="7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76" t="s">
        <v>7</v>
      </c>
      <c r="C98" s="10"/>
      <c r="D98" s="20">
        <f>D97/D96</f>
        <v>3.529411765</v>
      </c>
      <c r="E98" s="21"/>
      <c r="F98" s="22"/>
      <c r="G98" s="22"/>
      <c r="H98" s="22"/>
      <c r="I98" s="22"/>
      <c r="J98" s="22"/>
      <c r="K98" s="23"/>
      <c r="L98" s="24"/>
      <c r="M98" s="22"/>
      <c r="N98" s="7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8" t="s">
        <v>8</v>
      </c>
      <c r="C99" s="26" t="s">
        <v>9</v>
      </c>
      <c r="D99" s="26" t="s">
        <v>10</v>
      </c>
      <c r="E99" s="27" t="s">
        <v>11</v>
      </c>
      <c r="F99" s="28"/>
      <c r="G99" s="28"/>
      <c r="H99" s="28"/>
      <c r="I99" s="28"/>
      <c r="J99" s="29"/>
      <c r="K99" s="26" t="s">
        <v>12</v>
      </c>
      <c r="L99" s="30" t="s">
        <v>13</v>
      </c>
      <c r="M99" s="30" t="s">
        <v>14</v>
      </c>
      <c r="N99" s="79" t="s">
        <v>15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0"/>
      <c r="C100" s="32"/>
      <c r="D100" s="32"/>
      <c r="E100" s="33" t="s">
        <v>16</v>
      </c>
      <c r="F100" s="33" t="s">
        <v>17</v>
      </c>
      <c r="G100" s="33" t="s">
        <v>18</v>
      </c>
      <c r="H100" s="33" t="s">
        <v>19</v>
      </c>
      <c r="I100" s="33" t="s">
        <v>20</v>
      </c>
      <c r="J100" s="33" t="s">
        <v>21</v>
      </c>
      <c r="K100" s="32"/>
      <c r="L100" s="32"/>
      <c r="M100" s="32"/>
      <c r="N100" s="8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82">
        <v>1.0</v>
      </c>
      <c r="C101" s="62" t="s">
        <v>95</v>
      </c>
      <c r="D101" s="63" t="s">
        <v>96</v>
      </c>
      <c r="E101" s="35" t="s">
        <v>24</v>
      </c>
      <c r="F101" s="35"/>
      <c r="G101" s="35"/>
      <c r="H101" s="35"/>
      <c r="I101" s="35"/>
      <c r="J101" s="35"/>
      <c r="K101" s="64" t="s">
        <v>25</v>
      </c>
      <c r="L101" s="65">
        <f>$D$93</f>
        <v>1</v>
      </c>
      <c r="M101" s="62" t="s">
        <v>26</v>
      </c>
      <c r="N101" s="83" t="s">
        <v>27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84">
        <v>2.0</v>
      </c>
      <c r="C102" s="85" t="s">
        <v>97</v>
      </c>
      <c r="D102" s="86" t="s">
        <v>98</v>
      </c>
      <c r="E102" s="85"/>
      <c r="F102" s="85" t="s">
        <v>24</v>
      </c>
      <c r="G102" s="85"/>
      <c r="H102" s="85"/>
      <c r="I102" s="85"/>
      <c r="J102" s="85"/>
      <c r="K102" s="87">
        <v>0.72</v>
      </c>
      <c r="L102" s="88">
        <f>$D$98*K102</f>
        <v>2.541176471</v>
      </c>
      <c r="M102" s="85" t="s">
        <v>30</v>
      </c>
      <c r="N102" s="89" t="s">
        <v>99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90">
        <v>3.0</v>
      </c>
      <c r="C103" s="41" t="s">
        <v>28</v>
      </c>
      <c r="D103" s="42" t="s">
        <v>100</v>
      </c>
      <c r="E103" s="43"/>
      <c r="F103" s="43"/>
      <c r="G103" s="43" t="s">
        <v>24</v>
      </c>
      <c r="H103" s="43"/>
      <c r="I103" s="43"/>
      <c r="J103" s="43"/>
      <c r="K103" s="44">
        <v>0.285</v>
      </c>
      <c r="L103" s="45">
        <f t="shared" ref="L103:L112" si="10">$L$102*K103</f>
        <v>0.7242352941</v>
      </c>
      <c r="M103" s="41" t="s">
        <v>30</v>
      </c>
      <c r="N103" s="9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90">
        <v>4.0</v>
      </c>
      <c r="C104" s="41" t="s">
        <v>31</v>
      </c>
      <c r="D104" s="42" t="s">
        <v>101</v>
      </c>
      <c r="E104" s="43"/>
      <c r="F104" s="43"/>
      <c r="G104" s="43" t="s">
        <v>24</v>
      </c>
      <c r="H104" s="43"/>
      <c r="I104" s="43"/>
      <c r="J104" s="43"/>
      <c r="K104" s="44">
        <v>0.19</v>
      </c>
      <c r="L104" s="45">
        <f t="shared" si="10"/>
        <v>0.4828235294</v>
      </c>
      <c r="M104" s="41" t="s">
        <v>30</v>
      </c>
      <c r="N104" s="9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90">
        <v>5.0</v>
      </c>
      <c r="C105" s="41" t="s">
        <v>33</v>
      </c>
      <c r="D105" s="42" t="s">
        <v>102</v>
      </c>
      <c r="E105" s="43"/>
      <c r="F105" s="43"/>
      <c r="G105" s="43" t="s">
        <v>24</v>
      </c>
      <c r="H105" s="43"/>
      <c r="I105" s="43"/>
      <c r="J105" s="43"/>
      <c r="K105" s="44">
        <v>0.155</v>
      </c>
      <c r="L105" s="45">
        <f t="shared" si="10"/>
        <v>0.3938823529</v>
      </c>
      <c r="M105" s="41" t="s">
        <v>30</v>
      </c>
      <c r="N105" s="9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90">
        <v>6.0</v>
      </c>
      <c r="C106" s="41" t="s">
        <v>35</v>
      </c>
      <c r="D106" s="42" t="s">
        <v>103</v>
      </c>
      <c r="E106" s="43"/>
      <c r="F106" s="43"/>
      <c r="G106" s="43" t="s">
        <v>24</v>
      </c>
      <c r="H106" s="43"/>
      <c r="I106" s="43"/>
      <c r="J106" s="43"/>
      <c r="K106" s="44">
        <v>0.14</v>
      </c>
      <c r="L106" s="45">
        <f t="shared" si="10"/>
        <v>0.3557647059</v>
      </c>
      <c r="M106" s="41" t="s">
        <v>30</v>
      </c>
      <c r="N106" s="9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90">
        <v>7.0</v>
      </c>
      <c r="C107" s="41" t="s">
        <v>104</v>
      </c>
      <c r="D107" s="42" t="s">
        <v>105</v>
      </c>
      <c r="E107" s="43"/>
      <c r="F107" s="43"/>
      <c r="G107" s="43" t="s">
        <v>24</v>
      </c>
      <c r="H107" s="43"/>
      <c r="I107" s="43"/>
      <c r="J107" s="43"/>
      <c r="K107" s="44">
        <v>0.11</v>
      </c>
      <c r="L107" s="45">
        <f t="shared" si="10"/>
        <v>0.2795294118</v>
      </c>
      <c r="M107" s="41" t="s">
        <v>30</v>
      </c>
      <c r="N107" s="9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90">
        <v>8.0</v>
      </c>
      <c r="C108" s="41" t="s">
        <v>39</v>
      </c>
      <c r="D108" s="42" t="s">
        <v>106</v>
      </c>
      <c r="E108" s="43"/>
      <c r="F108" s="43"/>
      <c r="G108" s="43" t="s">
        <v>24</v>
      </c>
      <c r="H108" s="43"/>
      <c r="I108" s="43"/>
      <c r="J108" s="43"/>
      <c r="K108" s="44">
        <v>0.06</v>
      </c>
      <c r="L108" s="45">
        <f t="shared" si="10"/>
        <v>0.1524705882</v>
      </c>
      <c r="M108" s="41" t="s">
        <v>30</v>
      </c>
      <c r="N108" s="9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90">
        <v>9.0</v>
      </c>
      <c r="C109" s="41" t="s">
        <v>41</v>
      </c>
      <c r="D109" s="42" t="s">
        <v>107</v>
      </c>
      <c r="E109" s="43"/>
      <c r="F109" s="43"/>
      <c r="G109" s="43" t="s">
        <v>24</v>
      </c>
      <c r="H109" s="43"/>
      <c r="I109" s="43"/>
      <c r="J109" s="43"/>
      <c r="K109" s="44">
        <v>0.045</v>
      </c>
      <c r="L109" s="45">
        <f t="shared" si="10"/>
        <v>0.1143529412</v>
      </c>
      <c r="M109" s="41" t="s">
        <v>30</v>
      </c>
      <c r="N109" s="9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90">
        <v>10.0</v>
      </c>
      <c r="C110" s="41" t="s">
        <v>108</v>
      </c>
      <c r="D110" s="42" t="s">
        <v>109</v>
      </c>
      <c r="E110" s="43"/>
      <c r="F110" s="43"/>
      <c r="G110" s="43" t="s">
        <v>24</v>
      </c>
      <c r="H110" s="43"/>
      <c r="I110" s="43"/>
      <c r="J110" s="43"/>
      <c r="K110" s="44">
        <v>0.005</v>
      </c>
      <c r="L110" s="45">
        <f t="shared" si="10"/>
        <v>0.01270588235</v>
      </c>
      <c r="M110" s="41" t="s">
        <v>30</v>
      </c>
      <c r="N110" s="9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90">
        <v>11.0</v>
      </c>
      <c r="C111" s="41" t="s">
        <v>110</v>
      </c>
      <c r="D111" s="42" t="s">
        <v>111</v>
      </c>
      <c r="E111" s="43"/>
      <c r="F111" s="43"/>
      <c r="G111" s="43" t="s">
        <v>24</v>
      </c>
      <c r="H111" s="43"/>
      <c r="I111" s="43"/>
      <c r="J111" s="43"/>
      <c r="K111" s="44">
        <v>0.004</v>
      </c>
      <c r="L111" s="45">
        <f t="shared" si="10"/>
        <v>0.01016470588</v>
      </c>
      <c r="M111" s="41" t="s">
        <v>30</v>
      </c>
      <c r="N111" s="9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90">
        <v>12.0</v>
      </c>
      <c r="C112" s="41" t="s">
        <v>47</v>
      </c>
      <c r="D112" s="42" t="s">
        <v>112</v>
      </c>
      <c r="E112" s="43"/>
      <c r="F112" s="43"/>
      <c r="G112" s="43" t="s">
        <v>24</v>
      </c>
      <c r="H112" s="43"/>
      <c r="I112" s="43"/>
      <c r="J112" s="43"/>
      <c r="K112" s="44">
        <v>0.006</v>
      </c>
      <c r="L112" s="45">
        <f t="shared" si="10"/>
        <v>0.01524705882</v>
      </c>
      <c r="M112" s="41" t="s">
        <v>30</v>
      </c>
      <c r="N112" s="9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84">
        <v>13.0</v>
      </c>
      <c r="C113" s="85" t="s">
        <v>113</v>
      </c>
      <c r="D113" s="86" t="s">
        <v>114</v>
      </c>
      <c r="E113" s="85"/>
      <c r="F113" s="85" t="s">
        <v>24</v>
      </c>
      <c r="G113" s="85"/>
      <c r="H113" s="85"/>
      <c r="I113" s="85"/>
      <c r="J113" s="85"/>
      <c r="K113" s="87">
        <v>0.28</v>
      </c>
      <c r="L113" s="88">
        <f>$D$98*K113</f>
        <v>0.9882352941</v>
      </c>
      <c r="M113" s="85" t="s">
        <v>30</v>
      </c>
      <c r="N113" s="89" t="s">
        <v>99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90">
        <v>14.0</v>
      </c>
      <c r="C114" s="41" t="s">
        <v>115</v>
      </c>
      <c r="D114" s="42" t="s">
        <v>116</v>
      </c>
      <c r="E114" s="43"/>
      <c r="F114" s="43"/>
      <c r="G114" s="43" t="s">
        <v>24</v>
      </c>
      <c r="H114" s="43"/>
      <c r="I114" s="43"/>
      <c r="J114" s="43"/>
      <c r="K114" s="44">
        <v>0.7</v>
      </c>
      <c r="L114" s="45">
        <f t="shared" ref="L114:L118" si="11">$L$113*K114</f>
        <v>0.6917647059</v>
      </c>
      <c r="M114" s="41" t="s">
        <v>30</v>
      </c>
      <c r="N114" s="9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90">
        <v>15.0</v>
      </c>
      <c r="C115" s="41" t="s">
        <v>35</v>
      </c>
      <c r="D115" s="42" t="s">
        <v>117</v>
      </c>
      <c r="E115" s="43"/>
      <c r="F115" s="43"/>
      <c r="G115" s="43" t="s">
        <v>24</v>
      </c>
      <c r="H115" s="43"/>
      <c r="I115" s="43"/>
      <c r="J115" s="43"/>
      <c r="K115" s="44">
        <v>0.19</v>
      </c>
      <c r="L115" s="45">
        <f t="shared" si="11"/>
        <v>0.1877647059</v>
      </c>
      <c r="M115" s="41" t="s">
        <v>30</v>
      </c>
      <c r="N115" s="9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90">
        <v>16.0</v>
      </c>
      <c r="C116" s="41" t="s">
        <v>28</v>
      </c>
      <c r="D116" s="42" t="s">
        <v>100</v>
      </c>
      <c r="E116" s="43"/>
      <c r="F116" s="43"/>
      <c r="G116" s="43" t="s">
        <v>24</v>
      </c>
      <c r="H116" s="43"/>
      <c r="I116" s="43"/>
      <c r="J116" s="43"/>
      <c r="K116" s="44">
        <v>0.1</v>
      </c>
      <c r="L116" s="45">
        <f t="shared" si="11"/>
        <v>0.09882352941</v>
      </c>
      <c r="M116" s="41" t="s">
        <v>30</v>
      </c>
      <c r="N116" s="9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90">
        <v>17.0</v>
      </c>
      <c r="C117" s="41" t="s">
        <v>55</v>
      </c>
      <c r="D117" s="42" t="s">
        <v>118</v>
      </c>
      <c r="E117" s="43"/>
      <c r="F117" s="43"/>
      <c r="G117" s="43" t="s">
        <v>24</v>
      </c>
      <c r="H117" s="43"/>
      <c r="I117" s="43"/>
      <c r="J117" s="43"/>
      <c r="K117" s="44">
        <v>0.005</v>
      </c>
      <c r="L117" s="45">
        <f t="shared" si="11"/>
        <v>0.004941176471</v>
      </c>
      <c r="M117" s="41" t="s">
        <v>30</v>
      </c>
      <c r="N117" s="9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90">
        <v>18.0</v>
      </c>
      <c r="C118" s="41" t="s">
        <v>119</v>
      </c>
      <c r="D118" s="42" t="s">
        <v>120</v>
      </c>
      <c r="E118" s="43"/>
      <c r="F118" s="43"/>
      <c r="G118" s="43" t="s">
        <v>24</v>
      </c>
      <c r="H118" s="43"/>
      <c r="I118" s="43"/>
      <c r="J118" s="43"/>
      <c r="K118" s="44">
        <v>0.005</v>
      </c>
      <c r="L118" s="45">
        <f t="shared" si="11"/>
        <v>0.004941176471</v>
      </c>
      <c r="M118" s="41" t="s">
        <v>30</v>
      </c>
      <c r="N118" s="9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93"/>
      <c r="C119" s="9" t="s">
        <v>63</v>
      </c>
      <c r="D119" s="28"/>
      <c r="E119" s="28"/>
      <c r="F119" s="28"/>
      <c r="G119" s="28"/>
      <c r="H119" s="28"/>
      <c r="I119" s="28"/>
      <c r="J119" s="10"/>
      <c r="K119" s="48">
        <f t="shared" ref="K119:L119" si="12">K102+K113</f>
        <v>1</v>
      </c>
      <c r="L119" s="49">
        <f t="shared" si="12"/>
        <v>3.529411765</v>
      </c>
      <c r="M119" s="50" t="s">
        <v>30</v>
      </c>
      <c r="N119" s="9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95" t="s">
        <v>64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9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97">
        <v>19.0</v>
      </c>
      <c r="C121" s="54" t="s">
        <v>65</v>
      </c>
      <c r="D121" s="55" t="s">
        <v>66</v>
      </c>
      <c r="E121" s="56"/>
      <c r="F121" s="56" t="s">
        <v>24</v>
      </c>
      <c r="G121" s="56"/>
      <c r="H121" s="56"/>
      <c r="I121" s="56"/>
      <c r="J121" s="56"/>
      <c r="K121" s="57" t="s">
        <v>25</v>
      </c>
      <c r="L121" s="58">
        <f>$D$93*$D$94</f>
        <v>20</v>
      </c>
      <c r="M121" s="54" t="s">
        <v>67</v>
      </c>
      <c r="N121" s="98" t="s">
        <v>68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97">
        <v>20.0</v>
      </c>
      <c r="C122" s="54" t="s">
        <v>69</v>
      </c>
      <c r="D122" s="55" t="s">
        <v>70</v>
      </c>
      <c r="E122" s="56"/>
      <c r="F122" s="56" t="s">
        <v>24</v>
      </c>
      <c r="G122" s="56"/>
      <c r="H122" s="56"/>
      <c r="I122" s="56"/>
      <c r="J122" s="56"/>
      <c r="K122" s="57" t="s">
        <v>25</v>
      </c>
      <c r="L122" s="58">
        <f t="shared" ref="L122:L123" si="13">$D$93</f>
        <v>1</v>
      </c>
      <c r="M122" s="54" t="s">
        <v>67</v>
      </c>
      <c r="N122" s="98" t="s">
        <v>71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99">
        <v>21.0</v>
      </c>
      <c r="C123" s="100" t="s">
        <v>72</v>
      </c>
      <c r="D123" s="101" t="s">
        <v>73</v>
      </c>
      <c r="E123" s="102"/>
      <c r="F123" s="102" t="s">
        <v>24</v>
      </c>
      <c r="G123" s="102"/>
      <c r="H123" s="102"/>
      <c r="I123" s="102"/>
      <c r="J123" s="102"/>
      <c r="K123" s="103" t="s">
        <v>25</v>
      </c>
      <c r="L123" s="104">
        <f t="shared" si="13"/>
        <v>1</v>
      </c>
      <c r="M123" s="100" t="s">
        <v>67</v>
      </c>
      <c r="N123" s="105" t="s">
        <v>71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2"/>
      <c r="C125" s="60" t="s">
        <v>121</v>
      </c>
      <c r="D125" s="4"/>
      <c r="E125" s="4"/>
      <c r="F125" s="4"/>
      <c r="G125" s="4"/>
      <c r="H125" s="4"/>
      <c r="I125" s="4"/>
      <c r="J125" s="4"/>
      <c r="K125" s="5"/>
      <c r="L125" s="6" t="s">
        <v>1</v>
      </c>
      <c r="M125" s="7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9" t="s">
        <v>2</v>
      </c>
      <c r="C126" s="10"/>
      <c r="D126" s="11">
        <v>1.0</v>
      </c>
      <c r="E126" s="12" t="str">
        <f>"Línea: Salados     |     Versión n°: 1"&amp;CHAR(10)&amp;CHAR(10)&amp;"Lote = "&amp;D126&amp;" cajas × "&amp;D127&amp;" unid./caja = "&amp;(D126*D127)&amp;" unidades"&amp;CHAR(10)&amp;"Producto terminado = "&amp;TEXT(D130,"#,##0.00")&amp;" kg"&amp;CHAR(10)&amp;"Mezcla a preparar = "&amp;TEXT(D131,"#,##0.00")&amp;" kg   (rendimiento "&amp;TEXT(D129,"0%")&amp;")"</f>
        <v>Línea: Salados     |     Versión n°: 1
Lote = 1 cajas × 20 unid./caja = 20 unidades
Producto terminado = 3,00 kg
Mezcla a preparar = 3,45 kg   (rendimiento 87%)</v>
      </c>
      <c r="F126" s="13"/>
      <c r="G126" s="13"/>
      <c r="H126" s="13"/>
      <c r="I126" s="13"/>
      <c r="J126" s="13"/>
      <c r="K126" s="14"/>
      <c r="L126" s="15"/>
      <c r="N126" s="1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9" t="s">
        <v>3</v>
      </c>
      <c r="C127" s="10"/>
      <c r="D127" s="17">
        <v>20.0</v>
      </c>
      <c r="E127" s="18"/>
      <c r="K127" s="16"/>
      <c r="L127" s="15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9" t="s">
        <v>4</v>
      </c>
      <c r="C128" s="10"/>
      <c r="D128" s="17">
        <v>150.0</v>
      </c>
      <c r="E128" s="18"/>
      <c r="K128" s="16"/>
      <c r="L128" s="15"/>
      <c r="N128" s="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9" t="s">
        <v>5</v>
      </c>
      <c r="C129" s="10"/>
      <c r="D129" s="19">
        <v>0.87</v>
      </c>
      <c r="E129" s="18"/>
      <c r="K129" s="16"/>
      <c r="L129" s="15"/>
      <c r="N129" s="1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9" t="s">
        <v>6</v>
      </c>
      <c r="C130" s="10"/>
      <c r="D130" s="20">
        <f>D126*D127*D128/1000</f>
        <v>3</v>
      </c>
      <c r="E130" s="18"/>
      <c r="K130" s="16"/>
      <c r="L130" s="15"/>
      <c r="N130" s="1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9" t="s">
        <v>7</v>
      </c>
      <c r="C131" s="10"/>
      <c r="D131" s="20">
        <f>D130/D129</f>
        <v>3.448275862</v>
      </c>
      <c r="E131" s="21"/>
      <c r="F131" s="22"/>
      <c r="G131" s="22"/>
      <c r="H131" s="22"/>
      <c r="I131" s="22"/>
      <c r="J131" s="22"/>
      <c r="K131" s="23"/>
      <c r="L131" s="24"/>
      <c r="M131" s="22"/>
      <c r="N131" s="2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5" t="s">
        <v>8</v>
      </c>
      <c r="C132" s="26" t="s">
        <v>9</v>
      </c>
      <c r="D132" s="26" t="s">
        <v>10</v>
      </c>
      <c r="E132" s="27" t="s">
        <v>11</v>
      </c>
      <c r="F132" s="28"/>
      <c r="G132" s="28"/>
      <c r="H132" s="28"/>
      <c r="I132" s="28"/>
      <c r="J132" s="29"/>
      <c r="K132" s="26" t="s">
        <v>12</v>
      </c>
      <c r="L132" s="30" t="s">
        <v>13</v>
      </c>
      <c r="M132" s="30" t="s">
        <v>14</v>
      </c>
      <c r="N132" s="30" t="s">
        <v>15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31"/>
      <c r="C133" s="32"/>
      <c r="D133" s="32"/>
      <c r="E133" s="33" t="s">
        <v>16</v>
      </c>
      <c r="F133" s="33" t="s">
        <v>17</v>
      </c>
      <c r="G133" s="33" t="s">
        <v>18</v>
      </c>
      <c r="H133" s="33" t="s">
        <v>19</v>
      </c>
      <c r="I133" s="33" t="s">
        <v>20</v>
      </c>
      <c r="J133" s="33" t="s">
        <v>21</v>
      </c>
      <c r="K133" s="32"/>
      <c r="L133" s="32"/>
      <c r="M133" s="32"/>
      <c r="N133" s="3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61">
        <v>1.0</v>
      </c>
      <c r="C134" s="62" t="s">
        <v>122</v>
      </c>
      <c r="D134" s="63" t="s">
        <v>123</v>
      </c>
      <c r="E134" s="35" t="s">
        <v>24</v>
      </c>
      <c r="F134" s="35"/>
      <c r="G134" s="35"/>
      <c r="H134" s="35"/>
      <c r="I134" s="35"/>
      <c r="J134" s="35"/>
      <c r="K134" s="64" t="s">
        <v>25</v>
      </c>
      <c r="L134" s="65">
        <f>$D$126</f>
        <v>1</v>
      </c>
      <c r="M134" s="62" t="s">
        <v>26</v>
      </c>
      <c r="N134" s="66" t="s">
        <v>27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40">
        <v>2.0</v>
      </c>
      <c r="C135" s="41" t="s">
        <v>31</v>
      </c>
      <c r="D135" s="42" t="s">
        <v>32</v>
      </c>
      <c r="E135" s="43"/>
      <c r="F135" s="43" t="s">
        <v>24</v>
      </c>
      <c r="G135" s="43"/>
      <c r="H135" s="43"/>
      <c r="I135" s="43"/>
      <c r="J135" s="43"/>
      <c r="K135" s="44">
        <v>0.25</v>
      </c>
      <c r="L135" s="45">
        <f t="shared" ref="L135:L147" si="14">$D$131*K135</f>
        <v>0.8620689655</v>
      </c>
      <c r="M135" s="41" t="s">
        <v>30</v>
      </c>
      <c r="N135" s="4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40">
        <v>3.0</v>
      </c>
      <c r="C136" s="41" t="s">
        <v>124</v>
      </c>
      <c r="D136" s="42" t="s">
        <v>125</v>
      </c>
      <c r="E136" s="43"/>
      <c r="F136" s="43" t="s">
        <v>24</v>
      </c>
      <c r="G136" s="43"/>
      <c r="H136" s="43"/>
      <c r="I136" s="43"/>
      <c r="J136" s="43"/>
      <c r="K136" s="44">
        <v>0.19</v>
      </c>
      <c r="L136" s="45">
        <f t="shared" si="14"/>
        <v>0.6551724138</v>
      </c>
      <c r="M136" s="41" t="s">
        <v>30</v>
      </c>
      <c r="N136" s="4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40">
        <v>4.0</v>
      </c>
      <c r="C137" s="41" t="s">
        <v>126</v>
      </c>
      <c r="D137" s="42" t="s">
        <v>127</v>
      </c>
      <c r="E137" s="43"/>
      <c r="F137" s="43" t="s">
        <v>24</v>
      </c>
      <c r="G137" s="43"/>
      <c r="H137" s="43"/>
      <c r="I137" s="43"/>
      <c r="J137" s="43"/>
      <c r="K137" s="44">
        <v>0.15</v>
      </c>
      <c r="L137" s="45">
        <f t="shared" si="14"/>
        <v>0.5172413793</v>
      </c>
      <c r="M137" s="41" t="s">
        <v>30</v>
      </c>
      <c r="N137" s="4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40">
        <v>5.0</v>
      </c>
      <c r="C138" s="41" t="s">
        <v>128</v>
      </c>
      <c r="D138" s="42" t="s">
        <v>129</v>
      </c>
      <c r="E138" s="43"/>
      <c r="F138" s="43" t="s">
        <v>24</v>
      </c>
      <c r="G138" s="43"/>
      <c r="H138" s="43"/>
      <c r="I138" s="43"/>
      <c r="J138" s="43"/>
      <c r="K138" s="44">
        <v>0.13</v>
      </c>
      <c r="L138" s="45">
        <f t="shared" si="14"/>
        <v>0.4482758621</v>
      </c>
      <c r="M138" s="41" t="s">
        <v>30</v>
      </c>
      <c r="N138" s="4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40">
        <v>6.0</v>
      </c>
      <c r="C139" s="41" t="s">
        <v>130</v>
      </c>
      <c r="D139" s="42" t="s">
        <v>131</v>
      </c>
      <c r="E139" s="43"/>
      <c r="F139" s="43" t="s">
        <v>24</v>
      </c>
      <c r="G139" s="43"/>
      <c r="H139" s="43"/>
      <c r="I139" s="43"/>
      <c r="J139" s="43"/>
      <c r="K139" s="44">
        <v>0.08</v>
      </c>
      <c r="L139" s="45">
        <f t="shared" si="14"/>
        <v>0.275862069</v>
      </c>
      <c r="M139" s="41" t="s">
        <v>30</v>
      </c>
      <c r="N139" s="4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40">
        <v>7.0</v>
      </c>
      <c r="C140" s="41" t="s">
        <v>33</v>
      </c>
      <c r="D140" s="42" t="s">
        <v>34</v>
      </c>
      <c r="E140" s="43"/>
      <c r="F140" s="43" t="s">
        <v>24</v>
      </c>
      <c r="G140" s="43"/>
      <c r="H140" s="43"/>
      <c r="I140" s="43"/>
      <c r="J140" s="43"/>
      <c r="K140" s="44">
        <v>0.06</v>
      </c>
      <c r="L140" s="45">
        <f t="shared" si="14"/>
        <v>0.2068965517</v>
      </c>
      <c r="M140" s="41" t="s">
        <v>30</v>
      </c>
      <c r="N140" s="4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40">
        <v>8.0</v>
      </c>
      <c r="C141" s="41" t="s">
        <v>132</v>
      </c>
      <c r="D141" s="42" t="s">
        <v>133</v>
      </c>
      <c r="E141" s="43"/>
      <c r="F141" s="43" t="s">
        <v>24</v>
      </c>
      <c r="G141" s="43"/>
      <c r="H141" s="43"/>
      <c r="I141" s="43"/>
      <c r="J141" s="43"/>
      <c r="K141" s="44">
        <v>0.05</v>
      </c>
      <c r="L141" s="45">
        <f t="shared" si="14"/>
        <v>0.1724137931</v>
      </c>
      <c r="M141" s="41" t="s">
        <v>30</v>
      </c>
      <c r="N141" s="4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40">
        <v>9.0</v>
      </c>
      <c r="C142" s="41" t="s">
        <v>134</v>
      </c>
      <c r="D142" s="42" t="s">
        <v>135</v>
      </c>
      <c r="E142" s="43"/>
      <c r="F142" s="43" t="s">
        <v>24</v>
      </c>
      <c r="G142" s="43"/>
      <c r="H142" s="43"/>
      <c r="I142" s="43"/>
      <c r="J142" s="43"/>
      <c r="K142" s="44">
        <v>0.04</v>
      </c>
      <c r="L142" s="45">
        <f t="shared" si="14"/>
        <v>0.1379310345</v>
      </c>
      <c r="M142" s="41" t="s">
        <v>30</v>
      </c>
      <c r="N142" s="4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40">
        <v>10.0</v>
      </c>
      <c r="C143" s="41" t="s">
        <v>49</v>
      </c>
      <c r="D143" s="42" t="s">
        <v>50</v>
      </c>
      <c r="E143" s="43"/>
      <c r="F143" s="43" t="s">
        <v>24</v>
      </c>
      <c r="G143" s="43"/>
      <c r="H143" s="43"/>
      <c r="I143" s="43"/>
      <c r="J143" s="43"/>
      <c r="K143" s="44">
        <v>0.015</v>
      </c>
      <c r="L143" s="45">
        <f t="shared" si="14"/>
        <v>0.05172413793</v>
      </c>
      <c r="M143" s="41" t="s">
        <v>30</v>
      </c>
      <c r="N143" s="4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40">
        <v>11.0</v>
      </c>
      <c r="C144" s="41" t="s">
        <v>136</v>
      </c>
      <c r="D144" s="42" t="s">
        <v>137</v>
      </c>
      <c r="E144" s="43"/>
      <c r="F144" s="43" t="s">
        <v>24</v>
      </c>
      <c r="G144" s="43"/>
      <c r="H144" s="43"/>
      <c r="I144" s="43"/>
      <c r="J144" s="43"/>
      <c r="K144" s="44">
        <v>0.01</v>
      </c>
      <c r="L144" s="45">
        <f t="shared" si="14"/>
        <v>0.03448275862</v>
      </c>
      <c r="M144" s="41" t="s">
        <v>30</v>
      </c>
      <c r="N144" s="4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40">
        <v>12.0</v>
      </c>
      <c r="C145" s="41" t="s">
        <v>47</v>
      </c>
      <c r="D145" s="42" t="s">
        <v>48</v>
      </c>
      <c r="E145" s="43"/>
      <c r="F145" s="43" t="s">
        <v>24</v>
      </c>
      <c r="G145" s="43"/>
      <c r="H145" s="43"/>
      <c r="I145" s="43"/>
      <c r="J145" s="43"/>
      <c r="K145" s="44">
        <v>0.01</v>
      </c>
      <c r="L145" s="45">
        <f t="shared" si="14"/>
        <v>0.03448275862</v>
      </c>
      <c r="M145" s="41" t="s">
        <v>30</v>
      </c>
      <c r="N145" s="4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40">
        <v>13.0</v>
      </c>
      <c r="C146" s="41" t="s">
        <v>138</v>
      </c>
      <c r="D146" s="42" t="s">
        <v>139</v>
      </c>
      <c r="E146" s="43"/>
      <c r="F146" s="43" t="s">
        <v>24</v>
      </c>
      <c r="G146" s="43"/>
      <c r="H146" s="43"/>
      <c r="I146" s="43"/>
      <c r="J146" s="43"/>
      <c r="K146" s="44">
        <v>0.01</v>
      </c>
      <c r="L146" s="45">
        <f t="shared" si="14"/>
        <v>0.03448275862</v>
      </c>
      <c r="M146" s="41" t="s">
        <v>30</v>
      </c>
      <c r="N146" s="4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40">
        <v>14.0</v>
      </c>
      <c r="C147" s="41" t="s">
        <v>53</v>
      </c>
      <c r="D147" s="42" t="s">
        <v>54</v>
      </c>
      <c r="E147" s="43"/>
      <c r="F147" s="43" t="s">
        <v>24</v>
      </c>
      <c r="G147" s="43"/>
      <c r="H147" s="43"/>
      <c r="I147" s="43"/>
      <c r="J147" s="43"/>
      <c r="K147" s="44">
        <v>0.005</v>
      </c>
      <c r="L147" s="45">
        <f t="shared" si="14"/>
        <v>0.01724137931</v>
      </c>
      <c r="M147" s="41" t="s">
        <v>30</v>
      </c>
      <c r="N147" s="4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47"/>
      <c r="C148" s="9" t="s">
        <v>63</v>
      </c>
      <c r="D148" s="28"/>
      <c r="E148" s="28"/>
      <c r="F148" s="28"/>
      <c r="G148" s="28"/>
      <c r="H148" s="28"/>
      <c r="I148" s="28"/>
      <c r="J148" s="10"/>
      <c r="K148" s="48">
        <f t="shared" ref="K148:L148" si="15">K135+K136+K137+K138+K139+K140+K141+K142+K143+K144+K145+K146+K147</f>
        <v>1</v>
      </c>
      <c r="L148" s="49">
        <f t="shared" si="15"/>
        <v>3.448275862</v>
      </c>
      <c r="M148" s="50" t="s">
        <v>30</v>
      </c>
      <c r="N148" s="5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52" t="s">
        <v>64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53">
        <v>15.0</v>
      </c>
      <c r="C150" s="54" t="s">
        <v>65</v>
      </c>
      <c r="D150" s="55" t="s">
        <v>66</v>
      </c>
      <c r="E150" s="56"/>
      <c r="F150" s="56" t="s">
        <v>24</v>
      </c>
      <c r="G150" s="56"/>
      <c r="H150" s="56"/>
      <c r="I150" s="56"/>
      <c r="J150" s="56"/>
      <c r="K150" s="57" t="s">
        <v>25</v>
      </c>
      <c r="L150" s="58">
        <f>$D$126*$D$127</f>
        <v>20</v>
      </c>
      <c r="M150" s="54" t="s">
        <v>67</v>
      </c>
      <c r="N150" s="59" t="s">
        <v>68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53">
        <v>16.0</v>
      </c>
      <c r="C151" s="54" t="s">
        <v>69</v>
      </c>
      <c r="D151" s="55" t="s">
        <v>70</v>
      </c>
      <c r="E151" s="56"/>
      <c r="F151" s="56" t="s">
        <v>24</v>
      </c>
      <c r="G151" s="56"/>
      <c r="H151" s="56"/>
      <c r="I151" s="56"/>
      <c r="J151" s="56"/>
      <c r="K151" s="57" t="s">
        <v>25</v>
      </c>
      <c r="L151" s="58">
        <f t="shared" ref="L151:L152" si="16">$D$126</f>
        <v>1</v>
      </c>
      <c r="M151" s="54" t="s">
        <v>67</v>
      </c>
      <c r="N151" s="59" t="s">
        <v>71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53">
        <v>17.0</v>
      </c>
      <c r="C152" s="54" t="s">
        <v>72</v>
      </c>
      <c r="D152" s="55" t="s">
        <v>73</v>
      </c>
      <c r="E152" s="56"/>
      <c r="F152" s="56" t="s">
        <v>24</v>
      </c>
      <c r="G152" s="56"/>
      <c r="H152" s="56"/>
      <c r="I152" s="56"/>
      <c r="J152" s="56"/>
      <c r="K152" s="57" t="s">
        <v>25</v>
      </c>
      <c r="L152" s="58">
        <f t="shared" si="16"/>
        <v>1</v>
      </c>
      <c r="M152" s="54" t="s">
        <v>67</v>
      </c>
      <c r="N152" s="59" t="s">
        <v>71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2"/>
      <c r="C154" s="60" t="s">
        <v>140</v>
      </c>
      <c r="D154" s="4"/>
      <c r="E154" s="4"/>
      <c r="F154" s="4"/>
      <c r="G154" s="4"/>
      <c r="H154" s="4"/>
      <c r="I154" s="4"/>
      <c r="J154" s="4"/>
      <c r="K154" s="5"/>
      <c r="L154" s="6" t="s">
        <v>1</v>
      </c>
      <c r="M154" s="7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9" t="s">
        <v>2</v>
      </c>
      <c r="C155" s="10"/>
      <c r="D155" s="11">
        <v>1.0</v>
      </c>
      <c r="E155" s="12" t="str">
        <f>"Línea: Salados     |     Versión n°: 1"&amp;CHAR(10)&amp;CHAR(10)&amp;"Lote = "&amp;D155&amp;" cajas × "&amp;D156&amp;" unid./caja = "&amp;(D155*D156)&amp;" unidades"&amp;CHAR(10)&amp;"Producto terminado = "&amp;TEXT(D159,"#,##0.00")&amp;" kg"&amp;CHAR(10)&amp;"Mezcla a preparar = "&amp;TEXT(D160,"#,##0.00")&amp;" kg   (rendimiento "&amp;TEXT(D158,"0%")&amp;")"</f>
        <v>Línea: Salados     |     Versión n°: 1
Lote = 1 cajas × 20 unid./caja = 20 unidades
Producto terminado = 3,00 kg
Mezcla a preparar = 3,45 kg   (rendimiento 87%)</v>
      </c>
      <c r="F155" s="13"/>
      <c r="G155" s="13"/>
      <c r="H155" s="13"/>
      <c r="I155" s="13"/>
      <c r="J155" s="13"/>
      <c r="K155" s="14"/>
      <c r="L155" s="15"/>
      <c r="N155" s="1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9" t="s">
        <v>3</v>
      </c>
      <c r="C156" s="10"/>
      <c r="D156" s="17">
        <v>20.0</v>
      </c>
      <c r="E156" s="18"/>
      <c r="K156" s="16"/>
      <c r="L156" s="15"/>
      <c r="N156" s="1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9" t="s">
        <v>4</v>
      </c>
      <c r="C157" s="10"/>
      <c r="D157" s="17">
        <v>150.0</v>
      </c>
      <c r="E157" s="18"/>
      <c r="K157" s="16"/>
      <c r="L157" s="15"/>
      <c r="N157" s="1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9" t="s">
        <v>5</v>
      </c>
      <c r="C158" s="10"/>
      <c r="D158" s="19">
        <v>0.87</v>
      </c>
      <c r="E158" s="18"/>
      <c r="K158" s="16"/>
      <c r="L158" s="15"/>
      <c r="N158" s="1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9" t="s">
        <v>6</v>
      </c>
      <c r="C159" s="10"/>
      <c r="D159" s="20">
        <f>D155*D156*D157/1000</f>
        <v>3</v>
      </c>
      <c r="E159" s="18"/>
      <c r="K159" s="16"/>
      <c r="L159" s="15"/>
      <c r="N159" s="1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9" t="s">
        <v>7</v>
      </c>
      <c r="C160" s="10"/>
      <c r="D160" s="20">
        <f>D159/D158</f>
        <v>3.448275862</v>
      </c>
      <c r="E160" s="21"/>
      <c r="F160" s="22"/>
      <c r="G160" s="22"/>
      <c r="H160" s="22"/>
      <c r="I160" s="22"/>
      <c r="J160" s="22"/>
      <c r="K160" s="23"/>
      <c r="L160" s="24"/>
      <c r="M160" s="22"/>
      <c r="N160" s="2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5" t="s">
        <v>8</v>
      </c>
      <c r="C161" s="26" t="s">
        <v>9</v>
      </c>
      <c r="D161" s="26" t="s">
        <v>10</v>
      </c>
      <c r="E161" s="27" t="s">
        <v>11</v>
      </c>
      <c r="F161" s="28"/>
      <c r="G161" s="28"/>
      <c r="H161" s="28"/>
      <c r="I161" s="28"/>
      <c r="J161" s="29"/>
      <c r="K161" s="26" t="s">
        <v>12</v>
      </c>
      <c r="L161" s="30" t="s">
        <v>13</v>
      </c>
      <c r="M161" s="30" t="s">
        <v>14</v>
      </c>
      <c r="N161" s="30" t="s">
        <v>15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31"/>
      <c r="C162" s="32"/>
      <c r="D162" s="32"/>
      <c r="E162" s="33" t="s">
        <v>16</v>
      </c>
      <c r="F162" s="33" t="s">
        <v>17</v>
      </c>
      <c r="G162" s="33" t="s">
        <v>18</v>
      </c>
      <c r="H162" s="33" t="s">
        <v>19</v>
      </c>
      <c r="I162" s="33" t="s">
        <v>20</v>
      </c>
      <c r="J162" s="33" t="s">
        <v>21</v>
      </c>
      <c r="K162" s="32"/>
      <c r="L162" s="32"/>
      <c r="M162" s="32"/>
      <c r="N162" s="3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61">
        <v>1.0</v>
      </c>
      <c r="C163" s="62" t="s">
        <v>141</v>
      </c>
      <c r="D163" s="63" t="s">
        <v>142</v>
      </c>
      <c r="E163" s="35" t="s">
        <v>24</v>
      </c>
      <c r="F163" s="35"/>
      <c r="G163" s="35"/>
      <c r="H163" s="35"/>
      <c r="I163" s="35"/>
      <c r="J163" s="35"/>
      <c r="K163" s="64" t="s">
        <v>25</v>
      </c>
      <c r="L163" s="65">
        <f>$D$155</f>
        <v>1</v>
      </c>
      <c r="M163" s="62" t="s">
        <v>26</v>
      </c>
      <c r="N163" s="66" t="s">
        <v>27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40">
        <v>2.0</v>
      </c>
      <c r="C164" s="41" t="s">
        <v>31</v>
      </c>
      <c r="D164" s="42" t="s">
        <v>32</v>
      </c>
      <c r="E164" s="43"/>
      <c r="F164" s="43" t="s">
        <v>24</v>
      </c>
      <c r="G164" s="43"/>
      <c r="H164" s="43"/>
      <c r="I164" s="43"/>
      <c r="J164" s="43"/>
      <c r="K164" s="44">
        <v>0.25</v>
      </c>
      <c r="L164" s="45">
        <f t="shared" ref="L164:L176" si="17">$D$160*K164</f>
        <v>0.8620689655</v>
      </c>
      <c r="M164" s="41" t="s">
        <v>30</v>
      </c>
      <c r="N164" s="4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40">
        <v>3.0</v>
      </c>
      <c r="C165" s="41" t="s">
        <v>124</v>
      </c>
      <c r="D165" s="42" t="s">
        <v>125</v>
      </c>
      <c r="E165" s="43"/>
      <c r="F165" s="43" t="s">
        <v>24</v>
      </c>
      <c r="G165" s="43"/>
      <c r="H165" s="43"/>
      <c r="I165" s="43"/>
      <c r="J165" s="43"/>
      <c r="K165" s="44">
        <v>0.19</v>
      </c>
      <c r="L165" s="45">
        <f t="shared" si="17"/>
        <v>0.6551724138</v>
      </c>
      <c r="M165" s="41" t="s">
        <v>30</v>
      </c>
      <c r="N165" s="4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40">
        <v>4.0</v>
      </c>
      <c r="C166" s="41" t="s">
        <v>126</v>
      </c>
      <c r="D166" s="42" t="s">
        <v>127</v>
      </c>
      <c r="E166" s="43"/>
      <c r="F166" s="43" t="s">
        <v>24</v>
      </c>
      <c r="G166" s="43"/>
      <c r="H166" s="43"/>
      <c r="I166" s="43"/>
      <c r="J166" s="43"/>
      <c r="K166" s="44">
        <v>0.14</v>
      </c>
      <c r="L166" s="45">
        <f t="shared" si="17"/>
        <v>0.4827586207</v>
      </c>
      <c r="M166" s="41" t="s">
        <v>30</v>
      </c>
      <c r="N166" s="4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40">
        <v>5.0</v>
      </c>
      <c r="C167" s="41" t="s">
        <v>143</v>
      </c>
      <c r="D167" s="42" t="s">
        <v>144</v>
      </c>
      <c r="E167" s="43"/>
      <c r="F167" s="43" t="s">
        <v>24</v>
      </c>
      <c r="G167" s="43"/>
      <c r="H167" s="43"/>
      <c r="I167" s="43"/>
      <c r="J167" s="43"/>
      <c r="K167" s="44">
        <v>0.12</v>
      </c>
      <c r="L167" s="45">
        <f t="shared" si="17"/>
        <v>0.4137931034</v>
      </c>
      <c r="M167" s="41" t="s">
        <v>30</v>
      </c>
      <c r="N167" s="4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40">
        <v>6.0</v>
      </c>
      <c r="C168" s="41" t="s">
        <v>145</v>
      </c>
      <c r="D168" s="42" t="s">
        <v>146</v>
      </c>
      <c r="E168" s="43"/>
      <c r="F168" s="43" t="s">
        <v>24</v>
      </c>
      <c r="G168" s="43"/>
      <c r="H168" s="43"/>
      <c r="I168" s="43"/>
      <c r="J168" s="43"/>
      <c r="K168" s="44">
        <v>0.1</v>
      </c>
      <c r="L168" s="45">
        <f t="shared" si="17"/>
        <v>0.3448275862</v>
      </c>
      <c r="M168" s="41" t="s">
        <v>30</v>
      </c>
      <c r="N168" s="4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40">
        <v>7.0</v>
      </c>
      <c r="C169" s="41" t="s">
        <v>130</v>
      </c>
      <c r="D169" s="42" t="s">
        <v>131</v>
      </c>
      <c r="E169" s="43"/>
      <c r="F169" s="43" t="s">
        <v>24</v>
      </c>
      <c r="G169" s="43"/>
      <c r="H169" s="43"/>
      <c r="I169" s="43"/>
      <c r="J169" s="43"/>
      <c r="K169" s="44">
        <v>0.06</v>
      </c>
      <c r="L169" s="45">
        <f t="shared" si="17"/>
        <v>0.2068965517</v>
      </c>
      <c r="M169" s="41" t="s">
        <v>30</v>
      </c>
      <c r="N169" s="4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40">
        <v>8.0</v>
      </c>
      <c r="C170" s="41" t="s">
        <v>43</v>
      </c>
      <c r="D170" s="42" t="s">
        <v>44</v>
      </c>
      <c r="E170" s="43"/>
      <c r="F170" s="43" t="s">
        <v>24</v>
      </c>
      <c r="G170" s="43"/>
      <c r="H170" s="43"/>
      <c r="I170" s="43"/>
      <c r="J170" s="43"/>
      <c r="K170" s="44">
        <v>0.05</v>
      </c>
      <c r="L170" s="45">
        <f t="shared" si="17"/>
        <v>0.1724137931</v>
      </c>
      <c r="M170" s="41" t="s">
        <v>30</v>
      </c>
      <c r="N170" s="4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40">
        <v>9.0</v>
      </c>
      <c r="C171" s="41" t="s">
        <v>134</v>
      </c>
      <c r="D171" s="42" t="s">
        <v>135</v>
      </c>
      <c r="E171" s="43"/>
      <c r="F171" s="43" t="s">
        <v>24</v>
      </c>
      <c r="G171" s="43"/>
      <c r="H171" s="43"/>
      <c r="I171" s="43"/>
      <c r="J171" s="43"/>
      <c r="K171" s="44">
        <v>0.04</v>
      </c>
      <c r="L171" s="45">
        <f t="shared" si="17"/>
        <v>0.1379310345</v>
      </c>
      <c r="M171" s="41" t="s">
        <v>30</v>
      </c>
      <c r="N171" s="4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40">
        <v>10.0</v>
      </c>
      <c r="C172" s="41" t="s">
        <v>49</v>
      </c>
      <c r="D172" s="42" t="s">
        <v>50</v>
      </c>
      <c r="E172" s="43"/>
      <c r="F172" s="43" t="s">
        <v>24</v>
      </c>
      <c r="G172" s="43"/>
      <c r="H172" s="43"/>
      <c r="I172" s="43"/>
      <c r="J172" s="43"/>
      <c r="K172" s="44">
        <v>0.015</v>
      </c>
      <c r="L172" s="45">
        <f t="shared" si="17"/>
        <v>0.05172413793</v>
      </c>
      <c r="M172" s="41" t="s">
        <v>30</v>
      </c>
      <c r="N172" s="4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40">
        <v>11.0</v>
      </c>
      <c r="C173" s="41" t="s">
        <v>136</v>
      </c>
      <c r="D173" s="42" t="s">
        <v>137</v>
      </c>
      <c r="E173" s="43"/>
      <c r="F173" s="43" t="s">
        <v>24</v>
      </c>
      <c r="G173" s="43"/>
      <c r="H173" s="43"/>
      <c r="I173" s="43"/>
      <c r="J173" s="43"/>
      <c r="K173" s="44">
        <v>0.01</v>
      </c>
      <c r="L173" s="45">
        <f t="shared" si="17"/>
        <v>0.03448275862</v>
      </c>
      <c r="M173" s="41" t="s">
        <v>30</v>
      </c>
      <c r="N173" s="4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40">
        <v>12.0</v>
      </c>
      <c r="C174" s="41" t="s">
        <v>47</v>
      </c>
      <c r="D174" s="42" t="s">
        <v>48</v>
      </c>
      <c r="E174" s="43"/>
      <c r="F174" s="43" t="s">
        <v>24</v>
      </c>
      <c r="G174" s="43"/>
      <c r="H174" s="43"/>
      <c r="I174" s="43"/>
      <c r="J174" s="43"/>
      <c r="K174" s="44">
        <v>0.01</v>
      </c>
      <c r="L174" s="45">
        <f t="shared" si="17"/>
        <v>0.03448275862</v>
      </c>
      <c r="M174" s="41" t="s">
        <v>30</v>
      </c>
      <c r="N174" s="4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40">
        <v>13.0</v>
      </c>
      <c r="C175" s="41" t="s">
        <v>138</v>
      </c>
      <c r="D175" s="42" t="s">
        <v>139</v>
      </c>
      <c r="E175" s="43"/>
      <c r="F175" s="43" t="s">
        <v>24</v>
      </c>
      <c r="G175" s="43"/>
      <c r="H175" s="43"/>
      <c r="I175" s="43"/>
      <c r="J175" s="43"/>
      <c r="K175" s="44">
        <v>0.01</v>
      </c>
      <c r="L175" s="45">
        <f t="shared" si="17"/>
        <v>0.03448275862</v>
      </c>
      <c r="M175" s="41" t="s">
        <v>30</v>
      </c>
      <c r="N175" s="4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40">
        <v>14.0</v>
      </c>
      <c r="C176" s="41" t="s">
        <v>53</v>
      </c>
      <c r="D176" s="42" t="s">
        <v>54</v>
      </c>
      <c r="E176" s="43"/>
      <c r="F176" s="43" t="s">
        <v>24</v>
      </c>
      <c r="G176" s="43"/>
      <c r="H176" s="43"/>
      <c r="I176" s="43"/>
      <c r="J176" s="43"/>
      <c r="K176" s="44">
        <v>0.005</v>
      </c>
      <c r="L176" s="45">
        <f t="shared" si="17"/>
        <v>0.01724137931</v>
      </c>
      <c r="M176" s="41" t="s">
        <v>30</v>
      </c>
      <c r="N176" s="4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47"/>
      <c r="C177" s="9" t="s">
        <v>63</v>
      </c>
      <c r="D177" s="28"/>
      <c r="E177" s="28"/>
      <c r="F177" s="28"/>
      <c r="G177" s="28"/>
      <c r="H177" s="28"/>
      <c r="I177" s="28"/>
      <c r="J177" s="10"/>
      <c r="K177" s="48">
        <f t="shared" ref="K177:L177" si="18">K164+K165+K166+K167+K168+K169+K170+K171+K172+K173+K174+K175+K176</f>
        <v>1</v>
      </c>
      <c r="L177" s="49">
        <f t="shared" si="18"/>
        <v>3.448275862</v>
      </c>
      <c r="M177" s="50" t="s">
        <v>30</v>
      </c>
      <c r="N177" s="5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52" t="s">
        <v>64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53">
        <v>15.0</v>
      </c>
      <c r="C179" s="54" t="s">
        <v>65</v>
      </c>
      <c r="D179" s="55" t="s">
        <v>66</v>
      </c>
      <c r="E179" s="56"/>
      <c r="F179" s="56" t="s">
        <v>24</v>
      </c>
      <c r="G179" s="56"/>
      <c r="H179" s="56"/>
      <c r="I179" s="56"/>
      <c r="J179" s="56"/>
      <c r="K179" s="57" t="s">
        <v>25</v>
      </c>
      <c r="L179" s="58">
        <f>$D$155*$D$156</f>
        <v>20</v>
      </c>
      <c r="M179" s="54" t="s">
        <v>67</v>
      </c>
      <c r="N179" s="59" t="s">
        <v>68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53">
        <v>16.0</v>
      </c>
      <c r="C180" s="54" t="s">
        <v>69</v>
      </c>
      <c r="D180" s="55" t="s">
        <v>70</v>
      </c>
      <c r="E180" s="56"/>
      <c r="F180" s="56" t="s">
        <v>24</v>
      </c>
      <c r="G180" s="56"/>
      <c r="H180" s="56"/>
      <c r="I180" s="56"/>
      <c r="J180" s="56"/>
      <c r="K180" s="57" t="s">
        <v>25</v>
      </c>
      <c r="L180" s="58">
        <f t="shared" ref="L180:L181" si="19">$D$155</f>
        <v>1</v>
      </c>
      <c r="M180" s="54" t="s">
        <v>67</v>
      </c>
      <c r="N180" s="59" t="s">
        <v>71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53">
        <v>17.0</v>
      </c>
      <c r="C181" s="54" t="s">
        <v>72</v>
      </c>
      <c r="D181" s="55" t="s">
        <v>73</v>
      </c>
      <c r="E181" s="56"/>
      <c r="F181" s="56" t="s">
        <v>24</v>
      </c>
      <c r="G181" s="56"/>
      <c r="H181" s="56"/>
      <c r="I181" s="56"/>
      <c r="J181" s="56"/>
      <c r="K181" s="57" t="s">
        <v>25</v>
      </c>
      <c r="L181" s="58">
        <f t="shared" si="19"/>
        <v>1</v>
      </c>
      <c r="M181" s="54" t="s">
        <v>67</v>
      </c>
      <c r="N181" s="59" t="s">
        <v>71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2"/>
      <c r="C183" s="60" t="s">
        <v>147</v>
      </c>
      <c r="D183" s="4"/>
      <c r="E183" s="4"/>
      <c r="F183" s="4"/>
      <c r="G183" s="4"/>
      <c r="H183" s="4"/>
      <c r="I183" s="4"/>
      <c r="J183" s="4"/>
      <c r="K183" s="5"/>
      <c r="L183" s="6" t="s">
        <v>1</v>
      </c>
      <c r="M183" s="7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9" t="s">
        <v>2</v>
      </c>
      <c r="C184" s="10"/>
      <c r="D184" s="11">
        <v>1.0</v>
      </c>
      <c r="E184" s="12" t="str">
        <f>"Línea: Free     |     Versión n°: 1"&amp;CHAR(10)&amp;CHAR(10)&amp;"Lote = "&amp;D184&amp;" cajas × "&amp;D185&amp;" unid./caja = "&amp;(D184*D185)&amp;" unidades"&amp;CHAR(10)&amp;"Producto terminado = "&amp;TEXT(D188,"#,##0.00")&amp;" kg"&amp;CHAR(10)&amp;"Mezcla a preparar = "&amp;TEXT(D189,"#,##0.00")&amp;" kg   (rendimiento "&amp;TEXT(D187,"0%")&amp;")"</f>
        <v>Línea: Free     |     Versión n°: 1
Lote = 1 cajas × 20 unid./caja = 20 unidades
Producto terminado = 3,00 kg
Mezcla a preparar = 3,49 kg   (rendimiento 86%)</v>
      </c>
      <c r="F184" s="13"/>
      <c r="G184" s="13"/>
      <c r="H184" s="13"/>
      <c r="I184" s="13"/>
      <c r="J184" s="13"/>
      <c r="K184" s="14"/>
      <c r="L184" s="15"/>
      <c r="N184" s="1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9" t="s">
        <v>3</v>
      </c>
      <c r="C185" s="10"/>
      <c r="D185" s="17">
        <v>20.0</v>
      </c>
      <c r="E185" s="18"/>
      <c r="K185" s="16"/>
      <c r="L185" s="15"/>
      <c r="N185" s="1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9" t="s">
        <v>4</v>
      </c>
      <c r="C186" s="10"/>
      <c r="D186" s="17">
        <v>150.0</v>
      </c>
      <c r="E186" s="18"/>
      <c r="K186" s="16"/>
      <c r="L186" s="15"/>
      <c r="N186" s="1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9" t="s">
        <v>5</v>
      </c>
      <c r="C187" s="10"/>
      <c r="D187" s="19">
        <v>0.86</v>
      </c>
      <c r="E187" s="18"/>
      <c r="K187" s="16"/>
      <c r="L187" s="15"/>
      <c r="N187" s="1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9" t="s">
        <v>6</v>
      </c>
      <c r="C188" s="10"/>
      <c r="D188" s="20">
        <f>D184*D185*D186/1000</f>
        <v>3</v>
      </c>
      <c r="E188" s="18"/>
      <c r="K188" s="16"/>
      <c r="L188" s="15"/>
      <c r="N188" s="1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9" t="s">
        <v>7</v>
      </c>
      <c r="C189" s="10"/>
      <c r="D189" s="20">
        <f>D188/D187</f>
        <v>3.488372093</v>
      </c>
      <c r="E189" s="21"/>
      <c r="F189" s="22"/>
      <c r="G189" s="22"/>
      <c r="H189" s="22"/>
      <c r="I189" s="22"/>
      <c r="J189" s="22"/>
      <c r="K189" s="23"/>
      <c r="L189" s="24"/>
      <c r="M189" s="22"/>
      <c r="N189" s="2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5" t="s">
        <v>8</v>
      </c>
      <c r="C190" s="26" t="s">
        <v>9</v>
      </c>
      <c r="D190" s="26" t="s">
        <v>10</v>
      </c>
      <c r="E190" s="27" t="s">
        <v>11</v>
      </c>
      <c r="F190" s="28"/>
      <c r="G190" s="28"/>
      <c r="H190" s="28"/>
      <c r="I190" s="28"/>
      <c r="J190" s="29"/>
      <c r="K190" s="26" t="s">
        <v>12</v>
      </c>
      <c r="L190" s="30" t="s">
        <v>13</v>
      </c>
      <c r="M190" s="30" t="s">
        <v>14</v>
      </c>
      <c r="N190" s="30" t="s">
        <v>15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31"/>
      <c r="C191" s="32"/>
      <c r="D191" s="32"/>
      <c r="E191" s="33" t="s">
        <v>16</v>
      </c>
      <c r="F191" s="33" t="s">
        <v>17</v>
      </c>
      <c r="G191" s="33" t="s">
        <v>18</v>
      </c>
      <c r="H191" s="33" t="s">
        <v>19</v>
      </c>
      <c r="I191" s="33" t="s">
        <v>20</v>
      </c>
      <c r="J191" s="33" t="s">
        <v>21</v>
      </c>
      <c r="K191" s="32"/>
      <c r="L191" s="32"/>
      <c r="M191" s="32"/>
      <c r="N191" s="3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61">
        <v>1.0</v>
      </c>
      <c r="C192" s="62" t="s">
        <v>148</v>
      </c>
      <c r="D192" s="63" t="s">
        <v>149</v>
      </c>
      <c r="E192" s="35" t="s">
        <v>24</v>
      </c>
      <c r="F192" s="35"/>
      <c r="G192" s="35"/>
      <c r="H192" s="35"/>
      <c r="I192" s="35"/>
      <c r="J192" s="35"/>
      <c r="K192" s="64" t="s">
        <v>25</v>
      </c>
      <c r="L192" s="65">
        <f>$D$184</f>
        <v>1</v>
      </c>
      <c r="M192" s="62" t="s">
        <v>26</v>
      </c>
      <c r="N192" s="66" t="s">
        <v>27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40">
        <v>2.0</v>
      </c>
      <c r="C193" s="41" t="s">
        <v>28</v>
      </c>
      <c r="D193" s="42" t="s">
        <v>29</v>
      </c>
      <c r="E193" s="43"/>
      <c r="F193" s="43" t="s">
        <v>24</v>
      </c>
      <c r="G193" s="43"/>
      <c r="H193" s="43"/>
      <c r="I193" s="43"/>
      <c r="J193" s="43"/>
      <c r="K193" s="44">
        <v>0.24</v>
      </c>
      <c r="L193" s="45">
        <f t="shared" ref="L193:L205" si="20">$D$189*K193</f>
        <v>0.8372093023</v>
      </c>
      <c r="M193" s="41" t="s">
        <v>30</v>
      </c>
      <c r="N193" s="4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40">
        <v>3.0</v>
      </c>
      <c r="C194" s="41" t="s">
        <v>31</v>
      </c>
      <c r="D194" s="42" t="s">
        <v>32</v>
      </c>
      <c r="E194" s="43"/>
      <c r="F194" s="43" t="s">
        <v>24</v>
      </c>
      <c r="G194" s="43"/>
      <c r="H194" s="43"/>
      <c r="I194" s="43"/>
      <c r="J194" s="43"/>
      <c r="K194" s="44">
        <v>0.22</v>
      </c>
      <c r="L194" s="45">
        <f t="shared" si="20"/>
        <v>0.7674418605</v>
      </c>
      <c r="M194" s="41" t="s">
        <v>30</v>
      </c>
      <c r="N194" s="4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40">
        <v>4.0</v>
      </c>
      <c r="C195" s="41" t="s">
        <v>77</v>
      </c>
      <c r="D195" s="42" t="s">
        <v>78</v>
      </c>
      <c r="E195" s="43"/>
      <c r="F195" s="43" t="s">
        <v>24</v>
      </c>
      <c r="G195" s="43"/>
      <c r="H195" s="43"/>
      <c r="I195" s="43"/>
      <c r="J195" s="43"/>
      <c r="K195" s="44">
        <v>0.16</v>
      </c>
      <c r="L195" s="45">
        <f t="shared" si="20"/>
        <v>0.5581395349</v>
      </c>
      <c r="M195" s="41" t="s">
        <v>30</v>
      </c>
      <c r="N195" s="4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40">
        <v>5.0</v>
      </c>
      <c r="C196" s="41" t="s">
        <v>33</v>
      </c>
      <c r="D196" s="42" t="s">
        <v>34</v>
      </c>
      <c r="E196" s="43"/>
      <c r="F196" s="43" t="s">
        <v>24</v>
      </c>
      <c r="G196" s="43"/>
      <c r="H196" s="43"/>
      <c r="I196" s="43"/>
      <c r="J196" s="43"/>
      <c r="K196" s="44">
        <v>0.13</v>
      </c>
      <c r="L196" s="45">
        <f t="shared" si="20"/>
        <v>0.4534883721</v>
      </c>
      <c r="M196" s="41" t="s">
        <v>30</v>
      </c>
      <c r="N196" s="4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40">
        <v>6.0</v>
      </c>
      <c r="C197" s="41" t="s">
        <v>41</v>
      </c>
      <c r="D197" s="42" t="s">
        <v>79</v>
      </c>
      <c r="E197" s="43"/>
      <c r="F197" s="43" t="s">
        <v>24</v>
      </c>
      <c r="G197" s="43"/>
      <c r="H197" s="43"/>
      <c r="I197" s="43"/>
      <c r="J197" s="43"/>
      <c r="K197" s="44">
        <v>0.06</v>
      </c>
      <c r="L197" s="45">
        <f t="shared" si="20"/>
        <v>0.2093023256</v>
      </c>
      <c r="M197" s="41" t="s">
        <v>30</v>
      </c>
      <c r="N197" s="4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40">
        <v>7.0</v>
      </c>
      <c r="C198" s="41" t="s">
        <v>82</v>
      </c>
      <c r="D198" s="42" t="s">
        <v>83</v>
      </c>
      <c r="E198" s="43"/>
      <c r="F198" s="43" t="s">
        <v>24</v>
      </c>
      <c r="G198" s="43"/>
      <c r="H198" s="43"/>
      <c r="I198" s="43"/>
      <c r="J198" s="43"/>
      <c r="K198" s="44">
        <v>0.06</v>
      </c>
      <c r="L198" s="45">
        <f t="shared" si="20"/>
        <v>0.2093023256</v>
      </c>
      <c r="M198" s="41" t="s">
        <v>30</v>
      </c>
      <c r="N198" s="4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40">
        <v>8.0</v>
      </c>
      <c r="C199" s="41" t="s">
        <v>150</v>
      </c>
      <c r="D199" s="42" t="s">
        <v>151</v>
      </c>
      <c r="E199" s="43"/>
      <c r="F199" s="43" t="s">
        <v>24</v>
      </c>
      <c r="G199" s="43"/>
      <c r="H199" s="43"/>
      <c r="I199" s="43"/>
      <c r="J199" s="43"/>
      <c r="K199" s="44">
        <v>0.04</v>
      </c>
      <c r="L199" s="45">
        <f t="shared" si="20"/>
        <v>0.1395348837</v>
      </c>
      <c r="M199" s="41" t="s">
        <v>30</v>
      </c>
      <c r="N199" s="4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40">
        <v>9.0</v>
      </c>
      <c r="C200" s="41" t="s">
        <v>86</v>
      </c>
      <c r="D200" s="42" t="s">
        <v>87</v>
      </c>
      <c r="E200" s="43"/>
      <c r="F200" s="43" t="s">
        <v>24</v>
      </c>
      <c r="G200" s="43"/>
      <c r="H200" s="43"/>
      <c r="I200" s="43"/>
      <c r="J200" s="43"/>
      <c r="K200" s="44">
        <v>0.03</v>
      </c>
      <c r="L200" s="45">
        <f t="shared" si="20"/>
        <v>0.1046511628</v>
      </c>
      <c r="M200" s="41" t="s">
        <v>30</v>
      </c>
      <c r="N200" s="4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40">
        <v>10.0</v>
      </c>
      <c r="C201" s="41" t="s">
        <v>138</v>
      </c>
      <c r="D201" s="42" t="s">
        <v>139</v>
      </c>
      <c r="E201" s="43"/>
      <c r="F201" s="43" t="s">
        <v>24</v>
      </c>
      <c r="G201" s="43"/>
      <c r="H201" s="43"/>
      <c r="I201" s="43"/>
      <c r="J201" s="43"/>
      <c r="K201" s="44">
        <v>0.02</v>
      </c>
      <c r="L201" s="45">
        <f t="shared" si="20"/>
        <v>0.06976744186</v>
      </c>
      <c r="M201" s="41" t="s">
        <v>30</v>
      </c>
      <c r="N201" s="4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40">
        <v>11.0</v>
      </c>
      <c r="C202" s="41" t="s">
        <v>51</v>
      </c>
      <c r="D202" s="42" t="s">
        <v>52</v>
      </c>
      <c r="E202" s="43"/>
      <c r="F202" s="43" t="s">
        <v>24</v>
      </c>
      <c r="G202" s="43"/>
      <c r="H202" s="43"/>
      <c r="I202" s="43"/>
      <c r="J202" s="43"/>
      <c r="K202" s="44">
        <v>0.015</v>
      </c>
      <c r="L202" s="45">
        <f t="shared" si="20"/>
        <v>0.0523255814</v>
      </c>
      <c r="M202" s="41" t="s">
        <v>30</v>
      </c>
      <c r="N202" s="4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40">
        <v>12.0</v>
      </c>
      <c r="C203" s="41" t="s">
        <v>47</v>
      </c>
      <c r="D203" s="42" t="s">
        <v>48</v>
      </c>
      <c r="E203" s="43"/>
      <c r="F203" s="43" t="s">
        <v>24</v>
      </c>
      <c r="G203" s="43"/>
      <c r="H203" s="43"/>
      <c r="I203" s="43"/>
      <c r="J203" s="43"/>
      <c r="K203" s="44">
        <v>0.01</v>
      </c>
      <c r="L203" s="45">
        <f t="shared" si="20"/>
        <v>0.03488372093</v>
      </c>
      <c r="M203" s="41" t="s">
        <v>30</v>
      </c>
      <c r="N203" s="4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40">
        <v>13.0</v>
      </c>
      <c r="C204" s="41" t="s">
        <v>152</v>
      </c>
      <c r="D204" s="42" t="s">
        <v>153</v>
      </c>
      <c r="E204" s="43"/>
      <c r="F204" s="43" t="s">
        <v>24</v>
      </c>
      <c r="G204" s="43"/>
      <c r="H204" s="43"/>
      <c r="I204" s="43"/>
      <c r="J204" s="43"/>
      <c r="K204" s="44">
        <v>0.01</v>
      </c>
      <c r="L204" s="45">
        <f t="shared" si="20"/>
        <v>0.03488372093</v>
      </c>
      <c r="M204" s="41" t="s">
        <v>30</v>
      </c>
      <c r="N204" s="4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40">
        <v>14.0</v>
      </c>
      <c r="C205" s="41" t="s">
        <v>57</v>
      </c>
      <c r="D205" s="42" t="s">
        <v>58</v>
      </c>
      <c r="E205" s="43"/>
      <c r="F205" s="43" t="s">
        <v>24</v>
      </c>
      <c r="G205" s="43"/>
      <c r="H205" s="43"/>
      <c r="I205" s="43"/>
      <c r="J205" s="43"/>
      <c r="K205" s="44">
        <v>0.005</v>
      </c>
      <c r="L205" s="45">
        <f t="shared" si="20"/>
        <v>0.01744186047</v>
      </c>
      <c r="M205" s="41" t="s">
        <v>30</v>
      </c>
      <c r="N205" s="4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47"/>
      <c r="C206" s="9" t="s">
        <v>63</v>
      </c>
      <c r="D206" s="28"/>
      <c r="E206" s="28"/>
      <c r="F206" s="28"/>
      <c r="G206" s="28"/>
      <c r="H206" s="28"/>
      <c r="I206" s="28"/>
      <c r="J206" s="10"/>
      <c r="K206" s="48">
        <f t="shared" ref="K206:L206" si="21">K193+K194+K195+K196+K197+K198+K199+K200+K201+K202+K203+K204+K205</f>
        <v>1</v>
      </c>
      <c r="L206" s="49">
        <f t="shared" si="21"/>
        <v>3.488372093</v>
      </c>
      <c r="M206" s="50" t="s">
        <v>30</v>
      </c>
      <c r="N206" s="5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52" t="s">
        <v>64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53">
        <v>15.0</v>
      </c>
      <c r="C208" s="54" t="s">
        <v>65</v>
      </c>
      <c r="D208" s="55" t="s">
        <v>66</v>
      </c>
      <c r="E208" s="56"/>
      <c r="F208" s="56" t="s">
        <v>24</v>
      </c>
      <c r="G208" s="56"/>
      <c r="H208" s="56"/>
      <c r="I208" s="56"/>
      <c r="J208" s="56"/>
      <c r="K208" s="57" t="s">
        <v>25</v>
      </c>
      <c r="L208" s="58">
        <f>$D$184*$D$185</f>
        <v>20</v>
      </c>
      <c r="M208" s="54" t="s">
        <v>67</v>
      </c>
      <c r="N208" s="59" t="s">
        <v>68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53">
        <v>16.0</v>
      </c>
      <c r="C209" s="54" t="s">
        <v>69</v>
      </c>
      <c r="D209" s="55" t="s">
        <v>70</v>
      </c>
      <c r="E209" s="56"/>
      <c r="F209" s="56" t="s">
        <v>24</v>
      </c>
      <c r="G209" s="56"/>
      <c r="H209" s="56"/>
      <c r="I209" s="56"/>
      <c r="J209" s="56"/>
      <c r="K209" s="57" t="s">
        <v>25</v>
      </c>
      <c r="L209" s="58">
        <f t="shared" ref="L209:L210" si="22">$D$184</f>
        <v>1</v>
      </c>
      <c r="M209" s="54" t="s">
        <v>67</v>
      </c>
      <c r="N209" s="59" t="s">
        <v>71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53">
        <v>17.0</v>
      </c>
      <c r="C210" s="54" t="s">
        <v>72</v>
      </c>
      <c r="D210" s="55" t="s">
        <v>73</v>
      </c>
      <c r="E210" s="56"/>
      <c r="F210" s="56" t="s">
        <v>24</v>
      </c>
      <c r="G210" s="56"/>
      <c r="H210" s="56"/>
      <c r="I210" s="56"/>
      <c r="J210" s="56"/>
      <c r="K210" s="57" t="s">
        <v>25</v>
      </c>
      <c r="L210" s="58">
        <f t="shared" si="22"/>
        <v>1</v>
      </c>
      <c r="M210" s="54" t="s">
        <v>67</v>
      </c>
      <c r="N210" s="59" t="s">
        <v>71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2"/>
      <c r="C212" s="60" t="s">
        <v>154</v>
      </c>
      <c r="D212" s="4"/>
      <c r="E212" s="4"/>
      <c r="F212" s="4"/>
      <c r="G212" s="4"/>
      <c r="H212" s="4"/>
      <c r="I212" s="4"/>
      <c r="J212" s="4"/>
      <c r="K212" s="5"/>
      <c r="L212" s="6" t="s">
        <v>1</v>
      </c>
      <c r="M212" s="7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9" t="s">
        <v>2</v>
      </c>
      <c r="C213" s="10"/>
      <c r="D213" s="11">
        <v>1.0</v>
      </c>
      <c r="E213" s="12" t="str">
        <f>"Línea: Clásicas     |     Versión n°: 1"&amp;CHAR(10)&amp;CHAR(10)&amp;"Lote = "&amp;D213&amp;" cajas × "&amp;D214&amp;" unid./caja = "&amp;(D213*D214)&amp;" unidades"&amp;CHAR(10)&amp;"Producto terminado = "&amp;TEXT(D217,"#,##0.00")&amp;" kg"&amp;CHAR(10)&amp;"Mezcla a preparar = "&amp;TEXT(D218,"#,##0.00")&amp;" kg   (rendimiento "&amp;TEXT(D216,"0%")&amp;")"</f>
        <v>Línea: Clásicas     |     Versión n°: 1
Lote = 1 cajas × 20 unid./caja = 20 unidades
Producto terminado = 3,00 kg
Mezcla a preparar = 3,41 kg   (rendimiento 88%)</v>
      </c>
      <c r="F213" s="13"/>
      <c r="G213" s="13"/>
      <c r="H213" s="13"/>
      <c r="I213" s="13"/>
      <c r="J213" s="13"/>
      <c r="K213" s="14"/>
      <c r="L213" s="15"/>
      <c r="N213" s="1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9" t="s">
        <v>3</v>
      </c>
      <c r="C214" s="10"/>
      <c r="D214" s="17">
        <v>20.0</v>
      </c>
      <c r="E214" s="18"/>
      <c r="K214" s="16"/>
      <c r="L214" s="15"/>
      <c r="N214" s="1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9" t="s">
        <v>4</v>
      </c>
      <c r="C215" s="10"/>
      <c r="D215" s="17">
        <v>150.0</v>
      </c>
      <c r="E215" s="18"/>
      <c r="K215" s="16"/>
      <c r="L215" s="15"/>
      <c r="N215" s="1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9" t="s">
        <v>5</v>
      </c>
      <c r="C216" s="10"/>
      <c r="D216" s="19">
        <v>0.88</v>
      </c>
      <c r="E216" s="18"/>
      <c r="K216" s="16"/>
      <c r="L216" s="15"/>
      <c r="N216" s="1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9" t="s">
        <v>6</v>
      </c>
      <c r="C217" s="10"/>
      <c r="D217" s="20">
        <f>D213*D214*D215/1000</f>
        <v>3</v>
      </c>
      <c r="E217" s="18"/>
      <c r="K217" s="16"/>
      <c r="L217" s="15"/>
      <c r="N217" s="1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9" t="s">
        <v>7</v>
      </c>
      <c r="C218" s="10"/>
      <c r="D218" s="20">
        <f>D217/D216</f>
        <v>3.409090909</v>
      </c>
      <c r="E218" s="21"/>
      <c r="F218" s="22"/>
      <c r="G218" s="22"/>
      <c r="H218" s="22"/>
      <c r="I218" s="22"/>
      <c r="J218" s="22"/>
      <c r="K218" s="23"/>
      <c r="L218" s="24"/>
      <c r="M218" s="22"/>
      <c r="N218" s="2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5" t="s">
        <v>8</v>
      </c>
      <c r="C219" s="26" t="s">
        <v>9</v>
      </c>
      <c r="D219" s="26" t="s">
        <v>10</v>
      </c>
      <c r="E219" s="27" t="s">
        <v>11</v>
      </c>
      <c r="F219" s="28"/>
      <c r="G219" s="28"/>
      <c r="H219" s="28"/>
      <c r="I219" s="28"/>
      <c r="J219" s="29"/>
      <c r="K219" s="26" t="s">
        <v>12</v>
      </c>
      <c r="L219" s="30" t="s">
        <v>13</v>
      </c>
      <c r="M219" s="30" t="s">
        <v>14</v>
      </c>
      <c r="N219" s="30" t="s">
        <v>15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31"/>
      <c r="C220" s="32"/>
      <c r="D220" s="32"/>
      <c r="E220" s="33" t="s">
        <v>16</v>
      </c>
      <c r="F220" s="33" t="s">
        <v>17</v>
      </c>
      <c r="G220" s="33" t="s">
        <v>18</v>
      </c>
      <c r="H220" s="33" t="s">
        <v>19</v>
      </c>
      <c r="I220" s="33" t="s">
        <v>20</v>
      </c>
      <c r="J220" s="33" t="s">
        <v>21</v>
      </c>
      <c r="K220" s="32"/>
      <c r="L220" s="32"/>
      <c r="M220" s="32"/>
      <c r="N220" s="3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61">
        <v>1.0</v>
      </c>
      <c r="C221" s="62" t="s">
        <v>155</v>
      </c>
      <c r="D221" s="63" t="s">
        <v>156</v>
      </c>
      <c r="E221" s="35" t="s">
        <v>24</v>
      </c>
      <c r="F221" s="35"/>
      <c r="G221" s="35"/>
      <c r="H221" s="35"/>
      <c r="I221" s="35"/>
      <c r="J221" s="35"/>
      <c r="K221" s="64" t="s">
        <v>25</v>
      </c>
      <c r="L221" s="65">
        <f>$D$213</f>
        <v>1</v>
      </c>
      <c r="M221" s="62" t="s">
        <v>26</v>
      </c>
      <c r="N221" s="66" t="s">
        <v>27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40">
        <v>2.0</v>
      </c>
      <c r="C222" s="41" t="s">
        <v>28</v>
      </c>
      <c r="D222" s="42" t="s">
        <v>29</v>
      </c>
      <c r="E222" s="43"/>
      <c r="F222" s="43" t="s">
        <v>24</v>
      </c>
      <c r="G222" s="43"/>
      <c r="H222" s="43"/>
      <c r="I222" s="43"/>
      <c r="J222" s="43"/>
      <c r="K222" s="44">
        <v>0.28</v>
      </c>
      <c r="L222" s="45">
        <f t="shared" ref="L222:L236" si="23">$D$218*K222</f>
        <v>0.9545454545</v>
      </c>
      <c r="M222" s="41" t="s">
        <v>30</v>
      </c>
      <c r="N222" s="4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40">
        <v>3.0</v>
      </c>
      <c r="C223" s="41" t="s">
        <v>31</v>
      </c>
      <c r="D223" s="42" t="s">
        <v>32</v>
      </c>
      <c r="E223" s="43"/>
      <c r="F223" s="43" t="s">
        <v>24</v>
      </c>
      <c r="G223" s="43"/>
      <c r="H223" s="43"/>
      <c r="I223" s="43"/>
      <c r="J223" s="43"/>
      <c r="K223" s="44">
        <v>0.21</v>
      </c>
      <c r="L223" s="45">
        <f t="shared" si="23"/>
        <v>0.7159090909</v>
      </c>
      <c r="M223" s="41" t="s">
        <v>30</v>
      </c>
      <c r="N223" s="4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40">
        <v>4.0</v>
      </c>
      <c r="C224" s="41" t="s">
        <v>35</v>
      </c>
      <c r="D224" s="42" t="s">
        <v>36</v>
      </c>
      <c r="E224" s="43"/>
      <c r="F224" s="43" t="s">
        <v>24</v>
      </c>
      <c r="G224" s="43"/>
      <c r="H224" s="43"/>
      <c r="I224" s="43"/>
      <c r="J224" s="43"/>
      <c r="K224" s="44">
        <v>0.16</v>
      </c>
      <c r="L224" s="45">
        <f t="shared" si="23"/>
        <v>0.5454545455</v>
      </c>
      <c r="M224" s="41" t="s">
        <v>30</v>
      </c>
      <c r="N224" s="4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40">
        <v>5.0</v>
      </c>
      <c r="C225" s="41" t="s">
        <v>33</v>
      </c>
      <c r="D225" s="42" t="s">
        <v>34</v>
      </c>
      <c r="E225" s="43"/>
      <c r="F225" s="43" t="s">
        <v>24</v>
      </c>
      <c r="G225" s="43"/>
      <c r="H225" s="43"/>
      <c r="I225" s="43"/>
      <c r="J225" s="43"/>
      <c r="K225" s="44">
        <v>0.15</v>
      </c>
      <c r="L225" s="45">
        <f t="shared" si="23"/>
        <v>0.5113636364</v>
      </c>
      <c r="M225" s="41" t="s">
        <v>30</v>
      </c>
      <c r="N225" s="4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40">
        <v>6.0</v>
      </c>
      <c r="C226" s="41" t="s">
        <v>39</v>
      </c>
      <c r="D226" s="42" t="s">
        <v>40</v>
      </c>
      <c r="E226" s="43"/>
      <c r="F226" s="43" t="s">
        <v>24</v>
      </c>
      <c r="G226" s="43"/>
      <c r="H226" s="43"/>
      <c r="I226" s="43"/>
      <c r="J226" s="43"/>
      <c r="K226" s="44">
        <v>0.06</v>
      </c>
      <c r="L226" s="45">
        <f t="shared" si="23"/>
        <v>0.2045454545</v>
      </c>
      <c r="M226" s="41" t="s">
        <v>30</v>
      </c>
      <c r="N226" s="4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40">
        <v>7.0</v>
      </c>
      <c r="C227" s="41" t="s">
        <v>157</v>
      </c>
      <c r="D227" s="42" t="s">
        <v>158</v>
      </c>
      <c r="E227" s="43"/>
      <c r="F227" s="43" t="s">
        <v>24</v>
      </c>
      <c r="G227" s="43"/>
      <c r="H227" s="43"/>
      <c r="I227" s="43"/>
      <c r="J227" s="43"/>
      <c r="K227" s="44">
        <v>0.03</v>
      </c>
      <c r="L227" s="45">
        <f t="shared" si="23"/>
        <v>0.1022727273</v>
      </c>
      <c r="M227" s="41" t="s">
        <v>30</v>
      </c>
      <c r="N227" s="4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40">
        <v>8.0</v>
      </c>
      <c r="C228" s="41" t="s">
        <v>150</v>
      </c>
      <c r="D228" s="42" t="s">
        <v>151</v>
      </c>
      <c r="E228" s="43"/>
      <c r="F228" s="43" t="s">
        <v>24</v>
      </c>
      <c r="G228" s="43"/>
      <c r="H228" s="43"/>
      <c r="I228" s="43"/>
      <c r="J228" s="43"/>
      <c r="K228" s="44">
        <v>0.03</v>
      </c>
      <c r="L228" s="45">
        <f t="shared" si="23"/>
        <v>0.1022727273</v>
      </c>
      <c r="M228" s="41" t="s">
        <v>30</v>
      </c>
      <c r="N228" s="4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40">
        <v>9.0</v>
      </c>
      <c r="C229" s="41" t="s">
        <v>138</v>
      </c>
      <c r="D229" s="42" t="s">
        <v>139</v>
      </c>
      <c r="E229" s="43"/>
      <c r="F229" s="43" t="s">
        <v>24</v>
      </c>
      <c r="G229" s="43"/>
      <c r="H229" s="43"/>
      <c r="I229" s="43"/>
      <c r="J229" s="43"/>
      <c r="K229" s="44">
        <v>0.02</v>
      </c>
      <c r="L229" s="45">
        <f t="shared" si="23"/>
        <v>0.06818181818</v>
      </c>
      <c r="M229" s="41" t="s">
        <v>30</v>
      </c>
      <c r="N229" s="4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40">
        <v>10.0</v>
      </c>
      <c r="C230" s="41" t="s">
        <v>108</v>
      </c>
      <c r="D230" s="42" t="s">
        <v>159</v>
      </c>
      <c r="E230" s="43"/>
      <c r="F230" s="43" t="s">
        <v>24</v>
      </c>
      <c r="G230" s="43"/>
      <c r="H230" s="43"/>
      <c r="I230" s="43"/>
      <c r="J230" s="43"/>
      <c r="K230" s="44">
        <v>0.01</v>
      </c>
      <c r="L230" s="45">
        <f t="shared" si="23"/>
        <v>0.03409090909</v>
      </c>
      <c r="M230" s="41" t="s">
        <v>30</v>
      </c>
      <c r="N230" s="4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40">
        <v>11.0</v>
      </c>
      <c r="C231" s="41" t="s">
        <v>47</v>
      </c>
      <c r="D231" s="42" t="s">
        <v>48</v>
      </c>
      <c r="E231" s="43"/>
      <c r="F231" s="43" t="s">
        <v>24</v>
      </c>
      <c r="G231" s="43"/>
      <c r="H231" s="43"/>
      <c r="I231" s="43"/>
      <c r="J231" s="43"/>
      <c r="K231" s="44">
        <v>0.01</v>
      </c>
      <c r="L231" s="45">
        <f t="shared" si="23"/>
        <v>0.03409090909</v>
      </c>
      <c r="M231" s="41" t="s">
        <v>30</v>
      </c>
      <c r="N231" s="4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40">
        <v>12.0</v>
      </c>
      <c r="C232" s="41" t="s">
        <v>152</v>
      </c>
      <c r="D232" s="42" t="s">
        <v>153</v>
      </c>
      <c r="E232" s="43"/>
      <c r="F232" s="43" t="s">
        <v>24</v>
      </c>
      <c r="G232" s="43"/>
      <c r="H232" s="43"/>
      <c r="I232" s="43"/>
      <c r="J232" s="43"/>
      <c r="K232" s="44">
        <v>0.01</v>
      </c>
      <c r="L232" s="45">
        <f t="shared" si="23"/>
        <v>0.03409090909</v>
      </c>
      <c r="M232" s="41" t="s">
        <v>30</v>
      </c>
      <c r="N232" s="4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/>
      <c r="B233" s="40">
        <v>13.0</v>
      </c>
      <c r="C233" s="41" t="s">
        <v>51</v>
      </c>
      <c r="D233" s="42" t="s">
        <v>52</v>
      </c>
      <c r="E233" s="43"/>
      <c r="F233" s="43" t="s">
        <v>24</v>
      </c>
      <c r="G233" s="43"/>
      <c r="H233" s="43"/>
      <c r="I233" s="43"/>
      <c r="J233" s="43"/>
      <c r="K233" s="44">
        <v>0.01</v>
      </c>
      <c r="L233" s="45">
        <f t="shared" si="23"/>
        <v>0.03409090909</v>
      </c>
      <c r="M233" s="41" t="s">
        <v>30</v>
      </c>
      <c r="N233" s="4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/>
      <c r="B234" s="40">
        <v>14.0</v>
      </c>
      <c r="C234" s="41" t="s">
        <v>53</v>
      </c>
      <c r="D234" s="42" t="s">
        <v>54</v>
      </c>
      <c r="E234" s="43"/>
      <c r="F234" s="43" t="s">
        <v>24</v>
      </c>
      <c r="G234" s="43"/>
      <c r="H234" s="43"/>
      <c r="I234" s="43"/>
      <c r="J234" s="43"/>
      <c r="K234" s="44">
        <v>0.01</v>
      </c>
      <c r="L234" s="45">
        <f t="shared" si="23"/>
        <v>0.03409090909</v>
      </c>
      <c r="M234" s="41" t="s">
        <v>30</v>
      </c>
      <c r="N234" s="4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/>
      <c r="B235" s="40">
        <v>15.0</v>
      </c>
      <c r="C235" s="41" t="s">
        <v>49</v>
      </c>
      <c r="D235" s="42" t="s">
        <v>50</v>
      </c>
      <c r="E235" s="43"/>
      <c r="F235" s="43" t="s">
        <v>24</v>
      </c>
      <c r="G235" s="43"/>
      <c r="H235" s="43"/>
      <c r="I235" s="43"/>
      <c r="J235" s="43"/>
      <c r="K235" s="44">
        <v>0.005</v>
      </c>
      <c r="L235" s="45">
        <f t="shared" si="23"/>
        <v>0.01704545455</v>
      </c>
      <c r="M235" s="41" t="s">
        <v>30</v>
      </c>
      <c r="N235" s="4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/>
      <c r="B236" s="40">
        <v>16.0</v>
      </c>
      <c r="C236" s="41" t="s">
        <v>160</v>
      </c>
      <c r="D236" s="42" t="s">
        <v>161</v>
      </c>
      <c r="E236" s="43"/>
      <c r="F236" s="43" t="s">
        <v>24</v>
      </c>
      <c r="G236" s="43"/>
      <c r="H236" s="43"/>
      <c r="I236" s="43"/>
      <c r="J236" s="43"/>
      <c r="K236" s="44">
        <v>0.005</v>
      </c>
      <c r="L236" s="45">
        <f t="shared" si="23"/>
        <v>0.01704545455</v>
      </c>
      <c r="M236" s="41" t="s">
        <v>30</v>
      </c>
      <c r="N236" s="4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/>
      <c r="B237" s="47"/>
      <c r="C237" s="9" t="s">
        <v>63</v>
      </c>
      <c r="D237" s="28"/>
      <c r="E237" s="28"/>
      <c r="F237" s="28"/>
      <c r="G237" s="28"/>
      <c r="H237" s="28"/>
      <c r="I237" s="28"/>
      <c r="J237" s="10"/>
      <c r="K237" s="48">
        <f t="shared" ref="K237:L237" si="24">K222+K223+K224+K225+K226+K227+K228+K229+K230+K231+K232+K233+K234+K235+K236</f>
        <v>1</v>
      </c>
      <c r="L237" s="49">
        <f t="shared" si="24"/>
        <v>3.409090909</v>
      </c>
      <c r="M237" s="50" t="s">
        <v>30</v>
      </c>
      <c r="N237" s="5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52" t="s">
        <v>64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/>
      <c r="B239" s="53">
        <v>17.0</v>
      </c>
      <c r="C239" s="54" t="s">
        <v>65</v>
      </c>
      <c r="D239" s="55" t="s">
        <v>66</v>
      </c>
      <c r="E239" s="56"/>
      <c r="F239" s="56" t="s">
        <v>24</v>
      </c>
      <c r="G239" s="56"/>
      <c r="H239" s="56"/>
      <c r="I239" s="56"/>
      <c r="J239" s="56"/>
      <c r="K239" s="57" t="s">
        <v>25</v>
      </c>
      <c r="L239" s="58">
        <f>$D$213*$D$214</f>
        <v>20</v>
      </c>
      <c r="M239" s="54" t="s">
        <v>67</v>
      </c>
      <c r="N239" s="59" t="s">
        <v>68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/>
      <c r="B240" s="53">
        <v>18.0</v>
      </c>
      <c r="C240" s="54" t="s">
        <v>69</v>
      </c>
      <c r="D240" s="55" t="s">
        <v>70</v>
      </c>
      <c r="E240" s="56"/>
      <c r="F240" s="56" t="s">
        <v>24</v>
      </c>
      <c r="G240" s="56"/>
      <c r="H240" s="56"/>
      <c r="I240" s="56"/>
      <c r="J240" s="56"/>
      <c r="K240" s="57" t="s">
        <v>25</v>
      </c>
      <c r="L240" s="58">
        <f t="shared" ref="L240:L241" si="25">$D$213</f>
        <v>1</v>
      </c>
      <c r="M240" s="54" t="s">
        <v>67</v>
      </c>
      <c r="N240" s="59" t="s">
        <v>71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53">
        <v>19.0</v>
      </c>
      <c r="C241" s="54" t="s">
        <v>72</v>
      </c>
      <c r="D241" s="55" t="s">
        <v>73</v>
      </c>
      <c r="E241" s="56"/>
      <c r="F241" s="56" t="s">
        <v>24</v>
      </c>
      <c r="G241" s="56"/>
      <c r="H241" s="56"/>
      <c r="I241" s="56"/>
      <c r="J241" s="56"/>
      <c r="K241" s="57" t="s">
        <v>25</v>
      </c>
      <c r="L241" s="58">
        <f t="shared" si="25"/>
        <v>1</v>
      </c>
      <c r="M241" s="54" t="s">
        <v>67</v>
      </c>
      <c r="N241" s="59" t="s">
        <v>71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2"/>
      <c r="C243" s="60" t="s">
        <v>162</v>
      </c>
      <c r="D243" s="4"/>
      <c r="E243" s="4"/>
      <c r="F243" s="4"/>
      <c r="G243" s="4"/>
      <c r="H243" s="4"/>
      <c r="I243" s="4"/>
      <c r="J243" s="4"/>
      <c r="K243" s="5"/>
      <c r="L243" s="6" t="s">
        <v>1</v>
      </c>
      <c r="M243" s="7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/>
      <c r="B244" s="9" t="s">
        <v>2</v>
      </c>
      <c r="C244" s="10"/>
      <c r="D244" s="11">
        <v>1.0</v>
      </c>
      <c r="E244" s="12" t="str">
        <f>"Línea: Panificados     |     Versión n°: 1"&amp;CHAR(10)&amp;CHAR(10)&amp;"Lote = "&amp;D244&amp;" cajas × "&amp;D245&amp;" unid./caja = "&amp;(D244*D245)&amp;" unidades"&amp;CHAR(10)&amp;"Producto terminado = "&amp;TEXT(D248,"#,##0.00")&amp;" kg"&amp;CHAR(10)&amp;"Mezcla a preparar = "&amp;TEXT(D249,"#,##0.00")&amp;" kg   (rendimiento "&amp;TEXT(D247,"0%")&amp;")"</f>
        <v>Línea: Panificados     |     Versión n°: 1
Lote = 1 cajas × 12 unid./caja = 12 unidades
Producto terminado = 6,00 kg
Mezcla a preparar = 6,98 kg   (rendimiento 86%)</v>
      </c>
      <c r="F244" s="13"/>
      <c r="G244" s="13"/>
      <c r="H244" s="13"/>
      <c r="I244" s="13"/>
      <c r="J244" s="13"/>
      <c r="K244" s="14"/>
      <c r="L244" s="15"/>
      <c r="N244" s="1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/>
      <c r="B245" s="9" t="s">
        <v>3</v>
      </c>
      <c r="C245" s="10"/>
      <c r="D245" s="17">
        <v>12.0</v>
      </c>
      <c r="E245" s="18"/>
      <c r="K245" s="16"/>
      <c r="L245" s="15"/>
      <c r="N245" s="1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9" t="s">
        <v>4</v>
      </c>
      <c r="C246" s="10"/>
      <c r="D246" s="17">
        <v>500.0</v>
      </c>
      <c r="E246" s="18"/>
      <c r="K246" s="16"/>
      <c r="L246" s="15"/>
      <c r="N246" s="1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/>
      <c r="B247" s="9" t="s">
        <v>5</v>
      </c>
      <c r="C247" s="10"/>
      <c r="D247" s="19">
        <v>0.86</v>
      </c>
      <c r="E247" s="18"/>
      <c r="K247" s="16"/>
      <c r="L247" s="15"/>
      <c r="N247" s="1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/>
      <c r="B248" s="9" t="s">
        <v>6</v>
      </c>
      <c r="C248" s="10"/>
      <c r="D248" s="20">
        <f>D244*D245*D246/1000</f>
        <v>6</v>
      </c>
      <c r="E248" s="18"/>
      <c r="K248" s="16"/>
      <c r="L248" s="15"/>
      <c r="N248" s="1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/>
      <c r="B249" s="9" t="s">
        <v>7</v>
      </c>
      <c r="C249" s="10"/>
      <c r="D249" s="20">
        <f>D248/D247</f>
        <v>6.976744186</v>
      </c>
      <c r="E249" s="21"/>
      <c r="F249" s="22"/>
      <c r="G249" s="22"/>
      <c r="H249" s="22"/>
      <c r="I249" s="22"/>
      <c r="J249" s="22"/>
      <c r="K249" s="23"/>
      <c r="L249" s="24"/>
      <c r="M249" s="22"/>
      <c r="N249" s="2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5" t="s">
        <v>8</v>
      </c>
      <c r="C250" s="26" t="s">
        <v>9</v>
      </c>
      <c r="D250" s="26" t="s">
        <v>10</v>
      </c>
      <c r="E250" s="27" t="s">
        <v>11</v>
      </c>
      <c r="F250" s="28"/>
      <c r="G250" s="28"/>
      <c r="H250" s="28"/>
      <c r="I250" s="28"/>
      <c r="J250" s="29"/>
      <c r="K250" s="26" t="s">
        <v>12</v>
      </c>
      <c r="L250" s="30" t="s">
        <v>13</v>
      </c>
      <c r="M250" s="30" t="s">
        <v>14</v>
      </c>
      <c r="N250" s="30" t="s">
        <v>15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31"/>
      <c r="C251" s="32"/>
      <c r="D251" s="32"/>
      <c r="E251" s="33" t="s">
        <v>16</v>
      </c>
      <c r="F251" s="33" t="s">
        <v>17</v>
      </c>
      <c r="G251" s="33" t="s">
        <v>18</v>
      </c>
      <c r="H251" s="33" t="s">
        <v>19</v>
      </c>
      <c r="I251" s="33" t="s">
        <v>20</v>
      </c>
      <c r="J251" s="33" t="s">
        <v>21</v>
      </c>
      <c r="K251" s="32"/>
      <c r="L251" s="32"/>
      <c r="M251" s="32"/>
      <c r="N251" s="3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/>
      <c r="B252" s="61">
        <v>1.0</v>
      </c>
      <c r="C252" s="62" t="s">
        <v>163</v>
      </c>
      <c r="D252" s="63" t="s">
        <v>164</v>
      </c>
      <c r="E252" s="35" t="s">
        <v>24</v>
      </c>
      <c r="F252" s="35"/>
      <c r="G252" s="35"/>
      <c r="H252" s="35"/>
      <c r="I252" s="35"/>
      <c r="J252" s="35"/>
      <c r="K252" s="64" t="s">
        <v>25</v>
      </c>
      <c r="L252" s="65">
        <f>$D$244</f>
        <v>1</v>
      </c>
      <c r="M252" s="62" t="s">
        <v>26</v>
      </c>
      <c r="N252" s="66" t="s">
        <v>27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40">
        <v>2.0</v>
      </c>
      <c r="C253" s="41" t="s">
        <v>165</v>
      </c>
      <c r="D253" s="42" t="s">
        <v>166</v>
      </c>
      <c r="E253" s="43"/>
      <c r="F253" s="43" t="s">
        <v>24</v>
      </c>
      <c r="G253" s="43"/>
      <c r="H253" s="43"/>
      <c r="I253" s="43"/>
      <c r="J253" s="43"/>
      <c r="K253" s="44">
        <v>0.38</v>
      </c>
      <c r="L253" s="45">
        <f t="shared" ref="L253:L264" si="26">$D$249*K253</f>
        <v>2.651162791</v>
      </c>
      <c r="M253" s="41" t="s">
        <v>30</v>
      </c>
      <c r="N253" s="4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/>
      <c r="B254" s="40">
        <v>3.0</v>
      </c>
      <c r="C254" s="41" t="s">
        <v>31</v>
      </c>
      <c r="D254" s="42" t="s">
        <v>32</v>
      </c>
      <c r="E254" s="43"/>
      <c r="F254" s="43" t="s">
        <v>24</v>
      </c>
      <c r="G254" s="43"/>
      <c r="H254" s="43"/>
      <c r="I254" s="43"/>
      <c r="J254" s="43"/>
      <c r="K254" s="44">
        <v>0.16</v>
      </c>
      <c r="L254" s="45">
        <f t="shared" si="26"/>
        <v>1.11627907</v>
      </c>
      <c r="M254" s="41" t="s">
        <v>30</v>
      </c>
      <c r="N254" s="4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/>
      <c r="B255" s="40">
        <v>4.0</v>
      </c>
      <c r="C255" s="41" t="s">
        <v>124</v>
      </c>
      <c r="D255" s="42" t="s">
        <v>125</v>
      </c>
      <c r="E255" s="43"/>
      <c r="F255" s="43" t="s">
        <v>24</v>
      </c>
      <c r="G255" s="43"/>
      <c r="H255" s="43"/>
      <c r="I255" s="43"/>
      <c r="J255" s="43"/>
      <c r="K255" s="44">
        <v>0.12</v>
      </c>
      <c r="L255" s="45">
        <f t="shared" si="26"/>
        <v>0.8372093023</v>
      </c>
      <c r="M255" s="41" t="s">
        <v>30</v>
      </c>
      <c r="N255" s="4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/>
      <c r="B256" s="40">
        <v>5.0</v>
      </c>
      <c r="C256" s="41" t="s">
        <v>126</v>
      </c>
      <c r="D256" s="42" t="s">
        <v>127</v>
      </c>
      <c r="E256" s="43"/>
      <c r="F256" s="43" t="s">
        <v>24</v>
      </c>
      <c r="G256" s="43"/>
      <c r="H256" s="43"/>
      <c r="I256" s="43"/>
      <c r="J256" s="43"/>
      <c r="K256" s="44">
        <v>0.1</v>
      </c>
      <c r="L256" s="45">
        <f t="shared" si="26"/>
        <v>0.6976744186</v>
      </c>
      <c r="M256" s="41" t="s">
        <v>30</v>
      </c>
      <c r="N256" s="4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/>
      <c r="B257" s="40">
        <v>6.0</v>
      </c>
      <c r="C257" s="41" t="s">
        <v>167</v>
      </c>
      <c r="D257" s="42" t="s">
        <v>168</v>
      </c>
      <c r="E257" s="43"/>
      <c r="F257" s="43" t="s">
        <v>24</v>
      </c>
      <c r="G257" s="43"/>
      <c r="H257" s="43"/>
      <c r="I257" s="43"/>
      <c r="J257" s="43"/>
      <c r="K257" s="44">
        <v>0.06</v>
      </c>
      <c r="L257" s="45">
        <f t="shared" si="26"/>
        <v>0.4186046512</v>
      </c>
      <c r="M257" s="41" t="s">
        <v>30</v>
      </c>
      <c r="N257" s="4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40">
        <v>7.0</v>
      </c>
      <c r="C258" s="41" t="s">
        <v>35</v>
      </c>
      <c r="D258" s="42" t="s">
        <v>169</v>
      </c>
      <c r="E258" s="43"/>
      <c r="F258" s="43" t="s">
        <v>24</v>
      </c>
      <c r="G258" s="43"/>
      <c r="H258" s="43"/>
      <c r="I258" s="43"/>
      <c r="J258" s="43"/>
      <c r="K258" s="44">
        <v>0.04</v>
      </c>
      <c r="L258" s="45">
        <f t="shared" si="26"/>
        <v>0.2790697674</v>
      </c>
      <c r="M258" s="41" t="s">
        <v>30</v>
      </c>
      <c r="N258" s="4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1"/>
      <c r="B259" s="40">
        <v>8.0</v>
      </c>
      <c r="C259" s="41" t="s">
        <v>170</v>
      </c>
      <c r="D259" s="42" t="s">
        <v>171</v>
      </c>
      <c r="E259" s="43"/>
      <c r="F259" s="43" t="s">
        <v>24</v>
      </c>
      <c r="G259" s="43"/>
      <c r="H259" s="43"/>
      <c r="I259" s="43"/>
      <c r="J259" s="43"/>
      <c r="K259" s="44">
        <v>0.04</v>
      </c>
      <c r="L259" s="45">
        <f t="shared" si="26"/>
        <v>0.2790697674</v>
      </c>
      <c r="M259" s="41" t="s">
        <v>30</v>
      </c>
      <c r="N259" s="4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1"/>
      <c r="B260" s="40">
        <v>9.0</v>
      </c>
      <c r="C260" s="41" t="s">
        <v>84</v>
      </c>
      <c r="D260" s="42" t="s">
        <v>85</v>
      </c>
      <c r="E260" s="43"/>
      <c r="F260" s="43" t="s">
        <v>24</v>
      </c>
      <c r="G260" s="43"/>
      <c r="H260" s="43"/>
      <c r="I260" s="43"/>
      <c r="J260" s="43"/>
      <c r="K260" s="44">
        <v>0.03</v>
      </c>
      <c r="L260" s="45">
        <f t="shared" si="26"/>
        <v>0.2093023256</v>
      </c>
      <c r="M260" s="41" t="s">
        <v>30</v>
      </c>
      <c r="N260" s="4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1"/>
      <c r="B261" s="40">
        <v>10.0</v>
      </c>
      <c r="C261" s="41" t="s">
        <v>172</v>
      </c>
      <c r="D261" s="42" t="s">
        <v>173</v>
      </c>
      <c r="E261" s="43"/>
      <c r="F261" s="43" t="s">
        <v>24</v>
      </c>
      <c r="G261" s="43"/>
      <c r="H261" s="43"/>
      <c r="I261" s="43"/>
      <c r="J261" s="43"/>
      <c r="K261" s="44">
        <v>0.025</v>
      </c>
      <c r="L261" s="45">
        <f t="shared" si="26"/>
        <v>0.1744186047</v>
      </c>
      <c r="M261" s="41" t="s">
        <v>30</v>
      </c>
      <c r="N261" s="4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1"/>
      <c r="B262" s="40">
        <v>11.0</v>
      </c>
      <c r="C262" s="41" t="s">
        <v>174</v>
      </c>
      <c r="D262" s="42" t="s">
        <v>175</v>
      </c>
      <c r="E262" s="43"/>
      <c r="F262" s="43" t="s">
        <v>24</v>
      </c>
      <c r="G262" s="43"/>
      <c r="H262" s="43"/>
      <c r="I262" s="43"/>
      <c r="J262" s="43"/>
      <c r="K262" s="44">
        <v>0.02</v>
      </c>
      <c r="L262" s="45">
        <f t="shared" si="26"/>
        <v>0.1395348837</v>
      </c>
      <c r="M262" s="41" t="s">
        <v>30</v>
      </c>
      <c r="N262" s="4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1"/>
      <c r="B263" s="40">
        <v>12.0</v>
      </c>
      <c r="C263" s="41" t="s">
        <v>47</v>
      </c>
      <c r="D263" s="42" t="s">
        <v>48</v>
      </c>
      <c r="E263" s="43"/>
      <c r="F263" s="43" t="s">
        <v>24</v>
      </c>
      <c r="G263" s="43"/>
      <c r="H263" s="43"/>
      <c r="I263" s="43"/>
      <c r="J263" s="43"/>
      <c r="K263" s="44">
        <v>0.015</v>
      </c>
      <c r="L263" s="45">
        <f t="shared" si="26"/>
        <v>0.1046511628</v>
      </c>
      <c r="M263" s="41" t="s">
        <v>30</v>
      </c>
      <c r="N263" s="4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1"/>
      <c r="B264" s="40">
        <v>13.0</v>
      </c>
      <c r="C264" s="41" t="s">
        <v>49</v>
      </c>
      <c r="D264" s="42" t="s">
        <v>50</v>
      </c>
      <c r="E264" s="43"/>
      <c r="F264" s="43" t="s">
        <v>24</v>
      </c>
      <c r="G264" s="43"/>
      <c r="H264" s="43"/>
      <c r="I264" s="43"/>
      <c r="J264" s="43"/>
      <c r="K264" s="44">
        <v>0.01</v>
      </c>
      <c r="L264" s="45">
        <f t="shared" si="26"/>
        <v>0.06976744186</v>
      </c>
      <c r="M264" s="41" t="s">
        <v>30</v>
      </c>
      <c r="N264" s="4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1"/>
      <c r="B265" s="47"/>
      <c r="C265" s="9" t="s">
        <v>63</v>
      </c>
      <c r="D265" s="28"/>
      <c r="E265" s="28"/>
      <c r="F265" s="28"/>
      <c r="G265" s="28"/>
      <c r="H265" s="28"/>
      <c r="I265" s="28"/>
      <c r="J265" s="10"/>
      <c r="K265" s="48">
        <f t="shared" ref="K265:L265" si="27">K253+K254+K255+K256+K257+K258+K259+K260+K261+K262+K263+K264</f>
        <v>1</v>
      </c>
      <c r="L265" s="49">
        <f t="shared" si="27"/>
        <v>6.976744186</v>
      </c>
      <c r="M265" s="50" t="s">
        <v>30</v>
      </c>
      <c r="N265" s="5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52" t="s">
        <v>64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1"/>
      <c r="B267" s="53">
        <v>14.0</v>
      </c>
      <c r="C267" s="54" t="s">
        <v>176</v>
      </c>
      <c r="D267" s="55" t="s">
        <v>177</v>
      </c>
      <c r="E267" s="56"/>
      <c r="F267" s="56" t="s">
        <v>24</v>
      </c>
      <c r="G267" s="56"/>
      <c r="H267" s="56"/>
      <c r="I267" s="56"/>
      <c r="J267" s="56"/>
      <c r="K267" s="57" t="s">
        <v>25</v>
      </c>
      <c r="L267" s="58">
        <f t="shared" ref="L267:L268" si="28">$D$244*$D$245</f>
        <v>12</v>
      </c>
      <c r="M267" s="54" t="s">
        <v>67</v>
      </c>
      <c r="N267" s="59" t="s">
        <v>68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1"/>
      <c r="B268" s="53">
        <v>15.0</v>
      </c>
      <c r="C268" s="54" t="s">
        <v>178</v>
      </c>
      <c r="D268" s="55" t="s">
        <v>179</v>
      </c>
      <c r="E268" s="56"/>
      <c r="F268" s="56" t="s">
        <v>24</v>
      </c>
      <c r="G268" s="56"/>
      <c r="H268" s="56"/>
      <c r="I268" s="56"/>
      <c r="J268" s="56"/>
      <c r="K268" s="57" t="s">
        <v>25</v>
      </c>
      <c r="L268" s="58">
        <f t="shared" si="28"/>
        <v>12</v>
      </c>
      <c r="M268" s="54" t="s">
        <v>67</v>
      </c>
      <c r="N268" s="59" t="s">
        <v>68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1"/>
      <c r="B269" s="53">
        <v>16.0</v>
      </c>
      <c r="C269" s="54" t="s">
        <v>69</v>
      </c>
      <c r="D269" s="55" t="s">
        <v>70</v>
      </c>
      <c r="E269" s="56"/>
      <c r="F269" s="56" t="s">
        <v>24</v>
      </c>
      <c r="G269" s="56"/>
      <c r="H269" s="56"/>
      <c r="I269" s="56"/>
      <c r="J269" s="56"/>
      <c r="K269" s="57" t="s">
        <v>25</v>
      </c>
      <c r="L269" s="58">
        <f>$D$244</f>
        <v>1</v>
      </c>
      <c r="M269" s="54" t="s">
        <v>67</v>
      </c>
      <c r="N269" s="59" t="s">
        <v>71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2"/>
      <c r="C271" s="60" t="s">
        <v>180</v>
      </c>
      <c r="D271" s="4"/>
      <c r="E271" s="4"/>
      <c r="F271" s="4"/>
      <c r="G271" s="4"/>
      <c r="H271" s="4"/>
      <c r="I271" s="4"/>
      <c r="J271" s="4"/>
      <c r="K271" s="5"/>
      <c r="L271" s="6" t="s">
        <v>1</v>
      </c>
      <c r="M271" s="7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1"/>
      <c r="B272" s="9" t="s">
        <v>2</v>
      </c>
      <c r="C272" s="10"/>
      <c r="D272" s="11">
        <v>1.0</v>
      </c>
      <c r="E272" s="12" t="str">
        <f>"Línea: Budines     |     Versión n°: 1"&amp;CHAR(10)&amp;CHAR(10)&amp;"Lote = "&amp;D272&amp;" cajas × "&amp;D273&amp;" unid./caja = "&amp;(D272*D273)&amp;" unidades"&amp;CHAR(10)&amp;"Producto terminado = "&amp;TEXT(D276,"#,##0.00")&amp;" kg"&amp;CHAR(10)&amp;"Mezcla a preparar = "&amp;TEXT(D277,"#,##0.00")&amp;" kg   (rendimiento "&amp;TEXT(D275,"0%")&amp;")"</f>
        <v>Línea: Budines     |     Versión n°: 1
Lote = 1 cajas × 12 unid./caja = 12 unidades
Producto terminado = 2,40 kg
Mezcla a preparar = 2,82 kg   (rendimiento 85%)</v>
      </c>
      <c r="F272" s="13"/>
      <c r="G272" s="13"/>
      <c r="H272" s="13"/>
      <c r="I272" s="13"/>
      <c r="J272" s="13"/>
      <c r="K272" s="14"/>
      <c r="L272" s="15"/>
      <c r="N272" s="1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1"/>
      <c r="B273" s="9" t="s">
        <v>3</v>
      </c>
      <c r="C273" s="10"/>
      <c r="D273" s="17">
        <v>12.0</v>
      </c>
      <c r="E273" s="18"/>
      <c r="K273" s="16"/>
      <c r="L273" s="15"/>
      <c r="N273" s="1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1"/>
      <c r="B274" s="9" t="s">
        <v>4</v>
      </c>
      <c r="C274" s="10"/>
      <c r="D274" s="17">
        <v>200.0</v>
      </c>
      <c r="E274" s="18"/>
      <c r="K274" s="16"/>
      <c r="L274" s="15"/>
      <c r="N274" s="1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1"/>
      <c r="B275" s="9" t="s">
        <v>5</v>
      </c>
      <c r="C275" s="10"/>
      <c r="D275" s="19">
        <v>0.85</v>
      </c>
      <c r="E275" s="18"/>
      <c r="K275" s="16"/>
      <c r="L275" s="15"/>
      <c r="N275" s="1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1"/>
      <c r="B276" s="9" t="s">
        <v>6</v>
      </c>
      <c r="C276" s="10"/>
      <c r="D276" s="20">
        <f>D272*D273*D274/1000</f>
        <v>2.4</v>
      </c>
      <c r="E276" s="18"/>
      <c r="K276" s="16"/>
      <c r="L276" s="15"/>
      <c r="N276" s="1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1"/>
      <c r="B277" s="9" t="s">
        <v>7</v>
      </c>
      <c r="C277" s="10"/>
      <c r="D277" s="20">
        <f>D276/D275</f>
        <v>2.823529412</v>
      </c>
      <c r="E277" s="21"/>
      <c r="F277" s="22"/>
      <c r="G277" s="22"/>
      <c r="H277" s="22"/>
      <c r="I277" s="22"/>
      <c r="J277" s="22"/>
      <c r="K277" s="23"/>
      <c r="L277" s="24"/>
      <c r="M277" s="22"/>
      <c r="N277" s="2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5" t="s">
        <v>8</v>
      </c>
      <c r="C278" s="26" t="s">
        <v>9</v>
      </c>
      <c r="D278" s="26" t="s">
        <v>10</v>
      </c>
      <c r="E278" s="27" t="s">
        <v>11</v>
      </c>
      <c r="F278" s="28"/>
      <c r="G278" s="28"/>
      <c r="H278" s="28"/>
      <c r="I278" s="28"/>
      <c r="J278" s="29"/>
      <c r="K278" s="26" t="s">
        <v>12</v>
      </c>
      <c r="L278" s="30" t="s">
        <v>13</v>
      </c>
      <c r="M278" s="30" t="s">
        <v>14</v>
      </c>
      <c r="N278" s="30" t="s">
        <v>15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31"/>
      <c r="C279" s="32"/>
      <c r="D279" s="32"/>
      <c r="E279" s="33" t="s">
        <v>16</v>
      </c>
      <c r="F279" s="33" t="s">
        <v>17</v>
      </c>
      <c r="G279" s="33" t="s">
        <v>18</v>
      </c>
      <c r="H279" s="33" t="s">
        <v>19</v>
      </c>
      <c r="I279" s="33" t="s">
        <v>20</v>
      </c>
      <c r="J279" s="33" t="s">
        <v>21</v>
      </c>
      <c r="K279" s="32"/>
      <c r="L279" s="32"/>
      <c r="M279" s="32"/>
      <c r="N279" s="3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1"/>
      <c r="B280" s="61">
        <v>1.0</v>
      </c>
      <c r="C280" s="62" t="s">
        <v>181</v>
      </c>
      <c r="D280" s="63" t="s">
        <v>182</v>
      </c>
      <c r="E280" s="35" t="s">
        <v>24</v>
      </c>
      <c r="F280" s="35"/>
      <c r="G280" s="35"/>
      <c r="H280" s="35"/>
      <c r="I280" s="35"/>
      <c r="J280" s="35"/>
      <c r="K280" s="64" t="s">
        <v>25</v>
      </c>
      <c r="L280" s="65">
        <f>$D$272</f>
        <v>1</v>
      </c>
      <c r="M280" s="62" t="s">
        <v>26</v>
      </c>
      <c r="N280" s="66" t="s">
        <v>27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1"/>
      <c r="B281" s="40">
        <v>2.0</v>
      </c>
      <c r="C281" s="41" t="s">
        <v>35</v>
      </c>
      <c r="D281" s="42" t="s">
        <v>169</v>
      </c>
      <c r="E281" s="43"/>
      <c r="F281" s="43" t="s">
        <v>24</v>
      </c>
      <c r="G281" s="43"/>
      <c r="H281" s="43"/>
      <c r="I281" s="43"/>
      <c r="J281" s="43"/>
      <c r="K281" s="44">
        <v>0.22</v>
      </c>
      <c r="L281" s="45">
        <f t="shared" ref="L281:L295" si="29">$D$277*K281</f>
        <v>0.6211764706</v>
      </c>
      <c r="M281" s="41" t="s">
        <v>30</v>
      </c>
      <c r="N281" s="4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1"/>
      <c r="B282" s="40">
        <v>3.0</v>
      </c>
      <c r="C282" s="41" t="s">
        <v>183</v>
      </c>
      <c r="D282" s="42" t="s">
        <v>184</v>
      </c>
      <c r="E282" s="43"/>
      <c r="F282" s="43" t="s">
        <v>24</v>
      </c>
      <c r="G282" s="43"/>
      <c r="H282" s="43"/>
      <c r="I282" s="43"/>
      <c r="J282" s="43"/>
      <c r="K282" s="44">
        <v>0.16</v>
      </c>
      <c r="L282" s="45">
        <f t="shared" si="29"/>
        <v>0.4517647059</v>
      </c>
      <c r="M282" s="41" t="s">
        <v>30</v>
      </c>
      <c r="N282" s="4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1"/>
      <c r="B283" s="40">
        <v>4.0</v>
      </c>
      <c r="C283" s="41" t="s">
        <v>31</v>
      </c>
      <c r="D283" s="42" t="s">
        <v>32</v>
      </c>
      <c r="E283" s="43"/>
      <c r="F283" s="43" t="s">
        <v>24</v>
      </c>
      <c r="G283" s="43"/>
      <c r="H283" s="43"/>
      <c r="I283" s="43"/>
      <c r="J283" s="43"/>
      <c r="K283" s="44">
        <v>0.14</v>
      </c>
      <c r="L283" s="45">
        <f t="shared" si="29"/>
        <v>0.3952941176</v>
      </c>
      <c r="M283" s="41" t="s">
        <v>30</v>
      </c>
      <c r="N283" s="4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1"/>
      <c r="B284" s="40">
        <v>5.0</v>
      </c>
      <c r="C284" s="41" t="s">
        <v>28</v>
      </c>
      <c r="D284" s="42" t="s">
        <v>29</v>
      </c>
      <c r="E284" s="43"/>
      <c r="F284" s="43" t="s">
        <v>24</v>
      </c>
      <c r="G284" s="43"/>
      <c r="H284" s="43"/>
      <c r="I284" s="43"/>
      <c r="J284" s="43"/>
      <c r="K284" s="44">
        <v>0.12</v>
      </c>
      <c r="L284" s="45">
        <f t="shared" si="29"/>
        <v>0.3388235294</v>
      </c>
      <c r="M284" s="41" t="s">
        <v>30</v>
      </c>
      <c r="N284" s="4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1"/>
      <c r="B285" s="40">
        <v>6.0</v>
      </c>
      <c r="C285" s="41" t="s">
        <v>165</v>
      </c>
      <c r="D285" s="42" t="s">
        <v>166</v>
      </c>
      <c r="E285" s="43"/>
      <c r="F285" s="43" t="s">
        <v>24</v>
      </c>
      <c r="G285" s="43"/>
      <c r="H285" s="43"/>
      <c r="I285" s="43"/>
      <c r="J285" s="43"/>
      <c r="K285" s="44">
        <v>0.11</v>
      </c>
      <c r="L285" s="45">
        <f t="shared" si="29"/>
        <v>0.3105882353</v>
      </c>
      <c r="M285" s="41" t="s">
        <v>30</v>
      </c>
      <c r="N285" s="4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1"/>
      <c r="B286" s="40">
        <v>7.0</v>
      </c>
      <c r="C286" s="41" t="s">
        <v>43</v>
      </c>
      <c r="D286" s="42" t="s">
        <v>44</v>
      </c>
      <c r="E286" s="43"/>
      <c r="F286" s="43" t="s">
        <v>24</v>
      </c>
      <c r="G286" s="43"/>
      <c r="H286" s="43"/>
      <c r="I286" s="43"/>
      <c r="J286" s="43"/>
      <c r="K286" s="44">
        <v>0.06</v>
      </c>
      <c r="L286" s="45">
        <f t="shared" si="29"/>
        <v>0.1694117647</v>
      </c>
      <c r="M286" s="41" t="s">
        <v>30</v>
      </c>
      <c r="N286" s="4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1"/>
      <c r="B287" s="40">
        <v>8.0</v>
      </c>
      <c r="C287" s="41" t="s">
        <v>126</v>
      </c>
      <c r="D287" s="42" t="s">
        <v>127</v>
      </c>
      <c r="E287" s="43"/>
      <c r="F287" s="43" t="s">
        <v>24</v>
      </c>
      <c r="G287" s="43"/>
      <c r="H287" s="43"/>
      <c r="I287" s="43"/>
      <c r="J287" s="43"/>
      <c r="K287" s="44">
        <v>0.06</v>
      </c>
      <c r="L287" s="45">
        <f t="shared" si="29"/>
        <v>0.1694117647</v>
      </c>
      <c r="M287" s="41" t="s">
        <v>30</v>
      </c>
      <c r="N287" s="4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1"/>
      <c r="B288" s="40">
        <v>9.0</v>
      </c>
      <c r="C288" s="41" t="s">
        <v>91</v>
      </c>
      <c r="D288" s="42" t="s">
        <v>92</v>
      </c>
      <c r="E288" s="43"/>
      <c r="F288" s="43" t="s">
        <v>24</v>
      </c>
      <c r="G288" s="43"/>
      <c r="H288" s="43"/>
      <c r="I288" s="43"/>
      <c r="J288" s="43"/>
      <c r="K288" s="44">
        <v>0.05</v>
      </c>
      <c r="L288" s="45">
        <f t="shared" si="29"/>
        <v>0.1411764706</v>
      </c>
      <c r="M288" s="41" t="s">
        <v>30</v>
      </c>
      <c r="N288" s="4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1"/>
      <c r="B289" s="40">
        <v>10.0</v>
      </c>
      <c r="C289" s="41" t="s">
        <v>150</v>
      </c>
      <c r="D289" s="42" t="s">
        <v>151</v>
      </c>
      <c r="E289" s="43"/>
      <c r="F289" s="43" t="s">
        <v>24</v>
      </c>
      <c r="G289" s="43"/>
      <c r="H289" s="43"/>
      <c r="I289" s="43"/>
      <c r="J289" s="43"/>
      <c r="K289" s="44">
        <v>0.02</v>
      </c>
      <c r="L289" s="45">
        <f t="shared" si="29"/>
        <v>0.05647058824</v>
      </c>
      <c r="M289" s="41" t="s">
        <v>30</v>
      </c>
      <c r="N289" s="4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1"/>
      <c r="B290" s="40">
        <v>11.0</v>
      </c>
      <c r="C290" s="41" t="s">
        <v>185</v>
      </c>
      <c r="D290" s="42" t="s">
        <v>186</v>
      </c>
      <c r="E290" s="43"/>
      <c r="F290" s="43" t="s">
        <v>24</v>
      </c>
      <c r="G290" s="43"/>
      <c r="H290" s="43"/>
      <c r="I290" s="43"/>
      <c r="J290" s="43"/>
      <c r="K290" s="44">
        <v>0.02</v>
      </c>
      <c r="L290" s="45">
        <f t="shared" si="29"/>
        <v>0.05647058824</v>
      </c>
      <c r="M290" s="41" t="s">
        <v>30</v>
      </c>
      <c r="N290" s="4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1"/>
      <c r="B291" s="40">
        <v>12.0</v>
      </c>
      <c r="C291" s="41" t="s">
        <v>47</v>
      </c>
      <c r="D291" s="42" t="s">
        <v>48</v>
      </c>
      <c r="E291" s="43"/>
      <c r="F291" s="43" t="s">
        <v>24</v>
      </c>
      <c r="G291" s="43"/>
      <c r="H291" s="43"/>
      <c r="I291" s="43"/>
      <c r="J291" s="43"/>
      <c r="K291" s="44">
        <v>0.01</v>
      </c>
      <c r="L291" s="45">
        <f t="shared" si="29"/>
        <v>0.02823529412</v>
      </c>
      <c r="M291" s="41" t="s">
        <v>30</v>
      </c>
      <c r="N291" s="4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1"/>
      <c r="B292" s="40">
        <v>13.0</v>
      </c>
      <c r="C292" s="41" t="s">
        <v>152</v>
      </c>
      <c r="D292" s="42" t="s">
        <v>153</v>
      </c>
      <c r="E292" s="43"/>
      <c r="F292" s="43" t="s">
        <v>24</v>
      </c>
      <c r="G292" s="43"/>
      <c r="H292" s="43"/>
      <c r="I292" s="43"/>
      <c r="J292" s="43"/>
      <c r="K292" s="44">
        <v>0.01</v>
      </c>
      <c r="L292" s="45">
        <f t="shared" si="29"/>
        <v>0.02823529412</v>
      </c>
      <c r="M292" s="41" t="s">
        <v>30</v>
      </c>
      <c r="N292" s="4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1"/>
      <c r="B293" s="40">
        <v>14.0</v>
      </c>
      <c r="C293" s="41" t="s">
        <v>187</v>
      </c>
      <c r="D293" s="42" t="s">
        <v>188</v>
      </c>
      <c r="E293" s="43"/>
      <c r="F293" s="43" t="s">
        <v>24</v>
      </c>
      <c r="G293" s="43"/>
      <c r="H293" s="43"/>
      <c r="I293" s="43"/>
      <c r="J293" s="43"/>
      <c r="K293" s="44">
        <v>0.012</v>
      </c>
      <c r="L293" s="45">
        <f t="shared" si="29"/>
        <v>0.03388235294</v>
      </c>
      <c r="M293" s="41" t="s">
        <v>30</v>
      </c>
      <c r="N293" s="4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1"/>
      <c r="B294" s="40">
        <v>15.0</v>
      </c>
      <c r="C294" s="41" t="s">
        <v>49</v>
      </c>
      <c r="D294" s="42" t="s">
        <v>50</v>
      </c>
      <c r="E294" s="43"/>
      <c r="F294" s="43" t="s">
        <v>24</v>
      </c>
      <c r="G294" s="43"/>
      <c r="H294" s="43"/>
      <c r="I294" s="43"/>
      <c r="J294" s="43"/>
      <c r="K294" s="44">
        <v>0.005</v>
      </c>
      <c r="L294" s="45">
        <f t="shared" si="29"/>
        <v>0.01411764706</v>
      </c>
      <c r="M294" s="41" t="s">
        <v>30</v>
      </c>
      <c r="N294" s="4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1"/>
      <c r="B295" s="40">
        <v>16.0</v>
      </c>
      <c r="C295" s="41" t="s">
        <v>189</v>
      </c>
      <c r="D295" s="42" t="s">
        <v>190</v>
      </c>
      <c r="E295" s="43"/>
      <c r="F295" s="43" t="s">
        <v>24</v>
      </c>
      <c r="G295" s="43"/>
      <c r="H295" s="43"/>
      <c r="I295" s="43"/>
      <c r="J295" s="43"/>
      <c r="K295" s="44">
        <v>0.003</v>
      </c>
      <c r="L295" s="45">
        <f t="shared" si="29"/>
        <v>0.008470588235</v>
      </c>
      <c r="M295" s="41" t="s">
        <v>30</v>
      </c>
      <c r="N295" s="4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1"/>
      <c r="B296" s="47"/>
      <c r="C296" s="9" t="s">
        <v>63</v>
      </c>
      <c r="D296" s="28"/>
      <c r="E296" s="28"/>
      <c r="F296" s="28"/>
      <c r="G296" s="28"/>
      <c r="H296" s="28"/>
      <c r="I296" s="28"/>
      <c r="J296" s="10"/>
      <c r="K296" s="48">
        <f t="shared" ref="K296:L296" si="30">K281+K282+K283+K284+K285+K286+K287+K288+K289+K290+K291+K292+K293+K294+K295</f>
        <v>1</v>
      </c>
      <c r="L296" s="49">
        <f t="shared" si="30"/>
        <v>2.823529412</v>
      </c>
      <c r="M296" s="50" t="s">
        <v>30</v>
      </c>
      <c r="N296" s="5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52" t="s">
        <v>64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1"/>
      <c r="B298" s="53">
        <v>17.0</v>
      </c>
      <c r="C298" s="54" t="s">
        <v>191</v>
      </c>
      <c r="D298" s="55" t="s">
        <v>192</v>
      </c>
      <c r="E298" s="56"/>
      <c r="F298" s="56" t="s">
        <v>24</v>
      </c>
      <c r="G298" s="56"/>
      <c r="H298" s="56"/>
      <c r="I298" s="56"/>
      <c r="J298" s="56"/>
      <c r="K298" s="57" t="s">
        <v>25</v>
      </c>
      <c r="L298" s="58">
        <f t="shared" ref="L298:L299" si="31">$D$272*$D$273</f>
        <v>12</v>
      </c>
      <c r="M298" s="54" t="s">
        <v>67</v>
      </c>
      <c r="N298" s="59" t="s">
        <v>68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1"/>
      <c r="B299" s="53">
        <v>18.0</v>
      </c>
      <c r="C299" s="54" t="s">
        <v>65</v>
      </c>
      <c r="D299" s="55" t="s">
        <v>66</v>
      </c>
      <c r="E299" s="56"/>
      <c r="F299" s="56" t="s">
        <v>24</v>
      </c>
      <c r="G299" s="56"/>
      <c r="H299" s="56"/>
      <c r="I299" s="56"/>
      <c r="J299" s="56"/>
      <c r="K299" s="57" t="s">
        <v>25</v>
      </c>
      <c r="L299" s="58">
        <f t="shared" si="31"/>
        <v>12</v>
      </c>
      <c r="M299" s="54" t="s">
        <v>67</v>
      </c>
      <c r="N299" s="59" t="s">
        <v>68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1"/>
      <c r="B300" s="53">
        <v>19.0</v>
      </c>
      <c r="C300" s="54" t="s">
        <v>69</v>
      </c>
      <c r="D300" s="55" t="s">
        <v>70</v>
      </c>
      <c r="E300" s="56"/>
      <c r="F300" s="56" t="s">
        <v>24</v>
      </c>
      <c r="G300" s="56"/>
      <c r="H300" s="56"/>
      <c r="I300" s="56"/>
      <c r="J300" s="56"/>
      <c r="K300" s="57" t="s">
        <v>25</v>
      </c>
      <c r="L300" s="58">
        <f t="shared" ref="L300:L301" si="32">$D$272</f>
        <v>1</v>
      </c>
      <c r="M300" s="54" t="s">
        <v>67</v>
      </c>
      <c r="N300" s="59" t="s">
        <v>71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1"/>
      <c r="B301" s="53">
        <v>20.0</v>
      </c>
      <c r="C301" s="54" t="s">
        <v>72</v>
      </c>
      <c r="D301" s="55" t="s">
        <v>73</v>
      </c>
      <c r="E301" s="56"/>
      <c r="F301" s="56" t="s">
        <v>24</v>
      </c>
      <c r="G301" s="56"/>
      <c r="H301" s="56"/>
      <c r="I301" s="56"/>
      <c r="J301" s="56"/>
      <c r="K301" s="57" t="s">
        <v>25</v>
      </c>
      <c r="L301" s="58">
        <f t="shared" si="32"/>
        <v>1</v>
      </c>
      <c r="M301" s="54" t="s">
        <v>67</v>
      </c>
      <c r="N301" s="59" t="s">
        <v>71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2"/>
      <c r="C303" s="60" t="s">
        <v>193</v>
      </c>
      <c r="D303" s="4"/>
      <c r="E303" s="4"/>
      <c r="F303" s="4"/>
      <c r="G303" s="4"/>
      <c r="H303" s="4"/>
      <c r="I303" s="4"/>
      <c r="J303" s="4"/>
      <c r="K303" s="5"/>
      <c r="L303" s="6" t="s">
        <v>1</v>
      </c>
      <c r="M303" s="7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1"/>
      <c r="B304" s="9" t="s">
        <v>2</v>
      </c>
      <c r="C304" s="10"/>
      <c r="D304" s="11">
        <v>1.0</v>
      </c>
      <c r="E304" s="12" t="str">
        <f>"Línea: Budines     |     Versión n°: 1"&amp;CHAR(10)&amp;CHAR(10)&amp;"Lote = "&amp;D304&amp;" cajas × "&amp;D305&amp;" unid./caja = "&amp;(D304*D305)&amp;" unidades"&amp;CHAR(10)&amp;"Producto terminado = "&amp;TEXT(D308,"#,##0.00")&amp;" kg"&amp;CHAR(10)&amp;"Mezcla a preparar = "&amp;TEXT(D309,"#,##0.00")&amp;" kg   (rendimiento "&amp;TEXT(D307,"0%")&amp;")"</f>
        <v>Línea: Budines     |     Versión n°: 1
Lote = 1 cajas × 12 unid./caja = 12 unidades
Producto terminado = 2,40 kg
Mezcla a preparar = 2,82 kg   (rendimiento 85%)</v>
      </c>
      <c r="F304" s="13"/>
      <c r="G304" s="13"/>
      <c r="H304" s="13"/>
      <c r="I304" s="13"/>
      <c r="J304" s="13"/>
      <c r="K304" s="14"/>
      <c r="L304" s="15"/>
      <c r="N304" s="1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1"/>
      <c r="B305" s="9" t="s">
        <v>3</v>
      </c>
      <c r="C305" s="10"/>
      <c r="D305" s="17">
        <v>12.0</v>
      </c>
      <c r="E305" s="18"/>
      <c r="K305" s="16"/>
      <c r="L305" s="15"/>
      <c r="N305" s="1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1"/>
      <c r="B306" s="9" t="s">
        <v>4</v>
      </c>
      <c r="C306" s="10"/>
      <c r="D306" s="17">
        <v>200.0</v>
      </c>
      <c r="E306" s="18"/>
      <c r="K306" s="16"/>
      <c r="L306" s="15"/>
      <c r="N306" s="1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1"/>
      <c r="B307" s="9" t="s">
        <v>5</v>
      </c>
      <c r="C307" s="10"/>
      <c r="D307" s="19">
        <v>0.85</v>
      </c>
      <c r="E307" s="18"/>
      <c r="K307" s="16"/>
      <c r="L307" s="15"/>
      <c r="N307" s="1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1"/>
      <c r="B308" s="9" t="s">
        <v>6</v>
      </c>
      <c r="C308" s="10"/>
      <c r="D308" s="20">
        <f>D304*D305*D306/1000</f>
        <v>2.4</v>
      </c>
      <c r="E308" s="18"/>
      <c r="K308" s="16"/>
      <c r="L308" s="15"/>
      <c r="N308" s="1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1"/>
      <c r="B309" s="9" t="s">
        <v>7</v>
      </c>
      <c r="C309" s="10"/>
      <c r="D309" s="20">
        <f>D308/D307</f>
        <v>2.823529412</v>
      </c>
      <c r="E309" s="21"/>
      <c r="F309" s="22"/>
      <c r="G309" s="22"/>
      <c r="H309" s="22"/>
      <c r="I309" s="22"/>
      <c r="J309" s="22"/>
      <c r="K309" s="23"/>
      <c r="L309" s="24"/>
      <c r="M309" s="22"/>
      <c r="N309" s="2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5" t="s">
        <v>8</v>
      </c>
      <c r="C310" s="26" t="s">
        <v>9</v>
      </c>
      <c r="D310" s="26" t="s">
        <v>10</v>
      </c>
      <c r="E310" s="27" t="s">
        <v>11</v>
      </c>
      <c r="F310" s="28"/>
      <c r="G310" s="28"/>
      <c r="H310" s="28"/>
      <c r="I310" s="28"/>
      <c r="J310" s="29"/>
      <c r="K310" s="26" t="s">
        <v>12</v>
      </c>
      <c r="L310" s="30" t="s">
        <v>13</v>
      </c>
      <c r="M310" s="30" t="s">
        <v>14</v>
      </c>
      <c r="N310" s="30" t="s">
        <v>15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31"/>
      <c r="C311" s="32"/>
      <c r="D311" s="32"/>
      <c r="E311" s="33" t="s">
        <v>16</v>
      </c>
      <c r="F311" s="33" t="s">
        <v>17</v>
      </c>
      <c r="G311" s="33" t="s">
        <v>18</v>
      </c>
      <c r="H311" s="33" t="s">
        <v>19</v>
      </c>
      <c r="I311" s="33" t="s">
        <v>20</v>
      </c>
      <c r="J311" s="33" t="s">
        <v>21</v>
      </c>
      <c r="K311" s="32"/>
      <c r="L311" s="32"/>
      <c r="M311" s="32"/>
      <c r="N311" s="3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1"/>
      <c r="B312" s="61">
        <v>1.0</v>
      </c>
      <c r="C312" s="62" t="s">
        <v>194</v>
      </c>
      <c r="D312" s="63" t="s">
        <v>195</v>
      </c>
      <c r="E312" s="35" t="s">
        <v>24</v>
      </c>
      <c r="F312" s="35"/>
      <c r="G312" s="35"/>
      <c r="H312" s="35"/>
      <c r="I312" s="35"/>
      <c r="J312" s="35"/>
      <c r="K312" s="64" t="s">
        <v>25</v>
      </c>
      <c r="L312" s="65">
        <f>$D$304</f>
        <v>1</v>
      </c>
      <c r="M312" s="62" t="s">
        <v>26</v>
      </c>
      <c r="N312" s="66" t="s">
        <v>27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1"/>
      <c r="B313" s="40">
        <v>2.0</v>
      </c>
      <c r="C313" s="41" t="s">
        <v>35</v>
      </c>
      <c r="D313" s="42" t="s">
        <v>169</v>
      </c>
      <c r="E313" s="43"/>
      <c r="F313" s="43" t="s">
        <v>24</v>
      </c>
      <c r="G313" s="43"/>
      <c r="H313" s="43"/>
      <c r="I313" s="43"/>
      <c r="J313" s="43"/>
      <c r="K313" s="44">
        <v>0.2</v>
      </c>
      <c r="L313" s="45">
        <f t="shared" ref="L313:L328" si="33">$D$309*K313</f>
        <v>0.5647058824</v>
      </c>
      <c r="M313" s="41" t="s">
        <v>30</v>
      </c>
      <c r="N313" s="4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1"/>
      <c r="B314" s="40">
        <v>3.0</v>
      </c>
      <c r="C314" s="41" t="s">
        <v>183</v>
      </c>
      <c r="D314" s="42" t="s">
        <v>184</v>
      </c>
      <c r="E314" s="43"/>
      <c r="F314" s="43" t="s">
        <v>24</v>
      </c>
      <c r="G314" s="43"/>
      <c r="H314" s="43"/>
      <c r="I314" s="43"/>
      <c r="J314" s="43"/>
      <c r="K314" s="44">
        <v>0.15</v>
      </c>
      <c r="L314" s="45">
        <f t="shared" si="33"/>
        <v>0.4235294118</v>
      </c>
      <c r="M314" s="41" t="s">
        <v>30</v>
      </c>
      <c r="N314" s="4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1"/>
      <c r="B315" s="40">
        <v>4.0</v>
      </c>
      <c r="C315" s="41" t="s">
        <v>31</v>
      </c>
      <c r="D315" s="42" t="s">
        <v>32</v>
      </c>
      <c r="E315" s="43"/>
      <c r="F315" s="43" t="s">
        <v>24</v>
      </c>
      <c r="G315" s="43"/>
      <c r="H315" s="43"/>
      <c r="I315" s="43"/>
      <c r="J315" s="43"/>
      <c r="K315" s="44">
        <v>0.13</v>
      </c>
      <c r="L315" s="45">
        <f t="shared" si="33"/>
        <v>0.3670588235</v>
      </c>
      <c r="M315" s="41" t="s">
        <v>30</v>
      </c>
      <c r="N315" s="4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1"/>
      <c r="B316" s="40">
        <v>5.0</v>
      </c>
      <c r="C316" s="41" t="s">
        <v>28</v>
      </c>
      <c r="D316" s="42" t="s">
        <v>29</v>
      </c>
      <c r="E316" s="43"/>
      <c r="F316" s="43" t="s">
        <v>24</v>
      </c>
      <c r="G316" s="43"/>
      <c r="H316" s="43"/>
      <c r="I316" s="43"/>
      <c r="J316" s="43"/>
      <c r="K316" s="44">
        <v>0.11</v>
      </c>
      <c r="L316" s="45">
        <f t="shared" si="33"/>
        <v>0.3105882353</v>
      </c>
      <c r="M316" s="41" t="s">
        <v>30</v>
      </c>
      <c r="N316" s="4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1"/>
      <c r="B317" s="40">
        <v>6.0</v>
      </c>
      <c r="C317" s="41" t="s">
        <v>165</v>
      </c>
      <c r="D317" s="42" t="s">
        <v>166</v>
      </c>
      <c r="E317" s="43"/>
      <c r="F317" s="43" t="s">
        <v>24</v>
      </c>
      <c r="G317" s="43"/>
      <c r="H317" s="43"/>
      <c r="I317" s="43"/>
      <c r="J317" s="43"/>
      <c r="K317" s="44">
        <v>0.1</v>
      </c>
      <c r="L317" s="45">
        <f t="shared" si="33"/>
        <v>0.2823529412</v>
      </c>
      <c r="M317" s="41" t="s">
        <v>30</v>
      </c>
      <c r="N317" s="4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1"/>
      <c r="B318" s="40">
        <v>7.0</v>
      </c>
      <c r="C318" s="41" t="s">
        <v>37</v>
      </c>
      <c r="D318" s="42" t="s">
        <v>38</v>
      </c>
      <c r="E318" s="43"/>
      <c r="F318" s="43" t="s">
        <v>24</v>
      </c>
      <c r="G318" s="43"/>
      <c r="H318" s="43"/>
      <c r="I318" s="43"/>
      <c r="J318" s="43"/>
      <c r="K318" s="44">
        <v>0.09</v>
      </c>
      <c r="L318" s="45">
        <f t="shared" si="33"/>
        <v>0.2541176471</v>
      </c>
      <c r="M318" s="41" t="s">
        <v>30</v>
      </c>
      <c r="N318" s="4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1"/>
      <c r="B319" s="40">
        <v>8.0</v>
      </c>
      <c r="C319" s="41" t="s">
        <v>43</v>
      </c>
      <c r="D319" s="42" t="s">
        <v>44</v>
      </c>
      <c r="E319" s="43"/>
      <c r="F319" s="43" t="s">
        <v>24</v>
      </c>
      <c r="G319" s="43"/>
      <c r="H319" s="43"/>
      <c r="I319" s="43"/>
      <c r="J319" s="43"/>
      <c r="K319" s="44">
        <v>0.06</v>
      </c>
      <c r="L319" s="45">
        <f t="shared" si="33"/>
        <v>0.1694117647</v>
      </c>
      <c r="M319" s="41" t="s">
        <v>30</v>
      </c>
      <c r="N319" s="4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0" customHeight="1">
      <c r="A320" s="1"/>
      <c r="B320" s="40">
        <v>9.0</v>
      </c>
      <c r="C320" s="41" t="s">
        <v>126</v>
      </c>
      <c r="D320" s="42" t="s">
        <v>127</v>
      </c>
      <c r="E320" s="43"/>
      <c r="F320" s="43" t="s">
        <v>24</v>
      </c>
      <c r="G320" s="43"/>
      <c r="H320" s="43"/>
      <c r="I320" s="43"/>
      <c r="J320" s="43"/>
      <c r="K320" s="44">
        <v>0.05</v>
      </c>
      <c r="L320" s="45">
        <f t="shared" si="33"/>
        <v>0.1411764706</v>
      </c>
      <c r="M320" s="41" t="s">
        <v>30</v>
      </c>
      <c r="N320" s="4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0" customHeight="1">
      <c r="A321" s="1"/>
      <c r="B321" s="40">
        <v>10.0</v>
      </c>
      <c r="C321" s="41" t="s">
        <v>91</v>
      </c>
      <c r="D321" s="42" t="s">
        <v>92</v>
      </c>
      <c r="E321" s="43"/>
      <c r="F321" s="43" t="s">
        <v>24</v>
      </c>
      <c r="G321" s="43"/>
      <c r="H321" s="43"/>
      <c r="I321" s="43"/>
      <c r="J321" s="43"/>
      <c r="K321" s="44">
        <v>0.04</v>
      </c>
      <c r="L321" s="45">
        <f t="shared" si="33"/>
        <v>0.1129411765</v>
      </c>
      <c r="M321" s="41" t="s">
        <v>30</v>
      </c>
      <c r="N321" s="4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0" customHeight="1">
      <c r="A322" s="1"/>
      <c r="B322" s="40">
        <v>11.0</v>
      </c>
      <c r="C322" s="41" t="s">
        <v>150</v>
      </c>
      <c r="D322" s="42" t="s">
        <v>151</v>
      </c>
      <c r="E322" s="43"/>
      <c r="F322" s="43" t="s">
        <v>24</v>
      </c>
      <c r="G322" s="43"/>
      <c r="H322" s="43"/>
      <c r="I322" s="43"/>
      <c r="J322" s="43"/>
      <c r="K322" s="44">
        <v>0.02</v>
      </c>
      <c r="L322" s="45">
        <f t="shared" si="33"/>
        <v>0.05647058824</v>
      </c>
      <c r="M322" s="41" t="s">
        <v>30</v>
      </c>
      <c r="N322" s="4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0" customHeight="1">
      <c r="A323" s="1"/>
      <c r="B323" s="40">
        <v>12.0</v>
      </c>
      <c r="C323" s="41" t="s">
        <v>185</v>
      </c>
      <c r="D323" s="42" t="s">
        <v>186</v>
      </c>
      <c r="E323" s="43"/>
      <c r="F323" s="43" t="s">
        <v>24</v>
      </c>
      <c r="G323" s="43"/>
      <c r="H323" s="43"/>
      <c r="I323" s="43"/>
      <c r="J323" s="43"/>
      <c r="K323" s="44">
        <v>0.02</v>
      </c>
      <c r="L323" s="45">
        <f t="shared" si="33"/>
        <v>0.05647058824</v>
      </c>
      <c r="M323" s="41" t="s">
        <v>30</v>
      </c>
      <c r="N323" s="4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0" customHeight="1">
      <c r="A324" s="1"/>
      <c r="B324" s="40">
        <v>13.0</v>
      </c>
      <c r="C324" s="41" t="s">
        <v>47</v>
      </c>
      <c r="D324" s="42" t="s">
        <v>48</v>
      </c>
      <c r="E324" s="43"/>
      <c r="F324" s="43" t="s">
        <v>24</v>
      </c>
      <c r="G324" s="43"/>
      <c r="H324" s="43"/>
      <c r="I324" s="43"/>
      <c r="J324" s="43"/>
      <c r="K324" s="44">
        <v>0.01</v>
      </c>
      <c r="L324" s="45">
        <f t="shared" si="33"/>
        <v>0.02823529412</v>
      </c>
      <c r="M324" s="41" t="s">
        <v>30</v>
      </c>
      <c r="N324" s="4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0" customHeight="1">
      <c r="A325" s="1"/>
      <c r="B325" s="40">
        <v>14.0</v>
      </c>
      <c r="C325" s="41" t="s">
        <v>152</v>
      </c>
      <c r="D325" s="42" t="s">
        <v>153</v>
      </c>
      <c r="E325" s="43"/>
      <c r="F325" s="43" t="s">
        <v>24</v>
      </c>
      <c r="G325" s="43"/>
      <c r="H325" s="43"/>
      <c r="I325" s="43"/>
      <c r="J325" s="43"/>
      <c r="K325" s="44">
        <v>0.01</v>
      </c>
      <c r="L325" s="45">
        <f t="shared" si="33"/>
        <v>0.02823529412</v>
      </c>
      <c r="M325" s="41" t="s">
        <v>30</v>
      </c>
      <c r="N325" s="4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0" customHeight="1">
      <c r="A326" s="1"/>
      <c r="B326" s="40">
        <v>15.0</v>
      </c>
      <c r="C326" s="41" t="s">
        <v>55</v>
      </c>
      <c r="D326" s="42" t="s">
        <v>56</v>
      </c>
      <c r="E326" s="43"/>
      <c r="F326" s="43" t="s">
        <v>24</v>
      </c>
      <c r="G326" s="43"/>
      <c r="H326" s="43"/>
      <c r="I326" s="43"/>
      <c r="J326" s="43"/>
      <c r="K326" s="44">
        <v>0.005</v>
      </c>
      <c r="L326" s="45">
        <f t="shared" si="33"/>
        <v>0.01411764706</v>
      </c>
      <c r="M326" s="41" t="s">
        <v>30</v>
      </c>
      <c r="N326" s="4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0" customHeight="1">
      <c r="A327" s="1"/>
      <c r="B327" s="40">
        <v>16.0</v>
      </c>
      <c r="C327" s="41" t="s">
        <v>49</v>
      </c>
      <c r="D327" s="42" t="s">
        <v>50</v>
      </c>
      <c r="E327" s="43"/>
      <c r="F327" s="43" t="s">
        <v>24</v>
      </c>
      <c r="G327" s="43"/>
      <c r="H327" s="43"/>
      <c r="I327" s="43"/>
      <c r="J327" s="43"/>
      <c r="K327" s="44">
        <v>0.003</v>
      </c>
      <c r="L327" s="45">
        <f t="shared" si="33"/>
        <v>0.008470588235</v>
      </c>
      <c r="M327" s="41" t="s">
        <v>30</v>
      </c>
      <c r="N327" s="4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0" customHeight="1">
      <c r="A328" s="1"/>
      <c r="B328" s="40">
        <v>17.0</v>
      </c>
      <c r="C328" s="41" t="s">
        <v>189</v>
      </c>
      <c r="D328" s="42" t="s">
        <v>190</v>
      </c>
      <c r="E328" s="43"/>
      <c r="F328" s="43" t="s">
        <v>24</v>
      </c>
      <c r="G328" s="43"/>
      <c r="H328" s="43"/>
      <c r="I328" s="43"/>
      <c r="J328" s="43"/>
      <c r="K328" s="44">
        <v>0.002</v>
      </c>
      <c r="L328" s="45">
        <f t="shared" si="33"/>
        <v>0.005647058824</v>
      </c>
      <c r="M328" s="41" t="s">
        <v>30</v>
      </c>
      <c r="N328" s="4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0" customHeight="1">
      <c r="A329" s="1"/>
      <c r="B329" s="47"/>
      <c r="C329" s="9" t="s">
        <v>63</v>
      </c>
      <c r="D329" s="28"/>
      <c r="E329" s="28"/>
      <c r="F329" s="28"/>
      <c r="G329" s="28"/>
      <c r="H329" s="28"/>
      <c r="I329" s="28"/>
      <c r="J329" s="10"/>
      <c r="K329" s="48">
        <f t="shared" ref="K329:L329" si="34">K313+K314+K315+K316+K317+K318+K319+K320+K321+K322+K323+K324+K325+K326+K327+K328</f>
        <v>1</v>
      </c>
      <c r="L329" s="49">
        <f t="shared" si="34"/>
        <v>2.823529412</v>
      </c>
      <c r="M329" s="50" t="s">
        <v>30</v>
      </c>
      <c r="N329" s="5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52" t="s">
        <v>64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0" customHeight="1">
      <c r="A331" s="1"/>
      <c r="B331" s="53">
        <v>18.0</v>
      </c>
      <c r="C331" s="54" t="s">
        <v>191</v>
      </c>
      <c r="D331" s="55" t="s">
        <v>192</v>
      </c>
      <c r="E331" s="56"/>
      <c r="F331" s="56" t="s">
        <v>24</v>
      </c>
      <c r="G331" s="56"/>
      <c r="H331" s="56"/>
      <c r="I331" s="56"/>
      <c r="J331" s="56"/>
      <c r="K331" s="57" t="s">
        <v>25</v>
      </c>
      <c r="L331" s="58">
        <f t="shared" ref="L331:L332" si="35">$D$304*$D$305</f>
        <v>12</v>
      </c>
      <c r="M331" s="54" t="s">
        <v>67</v>
      </c>
      <c r="N331" s="59" t="s">
        <v>68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0" customHeight="1">
      <c r="A332" s="1"/>
      <c r="B332" s="53">
        <v>19.0</v>
      </c>
      <c r="C332" s="54" t="s">
        <v>65</v>
      </c>
      <c r="D332" s="55" t="s">
        <v>66</v>
      </c>
      <c r="E332" s="56"/>
      <c r="F332" s="56" t="s">
        <v>24</v>
      </c>
      <c r="G332" s="56"/>
      <c r="H332" s="56"/>
      <c r="I332" s="56"/>
      <c r="J332" s="56"/>
      <c r="K332" s="57" t="s">
        <v>25</v>
      </c>
      <c r="L332" s="58">
        <f t="shared" si="35"/>
        <v>12</v>
      </c>
      <c r="M332" s="54" t="s">
        <v>67</v>
      </c>
      <c r="N332" s="59" t="s">
        <v>68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0" customHeight="1">
      <c r="A333" s="1"/>
      <c r="B333" s="53">
        <v>20.0</v>
      </c>
      <c r="C333" s="54" t="s">
        <v>69</v>
      </c>
      <c r="D333" s="55" t="s">
        <v>70</v>
      </c>
      <c r="E333" s="56"/>
      <c r="F333" s="56" t="s">
        <v>24</v>
      </c>
      <c r="G333" s="56"/>
      <c r="H333" s="56"/>
      <c r="I333" s="56"/>
      <c r="J333" s="56"/>
      <c r="K333" s="57" t="s">
        <v>25</v>
      </c>
      <c r="L333" s="58">
        <f t="shared" ref="L333:L334" si="36">$D$304</f>
        <v>1</v>
      </c>
      <c r="M333" s="54" t="s">
        <v>67</v>
      </c>
      <c r="N333" s="59" t="s">
        <v>71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0" customHeight="1">
      <c r="A334" s="1"/>
      <c r="B334" s="53">
        <v>21.0</v>
      </c>
      <c r="C334" s="54" t="s">
        <v>72</v>
      </c>
      <c r="D334" s="55" t="s">
        <v>73</v>
      </c>
      <c r="E334" s="56"/>
      <c r="F334" s="56" t="s">
        <v>24</v>
      </c>
      <c r="G334" s="56"/>
      <c r="H334" s="56"/>
      <c r="I334" s="56"/>
      <c r="J334" s="56"/>
      <c r="K334" s="57" t="s">
        <v>25</v>
      </c>
      <c r="L334" s="58">
        <f t="shared" si="36"/>
        <v>1</v>
      </c>
      <c r="M334" s="54" t="s">
        <v>67</v>
      </c>
      <c r="N334" s="59" t="s">
        <v>71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9">
    <mergeCell ref="E72:J72"/>
    <mergeCell ref="K72:K73"/>
    <mergeCell ref="L72:L73"/>
    <mergeCell ref="M72:M73"/>
    <mergeCell ref="N72:N73"/>
    <mergeCell ref="C65:K65"/>
    <mergeCell ref="L65:N71"/>
    <mergeCell ref="B66:C66"/>
    <mergeCell ref="E66:K71"/>
    <mergeCell ref="B67:C67"/>
    <mergeCell ref="B68:C68"/>
    <mergeCell ref="B69:C69"/>
    <mergeCell ref="E9:J9"/>
    <mergeCell ref="K9:K10"/>
    <mergeCell ref="L9:L10"/>
    <mergeCell ref="M9:M10"/>
    <mergeCell ref="N9:N10"/>
    <mergeCell ref="C2:K2"/>
    <mergeCell ref="L2:N8"/>
    <mergeCell ref="B3:C3"/>
    <mergeCell ref="E3:K8"/>
    <mergeCell ref="B4:C4"/>
    <mergeCell ref="B5:C5"/>
    <mergeCell ref="B6:C6"/>
    <mergeCell ref="B7:C7"/>
    <mergeCell ref="B8:C8"/>
    <mergeCell ref="B9:B10"/>
    <mergeCell ref="C9:C10"/>
    <mergeCell ref="D9:D10"/>
    <mergeCell ref="C29:J29"/>
    <mergeCell ref="B30:N30"/>
    <mergeCell ref="E42:J42"/>
    <mergeCell ref="K42:K43"/>
    <mergeCell ref="L42:L43"/>
    <mergeCell ref="M42:M43"/>
    <mergeCell ref="N42:N43"/>
    <mergeCell ref="C35:K35"/>
    <mergeCell ref="L35:N41"/>
    <mergeCell ref="B36:C36"/>
    <mergeCell ref="E36:K41"/>
    <mergeCell ref="B37:C37"/>
    <mergeCell ref="B38:C38"/>
    <mergeCell ref="B39:C39"/>
    <mergeCell ref="B40:C40"/>
    <mergeCell ref="B41:C41"/>
    <mergeCell ref="B42:B43"/>
    <mergeCell ref="C42:C43"/>
    <mergeCell ref="D42:D43"/>
    <mergeCell ref="C59:J59"/>
    <mergeCell ref="B60:N60"/>
    <mergeCell ref="B70:C70"/>
    <mergeCell ref="B71:C71"/>
    <mergeCell ref="B72:B73"/>
    <mergeCell ref="C72:C73"/>
    <mergeCell ref="D72:D73"/>
    <mergeCell ref="C86:J86"/>
    <mergeCell ref="B87:N87"/>
    <mergeCell ref="E161:J161"/>
    <mergeCell ref="K161:K162"/>
    <mergeCell ref="L161:L162"/>
    <mergeCell ref="M161:M162"/>
    <mergeCell ref="N161:N162"/>
    <mergeCell ref="C154:K154"/>
    <mergeCell ref="L154:N160"/>
    <mergeCell ref="B155:C155"/>
    <mergeCell ref="E155:K160"/>
    <mergeCell ref="B156:C156"/>
    <mergeCell ref="B157:C157"/>
    <mergeCell ref="B158:C158"/>
    <mergeCell ref="E99:J99"/>
    <mergeCell ref="K99:K100"/>
    <mergeCell ref="L99:L100"/>
    <mergeCell ref="M99:M100"/>
    <mergeCell ref="N99:N100"/>
    <mergeCell ref="C92:K92"/>
    <mergeCell ref="L92:N98"/>
    <mergeCell ref="B93:C93"/>
    <mergeCell ref="E93:K98"/>
    <mergeCell ref="B94:C94"/>
    <mergeCell ref="B95:C95"/>
    <mergeCell ref="B96:C96"/>
    <mergeCell ref="B97:C97"/>
    <mergeCell ref="B98:C98"/>
    <mergeCell ref="B99:B100"/>
    <mergeCell ref="C99:C100"/>
    <mergeCell ref="D99:D100"/>
    <mergeCell ref="C119:J119"/>
    <mergeCell ref="B120:N120"/>
    <mergeCell ref="E132:J132"/>
    <mergeCell ref="K132:K133"/>
    <mergeCell ref="L132:L133"/>
    <mergeCell ref="M132:M133"/>
    <mergeCell ref="N132:N133"/>
    <mergeCell ref="C125:K125"/>
    <mergeCell ref="L125:N131"/>
    <mergeCell ref="B126:C126"/>
    <mergeCell ref="E126:K131"/>
    <mergeCell ref="B127:C127"/>
    <mergeCell ref="B128:C128"/>
    <mergeCell ref="B129:C129"/>
    <mergeCell ref="B130:C130"/>
    <mergeCell ref="B131:C131"/>
    <mergeCell ref="B132:B133"/>
    <mergeCell ref="C132:C133"/>
    <mergeCell ref="D132:D133"/>
    <mergeCell ref="C148:J148"/>
    <mergeCell ref="B149:N149"/>
    <mergeCell ref="B159:C159"/>
    <mergeCell ref="B160:C160"/>
    <mergeCell ref="B161:B162"/>
    <mergeCell ref="C161:C162"/>
    <mergeCell ref="D161:D162"/>
    <mergeCell ref="C177:J177"/>
    <mergeCell ref="B178:N178"/>
    <mergeCell ref="E250:J250"/>
    <mergeCell ref="K250:K251"/>
    <mergeCell ref="L250:L251"/>
    <mergeCell ref="M250:M251"/>
    <mergeCell ref="N250:N251"/>
    <mergeCell ref="C243:K243"/>
    <mergeCell ref="L243:N249"/>
    <mergeCell ref="B244:C244"/>
    <mergeCell ref="E244:K249"/>
    <mergeCell ref="B245:C245"/>
    <mergeCell ref="B246:C246"/>
    <mergeCell ref="B247:C247"/>
    <mergeCell ref="E278:J278"/>
    <mergeCell ref="K278:K279"/>
    <mergeCell ref="L278:L279"/>
    <mergeCell ref="M278:M279"/>
    <mergeCell ref="N278:N279"/>
    <mergeCell ref="C271:K271"/>
    <mergeCell ref="L271:N277"/>
    <mergeCell ref="B272:C272"/>
    <mergeCell ref="E272:K277"/>
    <mergeCell ref="B273:C273"/>
    <mergeCell ref="B274:C274"/>
    <mergeCell ref="B275:C275"/>
    <mergeCell ref="B276:C276"/>
    <mergeCell ref="B277:C277"/>
    <mergeCell ref="B278:B279"/>
    <mergeCell ref="C278:C279"/>
    <mergeCell ref="D278:D279"/>
    <mergeCell ref="C296:J296"/>
    <mergeCell ref="B297:N297"/>
    <mergeCell ref="B308:C308"/>
    <mergeCell ref="B309:C309"/>
    <mergeCell ref="B310:B311"/>
    <mergeCell ref="C310:C311"/>
    <mergeCell ref="D310:D311"/>
    <mergeCell ref="C329:J329"/>
    <mergeCell ref="B330:N330"/>
    <mergeCell ref="E310:J310"/>
    <mergeCell ref="K310:K311"/>
    <mergeCell ref="L310:L311"/>
    <mergeCell ref="M310:M311"/>
    <mergeCell ref="N310:N311"/>
    <mergeCell ref="C303:K303"/>
    <mergeCell ref="L303:N309"/>
    <mergeCell ref="B304:C304"/>
    <mergeCell ref="E304:K309"/>
    <mergeCell ref="B305:C305"/>
    <mergeCell ref="B306:C306"/>
    <mergeCell ref="B307:C307"/>
    <mergeCell ref="E190:J190"/>
    <mergeCell ref="K190:K191"/>
    <mergeCell ref="L190:L191"/>
    <mergeCell ref="M190:M191"/>
    <mergeCell ref="N190:N191"/>
    <mergeCell ref="C183:K183"/>
    <mergeCell ref="L183:N189"/>
    <mergeCell ref="B184:C184"/>
    <mergeCell ref="E184:K189"/>
    <mergeCell ref="B185:C185"/>
    <mergeCell ref="B186:C186"/>
    <mergeCell ref="B187:C187"/>
    <mergeCell ref="B188:C188"/>
    <mergeCell ref="B189:C189"/>
    <mergeCell ref="B190:B191"/>
    <mergeCell ref="C190:C191"/>
    <mergeCell ref="D190:D191"/>
    <mergeCell ref="C206:J206"/>
    <mergeCell ref="B207:N207"/>
    <mergeCell ref="E219:J219"/>
    <mergeCell ref="K219:K220"/>
    <mergeCell ref="L219:L220"/>
    <mergeCell ref="M219:M220"/>
    <mergeCell ref="N219:N220"/>
    <mergeCell ref="C212:K212"/>
    <mergeCell ref="L212:N218"/>
    <mergeCell ref="B213:C213"/>
    <mergeCell ref="E213:K218"/>
    <mergeCell ref="B214:C214"/>
    <mergeCell ref="B215:C215"/>
    <mergeCell ref="B216:C216"/>
    <mergeCell ref="B217:C217"/>
    <mergeCell ref="B218:C218"/>
    <mergeCell ref="B219:B220"/>
    <mergeCell ref="C219:C220"/>
    <mergeCell ref="D219:D220"/>
    <mergeCell ref="C237:J237"/>
    <mergeCell ref="B238:N238"/>
    <mergeCell ref="B248:C248"/>
    <mergeCell ref="B249:C249"/>
    <mergeCell ref="B250:B251"/>
    <mergeCell ref="C250:C251"/>
    <mergeCell ref="D250:D251"/>
    <mergeCell ref="C265:J265"/>
    <mergeCell ref="B266:N266"/>
  </mergeCells>
  <printOptions/>
  <pageMargins bottom="1.0" footer="0.0" header="0.0" left="0.75" right="0.75" top="1.0"/>
  <pageSetup paperSize="9" orientation="portrait"/>
  <drawing r:id="rId4"/>
  <legacyDrawing r:id="rId5"/>
</worksheet>
</file>