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6018" documentId="8_{9A02EB98-7EB2-4F6F-BBDA-0A28C0527E53}" xr6:coauthVersionLast="47" xr6:coauthVersionMax="47" xr10:uidLastSave="{B97656DC-C933-4E9B-AB95-70FD7E87BF54}"/>
  <bookViews>
    <workbookView minimized="1" xWindow="12516" yWindow="420" windowWidth="10524" windowHeight="11364" tabRatio="461" firstSheet="13" activeTab="14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CHI" sheetId="213" r:id="rId17"/>
    <sheet name="IVL" sheetId="196" r:id="rId18"/>
    <sheet name="JMART" sheetId="204" r:id="rId19"/>
    <sheet name="JMT" sheetId="205" r:id="rId20"/>
    <sheet name="MCS" sheetId="20" r:id="rId21"/>
    <sheet name="NER" sheetId="117" r:id="rId22"/>
    <sheet name="ORI" sheetId="184" r:id="rId23"/>
    <sheet name="PTG" sheetId="216" r:id="rId24"/>
    <sheet name="RCL" sheetId="161" r:id="rId25"/>
    <sheet name="SCC" sheetId="152" r:id="rId26"/>
    <sheet name="SENA" sheetId="183" r:id="rId27"/>
    <sheet name="SINGER" sheetId="203" r:id="rId28"/>
    <sheet name="SYNEX" sheetId="199" r:id="rId29"/>
    <sheet name="TFFIF" sheetId="214" r:id="rId30"/>
    <sheet name="TMT" sheetId="145" r:id="rId31"/>
    <sheet name="TOA" sheetId="218" r:id="rId32"/>
    <sheet name="TVO" sheetId="221" r:id="rId33"/>
    <sheet name="WHAIR" sheetId="157" r:id="rId34"/>
    <sheet name="WHART" sheetId="17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17" l="1"/>
  <c r="C10" i="197"/>
  <c r="B10" i="197"/>
  <c r="E9" i="197"/>
  <c r="C50" i="57"/>
  <c r="B50" i="57"/>
  <c r="E49" i="57"/>
  <c r="B4" i="221"/>
  <c r="C3" i="221"/>
  <c r="E3" i="221" s="1"/>
  <c r="E2" i="221"/>
  <c r="C6" i="207"/>
  <c r="B6" i="207"/>
  <c r="E5" i="207"/>
  <c r="E7" i="197"/>
  <c r="E18" i="184"/>
  <c r="B20" i="184"/>
  <c r="C19" i="184"/>
  <c r="E19" i="184" s="1"/>
  <c r="C37" i="195"/>
  <c r="E37" i="195" s="1"/>
  <c r="E36" i="195"/>
  <c r="C10" i="184"/>
  <c r="B10" i="184"/>
  <c r="E9" i="184"/>
  <c r="B57" i="20"/>
  <c r="C57" i="20"/>
  <c r="E33" i="195"/>
  <c r="C34" i="195"/>
  <c r="E34" i="195" s="1"/>
  <c r="B34" i="46"/>
  <c r="A34" i="46"/>
  <c r="C33" i="46"/>
  <c r="E33" i="46" s="1"/>
  <c r="E32" i="46"/>
  <c r="B28" i="195"/>
  <c r="C28" i="195"/>
  <c r="E30" i="195"/>
  <c r="C8" i="196"/>
  <c r="B8" i="196"/>
  <c r="B16" i="194"/>
  <c r="C16" i="194"/>
  <c r="E10" i="196"/>
  <c r="B12" i="196"/>
  <c r="C11" i="196"/>
  <c r="E11" i="196" s="1"/>
  <c r="B14" i="184"/>
  <c r="B17" i="184"/>
  <c r="E15" i="184"/>
  <c r="C16" i="184"/>
  <c r="E16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28" i="195" s="1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5" i="20"/>
  <c r="A67" i="20"/>
  <c r="B67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10" i="213"/>
  <c r="K34" i="161"/>
  <c r="C4" i="213"/>
  <c r="B4" i="213"/>
  <c r="E3" i="213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3" i="184"/>
  <c r="E13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57" i="20" s="1"/>
  <c r="D57" i="20" s="1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D9" i="207"/>
  <c r="H8" i="207"/>
  <c r="C8" i="207"/>
  <c r="C4" i="207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2" i="184"/>
  <c r="C18" i="46"/>
  <c r="E17" i="46"/>
  <c r="E11" i="157"/>
  <c r="C14" i="183"/>
  <c r="B14" i="183"/>
  <c r="E13" i="183"/>
  <c r="C12" i="183"/>
  <c r="B12" i="183"/>
  <c r="E11" i="183"/>
  <c r="B64" i="20"/>
  <c r="A64" i="20"/>
  <c r="C63" i="20"/>
  <c r="E63" i="20"/>
  <c r="E62" i="20"/>
  <c r="E9" i="183"/>
  <c r="E59" i="20"/>
  <c r="E5" i="184"/>
  <c r="E7" i="183"/>
  <c r="B55" i="20"/>
  <c r="E13" i="161"/>
  <c r="E9" i="161"/>
  <c r="B4" i="184"/>
  <c r="C4" i="184"/>
  <c r="C6" i="184" s="1"/>
  <c r="C8" i="184" s="1"/>
  <c r="E3" i="184"/>
  <c r="E2" i="184"/>
  <c r="E5" i="183"/>
  <c r="C4" i="183"/>
  <c r="C6" i="183"/>
  <c r="C8" i="183"/>
  <c r="C10" i="183"/>
  <c r="B4" i="183"/>
  <c r="E3" i="183"/>
  <c r="E2" i="183"/>
  <c r="B24" i="161"/>
  <c r="E23" i="161"/>
  <c r="B61" i="20"/>
  <c r="A61" i="20"/>
  <c r="C60" i="20"/>
  <c r="E60" i="20"/>
  <c r="C55" i="20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9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9" i="150"/>
  <c r="J19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2" i="184"/>
  <c r="G12" i="184"/>
  <c r="F12" i="184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2" i="20"/>
  <c r="G62" i="20"/>
  <c r="F62" i="20"/>
  <c r="E64" i="20"/>
  <c r="H63" i="20"/>
  <c r="G63" i="20"/>
  <c r="F63" i="20"/>
  <c r="H9" i="183"/>
  <c r="G9" i="183"/>
  <c r="F9" i="183"/>
  <c r="H59" i="20"/>
  <c r="G59" i="20"/>
  <c r="F59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61" i="20"/>
  <c r="H60" i="20"/>
  <c r="G60" i="20"/>
  <c r="F60" i="20"/>
  <c r="E55" i="20"/>
  <c r="H54" i="20"/>
  <c r="G54" i="20"/>
  <c r="F54" i="20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2" i="184"/>
  <c r="J12" i="184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3" i="20"/>
  <c r="J63" i="20"/>
  <c r="I62" i="20"/>
  <c r="J62" i="20"/>
  <c r="I9" i="183"/>
  <c r="J9" i="183"/>
  <c r="I59" i="20"/>
  <c r="J59" i="20"/>
  <c r="I5" i="184"/>
  <c r="J5" i="184"/>
  <c r="D6" i="183"/>
  <c r="B8" i="183"/>
  <c r="E8" i="183"/>
  <c r="I7" i="183"/>
  <c r="J7" i="183"/>
  <c r="G55" i="20"/>
  <c r="H55" i="20"/>
  <c r="D55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0" i="20"/>
  <c r="J60" i="20"/>
  <c r="F55" i="20"/>
  <c r="I54" i="20"/>
  <c r="J54" i="20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4" i="20"/>
  <c r="J6" i="183"/>
  <c r="I6" i="183"/>
  <c r="D8" i="183"/>
  <c r="B10" i="183"/>
  <c r="E10" i="183"/>
  <c r="D10" i="183"/>
  <c r="J8" i="183"/>
  <c r="J10" i="183"/>
  <c r="I8" i="183"/>
  <c r="I10" i="183"/>
  <c r="J55" i="20"/>
  <c r="I55" i="20"/>
  <c r="H10" i="161"/>
  <c r="H12" i="161"/>
  <c r="G10" i="161"/>
  <c r="G12" i="161"/>
  <c r="F10" i="161"/>
  <c r="E12" i="161"/>
  <c r="D12" i="161"/>
  <c r="B16" i="161"/>
  <c r="B20" i="150"/>
  <c r="J61" i="2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H21" i="150"/>
  <c r="G21" i="150"/>
  <c r="F21" i="150"/>
  <c r="E23" i="150"/>
  <c r="H22" i="150"/>
  <c r="G22" i="150"/>
  <c r="F22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E6" i="195"/>
  <c r="I5" i="195"/>
  <c r="J5" i="195"/>
  <c r="I21" i="150"/>
  <c r="J21" i="150"/>
  <c r="I22" i="150"/>
  <c r="J22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1" i="195"/>
  <c r="E31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D6" i="195"/>
  <c r="B8" i="195"/>
  <c r="E8" i="195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B6" i="195"/>
  <c r="J23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H31" i="195"/>
  <c r="G31" i="195"/>
  <c r="F31" i="195"/>
  <c r="J27" i="206"/>
  <c r="E20" i="206"/>
  <c r="D18" i="206"/>
  <c r="B20" i="206"/>
  <c r="I20" i="157"/>
  <c r="J20" i="157"/>
  <c r="I19" i="157"/>
  <c r="J19" i="157"/>
  <c r="D8" i="195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I31" i="195"/>
  <c r="J31" i="195"/>
  <c r="E22" i="206"/>
  <c r="D20" i="206"/>
  <c r="J21" i="157"/>
  <c r="J22" i="157"/>
  <c r="I56" i="197"/>
  <c r="J56" i="197"/>
  <c r="J57" i="197"/>
  <c r="I53" i="197"/>
  <c r="J53" i="197"/>
  <c r="J54" i="197"/>
  <c r="E32" i="195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0" i="117" l="1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E6" i="207"/>
  <c r="D6" i="207" s="1"/>
  <c r="H5" i="207"/>
  <c r="H6" i="207" s="1"/>
  <c r="G5" i="207"/>
  <c r="G6" i="207" s="1"/>
  <c r="F5" i="207"/>
  <c r="H7" i="197"/>
  <c r="G7" i="197"/>
  <c r="F7" i="197"/>
  <c r="E6" i="197"/>
  <c r="E8" i="197" s="1"/>
  <c r="D8" i="197" s="1"/>
  <c r="H18" i="184"/>
  <c r="G18" i="184"/>
  <c r="F18" i="184"/>
  <c r="E20" i="184"/>
  <c r="H19" i="184"/>
  <c r="G19" i="184"/>
  <c r="F19" i="184"/>
  <c r="H36" i="195"/>
  <c r="G36" i="195"/>
  <c r="F36" i="195"/>
  <c r="E38" i="195"/>
  <c r="H37" i="195"/>
  <c r="G37" i="195"/>
  <c r="F37" i="195"/>
  <c r="E10" i="184"/>
  <c r="D10" i="184" s="1"/>
  <c r="H9" i="184"/>
  <c r="H10" i="184" s="1"/>
  <c r="G9" i="184"/>
  <c r="G10" i="184" s="1"/>
  <c r="F9" i="184"/>
  <c r="E8" i="184"/>
  <c r="D22" i="46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0" i="196"/>
  <c r="G10" i="196"/>
  <c r="F10" i="196"/>
  <c r="E12" i="196"/>
  <c r="H11" i="196"/>
  <c r="G11" i="196"/>
  <c r="F11" i="196"/>
  <c r="D8" i="184"/>
  <c r="H15" i="184"/>
  <c r="G15" i="184"/>
  <c r="F15" i="184"/>
  <c r="E17" i="184"/>
  <c r="H16" i="184"/>
  <c r="G16" i="184"/>
  <c r="F16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G8" i="184" s="1"/>
  <c r="F7" i="184"/>
  <c r="F8" i="184" s="1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H28" i="195" s="1"/>
  <c r="G27" i="195"/>
  <c r="G28" i="195" s="1"/>
  <c r="F27" i="195"/>
  <c r="F28" i="195" s="1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5" i="20"/>
  <c r="G65" i="20"/>
  <c r="F65" i="20"/>
  <c r="C66" i="20"/>
  <c r="E66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10" i="213"/>
  <c r="G10" i="213"/>
  <c r="F10" i="213"/>
  <c r="H3" i="213"/>
  <c r="G3" i="213"/>
  <c r="F3" i="213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H2" i="213"/>
  <c r="H4" i="213" s="1"/>
  <c r="G2" i="213"/>
  <c r="G4" i="213" s="1"/>
  <c r="F2" i="213"/>
  <c r="F4" i="213" s="1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4" i="184"/>
  <c r="H13" i="184"/>
  <c r="G13" i="184"/>
  <c r="F13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B8" i="184" s="1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9" i="207"/>
  <c r="J8" i="207"/>
  <c r="E8" i="203"/>
  <c r="D8" i="203" s="1"/>
  <c r="H7" i="203"/>
  <c r="H8" i="203" s="1"/>
  <c r="G7" i="203"/>
  <c r="G8" i="203" s="1"/>
  <c r="F7" i="203"/>
  <c r="I20" i="117" l="1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6" i="207"/>
  <c r="I5" i="207"/>
  <c r="I6" i="207" s="1"/>
  <c r="J5" i="207"/>
  <c r="J6" i="207" s="1"/>
  <c r="F8" i="197"/>
  <c r="I7" i="197"/>
  <c r="J7" i="197"/>
  <c r="I18" i="184"/>
  <c r="J18" i="184"/>
  <c r="I19" i="184"/>
  <c r="J19" i="184"/>
  <c r="I37" i="195"/>
  <c r="J37" i="195"/>
  <c r="I36" i="195"/>
  <c r="J36" i="195"/>
  <c r="F10" i="184"/>
  <c r="I9" i="184"/>
  <c r="I10" i="184" s="1"/>
  <c r="J9" i="184"/>
  <c r="J10" i="184" s="1"/>
  <c r="I33" i="195"/>
  <c r="J33" i="195"/>
  <c r="I34" i="195"/>
  <c r="J34" i="195"/>
  <c r="I33" i="46"/>
  <c r="J33" i="46"/>
  <c r="I32" i="46"/>
  <c r="J32" i="46"/>
  <c r="I30" i="195"/>
  <c r="J30" i="195"/>
  <c r="J32" i="195" s="1"/>
  <c r="I10" i="196"/>
  <c r="J10" i="196"/>
  <c r="I11" i="196"/>
  <c r="J11" i="196"/>
  <c r="I15" i="184"/>
  <c r="J15" i="184"/>
  <c r="I16" i="184"/>
  <c r="J16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I8" i="184" s="1"/>
  <c r="J7" i="184"/>
  <c r="J8" i="184" s="1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28" i="195" s="1"/>
  <c r="J27" i="195"/>
  <c r="J28" i="195" s="1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5" i="20"/>
  <c r="J65" i="20"/>
  <c r="E67" i="20"/>
  <c r="H66" i="20"/>
  <c r="G66" i="20"/>
  <c r="F66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10" i="213"/>
  <c r="J10" i="213"/>
  <c r="I3" i="213"/>
  <c r="J3" i="213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1" i="213"/>
  <c r="J11" i="213"/>
  <c r="I15" i="195"/>
  <c r="J15" i="195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I13" i="195"/>
  <c r="J13" i="195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3" i="184"/>
  <c r="J13" i="184"/>
  <c r="J14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J56" i="20"/>
  <c r="J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10" i="207"/>
  <c r="E10" i="207" s="1"/>
  <c r="E9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7" i="204" l="1"/>
  <c r="J8" i="204" s="1"/>
  <c r="J20" i="205"/>
  <c r="J21" i="205" s="1"/>
  <c r="J23" i="205" s="1"/>
  <c r="J8" i="197"/>
  <c r="I8" i="197"/>
  <c r="J48" i="57"/>
  <c r="I48" i="57"/>
  <c r="J4" i="221"/>
  <c r="J20" i="184"/>
  <c r="J38" i="195"/>
  <c r="B38" i="195" s="1"/>
  <c r="J35" i="195"/>
  <c r="B35" i="195" s="1"/>
  <c r="J34" i="46"/>
  <c r="B32" i="195"/>
  <c r="J20" i="194"/>
  <c r="J23" i="194"/>
  <c r="J12" i="196"/>
  <c r="J17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6" i="20"/>
  <c r="J66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C7" i="213"/>
  <c r="E7" i="213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H9" i="207"/>
  <c r="G9" i="207"/>
  <c r="F9" i="207"/>
  <c r="E11" i="207"/>
  <c r="H10" i="207"/>
  <c r="G10" i="207"/>
  <c r="F10" i="207"/>
  <c r="J3" i="219" l="1"/>
  <c r="D20" i="195"/>
  <c r="B22" i="195" s="1"/>
  <c r="E22" i="195"/>
  <c r="J8" i="212"/>
  <c r="J67" i="20"/>
  <c r="D18" i="195"/>
  <c r="B20" i="195" s="1"/>
  <c r="H7" i="213"/>
  <c r="G7" i="213"/>
  <c r="F7" i="213"/>
  <c r="D14" i="194"/>
  <c r="J12" i="204"/>
  <c r="J38" i="57"/>
  <c r="I10" i="207"/>
  <c r="J10" i="207"/>
  <c r="I9" i="207"/>
  <c r="J9" i="207"/>
  <c r="D22" i="195" l="1"/>
  <c r="B24" i="195" s="1"/>
  <c r="E24" i="195"/>
  <c r="B8" i="213"/>
  <c r="E6" i="213"/>
  <c r="I7" i="213"/>
  <c r="J7" i="213"/>
  <c r="J11" i="207"/>
  <c r="J12" i="207" s="1"/>
  <c r="D24" i="195" l="1"/>
  <c r="B26" i="195" s="1"/>
  <c r="E26" i="195"/>
  <c r="H6" i="213"/>
  <c r="G6" i="213"/>
  <c r="F6" i="213"/>
  <c r="E8" i="213"/>
  <c r="D26" i="195" l="1"/>
  <c r="I6" i="213"/>
  <c r="J6" i="213"/>
  <c r="J8" i="213" s="1"/>
  <c r="D28" i="195" l="1"/>
</calcChain>
</file>

<file path=xl/sharedStrings.xml><?xml version="1.0" encoding="utf-8"?>
<sst xmlns="http://schemas.openxmlformats.org/spreadsheetml/2006/main" count="540" uniqueCount="42">
  <si>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</si>
  <si>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</si>
  <si>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</si>
  <si>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</si>
  <si>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</si>
  <si>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</si>
  <si>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</si>
  <si>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</si>
  <si>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</si>
  <si>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</si>
  <si>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</si>
  <si>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</si>
  <si>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</si>
  <si>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</si>
  <si>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</si>
  <si>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</si>
  <si>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</si>
  <si>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</si>
  <si>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</si>
  <si>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</si>
  <si>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</si>
  <si>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</si>
  <si>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ICHI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</si>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</sst>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71" fontId="1" fillId="0" borderId="0" xfId="0" applyNumberFormat="1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abSelected="1" topLeftCell="A42" workbookViewId="0">
      <selection activeCell="D50" sqref="D50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D39" sqref="D39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8">
        <v>45191</v>
      </c>
      <c r="B27" s="13" t="s">
        <v>1</v>
      </c>
      <c r="C27" s="10">
        <v>6000</v>
      </c>
      <c r="D27" s="11">
        <v>6.25</v>
      </c>
      <c r="E27" s="20">
        <f>C27*D27</f>
        <v>37500</v>
      </c>
      <c r="F27" s="20">
        <f>E27*0.002</f>
        <v>75</v>
      </c>
      <c r="G27" s="20">
        <f>E27*0.000068</f>
        <v>2.5499999999999998</v>
      </c>
      <c r="H27" s="20">
        <f>E27*0.00001</f>
        <v>0.37500000000000006</v>
      </c>
      <c r="I27" s="20">
        <f>(F27+G27+H27)*0.07</f>
        <v>5.4547500000000007</v>
      </c>
      <c r="J27" s="20">
        <f>E27+F27+I27+G27+H27</f>
        <v>37583.37975</v>
      </c>
    </row>
    <row r="28" spans="1:14" s="21" customFormat="1">
      <c r="A28" s="44"/>
      <c r="B28" s="25">
        <f>(D27-D26)/D26</f>
        <v>-0.20886075949367092</v>
      </c>
      <c r="C28" s="22">
        <f>SUM(C26:C27)</f>
        <v>66000</v>
      </c>
      <c r="D28" s="64">
        <f>E28/C28</f>
        <v>7.75</v>
      </c>
      <c r="E28" s="22">
        <f t="shared" ref="E28:J28" si="10">SUM(E26:E27)</f>
        <v>511500</v>
      </c>
      <c r="F28" s="22">
        <f t="shared" si="10"/>
        <v>1023.0000000000001</v>
      </c>
      <c r="G28" s="22">
        <f t="shared" si="10"/>
        <v>34.781999999999996</v>
      </c>
      <c r="H28" s="22">
        <f t="shared" si="10"/>
        <v>5.1150000000000002</v>
      </c>
      <c r="I28" s="22">
        <f t="shared" si="10"/>
        <v>74.40279000000001</v>
      </c>
      <c r="J28" s="22">
        <f t="shared" si="10"/>
        <v>512637.29979000002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1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3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4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1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55">
        <v>45554</v>
      </c>
      <c r="B34" s="13" t="s">
        <v>3</v>
      </c>
      <c r="C34" s="10">
        <f>C33</f>
        <v>6000</v>
      </c>
      <c r="D34" s="34">
        <v>7.05</v>
      </c>
      <c r="E34" s="11">
        <f>C34*D34</f>
        <v>42300</v>
      </c>
      <c r="F34" s="35">
        <f>E34*0.002</f>
        <v>84.600000000000009</v>
      </c>
      <c r="G34" s="34">
        <f>E34*0.000068</f>
        <v>2.8763999999999998</v>
      </c>
      <c r="H34" s="34">
        <f>E34*0.00001</f>
        <v>0.42300000000000004</v>
      </c>
      <c r="I34" s="34">
        <f>(F34+G34+H34)*0.07</f>
        <v>6.1529580000000017</v>
      </c>
      <c r="J34" s="34">
        <f>E34-F34-G34-H34-I34</f>
        <v>42205.947641999999</v>
      </c>
      <c r="K34" s="1"/>
      <c r="L34" s="1"/>
      <c r="M34" s="1"/>
      <c r="N34" s="1"/>
    </row>
    <row r="35" spans="1:14" s="13" customFormat="1">
      <c r="A35" s="55" t="s">
        <v>4</v>
      </c>
      <c r="B35" s="25">
        <f>J35/J33</f>
        <v>0.15060963386414411</v>
      </c>
      <c r="C35" s="10"/>
      <c r="D35" s="11"/>
      <c r="E35" s="20">
        <f>E34-E33</f>
        <v>5700</v>
      </c>
      <c r="F35" s="20"/>
      <c r="G35" s="20"/>
      <c r="H35" s="20"/>
      <c r="I35" s="20"/>
      <c r="J35" s="20">
        <f>J34-J33</f>
        <v>5524.5690059999979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1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3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4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00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50" t="s">
        <v>22</v>
      </c>
    </row>
    <row r="2" spans="1:13" s="19" customFormat="1" ht="15.6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 t="shared" ref="E4:J4" si="0">SUM(E2:E3)</f>
        <v>43200</v>
      </c>
      <c r="F4" s="22">
        <f t="shared" si="0"/>
        <v>86.4</v>
      </c>
      <c r="G4" s="22">
        <f t="shared" si="0"/>
        <v>2.766</v>
      </c>
      <c r="H4" s="22">
        <f t="shared" si="0"/>
        <v>0.43200000000000005</v>
      </c>
      <c r="I4" s="22">
        <f t="shared" si="0"/>
        <v>6.2718600000000002</v>
      </c>
      <c r="J4" s="22">
        <f t="shared" si="0"/>
        <v>43295.869859999999</v>
      </c>
      <c r="K4" s="24"/>
      <c r="L4" s="25"/>
    </row>
    <row r="5" spans="1:13" ht="21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>
      <c r="J9" s="53"/>
    </row>
    <row r="10" spans="1:13" s="19" customFormat="1" ht="15.6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600000000000001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23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1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2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2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topLeftCell="A53" workbookViewId="0">
      <selection activeCell="D57" sqref="D57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6.33203125" style="21" bestFit="1" customWidth="1"/>
    <col min="5" max="5" width="10.44140625" style="21" bestFit="1" customWidth="1"/>
    <col min="6" max="6" width="8.44140625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8">
        <v>44740</v>
      </c>
      <c r="B56" s="13" t="s">
        <v>1</v>
      </c>
      <c r="C56" s="10">
        <v>5000</v>
      </c>
      <c r="D56" s="63">
        <v>5.8</v>
      </c>
      <c r="E56" s="20">
        <f>C56*D56</f>
        <v>29000</v>
      </c>
      <c r="F56" s="20">
        <f>E56*0.002</f>
        <v>58</v>
      </c>
      <c r="G56" s="20">
        <f>E56*0.000068</f>
        <v>1.972</v>
      </c>
      <c r="H56" s="20">
        <f>E56*0.00001</f>
        <v>0.29000000000000004</v>
      </c>
      <c r="I56" s="20">
        <f>(F56+G56+H56)*0.07</f>
        <v>4.2183400000000004</v>
      </c>
      <c r="J56" s="20">
        <f>E56+F56+I56+G56+H56</f>
        <v>29064.480340000002</v>
      </c>
    </row>
    <row r="57" spans="1:10">
      <c r="B57" s="12">
        <f>(D56-D55)/D55</f>
        <v>-0.62337662337662347</v>
      </c>
      <c r="C57" s="22">
        <f>SUM(C55:C56)</f>
        <v>80000</v>
      </c>
      <c r="D57" s="64">
        <f>E57/C57</f>
        <v>14.8</v>
      </c>
      <c r="E57" s="22">
        <f t="shared" ref="E57:J57" si="17">SUM(E55:E56)</f>
        <v>1184000</v>
      </c>
      <c r="F57" s="22">
        <f t="shared" si="17"/>
        <v>2368</v>
      </c>
      <c r="G57" s="22">
        <f t="shared" si="17"/>
        <v>80.512</v>
      </c>
      <c r="H57" s="22">
        <f t="shared" si="17"/>
        <v>11.84</v>
      </c>
      <c r="I57" s="22">
        <f t="shared" si="17"/>
        <v>172.22464000000002</v>
      </c>
      <c r="J57" s="22">
        <f t="shared" si="17"/>
        <v>1186632.5766399999</v>
      </c>
    </row>
    <row r="59" spans="1:10" s="13" customFormat="1">
      <c r="A59" s="14">
        <v>44672</v>
      </c>
      <c r="B59" s="15" t="s">
        <v>1</v>
      </c>
      <c r="C59" s="16">
        <v>15000</v>
      </c>
      <c r="D59" s="40">
        <v>12.1</v>
      </c>
      <c r="E59" s="18">
        <f>C59*D59</f>
        <v>181500</v>
      </c>
      <c r="F59" s="18">
        <f>E59*0.002</f>
        <v>363</v>
      </c>
      <c r="G59" s="18">
        <f>E59*0.000068</f>
        <v>12.342000000000001</v>
      </c>
      <c r="H59" s="18">
        <f>E59*0.00001</f>
        <v>1.8150000000000002</v>
      </c>
      <c r="I59" s="18">
        <f>(F59+G59+H59)*0.07</f>
        <v>26.40099</v>
      </c>
      <c r="J59" s="18">
        <f>E59+F59+I59+G59+H59</f>
        <v>181903.55799</v>
      </c>
    </row>
    <row r="60" spans="1:10">
      <c r="A60" s="49">
        <v>44679</v>
      </c>
      <c r="B60" s="15" t="s">
        <v>3</v>
      </c>
      <c r="C60" s="16">
        <f>C59</f>
        <v>15000</v>
      </c>
      <c r="D60" s="26">
        <v>12.5</v>
      </c>
      <c r="E60" s="17">
        <f>C60*D60</f>
        <v>187500</v>
      </c>
      <c r="F60" s="27">
        <f>E60*0.002</f>
        <v>375</v>
      </c>
      <c r="G60" s="26">
        <f>E60*0.000068</f>
        <v>12.75</v>
      </c>
      <c r="H60" s="26">
        <f>E60*0.00001</f>
        <v>1.8750000000000002</v>
      </c>
      <c r="I60" s="26">
        <f>(F60+G60+H60)*0.07</f>
        <v>27.273750000000003</v>
      </c>
      <c r="J60" s="26">
        <f>E60-F60-G60-H60-I60</f>
        <v>187083.10125000001</v>
      </c>
    </row>
    <row r="61" spans="1:10">
      <c r="A61" s="28">
        <f>DAYS360(A59,A60)</f>
        <v>7</v>
      </c>
      <c r="B61" s="30">
        <f>(D60-D59)/D59</f>
        <v>3.305785123966945E-2</v>
      </c>
      <c r="C61" s="16"/>
      <c r="D61" s="17"/>
      <c r="E61" s="18">
        <f>E60-E59</f>
        <v>6000</v>
      </c>
      <c r="F61" s="18"/>
      <c r="G61" s="18"/>
      <c r="H61" s="18"/>
      <c r="I61" s="18"/>
      <c r="J61" s="18">
        <f>J60-J59</f>
        <v>5179.5432600000058</v>
      </c>
    </row>
    <row r="62" spans="1:10" s="13" customFormat="1">
      <c r="A62" s="14">
        <v>44740</v>
      </c>
      <c r="B62" s="15" t="s">
        <v>1</v>
      </c>
      <c r="C62" s="16">
        <v>3000</v>
      </c>
      <c r="D62" s="40">
        <v>7.6</v>
      </c>
      <c r="E62" s="18">
        <f>C62*D62</f>
        <v>22800</v>
      </c>
      <c r="F62" s="18">
        <f>E62*0.002</f>
        <v>45.6</v>
      </c>
      <c r="G62" s="18">
        <f>E62*0.000068</f>
        <v>1.5504</v>
      </c>
      <c r="H62" s="18">
        <f>E62*0.00001</f>
        <v>0.22800000000000001</v>
      </c>
      <c r="I62" s="18">
        <f>(F62+G62+H62)*0.07</f>
        <v>3.3164880000000005</v>
      </c>
      <c r="J62" s="18">
        <f>E62+F62+I62+G62+H62</f>
        <v>22850.694887999998</v>
      </c>
    </row>
    <row r="63" spans="1:10">
      <c r="A63" s="49">
        <v>44741</v>
      </c>
      <c r="B63" s="15" t="s">
        <v>3</v>
      </c>
      <c r="C63" s="16">
        <f>C62</f>
        <v>3000</v>
      </c>
      <c r="D63" s="26">
        <v>11.7</v>
      </c>
      <c r="E63" s="17">
        <f>C63*D63</f>
        <v>35100</v>
      </c>
      <c r="F63" s="27">
        <f>E63*0.002</f>
        <v>70.2</v>
      </c>
      <c r="G63" s="26">
        <f>E63*0.000068</f>
        <v>2.3868</v>
      </c>
      <c r="H63" s="26">
        <f>E63*0.00001</f>
        <v>0.35100000000000003</v>
      </c>
      <c r="I63" s="26">
        <f>(F63+G63+H63)*0.07</f>
        <v>5.1056460000000001</v>
      </c>
      <c r="J63" s="26">
        <f>E63-F63-G63-H63-I63</f>
        <v>35021.956553999997</v>
      </c>
    </row>
    <row r="64" spans="1:10">
      <c r="A64" s="28">
        <f>DAYS360(A62,A63)</f>
        <v>1</v>
      </c>
      <c r="B64" s="30">
        <f>(D63-D62)/D62</f>
        <v>0.53947368421052633</v>
      </c>
      <c r="C64" s="16"/>
      <c r="D64" s="17"/>
      <c r="E64" s="18">
        <f>E63-E62</f>
        <v>12300</v>
      </c>
      <c r="F64" s="18"/>
      <c r="G64" s="18"/>
      <c r="H64" s="18"/>
      <c r="I64" s="18"/>
      <c r="J64" s="18">
        <f>J63-J62</f>
        <v>12171.261665999999</v>
      </c>
    </row>
    <row r="65" spans="1:10" s="15" customFormat="1">
      <c r="A65" s="14">
        <v>45063</v>
      </c>
      <c r="B65" s="15" t="s">
        <v>1</v>
      </c>
      <c r="C65" s="16">
        <v>3000</v>
      </c>
      <c r="D65" s="40">
        <v>7.6</v>
      </c>
      <c r="E65" s="18">
        <f>C65*D65</f>
        <v>22800</v>
      </c>
      <c r="F65" s="18">
        <f>E65*0.002</f>
        <v>45.6</v>
      </c>
      <c r="G65" s="18">
        <f>E65*0.000068</f>
        <v>1.5504</v>
      </c>
      <c r="H65" s="18">
        <f>E65*0.00001</f>
        <v>0.22800000000000001</v>
      </c>
      <c r="I65" s="18">
        <f>(F65+G65+H65)*0.07</f>
        <v>3.3164880000000005</v>
      </c>
      <c r="J65" s="18">
        <f>E65+F65+I65+G65+H65</f>
        <v>22850.694887999998</v>
      </c>
    </row>
    <row r="66" spans="1:10">
      <c r="A66" s="49">
        <v>45560</v>
      </c>
      <c r="B66" s="15" t="s">
        <v>3</v>
      </c>
      <c r="C66" s="16">
        <f>C65</f>
        <v>3000</v>
      </c>
      <c r="D66" s="26">
        <v>8.0500000000000007</v>
      </c>
      <c r="E66" s="17">
        <f>C66*D66</f>
        <v>24150.000000000004</v>
      </c>
      <c r="F66" s="27">
        <f>E66*0.002</f>
        <v>48.300000000000011</v>
      </c>
      <c r="G66" s="26">
        <f>E66*0.000068</f>
        <v>1.6422000000000003</v>
      </c>
      <c r="H66" s="26">
        <f>E66*0.00001</f>
        <v>0.24150000000000005</v>
      </c>
      <c r="I66" s="26">
        <f>(F66+G66+H66)*0.07</f>
        <v>3.5128590000000015</v>
      </c>
      <c r="J66" s="26">
        <f>E66-F66-G66-H66-I66</f>
        <v>24096.303441000007</v>
      </c>
    </row>
    <row r="67" spans="1:10">
      <c r="A67" s="28">
        <f>DAYS360(A65,A66)</f>
        <v>488</v>
      </c>
      <c r="B67" s="30">
        <f>(D66-D65)/D65</f>
        <v>5.9210526315789616E-2</v>
      </c>
      <c r="C67" s="16"/>
      <c r="D67" s="17"/>
      <c r="E67" s="18">
        <f>E66-E65</f>
        <v>1350.0000000000036</v>
      </c>
      <c r="F67" s="18"/>
      <c r="G67" s="18"/>
      <c r="H67" s="18"/>
      <c r="I67" s="18"/>
      <c r="J67" s="18">
        <f>J66-J65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29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0"/>
  <sheetViews>
    <sheetView topLeftCell="A5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30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10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45561</v>
      </c>
      <c r="B9" s="13" t="s">
        <v>1</v>
      </c>
      <c r="C9" s="10">
        <v>5000</v>
      </c>
      <c r="D9" s="46">
        <v>4.0199999999999996</v>
      </c>
      <c r="E9" s="61">
        <f>C9*D9</f>
        <v>20099.999999999996</v>
      </c>
      <c r="F9" s="20">
        <f>E9*0.002</f>
        <v>40.199999999999996</v>
      </c>
      <c r="G9" s="20">
        <f>E9*0.00006</f>
        <v>1.2059999999999997</v>
      </c>
      <c r="H9" s="20">
        <f>E9*0.00001</f>
        <v>0.20099999999999998</v>
      </c>
      <c r="I9" s="20">
        <f>(F9+G9+H9)*0.07</f>
        <v>2.91249</v>
      </c>
      <c r="J9" s="61">
        <f>E9+F9+I9+G9+H9</f>
        <v>20144.519489999995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-0.6134615384615385</v>
      </c>
      <c r="C10" s="10">
        <f>SUM(C8:C9)</f>
        <v>55000</v>
      </c>
      <c r="D10" s="109">
        <f>E10/C10</f>
        <v>9.82</v>
      </c>
      <c r="E10" s="10">
        <f t="shared" ref="E10:J10" si="2">SUM(E8:E9)</f>
        <v>540100</v>
      </c>
      <c r="F10" s="10">
        <f t="shared" si="2"/>
        <v>1080.2</v>
      </c>
      <c r="G10" s="10">
        <f t="shared" si="2"/>
        <v>32.406000000000006</v>
      </c>
      <c r="H10" s="10">
        <f t="shared" si="2"/>
        <v>5.4009999999999998</v>
      </c>
      <c r="I10" s="10">
        <f t="shared" si="2"/>
        <v>78.260490000000004</v>
      </c>
      <c r="J10" s="10">
        <f t="shared" si="2"/>
        <v>541296.26749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1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3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4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1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>
      <c r="A16" s="49">
        <v>45541</v>
      </c>
      <c r="B16" s="15" t="s">
        <v>3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4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>
      <c r="A18" s="49">
        <v>45561</v>
      </c>
      <c r="B18" s="15" t="s">
        <v>1</v>
      </c>
      <c r="C18" s="16">
        <v>5000</v>
      </c>
      <c r="D18" s="41">
        <v>5</v>
      </c>
      <c r="E18" s="68">
        <f>C18*D18</f>
        <v>25000</v>
      </c>
      <c r="F18" s="18">
        <f>E18*0.002</f>
        <v>50</v>
      </c>
      <c r="G18" s="18">
        <f>E18*0.00006</f>
        <v>1.5</v>
      </c>
      <c r="H18" s="18">
        <f>E18*0.00001</f>
        <v>0.25</v>
      </c>
      <c r="I18" s="18">
        <f>(F18+G18+H18)*0.07</f>
        <v>3.6225000000000005</v>
      </c>
      <c r="J18" s="68">
        <f>E18+F18+I18+G18+H18</f>
        <v>25055.372500000001</v>
      </c>
    </row>
    <row r="19" spans="1:15">
      <c r="A19" s="55">
        <v>45541</v>
      </c>
      <c r="B19" s="13" t="s">
        <v>3</v>
      </c>
      <c r="C19" s="10">
        <f>C18</f>
        <v>5000</v>
      </c>
      <c r="D19" s="34">
        <v>5.6</v>
      </c>
      <c r="E19" s="11">
        <f>C19*D19</f>
        <v>28000</v>
      </c>
      <c r="F19" s="35">
        <f>E19*0.002</f>
        <v>56</v>
      </c>
      <c r="G19" s="34">
        <f>E19*0.000068</f>
        <v>1.9039999999999999</v>
      </c>
      <c r="H19" s="34">
        <f>E19*0.00001</f>
        <v>0.28000000000000003</v>
      </c>
      <c r="I19" s="34">
        <f>(F19+G19+H19)*0.07</f>
        <v>4.0728800000000005</v>
      </c>
      <c r="J19" s="34">
        <f>E19-F19-G19-H19-I19</f>
        <v>27937.743120000003</v>
      </c>
      <c r="K19" s="1"/>
      <c r="L19" s="1"/>
      <c r="M19" s="1"/>
      <c r="N19" s="1"/>
      <c r="O19" s="1"/>
    </row>
    <row r="20" spans="1:15">
      <c r="A20" s="55" t="s">
        <v>4</v>
      </c>
      <c r="B20" s="12">
        <f>(D19-D18)/D18</f>
        <v>0.11999999999999993</v>
      </c>
      <c r="C20" s="10"/>
      <c r="D20" s="11"/>
      <c r="E20" s="20">
        <f>E19-E18</f>
        <v>3000</v>
      </c>
      <c r="F20" s="20"/>
      <c r="G20" s="20"/>
      <c r="H20" s="20"/>
      <c r="I20" s="20"/>
      <c r="J20" s="20">
        <f>J19-J18</f>
        <v>2882.3706200000015</v>
      </c>
      <c r="K20" s="1"/>
      <c r="L20" s="1"/>
      <c r="M20" s="1"/>
      <c r="N20" s="1"/>
      <c r="O20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36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D10" sqref="D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17.5</v>
      </c>
      <c r="E9" s="20">
        <f>C9*D9</f>
        <v>43750</v>
      </c>
      <c r="F9" s="20">
        <f>E9*0.002</f>
        <v>87.5</v>
      </c>
      <c r="G9" s="20">
        <f>E9*0.00006</f>
        <v>2.625</v>
      </c>
      <c r="H9" s="20">
        <f>E9*0.00001</f>
        <v>0.43750000000000006</v>
      </c>
      <c r="I9" s="20">
        <f>(F9+G9+H9)*0.07</f>
        <v>6.3393750000000004</v>
      </c>
      <c r="J9" s="20">
        <f>E9+F9+I9+G9+H9</f>
        <v>43846.901875000003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-0.41666666666666669</v>
      </c>
      <c r="C10" s="2">
        <f>SUM(C8:C9)</f>
        <v>12500</v>
      </c>
      <c r="D10" s="47">
        <f>E10/C10</f>
        <v>27.5</v>
      </c>
      <c r="E10" s="2">
        <f t="shared" ref="E10:J10" si="3">SUM(E8:E9)</f>
        <v>343750</v>
      </c>
      <c r="F10" s="2">
        <f t="shared" si="3"/>
        <v>687.5</v>
      </c>
      <c r="G10" s="2">
        <f t="shared" si="3"/>
        <v>20.625</v>
      </c>
      <c r="H10" s="2">
        <f t="shared" si="3"/>
        <v>3.4375</v>
      </c>
      <c r="I10" s="2">
        <f t="shared" si="3"/>
        <v>49.809375000000003</v>
      </c>
      <c r="J10" s="2">
        <f t="shared" si="3"/>
        <v>344511.37187500001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39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40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41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4"/>
      <c r="C8" s="16">
        <v>5000</v>
      </c>
      <c r="D8" s="40">
        <v>0.193</v>
      </c>
      <c r="E8" s="105"/>
      <c r="F8" s="29"/>
      <c r="G8" s="105"/>
      <c r="H8" s="17"/>
      <c r="I8" s="106">
        <v>965</v>
      </c>
      <c r="J8" s="106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7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4"/>
      <c r="C14" s="16">
        <v>5000</v>
      </c>
      <c r="D14" s="40">
        <v>0.193</v>
      </c>
      <c r="E14" s="105"/>
      <c r="F14" s="29"/>
      <c r="G14" s="105"/>
      <c r="H14" s="17"/>
      <c r="I14" s="106">
        <v>965</v>
      </c>
      <c r="J14" s="106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2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7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3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8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2"/>
  <sheetViews>
    <sheetView workbookViewId="0">
      <selection activeCell="C7" sqref="C7:D7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4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>
      <c r="A5" s="66">
        <v>45590</v>
      </c>
      <c r="B5" s="13" t="s">
        <v>1</v>
      </c>
      <c r="C5" s="10">
        <v>1500</v>
      </c>
      <c r="D5" s="11">
        <v>10</v>
      </c>
      <c r="E5" s="20">
        <f>C5*D5</f>
        <v>15000</v>
      </c>
      <c r="F5" s="20">
        <f>E5*0.002</f>
        <v>30</v>
      </c>
      <c r="G5" s="20">
        <f>E5*0.00006</f>
        <v>0.9</v>
      </c>
      <c r="H5" s="20">
        <f>E5*0.00001</f>
        <v>0.15000000000000002</v>
      </c>
      <c r="I5" s="20">
        <f>(F5+G5+H5)*0.07</f>
        <v>2.1735000000000002</v>
      </c>
      <c r="J5" s="20">
        <f>E5+F5+I5+G5+H5</f>
        <v>15033.2235</v>
      </c>
      <c r="K5" s="32"/>
      <c r="L5" s="11"/>
      <c r="M5" s="12"/>
      <c r="N5" s="13"/>
    </row>
    <row r="6" spans="1:14" ht="21">
      <c r="A6" s="62"/>
      <c r="B6" s="75">
        <f>(D5-D4)/D4</f>
        <v>-0.61904761904761907</v>
      </c>
      <c r="C6" s="10">
        <f>SUM(C4:C5)</f>
        <v>7500</v>
      </c>
      <c r="D6" s="63">
        <f>E6/C6</f>
        <v>23</v>
      </c>
      <c r="E6" s="10">
        <f t="shared" ref="E6:J6" si="1">SUM(E4:E5)</f>
        <v>172500</v>
      </c>
      <c r="F6" s="10">
        <f t="shared" si="1"/>
        <v>345</v>
      </c>
      <c r="G6" s="10">
        <f t="shared" si="1"/>
        <v>10.350000000000001</v>
      </c>
      <c r="H6" s="10">
        <f t="shared" si="1"/>
        <v>1.7250000000000001</v>
      </c>
      <c r="I6" s="10">
        <f t="shared" si="1"/>
        <v>24.995250000000002</v>
      </c>
      <c r="J6" s="10">
        <f t="shared" si="1"/>
        <v>172882.07024999996</v>
      </c>
      <c r="K6" s="11"/>
      <c r="L6" s="13"/>
      <c r="M6" s="61"/>
      <c r="N6" s="61"/>
    </row>
    <row r="7" spans="1:14">
      <c r="A7" s="55"/>
    </row>
    <row r="8" spans="1:14" s="62" customFormat="1" ht="21">
      <c r="A8" s="55">
        <v>44985</v>
      </c>
      <c r="C8" s="10">
        <f>C2</f>
        <v>4500</v>
      </c>
      <c r="D8" s="63">
        <v>1.44</v>
      </c>
      <c r="E8" s="59">
        <v>0</v>
      </c>
      <c r="F8" s="32">
        <v>0</v>
      </c>
      <c r="G8" s="59">
        <v>0</v>
      </c>
      <c r="H8" s="11">
        <f>G8-E8</f>
        <v>0</v>
      </c>
      <c r="I8" s="12">
        <v>0</v>
      </c>
      <c r="J8" s="60">
        <f>C8*D8</f>
        <v>6480</v>
      </c>
      <c r="K8" s="11"/>
      <c r="L8" s="13"/>
      <c r="M8" s="61"/>
      <c r="N8" s="61"/>
    </row>
    <row r="9" spans="1:14" s="1" customFormat="1">
      <c r="A9" s="55">
        <v>44627</v>
      </c>
      <c r="B9" s="13" t="s">
        <v>1</v>
      </c>
      <c r="C9" s="10">
        <f>C8</f>
        <v>4500</v>
      </c>
      <c r="D9" s="46">
        <f>D2</f>
        <v>31</v>
      </c>
      <c r="E9" s="20">
        <f>C9*D9</f>
        <v>139500</v>
      </c>
      <c r="F9" s="20">
        <f>E9*0.002</f>
        <v>279</v>
      </c>
      <c r="G9" s="20">
        <f>E9*0.00006</f>
        <v>8.370000000000001</v>
      </c>
      <c r="H9" s="20">
        <f>E9*0.00001</f>
        <v>1.395</v>
      </c>
      <c r="I9" s="20">
        <f>(F9+G9+H9)*0.07</f>
        <v>20.213550000000001</v>
      </c>
      <c r="J9" s="20">
        <f>E9+F9+I9+G9+H9</f>
        <v>139808.97854999997</v>
      </c>
    </row>
    <row r="10" spans="1:14" s="1" customFormat="1">
      <c r="A10" s="55">
        <v>44277</v>
      </c>
      <c r="B10" s="13" t="s">
        <v>3</v>
      </c>
      <c r="C10" s="10">
        <f>C9</f>
        <v>4500</v>
      </c>
      <c r="D10" s="34">
        <v>31.25</v>
      </c>
      <c r="E10" s="11">
        <f>C10*D10</f>
        <v>140625</v>
      </c>
      <c r="F10" s="35">
        <f>E10*0.002</f>
        <v>281.25</v>
      </c>
      <c r="G10" s="34">
        <f>E10*0.000068</f>
        <v>9.5625</v>
      </c>
      <c r="H10" s="34">
        <f>E10*0.00001</f>
        <v>1.4062500000000002</v>
      </c>
      <c r="I10" s="34">
        <f>(F10+G10+H10)*0.07</f>
        <v>20.455312500000002</v>
      </c>
      <c r="J10" s="34">
        <f>E10-F10-G10-H10-I10</f>
        <v>140312.32593749999</v>
      </c>
    </row>
    <row r="11" spans="1:14" s="1" customFormat="1">
      <c r="A11" s="55" t="s">
        <v>4</v>
      </c>
      <c r="B11" s="13"/>
      <c r="C11" s="10"/>
      <c r="D11" s="11"/>
      <c r="E11" s="20">
        <f>E10-E9</f>
        <v>1125</v>
      </c>
      <c r="F11" s="20"/>
      <c r="G11" s="20"/>
      <c r="H11" s="20"/>
      <c r="I11" s="20"/>
      <c r="J11" s="20">
        <f>J10-J9</f>
        <v>503.34738750001998</v>
      </c>
    </row>
    <row r="12" spans="1:14" s="1" customFormat="1">
      <c r="A12" s="50"/>
      <c r="D12" s="47"/>
      <c r="J12" s="53">
        <f>J8+J11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ICHI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2025-02-07T06:43:32Z</dcterms:modified>
  <cp:category/>
  <cp:contentStatus/>
</cp:coreProperties>
</file>