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391" documentId="13_ncr:1_{952C9640-4145-4BFE-A933-8C66170A3FDB}" xr6:coauthVersionLast="47" xr6:coauthVersionMax="47" xr10:uidLastSave="{32C84CB9-71B8-4F36-8D51-6918D5333E81}"/>
  <bookViews>
    <workbookView xWindow="11592" yWindow="0" windowWidth="10728" windowHeight="12336" tabRatio="461" firstSheet="15" activeTab="18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RCL" sheetId="161" r:id="rId19"/>
    <sheet name="SCC" sheetId="152" r:id="rId20"/>
    <sheet name="SENA" sheetId="183" r:id="rId21"/>
    <sheet name="SINGER" sheetId="203" r:id="rId22"/>
    <sheet name="SYNEX" sheetId="199" r:id="rId23"/>
    <sheet name="TFFIF" sheetId="214" r:id="rId24"/>
    <sheet name="TOA" sheetId="218" r:id="rId25"/>
    <sheet name="TVO" sheetId="221" r:id="rId26"/>
    <sheet name="WHAIR" sheetId="157" r:id="rId27"/>
    <sheet name="WHART" sheetId="171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61" l="1"/>
  <c r="B34" i="161"/>
  <c r="E33" i="161"/>
  <c r="G33" i="161" s="1"/>
  <c r="G34" i="161" s="1"/>
  <c r="C33" i="184"/>
  <c r="B35" i="184"/>
  <c r="E34" i="184"/>
  <c r="E33" i="184"/>
  <c r="F33" i="184" s="1"/>
  <c r="C9" i="221"/>
  <c r="E9" i="221" s="1"/>
  <c r="E10" i="221" s="1"/>
  <c r="B36" i="204"/>
  <c r="A36" i="204"/>
  <c r="E35" i="204"/>
  <c r="E34" i="204"/>
  <c r="G34" i="204" s="1"/>
  <c r="J50" i="57"/>
  <c r="I50" i="57"/>
  <c r="H50" i="57"/>
  <c r="G50" i="57"/>
  <c r="F50" i="57"/>
  <c r="E50" i="57"/>
  <c r="C50" i="57"/>
  <c r="B50" i="57"/>
  <c r="B23" i="223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3" i="161"/>
  <c r="C44" i="161"/>
  <c r="E44" i="161" s="1"/>
  <c r="B13" i="223"/>
  <c r="E12" i="223"/>
  <c r="E13" i="223" s="1"/>
  <c r="C12" i="223"/>
  <c r="H11" i="223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H33" i="161" l="1"/>
  <c r="H34" i="161" s="1"/>
  <c r="E34" i="161"/>
  <c r="D34" i="161" s="1"/>
  <c r="F33" i="161"/>
  <c r="E35" i="184"/>
  <c r="H34" i="184"/>
  <c r="G34" i="184"/>
  <c r="F34" i="184"/>
  <c r="H33" i="184"/>
  <c r="G33" i="184"/>
  <c r="I33" i="184" s="1"/>
  <c r="J33" i="184" s="1"/>
  <c r="F9" i="221"/>
  <c r="G9" i="221"/>
  <c r="H9" i="221"/>
  <c r="H34" i="204"/>
  <c r="E36" i="204"/>
  <c r="F35" i="204"/>
  <c r="H35" i="204"/>
  <c r="F34" i="204"/>
  <c r="G35" i="204"/>
  <c r="E23" i="223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3" i="161"/>
  <c r="G43" i="161"/>
  <c r="H43" i="161"/>
  <c r="E45" i="161"/>
  <c r="H44" i="161"/>
  <c r="G44" i="161"/>
  <c r="F44" i="161"/>
  <c r="H12" i="223"/>
  <c r="F12" i="223"/>
  <c r="G12" i="223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3" i="57"/>
  <c r="C64" i="57"/>
  <c r="E64" i="57" s="1"/>
  <c r="E65" i="57" s="1"/>
  <c r="B4" i="223"/>
  <c r="C3" i="223"/>
  <c r="E3" i="223" s="1"/>
  <c r="E2" i="223"/>
  <c r="H2" i="223" s="1"/>
  <c r="E51" i="57"/>
  <c r="G51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E40" i="161"/>
  <c r="I33" i="161" l="1"/>
  <c r="I34" i="161" s="1"/>
  <c r="F34" i="161"/>
  <c r="I34" i="184"/>
  <c r="J34" i="184"/>
  <c r="J35" i="184" s="1"/>
  <c r="I9" i="221"/>
  <c r="J9" i="221" s="1"/>
  <c r="J10" i="221" s="1"/>
  <c r="B10" i="221" s="1"/>
  <c r="I34" i="204"/>
  <c r="J34" i="204" s="1"/>
  <c r="I35" i="204"/>
  <c r="J35" i="204" s="1"/>
  <c r="I21" i="223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3" i="161"/>
  <c r="J43" i="161"/>
  <c r="I44" i="161"/>
  <c r="J44" i="161" s="1"/>
  <c r="J45" i="161" s="1"/>
  <c r="B45" i="161" s="1"/>
  <c r="I11" i="223"/>
  <c r="J11" i="223" s="1"/>
  <c r="I12" i="223"/>
  <c r="J12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3" i="57"/>
  <c r="G63" i="57"/>
  <c r="H63" i="57"/>
  <c r="F64" i="57"/>
  <c r="G64" i="57"/>
  <c r="H64" i="57"/>
  <c r="F2" i="223"/>
  <c r="G2" i="223"/>
  <c r="E4" i="223"/>
  <c r="H3" i="223"/>
  <c r="G3" i="223"/>
  <c r="F3" i="223"/>
  <c r="I2" i="223"/>
  <c r="J2" i="223" s="1"/>
  <c r="H51" i="57"/>
  <c r="F51" i="57"/>
  <c r="F9" i="210"/>
  <c r="G40" i="161"/>
  <c r="F40" i="161"/>
  <c r="H40" i="161"/>
  <c r="J33" i="161" l="1"/>
  <c r="J34" i="161" s="1"/>
  <c r="J36" i="204"/>
  <c r="J23" i="223"/>
  <c r="J60" i="20"/>
  <c r="J61" i="20" s="1"/>
  <c r="J13" i="223"/>
  <c r="I18" i="196"/>
  <c r="I19" i="196"/>
  <c r="J19" i="196" s="1"/>
  <c r="J18" i="196"/>
  <c r="I31" i="184"/>
  <c r="J31" i="184"/>
  <c r="I28" i="184"/>
  <c r="J28" i="184"/>
  <c r="I27" i="184"/>
  <c r="J27" i="184" s="1"/>
  <c r="I63" i="57"/>
  <c r="J63" i="57"/>
  <c r="I64" i="57"/>
  <c r="J64" i="57" s="1"/>
  <c r="I3" i="223"/>
  <c r="J3" i="223" s="1"/>
  <c r="J4" i="223" s="1"/>
  <c r="I51" i="57"/>
  <c r="I9" i="210"/>
  <c r="I10" i="210" s="1"/>
  <c r="J9" i="210"/>
  <c r="J10" i="210" s="1"/>
  <c r="F10" i="210"/>
  <c r="I40" i="161"/>
  <c r="J40" i="161" s="1"/>
  <c r="J20" i="196" l="1"/>
  <c r="J29" i="184"/>
  <c r="J65" i="57"/>
  <c r="B65" i="57" s="1"/>
  <c r="J51" i="57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C8" i="171"/>
  <c r="B8" i="171"/>
  <c r="E7" i="171"/>
  <c r="G7" i="171" s="1"/>
  <c r="G8" i="171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H7" i="171"/>
  <c r="H8" i="171" s="1"/>
  <c r="E8" i="171"/>
  <c r="D8" i="171" s="1"/>
  <c r="F7" i="171"/>
  <c r="E35" i="205"/>
  <c r="H35" i="205" s="1"/>
  <c r="B37" i="205"/>
  <c r="C36" i="205"/>
  <c r="E36" i="205" s="1"/>
  <c r="E10" i="117"/>
  <c r="E11" i="117" s="1"/>
  <c r="E6" i="216"/>
  <c r="B8" i="216"/>
  <c r="C7" i="216"/>
  <c r="E7" i="216" s="1"/>
  <c r="E7" i="196"/>
  <c r="E13" i="157"/>
  <c r="E49" i="57"/>
  <c r="G49" i="57" s="1"/>
  <c r="C6" i="221"/>
  <c r="B6" i="221"/>
  <c r="E5" i="221"/>
  <c r="G5" i="221"/>
  <c r="G6" i="221"/>
  <c r="C4" i="221"/>
  <c r="B4" i="221"/>
  <c r="E3" i="221"/>
  <c r="G3" i="221"/>
  <c r="G4" i="221"/>
  <c r="E18" i="184"/>
  <c r="E15" i="183"/>
  <c r="E27" i="195"/>
  <c r="G27" i="195" s="1"/>
  <c r="E20" i="117"/>
  <c r="C10" i="197"/>
  <c r="B10" i="197"/>
  <c r="E9" i="197"/>
  <c r="G9" i="197" s="1"/>
  <c r="G10" i="197" s="1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0" i="57"/>
  <c r="C61" i="57"/>
  <c r="E61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9" i="161"/>
  <c r="J39" i="161" s="1"/>
  <c r="H39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E2" i="216"/>
  <c r="C4" i="214"/>
  <c r="C6" i="214" s="1"/>
  <c r="B4" i="214"/>
  <c r="E3" i="214"/>
  <c r="E2" i="214"/>
  <c r="C48" i="57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41" i="161"/>
  <c r="E41" i="161" s="1"/>
  <c r="E29" i="161"/>
  <c r="E7" i="194"/>
  <c r="E27" i="161"/>
  <c r="H27" i="161" s="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G25" i="161" s="1"/>
  <c r="C4" i="195"/>
  <c r="B4" i="195"/>
  <c r="E3" i="195"/>
  <c r="B38" i="161"/>
  <c r="E36" i="161"/>
  <c r="H36" i="161" s="1"/>
  <c r="A38" i="161"/>
  <c r="C37" i="161"/>
  <c r="E37" i="161"/>
  <c r="F37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H13" i="161" s="1"/>
  <c r="E9" i="161"/>
  <c r="H9" i="161" s="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G23" i="161" s="1"/>
  <c r="B65" i="20"/>
  <c r="A65" i="20"/>
  <c r="C64" i="20"/>
  <c r="E64" i="20" s="1"/>
  <c r="C55" i="20"/>
  <c r="C57" i="20" s="1"/>
  <c r="C59" i="20" s="1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H21" i="161" s="1"/>
  <c r="B20" i="161"/>
  <c r="E19" i="161"/>
  <c r="G19" i="161" s="1"/>
  <c r="B18" i="161"/>
  <c r="E17" i="161"/>
  <c r="H17" i="161" s="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G15" i="161" s="1"/>
  <c r="E26" i="42"/>
  <c r="C22" i="42"/>
  <c r="B22" i="42"/>
  <c r="E21" i="42"/>
  <c r="C6" i="152"/>
  <c r="B6" i="152"/>
  <c r="E5" i="152"/>
  <c r="B12" i="161"/>
  <c r="E11" i="161"/>
  <c r="G11" i="161" s="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 s="1"/>
  <c r="B4" i="161"/>
  <c r="E3" i="161"/>
  <c r="G3" i="161" s="1"/>
  <c r="E2" i="161"/>
  <c r="G2" i="161" s="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H5" i="161"/>
  <c r="G5" i="161"/>
  <c r="F5" i="161"/>
  <c r="H18" i="42"/>
  <c r="G18" i="42"/>
  <c r="F18" i="42"/>
  <c r="E4" i="161"/>
  <c r="D4" i="161" s="1"/>
  <c r="H2" i="161"/>
  <c r="F2" i="161"/>
  <c r="F4" i="161" s="1"/>
  <c r="H3" i="161"/>
  <c r="F3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5" i="57"/>
  <c r="E55" i="57" s="1"/>
  <c r="E54" i="57"/>
  <c r="F54" i="57" s="1"/>
  <c r="E15" i="57"/>
  <c r="G15" i="57" s="1"/>
  <c r="C4" i="46"/>
  <c r="C6" i="46"/>
  <c r="E3" i="46"/>
  <c r="C13" i="57"/>
  <c r="E12" i="57"/>
  <c r="H12" i="57" s="1"/>
  <c r="E11" i="57"/>
  <c r="H11" i="57" s="1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F23" i="161"/>
  <c r="E55" i="20"/>
  <c r="E76" i="20" s="1"/>
  <c r="H54" i="20"/>
  <c r="G54" i="20"/>
  <c r="G55" i="20" s="1"/>
  <c r="G57" i="20" s="1"/>
  <c r="F54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19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E8" i="152"/>
  <c r="D8" i="152" s="1"/>
  <c r="H7" i="152"/>
  <c r="H8" i="152" s="1"/>
  <c r="G7" i="152"/>
  <c r="G8" i="152" s="1"/>
  <c r="F7" i="152"/>
  <c r="F8" i="152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H29" i="161"/>
  <c r="G29" i="161"/>
  <c r="F29" i="161"/>
  <c r="H7" i="194"/>
  <c r="G7" i="194"/>
  <c r="F7" i="194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E4" i="195"/>
  <c r="E6" i="195" s="1"/>
  <c r="H3" i="195"/>
  <c r="G3" i="195"/>
  <c r="F3" i="195"/>
  <c r="I3" i="195" s="1"/>
  <c r="I4" i="195" s="1"/>
  <c r="I6" i="195" s="1"/>
  <c r="I8" i="195" s="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F35" i="57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G27" i="161" l="1"/>
  <c r="I27" i="161" s="1"/>
  <c r="J27" i="161" s="1"/>
  <c r="I2" i="161"/>
  <c r="I11" i="161"/>
  <c r="J11" i="161" s="1"/>
  <c r="G9" i="161"/>
  <c r="F17" i="161"/>
  <c r="G17" i="161"/>
  <c r="F13" i="161"/>
  <c r="F25" i="161"/>
  <c r="I25" i="161" s="1"/>
  <c r="I29" i="161"/>
  <c r="J29" i="161" s="1"/>
  <c r="G13" i="161"/>
  <c r="I9" i="161"/>
  <c r="J9" i="161" s="1"/>
  <c r="H15" i="161"/>
  <c r="F19" i="161"/>
  <c r="C8" i="161"/>
  <c r="C10" i="161" s="1"/>
  <c r="C12" i="161" s="1"/>
  <c r="C14" i="161" s="1"/>
  <c r="E6" i="161"/>
  <c r="I5" i="161"/>
  <c r="F21" i="161"/>
  <c r="G21" i="161"/>
  <c r="G7" i="161"/>
  <c r="I19" i="161"/>
  <c r="J19" i="161" s="1"/>
  <c r="G37" i="161"/>
  <c r="H4" i="161"/>
  <c r="F36" i="161"/>
  <c r="G36" i="161"/>
  <c r="F15" i="161"/>
  <c r="I23" i="161"/>
  <c r="J23" i="161" s="1"/>
  <c r="G11" i="57"/>
  <c r="G35" i="57"/>
  <c r="I35" i="57" s="1"/>
  <c r="J35" i="57" s="1"/>
  <c r="I46" i="57"/>
  <c r="H32" i="57"/>
  <c r="F16" i="57"/>
  <c r="F18" i="57" s="1"/>
  <c r="F20" i="57" s="1"/>
  <c r="I40" i="57"/>
  <c r="H41" i="20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5" i="57"/>
  <c r="H55" i="57"/>
  <c r="H61" i="57"/>
  <c r="G61" i="57"/>
  <c r="F61" i="57"/>
  <c r="I61" i="57" s="1"/>
  <c r="H58" i="57"/>
  <c r="G58" i="57"/>
  <c r="F58" i="57"/>
  <c r="G34" i="57"/>
  <c r="J40" i="57"/>
  <c r="J41" i="57" s="1"/>
  <c r="F3" i="57"/>
  <c r="F4" i="57" s="1"/>
  <c r="F6" i="57" s="1"/>
  <c r="F8" i="57" s="1"/>
  <c r="E59" i="57"/>
  <c r="H26" i="57"/>
  <c r="I45" i="57"/>
  <c r="C38" i="57"/>
  <c r="E38" i="57" s="1"/>
  <c r="H38" i="57" s="1"/>
  <c r="H44" i="57"/>
  <c r="I47" i="57"/>
  <c r="I48" i="57" s="1"/>
  <c r="G5" i="57"/>
  <c r="I32" i="57"/>
  <c r="J32" i="57" s="1"/>
  <c r="F43" i="57"/>
  <c r="F44" i="57" s="1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F34" i="57"/>
  <c r="I34" i="57" s="1"/>
  <c r="G16" i="57"/>
  <c r="G18" i="57" s="1"/>
  <c r="G20" i="57" s="1"/>
  <c r="F23" i="57"/>
  <c r="F25" i="57" s="1"/>
  <c r="F27" i="57" s="1"/>
  <c r="I26" i="57"/>
  <c r="J26" i="57" s="1"/>
  <c r="D23" i="57"/>
  <c r="E25" i="57"/>
  <c r="H13" i="57"/>
  <c r="F36" i="57"/>
  <c r="G36" i="57"/>
  <c r="H36" i="57"/>
  <c r="F9" i="57"/>
  <c r="G9" i="57"/>
  <c r="H9" i="57"/>
  <c r="J45" i="57"/>
  <c r="J47" i="57"/>
  <c r="H57" i="57"/>
  <c r="G60" i="57"/>
  <c r="F11" i="57"/>
  <c r="G12" i="57"/>
  <c r="G13" i="57" s="1"/>
  <c r="G7" i="57"/>
  <c r="I7" i="57" s="1"/>
  <c r="J7" i="57" s="1"/>
  <c r="G22" i="57"/>
  <c r="G23" i="57" s="1"/>
  <c r="G25" i="57" s="1"/>
  <c r="G27" i="57" s="1"/>
  <c r="F60" i="57"/>
  <c r="H60" i="57"/>
  <c r="H2" i="57"/>
  <c r="H4" i="57" s="1"/>
  <c r="H6" i="57" s="1"/>
  <c r="H8" i="57" s="1"/>
  <c r="E4" i="57"/>
  <c r="F57" i="57"/>
  <c r="E62" i="57"/>
  <c r="I14" i="57"/>
  <c r="I42" i="57"/>
  <c r="G52" i="57"/>
  <c r="F48" i="57"/>
  <c r="F28" i="57"/>
  <c r="J46" i="57"/>
  <c r="G28" i="57"/>
  <c r="G57" i="57"/>
  <c r="F38" i="57"/>
  <c r="G55" i="57"/>
  <c r="I55" i="57" s="1"/>
  <c r="J55" i="57" s="1"/>
  <c r="G54" i="57"/>
  <c r="G3" i="57"/>
  <c r="F37" i="57"/>
  <c r="I37" i="57" s="1"/>
  <c r="H54" i="57"/>
  <c r="H22" i="57"/>
  <c r="H23" i="57" s="1"/>
  <c r="H24" i="57"/>
  <c r="I24" i="57" s="1"/>
  <c r="J24" i="57" s="1"/>
  <c r="F30" i="57"/>
  <c r="J21" i="57"/>
  <c r="G30" i="57"/>
  <c r="E56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E14" i="161"/>
  <c r="C16" i="161"/>
  <c r="C18" i="161" s="1"/>
  <c r="C20" i="161" s="1"/>
  <c r="C22" i="161" s="1"/>
  <c r="C24" i="161" s="1"/>
  <c r="C26" i="161" s="1"/>
  <c r="C28" i="161" s="1"/>
  <c r="C30" i="161" s="1"/>
  <c r="C32" i="161" s="1"/>
  <c r="J2" i="161"/>
  <c r="G4" i="161"/>
  <c r="I3" i="161"/>
  <c r="J3" i="161" s="1"/>
  <c r="H37" i="161"/>
  <c r="E38" i="161"/>
  <c r="E8" i="161"/>
  <c r="D8" i="161" s="1"/>
  <c r="F7" i="161"/>
  <c r="J5" i="161"/>
  <c r="F6" i="161"/>
  <c r="E10" i="161"/>
  <c r="E42" i="161"/>
  <c r="H41" i="161"/>
  <c r="G41" i="161"/>
  <c r="F41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49" i="57"/>
  <c r="H49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I13" i="161" l="1"/>
  <c r="J13" i="161" s="1"/>
  <c r="I17" i="161"/>
  <c r="J17" i="161" s="1"/>
  <c r="I21" i="161"/>
  <c r="J21" i="161" s="1"/>
  <c r="I15" i="161"/>
  <c r="J15" i="161" s="1"/>
  <c r="I37" i="161"/>
  <c r="G6" i="161"/>
  <c r="G8" i="161" s="1"/>
  <c r="H6" i="161"/>
  <c r="H8" i="161" s="1"/>
  <c r="I36" i="161"/>
  <c r="J36" i="161" s="1"/>
  <c r="D50" i="57"/>
  <c r="B52" i="57" s="1"/>
  <c r="E52" i="57"/>
  <c r="D52" i="57" s="1"/>
  <c r="I5" i="57"/>
  <c r="J5" i="57" s="1"/>
  <c r="I58" i="57"/>
  <c r="J58" i="57" s="1"/>
  <c r="I3" i="57"/>
  <c r="J3" i="57" s="1"/>
  <c r="J26" i="20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0" i="57"/>
  <c r="I2" i="57"/>
  <c r="G29" i="57"/>
  <c r="G31" i="57" s="1"/>
  <c r="J34" i="57"/>
  <c r="H16" i="57"/>
  <c r="H18" i="57" s="1"/>
  <c r="H20" i="57" s="1"/>
  <c r="I38" i="57"/>
  <c r="J38" i="57" s="1"/>
  <c r="I54" i="57"/>
  <c r="J54" i="57" s="1"/>
  <c r="J56" i="57" s="1"/>
  <c r="I16" i="57"/>
  <c r="I18" i="57" s="1"/>
  <c r="I20" i="57" s="1"/>
  <c r="E18" i="57"/>
  <c r="D16" i="57"/>
  <c r="J48" i="57"/>
  <c r="J61" i="57"/>
  <c r="G38" i="57"/>
  <c r="I43" i="57"/>
  <c r="J43" i="57" s="1"/>
  <c r="J2" i="57"/>
  <c r="H25" i="57"/>
  <c r="H27" i="57" s="1"/>
  <c r="H29" i="57" s="1"/>
  <c r="H31" i="57" s="1"/>
  <c r="I57" i="57"/>
  <c r="I44" i="57"/>
  <c r="J42" i="57"/>
  <c r="J44" i="57" s="1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0" i="57"/>
  <c r="J62" i="57" s="1"/>
  <c r="B62" i="57" s="1"/>
  <c r="J57" i="57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7" i="161"/>
  <c r="J38" i="161" s="1"/>
  <c r="F8" i="161"/>
  <c r="J4" i="161"/>
  <c r="H10" i="161"/>
  <c r="H12" i="161" s="1"/>
  <c r="G10" i="161"/>
  <c r="G12" i="161" s="1"/>
  <c r="E12" i="161"/>
  <c r="D12" i="161" s="1"/>
  <c r="B16" i="161" s="1"/>
  <c r="F10" i="161"/>
  <c r="I4" i="161"/>
  <c r="I7" i="161"/>
  <c r="J7" i="161" s="1"/>
  <c r="H14" i="161"/>
  <c r="H16" i="161" s="1"/>
  <c r="H18" i="161" s="1"/>
  <c r="H20" i="161" s="1"/>
  <c r="H22" i="161" s="1"/>
  <c r="H24" i="161" s="1"/>
  <c r="H26" i="161" s="1"/>
  <c r="H28" i="161" s="1"/>
  <c r="H30" i="161" s="1"/>
  <c r="H32" i="161" s="1"/>
  <c r="F14" i="161"/>
  <c r="G14" i="161"/>
  <c r="G16" i="161" s="1"/>
  <c r="G18" i="161" s="1"/>
  <c r="G20" i="161" s="1"/>
  <c r="G22" i="161" s="1"/>
  <c r="G24" i="161" s="1"/>
  <c r="G26" i="161" s="1"/>
  <c r="G28" i="161" s="1"/>
  <c r="G30" i="161" s="1"/>
  <c r="G32" i="161" s="1"/>
  <c r="E16" i="161"/>
  <c r="J25" i="161"/>
  <c r="I41" i="161"/>
  <c r="J41" i="161" s="1"/>
  <c r="J42" i="161" s="1"/>
  <c r="B42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49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F6" i="171" s="1"/>
  <c r="I2" i="171"/>
  <c r="I4" i="171" s="1"/>
  <c r="I6" i="171" s="1"/>
  <c r="I26" i="205"/>
  <c r="J26" i="205" s="1"/>
  <c r="I7" i="205"/>
  <c r="J7" i="205" s="1"/>
  <c r="I30" i="205"/>
  <c r="J30" i="205" s="1"/>
  <c r="J31" i="205" s="1"/>
  <c r="J36" i="205"/>
  <c r="J35" i="205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I31" i="16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I6" i="161" l="1"/>
  <c r="J6" i="161" s="1"/>
  <c r="J59" i="57"/>
  <c r="J4" i="57"/>
  <c r="J6" i="57" s="1"/>
  <c r="J8" i="57" s="1"/>
  <c r="I4" i="57"/>
  <c r="I6" i="57" s="1"/>
  <c r="I8" i="57" s="1"/>
  <c r="J71" i="20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2" i="57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I26" i="161" s="1"/>
  <c r="I28" i="161" s="1"/>
  <c r="I30" i="161" s="1"/>
  <c r="I32" i="161" s="1"/>
  <c r="F16" i="161"/>
  <c r="F18" i="161" s="1"/>
  <c r="F20" i="161" s="1"/>
  <c r="F22" i="161" s="1"/>
  <c r="F24" i="161" s="1"/>
  <c r="F26" i="161" s="1"/>
  <c r="F28" i="161" s="1"/>
  <c r="F30" i="161" s="1"/>
  <c r="F32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49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6" i="171" s="1"/>
  <c r="J9" i="205"/>
  <c r="J10" i="117"/>
  <c r="J11" i="117" s="1"/>
  <c r="J6" i="117"/>
  <c r="J8" i="117" s="1"/>
  <c r="I16" i="183"/>
  <c r="J16" i="183"/>
  <c r="J31" i="16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J26" i="161" s="1"/>
  <c r="J28" i="161" s="1"/>
  <c r="J30" i="161" s="1"/>
  <c r="J32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12" i="157"/>
  <c r="D24" i="161" l="1"/>
  <c r="E26" i="161"/>
  <c r="D14" i="157"/>
  <c r="F9" i="184"/>
  <c r="I9" i="184" s="1"/>
  <c r="G9" i="184"/>
  <c r="D10" i="184"/>
  <c r="E9" i="184"/>
  <c r="H9" i="184"/>
  <c r="E28" i="161" l="1"/>
  <c r="D26" i="161"/>
  <c r="B28" i="161" s="1"/>
  <c r="J9" i="184"/>
  <c r="D8" i="184"/>
  <c r="B10" i="184" s="1"/>
  <c r="D28" i="161" l="1"/>
  <c r="B30" i="161" s="1"/>
  <c r="E30" i="161"/>
  <c r="E32" i="161" l="1"/>
  <c r="D32" i="161" s="1"/>
  <c r="D30" i="161"/>
  <c r="B32" i="161" s="1"/>
</calcChain>
</file>

<file path=xl/sharedStrings.xml><?xml version="1.0" encoding="utf-8"?>
<sst xmlns="http://schemas.openxmlformats.org/spreadsheetml/2006/main" count="528" uniqueCount="41">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</sst>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workbookViewId="0">
      <selection activeCell="D49" sqref="D49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topLeftCell="A40" workbookViewId="0">
      <selection activeCell="D66" sqref="D66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45883</v>
      </c>
      <c r="B49" s="14" t="s">
        <v>0</v>
      </c>
      <c r="C49" s="15">
        <v>10000</v>
      </c>
      <c r="D49" s="38">
        <v>8.4499999999999993</v>
      </c>
      <c r="E49" s="17">
        <f>C49*D49</f>
        <v>84500</v>
      </c>
      <c r="F49" s="17">
        <f>E49*0.002</f>
        <v>169</v>
      </c>
      <c r="G49" s="17">
        <f>E49*0.000068</f>
        <v>5.7459999999999996</v>
      </c>
      <c r="H49" s="17">
        <f>E49*0.00001</f>
        <v>0.84500000000000008</v>
      </c>
      <c r="I49" s="17">
        <f>(F49+G49+H49)*0.07</f>
        <v>12.291370000000002</v>
      </c>
      <c r="J49" s="17">
        <f>E49+F49+I49+G49+H49</f>
        <v>84687.882370000007</v>
      </c>
      <c r="K49" s="20"/>
    </row>
    <row r="50" spans="1:11">
      <c r="A50" s="39"/>
      <c r="B50" s="82">
        <f>(D49-D48)/D48</f>
        <v>-0.39208633093525186</v>
      </c>
      <c r="C50" s="5">
        <f>SUM(C48:C49)</f>
        <v>45000</v>
      </c>
      <c r="D50" s="34">
        <f>E50/C50</f>
        <v>12.688888888888888</v>
      </c>
      <c r="E50" s="5">
        <f t="shared" ref="E50:J50" si="19">SUM(E48:E49)</f>
        <v>571000</v>
      </c>
      <c r="F50" s="5">
        <f t="shared" si="19"/>
        <v>1142</v>
      </c>
      <c r="G50" s="5">
        <f t="shared" si="19"/>
        <v>38.828000000000003</v>
      </c>
      <c r="H50" s="5">
        <f t="shared" si="19"/>
        <v>5.71</v>
      </c>
      <c r="I50" s="5">
        <f t="shared" si="19"/>
        <v>83.057660000000013</v>
      </c>
      <c r="J50" s="5">
        <f t="shared" si="19"/>
        <v>572269.59565999999</v>
      </c>
      <c r="K50" s="23"/>
    </row>
    <row r="51" spans="1:11" s="20" customFormat="1">
      <c r="A51" s="7">
        <v>45883</v>
      </c>
      <c r="B51" s="12" t="s">
        <v>0</v>
      </c>
      <c r="C51" s="9">
        <v>5000</v>
      </c>
      <c r="D51" s="43">
        <v>7.8</v>
      </c>
      <c r="E51" s="19">
        <f>C51*D51</f>
        <v>39000</v>
      </c>
      <c r="F51" s="19">
        <f>E51*0.002</f>
        <v>78</v>
      </c>
      <c r="G51" s="19">
        <f>E51*0.000068</f>
        <v>2.6520000000000001</v>
      </c>
      <c r="H51" s="19">
        <f>E51*0.00001</f>
        <v>0.39</v>
      </c>
      <c r="I51" s="19">
        <f>(F51+G51+H51)*0.07</f>
        <v>5.6729400000000005</v>
      </c>
      <c r="J51" s="19">
        <f>E51+F51+I51+G51+H51</f>
        <v>39086.714939999998</v>
      </c>
    </row>
    <row r="52" spans="1:11" s="20" customFormat="1">
      <c r="A52" s="41"/>
      <c r="B52" s="76">
        <f>(D51-D50)/D50</f>
        <v>-0.38528896672504376</v>
      </c>
      <c r="C52" s="21">
        <f>SUM(C50:C51)</f>
        <v>50000</v>
      </c>
      <c r="D52" s="31">
        <f>E52/C52</f>
        <v>12.2</v>
      </c>
      <c r="E52" s="21">
        <f t="shared" ref="E52:J52" si="20">SUM(E50:E51)</f>
        <v>610000</v>
      </c>
      <c r="F52" s="21">
        <f t="shared" si="20"/>
        <v>1220</v>
      </c>
      <c r="G52" s="21">
        <f t="shared" si="20"/>
        <v>41.480000000000004</v>
      </c>
      <c r="H52" s="21">
        <f t="shared" si="20"/>
        <v>6.1</v>
      </c>
      <c r="I52" s="21">
        <f t="shared" si="20"/>
        <v>88.73060000000001</v>
      </c>
      <c r="J52" s="21">
        <f t="shared" si="20"/>
        <v>611356.31059999997</v>
      </c>
      <c r="K52" s="23"/>
    </row>
    <row r="54" spans="1:11" s="20" customFormat="1">
      <c r="A54" s="13">
        <v>43630</v>
      </c>
      <c r="B54" s="14" t="s">
        <v>0</v>
      </c>
      <c r="C54" s="15">
        <v>10000</v>
      </c>
      <c r="D54" s="38">
        <v>16.600000000000001</v>
      </c>
      <c r="E54" s="17">
        <f>C54*D54</f>
        <v>166000</v>
      </c>
      <c r="F54" s="17">
        <f>E54*0.002</f>
        <v>332</v>
      </c>
      <c r="G54" s="17">
        <f>E54*0.000068</f>
        <v>11.288</v>
      </c>
      <c r="H54" s="17">
        <f>E54*0.00001</f>
        <v>1.6600000000000001</v>
      </c>
      <c r="I54" s="17">
        <f>(F54+G54+H54)*0.07</f>
        <v>24.146360000000005</v>
      </c>
      <c r="J54" s="17">
        <f>E54+F54+I54+G54+H54</f>
        <v>166369.09436000002</v>
      </c>
    </row>
    <row r="55" spans="1:11" s="12" customFormat="1">
      <c r="A55" s="13">
        <v>43643</v>
      </c>
      <c r="B55" s="14" t="s">
        <v>2</v>
      </c>
      <c r="C55" s="15">
        <f>C54</f>
        <v>10000</v>
      </c>
      <c r="D55" s="24">
        <v>16.7</v>
      </c>
      <c r="E55" s="16">
        <f>C55*D55</f>
        <v>167000</v>
      </c>
      <c r="F55" s="25">
        <f>E55*0.002</f>
        <v>334</v>
      </c>
      <c r="G55" s="24">
        <f>E55*0.000068</f>
        <v>11.356</v>
      </c>
      <c r="H55" s="24">
        <f>E55*0.00001</f>
        <v>1.6700000000000002</v>
      </c>
      <c r="I55" s="24">
        <f>(F55+G55+H55)*0.07</f>
        <v>24.291820000000001</v>
      </c>
      <c r="J55" s="24">
        <f>E55-F55-G55-H55-I55</f>
        <v>166628.68217999997</v>
      </c>
    </row>
    <row r="56" spans="1:11" s="29" customFormat="1" ht="18.600000000000001">
      <c r="A56" s="13" t="s">
        <v>3</v>
      </c>
      <c r="B56" s="14"/>
      <c r="C56" s="15"/>
      <c r="D56" s="16"/>
      <c r="E56" s="17">
        <f>E55-E54</f>
        <v>1000</v>
      </c>
      <c r="F56" s="17"/>
      <c r="G56" s="17"/>
      <c r="H56" s="17"/>
      <c r="I56" s="17"/>
      <c r="J56" s="17">
        <f>J55-J54</f>
        <v>259.58781999995699</v>
      </c>
      <c r="K56" s="11"/>
    </row>
    <row r="57" spans="1:11" s="20" customFormat="1">
      <c r="A57" s="13">
        <v>45100</v>
      </c>
      <c r="B57" s="14" t="s">
        <v>0</v>
      </c>
      <c r="C57" s="15">
        <v>2000</v>
      </c>
      <c r="D57" s="38">
        <v>10.6</v>
      </c>
      <c r="E57" s="17">
        <f>C57*D57</f>
        <v>21200</v>
      </c>
      <c r="F57" s="17">
        <f>E57*0.002</f>
        <v>42.4</v>
      </c>
      <c r="G57" s="17">
        <f>E57*0.000068</f>
        <v>1.4416</v>
      </c>
      <c r="H57" s="17">
        <f>E57*0.00001</f>
        <v>0.21200000000000002</v>
      </c>
      <c r="I57" s="17">
        <f>(F57+G57+H57)*0.07</f>
        <v>3.0837520000000005</v>
      </c>
      <c r="J57" s="17">
        <f>E57+F57+I57+G57+H57</f>
        <v>21247.137351999998</v>
      </c>
    </row>
    <row r="58" spans="1:11" s="12" customFormat="1">
      <c r="A58" s="13">
        <v>45106</v>
      </c>
      <c r="B58" s="14" t="s">
        <v>2</v>
      </c>
      <c r="C58" s="15">
        <f>C57</f>
        <v>2000</v>
      </c>
      <c r="D58" s="24">
        <v>11.2</v>
      </c>
      <c r="E58" s="16">
        <f>C58*D58</f>
        <v>22400</v>
      </c>
      <c r="F58" s="25">
        <f>E58*0.002</f>
        <v>44.800000000000004</v>
      </c>
      <c r="G58" s="24">
        <f>E58*0.000068</f>
        <v>1.5231999999999999</v>
      </c>
      <c r="H58" s="24">
        <f>E58*0.00001</f>
        <v>0.224</v>
      </c>
      <c r="I58" s="24">
        <f>(F58+G58+H58)*0.07</f>
        <v>3.2583040000000008</v>
      </c>
      <c r="J58" s="24">
        <f>E58-F58-G58-H58-I58</f>
        <v>22350.194496000004</v>
      </c>
    </row>
    <row r="59" spans="1:11" s="29" customFormat="1" ht="18.600000000000001">
      <c r="A59" s="13" t="s">
        <v>3</v>
      </c>
      <c r="B59" s="14"/>
      <c r="C59" s="15"/>
      <c r="D59" s="16"/>
      <c r="E59" s="17">
        <f>E58-E57</f>
        <v>1200</v>
      </c>
      <c r="F59" s="17"/>
      <c r="G59" s="17"/>
      <c r="H59" s="17"/>
      <c r="I59" s="17"/>
      <c r="J59" s="17">
        <f>J58-J57</f>
        <v>1103.0571440000058</v>
      </c>
      <c r="K59" s="11"/>
    </row>
    <row r="60" spans="1:11" s="20" customFormat="1">
      <c r="A60" s="13">
        <v>45330</v>
      </c>
      <c r="B60" s="14" t="s">
        <v>0</v>
      </c>
      <c r="C60" s="15">
        <v>3000</v>
      </c>
      <c r="D60" s="38">
        <v>7.95</v>
      </c>
      <c r="E60" s="17">
        <f>C60*D60</f>
        <v>23850</v>
      </c>
      <c r="F60" s="17">
        <f>E60*0.002</f>
        <v>47.7</v>
      </c>
      <c r="G60" s="17">
        <f>E60*0.000068</f>
        <v>1.6217999999999999</v>
      </c>
      <c r="H60" s="17">
        <f>E60*0.00001</f>
        <v>0.23850000000000002</v>
      </c>
      <c r="I60" s="17">
        <f>(F60+G60+H60)*0.07</f>
        <v>3.4692210000000006</v>
      </c>
      <c r="J60" s="17">
        <f>E60+F60+I60+G60+H60</f>
        <v>23903.029521</v>
      </c>
    </row>
    <row r="61" spans="1:11" s="12" customFormat="1">
      <c r="A61" s="13">
        <v>45355</v>
      </c>
      <c r="B61" s="14" t="s">
        <v>2</v>
      </c>
      <c r="C61" s="15">
        <f>C60</f>
        <v>3000</v>
      </c>
      <c r="D61" s="24">
        <v>7.9</v>
      </c>
      <c r="E61" s="16">
        <f>C61*D61</f>
        <v>23700</v>
      </c>
      <c r="F61" s="25">
        <f>E61*0.002</f>
        <v>47.4</v>
      </c>
      <c r="G61" s="24">
        <f>E61*0.000068</f>
        <v>1.6115999999999999</v>
      </c>
      <c r="H61" s="24">
        <f>E61*0.00001</f>
        <v>0.23700000000000002</v>
      </c>
      <c r="I61" s="24">
        <f>(F61+G61+H61)*0.07</f>
        <v>3.4474020000000007</v>
      </c>
      <c r="J61" s="24">
        <f>E61-F61-G61-H61-I61</f>
        <v>23647.303997999996</v>
      </c>
    </row>
    <row r="62" spans="1:11" s="29" customFormat="1" ht="18.600000000000001">
      <c r="A62" s="13" t="s">
        <v>3</v>
      </c>
      <c r="B62" s="6">
        <f>J62/J60</f>
        <v>-1.0698456560719093E-2</v>
      </c>
      <c r="C62" s="15"/>
      <c r="D62" s="16"/>
      <c r="E62" s="17">
        <f>E61-E60</f>
        <v>-150</v>
      </c>
      <c r="F62" s="17"/>
      <c r="G62" s="17"/>
      <c r="H62" s="17"/>
      <c r="I62" s="17"/>
      <c r="J62" s="17">
        <f>J61-J60</f>
        <v>-255.72552300000461</v>
      </c>
      <c r="K62" s="11"/>
    </row>
    <row r="63" spans="1:11">
      <c r="A63" s="13">
        <v>45756</v>
      </c>
      <c r="B63" s="14" t="s">
        <v>0</v>
      </c>
      <c r="C63" s="15">
        <v>5000</v>
      </c>
      <c r="D63" s="38">
        <v>7.5</v>
      </c>
      <c r="E63" s="17">
        <f>C63*D63</f>
        <v>37500</v>
      </c>
      <c r="F63" s="17">
        <f>E63*0.002</f>
        <v>75</v>
      </c>
      <c r="G63" s="17">
        <f>E63*0.000068</f>
        <v>2.5499999999999998</v>
      </c>
      <c r="H63" s="17">
        <f>E63*0.00001</f>
        <v>0.37500000000000006</v>
      </c>
      <c r="I63" s="17">
        <f>(F63+G63+H63)*0.07</f>
        <v>5.4547500000000007</v>
      </c>
      <c r="J63" s="17">
        <f>E63+F63+I63+G63+H63</f>
        <v>37583.37975</v>
      </c>
      <c r="K63" s="20"/>
    </row>
    <row r="64" spans="1:11" s="12" customFormat="1">
      <c r="A64" s="13">
        <v>45903</v>
      </c>
      <c r="B64" s="14" t="s">
        <v>2</v>
      </c>
      <c r="C64" s="15">
        <f>C63</f>
        <v>5000</v>
      </c>
      <c r="D64" s="24">
        <v>8.3000000000000007</v>
      </c>
      <c r="E64" s="16">
        <f>C64*D64</f>
        <v>41500</v>
      </c>
      <c r="F64" s="25">
        <f>E64*0.002</f>
        <v>83</v>
      </c>
      <c r="G64" s="24">
        <f>E64*0.000068</f>
        <v>2.8220000000000001</v>
      </c>
      <c r="H64" s="24">
        <f>E64*0.00001</f>
        <v>0.41500000000000004</v>
      </c>
      <c r="I64" s="24">
        <f>(F64+G64+H64)*0.07</f>
        <v>6.0365900000000012</v>
      </c>
      <c r="J64" s="24">
        <f>E64-F64-G64-H64-I64</f>
        <v>41407.726409999996</v>
      </c>
    </row>
    <row r="65" spans="1:11" s="29" customFormat="1" ht="18.600000000000001">
      <c r="A65" s="13" t="s">
        <v>3</v>
      </c>
      <c r="B65" s="6">
        <f>J65/J63</f>
        <v>0.10175632647832838</v>
      </c>
      <c r="C65" s="15"/>
      <c r="D65" s="16"/>
      <c r="E65" s="17">
        <f>E64-E63</f>
        <v>4000</v>
      </c>
      <c r="F65" s="17"/>
      <c r="G65" s="17"/>
      <c r="H65" s="17"/>
      <c r="I65" s="17"/>
      <c r="J65" s="17">
        <f>J64-J63</f>
        <v>3824.3466599999956</v>
      </c>
      <c r="K6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6"/>
  <sheetViews>
    <sheetView topLeftCell="A7" workbookViewId="0">
      <selection activeCell="D36" sqref="D3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  <row r="34" spans="1:13">
      <c r="A34" s="52">
        <v>45876</v>
      </c>
      <c r="B34" s="12" t="s">
        <v>0</v>
      </c>
      <c r="C34" s="9">
        <v>5000</v>
      </c>
      <c r="D34" s="43">
        <v>9</v>
      </c>
      <c r="E34" s="19">
        <f>C34*D34</f>
        <v>45000</v>
      </c>
      <c r="F34" s="19">
        <f>E34*0.002</f>
        <v>90</v>
      </c>
      <c r="G34" s="19">
        <f>E34*0.00006</f>
        <v>2.7</v>
      </c>
      <c r="H34" s="19">
        <f>E34*0.00001</f>
        <v>0.45</v>
      </c>
      <c r="I34" s="19">
        <f>(F34+G34+H34)*0.07</f>
        <v>6.5205000000000011</v>
      </c>
      <c r="J34" s="19">
        <f>E34+F34+I34+G34+H34</f>
        <v>45099.670499999993</v>
      </c>
    </row>
    <row r="35" spans="1:13">
      <c r="A35" s="52">
        <v>45876</v>
      </c>
      <c r="B35" s="12" t="s">
        <v>2</v>
      </c>
      <c r="C35" s="9">
        <v>5000</v>
      </c>
      <c r="D35" s="32">
        <v>9.1999999999999993</v>
      </c>
      <c r="E35" s="10">
        <f>C35*D35</f>
        <v>46000</v>
      </c>
      <c r="F35" s="33">
        <f>E35*0.002</f>
        <v>92</v>
      </c>
      <c r="G35" s="32">
        <f>E35*0.000068</f>
        <v>3.1280000000000001</v>
      </c>
      <c r="H35" s="32">
        <f>E35*0.00001</f>
        <v>0.46</v>
      </c>
      <c r="I35" s="32">
        <f>(F35+G35+H35)*0.07</f>
        <v>6.69116</v>
      </c>
      <c r="J35" s="32">
        <f>E35-F35-G35-H35-I35</f>
        <v>45897.720840000002</v>
      </c>
      <c r="M35" s="20"/>
    </row>
    <row r="36" spans="1:13">
      <c r="A36" s="8">
        <f>DAYS360(A34,A35)</f>
        <v>0</v>
      </c>
      <c r="B36" s="11">
        <f>(D35-D34)/D34</f>
        <v>2.2222222222222143E-2</v>
      </c>
      <c r="C36" s="9"/>
      <c r="D36" s="10"/>
      <c r="E36" s="19">
        <f>E35-E34</f>
        <v>1000</v>
      </c>
      <c r="F36" s="19"/>
      <c r="G36" s="19"/>
      <c r="H36" s="19"/>
      <c r="I36" s="19"/>
      <c r="J36" s="19">
        <f>J35-J34</f>
        <v>798.05034000000887</v>
      </c>
      <c r="M36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46"/>
      <c r="B14" s="14"/>
      <c r="C14" s="15"/>
      <c r="D14" s="16"/>
      <c r="E14" s="17"/>
      <c r="F14" s="17"/>
      <c r="G14" s="17"/>
      <c r="H14" s="17"/>
      <c r="I14" s="17"/>
      <c r="J14" s="17"/>
    </row>
    <row r="15" spans="1:15" s="1" customFormat="1">
      <c r="A15" s="51"/>
      <c r="B15" s="70" t="s">
        <v>1</v>
      </c>
      <c r="C15" s="48">
        <v>4200</v>
      </c>
      <c r="D15" s="49">
        <v>55.5</v>
      </c>
      <c r="E15" s="48">
        <v>233100</v>
      </c>
      <c r="F15" s="48">
        <v>466.20000000000005</v>
      </c>
      <c r="G15" s="48">
        <v>13.986000000000001</v>
      </c>
      <c r="H15" s="48">
        <v>2.3310000000000004</v>
      </c>
      <c r="I15" s="48">
        <v>33.776190000000007</v>
      </c>
      <c r="J15" s="48">
        <v>233616.29319</v>
      </c>
      <c r="K15" s="53"/>
      <c r="L15" s="54"/>
      <c r="M15" s="54"/>
      <c r="N15" s="55"/>
      <c r="O15" s="55"/>
    </row>
    <row r="16" spans="1:15">
      <c r="A16" s="46">
        <v>45243</v>
      </c>
      <c r="B16" s="14" t="s">
        <v>0</v>
      </c>
      <c r="C16" s="15">
        <v>800</v>
      </c>
      <c r="D16" s="38">
        <v>25.5</v>
      </c>
      <c r="E16" s="65">
        <f>C16*D16</f>
        <v>20400</v>
      </c>
      <c r="F16" s="17">
        <f>E16*0.002</f>
        <v>40.800000000000004</v>
      </c>
      <c r="G16" s="17">
        <f>E16*0.00006</f>
        <v>1.224</v>
      </c>
      <c r="H16" s="17">
        <f>E16*0.00001</f>
        <v>0.20400000000000001</v>
      </c>
      <c r="I16" s="17">
        <f>(F16+G16+H16)*0.07</f>
        <v>2.9559600000000006</v>
      </c>
      <c r="J16" s="65">
        <f>E16+F16+I16+G16+H16</f>
        <v>20445.183959999998</v>
      </c>
    </row>
    <row r="17" spans="1:15">
      <c r="A17" s="46">
        <v>45251</v>
      </c>
      <c r="B17" s="14" t="s">
        <v>2</v>
      </c>
      <c r="C17" s="15">
        <f>C16</f>
        <v>800</v>
      </c>
      <c r="D17" s="24">
        <v>28.25</v>
      </c>
      <c r="E17" s="16">
        <f>C17*D17</f>
        <v>22600</v>
      </c>
      <c r="F17" s="25">
        <f>E17*0.002</f>
        <v>45.2</v>
      </c>
      <c r="G17" s="24">
        <f>E17*0.000068</f>
        <v>1.5367999999999999</v>
      </c>
      <c r="H17" s="24">
        <f>E17*0.00001</f>
        <v>0.22600000000000001</v>
      </c>
      <c r="I17" s="24">
        <f>(F17+G17+H17)*0.07</f>
        <v>3.2873960000000002</v>
      </c>
      <c r="J17" s="24">
        <f>E17-F17-G17-H17-I17</f>
        <v>22549.749803999999</v>
      </c>
      <c r="M17" s="20"/>
    </row>
    <row r="18" spans="1:15">
      <c r="A18" s="66"/>
      <c r="B18" s="28">
        <f>(D17-D16)/D16</f>
        <v>0.10784313725490197</v>
      </c>
      <c r="C18" s="15"/>
      <c r="D18" s="16"/>
      <c r="E18" s="17">
        <f>E17-E16</f>
        <v>2200</v>
      </c>
      <c r="F18" s="17"/>
      <c r="G18" s="17"/>
      <c r="H18" s="17"/>
      <c r="I18" s="17"/>
      <c r="J18" s="17">
        <f>J17-J16</f>
        <v>2104.5658440000007</v>
      </c>
      <c r="M18" s="20"/>
    </row>
    <row r="19" spans="1:15" s="1" customFormat="1">
      <c r="A19" s="51"/>
      <c r="B19" s="70" t="s">
        <v>1</v>
      </c>
      <c r="C19" s="48">
        <v>4200</v>
      </c>
      <c r="D19" s="49">
        <v>55.5</v>
      </c>
      <c r="E19" s="48">
        <v>233100</v>
      </c>
      <c r="F19" s="48">
        <v>466.20000000000005</v>
      </c>
      <c r="G19" s="48">
        <v>13.986000000000001</v>
      </c>
      <c r="H19" s="48">
        <v>2.3310000000000004</v>
      </c>
      <c r="I19" s="48">
        <v>33.776190000000007</v>
      </c>
      <c r="J19" s="48">
        <v>233616.29319</v>
      </c>
      <c r="K19" s="53"/>
      <c r="L19" s="54"/>
      <c r="M19" s="54"/>
      <c r="N19" s="55"/>
      <c r="O19" s="55"/>
    </row>
    <row r="20" spans="1:15">
      <c r="A20" s="52">
        <v>45875</v>
      </c>
      <c r="B20" s="12" t="s">
        <v>0</v>
      </c>
      <c r="C20" s="9">
        <v>2800</v>
      </c>
      <c r="D20" s="43">
        <v>11</v>
      </c>
      <c r="E20" s="58">
        <f>C20*D20</f>
        <v>30800</v>
      </c>
      <c r="F20" s="19">
        <f>E20*0.002</f>
        <v>61.6</v>
      </c>
      <c r="G20" s="19">
        <f>E20*0.00006</f>
        <v>1.8480000000000001</v>
      </c>
      <c r="H20" s="19">
        <f>E20*0.00001</f>
        <v>0.30800000000000005</v>
      </c>
      <c r="I20" s="19">
        <f>(F20+G20+H20)*0.07</f>
        <v>4.4629200000000004</v>
      </c>
      <c r="J20" s="58">
        <f>E20+F20+I20+G20+H20</f>
        <v>30868.218920000003</v>
      </c>
    </row>
    <row r="21" spans="1:15">
      <c r="B21" s="11">
        <f>(D20-D19)/D19</f>
        <v>-0.80180180180180183</v>
      </c>
      <c r="C21" s="9">
        <f>SUM(C19:C20)</f>
        <v>7000</v>
      </c>
      <c r="D21" s="60">
        <f>E21/C21</f>
        <v>37.700000000000003</v>
      </c>
      <c r="E21" s="9">
        <f t="shared" ref="E21:J21" si="2">SUM(E19:E20)</f>
        <v>263900</v>
      </c>
      <c r="F21" s="9">
        <f t="shared" si="2"/>
        <v>527.80000000000007</v>
      </c>
      <c r="G21" s="9">
        <f t="shared" si="2"/>
        <v>15.834000000000001</v>
      </c>
      <c r="H21" s="9">
        <f t="shared" si="2"/>
        <v>2.6390000000000002</v>
      </c>
      <c r="I21" s="9">
        <f t="shared" si="2"/>
        <v>38.239110000000011</v>
      </c>
      <c r="J21" s="9">
        <f t="shared" si="2"/>
        <v>264484.51211000001</v>
      </c>
    </row>
    <row r="22" spans="1:15">
      <c r="A22" s="52"/>
      <c r="B22" s="12"/>
      <c r="C22" s="9"/>
      <c r="D22" s="43"/>
      <c r="E22" s="58"/>
      <c r="F22" s="19"/>
      <c r="G22" s="19"/>
      <c r="H22" s="19"/>
      <c r="I22" s="19"/>
      <c r="J22" s="58"/>
    </row>
    <row r="23" spans="1:15">
      <c r="A23" s="46">
        <v>45243</v>
      </c>
      <c r="B23" s="14" t="s">
        <v>0</v>
      </c>
      <c r="C23" s="15">
        <v>800</v>
      </c>
      <c r="D23" s="38">
        <v>25.5</v>
      </c>
      <c r="E23" s="65">
        <f>C23*D23</f>
        <v>20400</v>
      </c>
      <c r="F23" s="17">
        <f>E23*0.002</f>
        <v>40.800000000000004</v>
      </c>
      <c r="G23" s="17">
        <f>E23*0.00006</f>
        <v>1.224</v>
      </c>
      <c r="H23" s="17">
        <f>E23*0.00001</f>
        <v>0.20400000000000001</v>
      </c>
      <c r="I23" s="17">
        <f>(F23+G23+H23)*0.07</f>
        <v>2.9559600000000006</v>
      </c>
      <c r="J23" s="65">
        <f>E23+F23+I23+G23+H23</f>
        <v>20445.183959999998</v>
      </c>
    </row>
    <row r="24" spans="1:15">
      <c r="A24" s="46">
        <v>45251</v>
      </c>
      <c r="B24" s="14" t="s">
        <v>2</v>
      </c>
      <c r="C24" s="15">
        <f>C23</f>
        <v>800</v>
      </c>
      <c r="D24" s="24">
        <v>28.25</v>
      </c>
      <c r="E24" s="16">
        <f>C24*D24</f>
        <v>22600</v>
      </c>
      <c r="F24" s="25">
        <f>E24*0.002</f>
        <v>45.2</v>
      </c>
      <c r="G24" s="24">
        <f>E24*0.000068</f>
        <v>1.5367999999999999</v>
      </c>
      <c r="H24" s="24">
        <f>E24*0.00001</f>
        <v>0.22600000000000001</v>
      </c>
      <c r="I24" s="24">
        <f>(F24+G24+H24)*0.07</f>
        <v>3.2873960000000002</v>
      </c>
      <c r="J24" s="24">
        <f>E24-F24-G24-H24-I24</f>
        <v>22549.749803999999</v>
      </c>
      <c r="M24" s="20"/>
    </row>
    <row r="25" spans="1:15">
      <c r="A25" s="66"/>
      <c r="B25" s="28">
        <f>(D24-D23)/D23</f>
        <v>0.10784313725490197</v>
      </c>
      <c r="C25" s="15"/>
      <c r="D25" s="16"/>
      <c r="E25" s="17">
        <f>E24-E23</f>
        <v>2200</v>
      </c>
      <c r="F25" s="17"/>
      <c r="G25" s="17"/>
      <c r="H25" s="17"/>
      <c r="I25" s="17"/>
      <c r="J25" s="17">
        <f>J24-J23</f>
        <v>2104.5658440000007</v>
      </c>
      <c r="M25" s="20"/>
    </row>
    <row r="26" spans="1:15">
      <c r="A26" s="46">
        <v>45447</v>
      </c>
      <c r="B26" s="14" t="s">
        <v>0</v>
      </c>
      <c r="C26" s="15">
        <v>1800</v>
      </c>
      <c r="D26" s="38">
        <v>13.9</v>
      </c>
      <c r="E26" s="65">
        <f>C26*D26</f>
        <v>25020</v>
      </c>
      <c r="F26" s="17">
        <f>E26*0.002</f>
        <v>50.04</v>
      </c>
      <c r="G26" s="17">
        <f>E26*0.00006</f>
        <v>1.5012000000000001</v>
      </c>
      <c r="H26" s="17">
        <f>E26*0.00001</f>
        <v>0.25020000000000003</v>
      </c>
      <c r="I26" s="17">
        <f>(F26+G26+H26)*0.07</f>
        <v>3.6253980000000001</v>
      </c>
      <c r="J26" s="65">
        <f>E26+F26+I26+G26+H26</f>
        <v>25075.416797999998</v>
      </c>
    </row>
    <row r="27" spans="1:15">
      <c r="A27" s="46">
        <v>45448</v>
      </c>
      <c r="B27" s="14" t="s">
        <v>2</v>
      </c>
      <c r="C27" s="15">
        <f>C26</f>
        <v>1800</v>
      </c>
      <c r="D27" s="24">
        <v>14.6</v>
      </c>
      <c r="E27" s="16">
        <f>C27*D27</f>
        <v>26280</v>
      </c>
      <c r="F27" s="25">
        <f>E27*0.002</f>
        <v>52.56</v>
      </c>
      <c r="G27" s="24">
        <f>E27*0.000068</f>
        <v>1.78704</v>
      </c>
      <c r="H27" s="24">
        <f>E27*0.00001</f>
        <v>0.26280000000000003</v>
      </c>
      <c r="I27" s="24">
        <f>(F27+G27+H27)*0.07</f>
        <v>3.8226888000000003</v>
      </c>
      <c r="J27" s="24">
        <f>E27-F27-G27-H27-I27</f>
        <v>26221.5674712</v>
      </c>
      <c r="M27" s="20"/>
    </row>
    <row r="28" spans="1:15">
      <c r="A28" s="66"/>
      <c r="B28" s="28">
        <f>(D27-D26)/D26</f>
        <v>5.0359712230215778E-2</v>
      </c>
      <c r="C28" s="15"/>
      <c r="D28" s="16"/>
      <c r="E28" s="17">
        <f>E27-E26</f>
        <v>1260</v>
      </c>
      <c r="F28" s="17"/>
      <c r="G28" s="17"/>
      <c r="H28" s="17"/>
      <c r="I28" s="17"/>
      <c r="J28" s="17">
        <f>J27-J26</f>
        <v>1146.1506732000016</v>
      </c>
      <c r="M28" s="20"/>
    </row>
    <row r="29" spans="1:15">
      <c r="A29" s="46">
        <v>45496</v>
      </c>
      <c r="B29" s="14" t="s">
        <v>0</v>
      </c>
      <c r="C29" s="15">
        <v>1500</v>
      </c>
      <c r="D29" s="89">
        <v>11.5</v>
      </c>
      <c r="E29" s="65">
        <f>C29*D29</f>
        <v>17250</v>
      </c>
      <c r="F29" s="17">
        <f>E29*0.002</f>
        <v>34.5</v>
      </c>
      <c r="G29" s="17">
        <f>E29*0.00006</f>
        <v>1.0349999999999999</v>
      </c>
      <c r="H29" s="17">
        <f>E29*0.00001</f>
        <v>0.17250000000000001</v>
      </c>
      <c r="I29" s="17">
        <f>(F29+G29+H29)*0.07</f>
        <v>2.4995249999999998</v>
      </c>
      <c r="J29" s="65">
        <f>E29+F29+I29+G29+H29</f>
        <v>17288.207025</v>
      </c>
    </row>
    <row r="30" spans="1:15">
      <c r="A30" s="46">
        <v>45526</v>
      </c>
      <c r="B30" s="14" t="s">
        <v>2</v>
      </c>
      <c r="C30" s="15">
        <f>C29</f>
        <v>1500</v>
      </c>
      <c r="D30" s="24">
        <v>14.9</v>
      </c>
      <c r="E30" s="16">
        <f>C30*D30</f>
        <v>22350</v>
      </c>
      <c r="F30" s="25">
        <f>E30*0.002</f>
        <v>44.7</v>
      </c>
      <c r="G30" s="24">
        <f>E30*0.000068</f>
        <v>1.5198</v>
      </c>
      <c r="H30" s="24">
        <f>E30*0.00001</f>
        <v>0.22350000000000003</v>
      </c>
      <c r="I30" s="24">
        <f>(F30+G30+H30)*0.07</f>
        <v>3.2510310000000007</v>
      </c>
      <c r="J30" s="24">
        <f>E30-F30-G30-H30-I30</f>
        <v>22300.305669000001</v>
      </c>
      <c r="M30" s="20"/>
    </row>
    <row r="31" spans="1:15">
      <c r="A31" s="66"/>
      <c r="B31" s="28">
        <f>(D30-D29)/D29</f>
        <v>0.29565217391304349</v>
      </c>
      <c r="C31" s="15"/>
      <c r="D31" s="16"/>
      <c r="E31" s="17">
        <f>E30-E29</f>
        <v>5100</v>
      </c>
      <c r="F31" s="17"/>
      <c r="G31" s="17"/>
      <c r="H31" s="17"/>
      <c r="I31" s="17"/>
      <c r="J31" s="17">
        <f>J30-J29</f>
        <v>5012.0986440000015</v>
      </c>
      <c r="M31" s="20"/>
    </row>
    <row r="32" spans="1:15" s="4" customFormat="1">
      <c r="A32" s="46">
        <v>45471</v>
      </c>
      <c r="B32" s="14" t="s">
        <v>0</v>
      </c>
      <c r="C32" s="15">
        <v>1800</v>
      </c>
      <c r="D32" s="89">
        <v>13</v>
      </c>
      <c r="E32" s="65">
        <f>C32*D32</f>
        <v>23400</v>
      </c>
      <c r="F32" s="17">
        <f>E32*0.002</f>
        <v>46.800000000000004</v>
      </c>
      <c r="G32" s="17">
        <f>E32*0.00006</f>
        <v>1.4040000000000001</v>
      </c>
      <c r="H32" s="17">
        <f>E32*0.00001</f>
        <v>0.23400000000000001</v>
      </c>
      <c r="I32" s="17">
        <f>(F32+G32+H32)*0.07</f>
        <v>3.3906600000000009</v>
      </c>
      <c r="J32" s="65">
        <f>E32+F32+I32+G32+H32</f>
        <v>23451.828659999999</v>
      </c>
      <c r="M32" s="6"/>
    </row>
    <row r="33" spans="1:10" s="4" customFormat="1">
      <c r="A33" s="46">
        <v>45531</v>
      </c>
      <c r="B33" s="14" t="s">
        <v>2</v>
      </c>
      <c r="C33" s="15">
        <f>C32</f>
        <v>1800</v>
      </c>
      <c r="D33" s="24">
        <v>16.399999999999999</v>
      </c>
      <c r="E33" s="16">
        <f>C33*D33</f>
        <v>29519.999999999996</v>
      </c>
      <c r="F33" s="25">
        <f>E33*0.002</f>
        <v>59.039999999999992</v>
      </c>
      <c r="G33" s="24">
        <f>E33*0.000068</f>
        <v>2.0073599999999998</v>
      </c>
      <c r="H33" s="24">
        <f>E33*0.00001</f>
        <v>0.29519999999999996</v>
      </c>
      <c r="I33" s="24">
        <f>(F33+G33+H33)*0.07</f>
        <v>4.2939791999999999</v>
      </c>
      <c r="J33" s="24">
        <f>E33-F33-G33-H33-I33</f>
        <v>29454.363460799996</v>
      </c>
    </row>
    <row r="34" spans="1:10" s="4" customFormat="1">
      <c r="A34" s="66"/>
      <c r="B34" s="28">
        <f>(D33-D32)/D32</f>
        <v>0.26153846153846144</v>
      </c>
      <c r="C34" s="15"/>
      <c r="D34" s="16"/>
      <c r="E34" s="17">
        <f>E33-E32</f>
        <v>6119.9999999999964</v>
      </c>
      <c r="F34" s="17"/>
      <c r="G34" s="17"/>
      <c r="H34" s="17"/>
      <c r="I34" s="17"/>
      <c r="J34" s="17">
        <f>J33-J32</f>
        <v>6002.5348007999964</v>
      </c>
    </row>
    <row r="35" spans="1:10">
      <c r="A35" s="46">
        <v>45812</v>
      </c>
      <c r="B35" s="14" t="s">
        <v>0</v>
      </c>
      <c r="C35" s="15">
        <v>2500</v>
      </c>
      <c r="D35" s="38">
        <v>9</v>
      </c>
      <c r="E35" s="65">
        <f>C35*D35</f>
        <v>22500</v>
      </c>
      <c r="F35" s="17">
        <f>E35*0.002</f>
        <v>45</v>
      </c>
      <c r="G35" s="17">
        <f>E35*0.00006</f>
        <v>1.35</v>
      </c>
      <c r="H35" s="17">
        <f>E35*0.00001</f>
        <v>0.22500000000000001</v>
      </c>
      <c r="I35" s="17">
        <f>(F35+G35+H35)*0.07</f>
        <v>3.2602500000000005</v>
      </c>
      <c r="J35" s="65">
        <f>E35+F35+I35+G35+H35</f>
        <v>22549.835249999996</v>
      </c>
    </row>
    <row r="36" spans="1:10" s="4" customFormat="1">
      <c r="A36" s="46">
        <v>45841</v>
      </c>
      <c r="B36" s="14" t="s">
        <v>2</v>
      </c>
      <c r="C36" s="15">
        <f>C35</f>
        <v>2500</v>
      </c>
      <c r="D36" s="24">
        <v>10.199999999999999</v>
      </c>
      <c r="E36" s="16">
        <f>C36*D36</f>
        <v>25500</v>
      </c>
      <c r="F36" s="25">
        <f>E36*0.002</f>
        <v>51</v>
      </c>
      <c r="G36" s="24">
        <f>E36*0.000068</f>
        <v>1.734</v>
      </c>
      <c r="H36" s="24">
        <f>E36*0.00001</f>
        <v>0.255</v>
      </c>
      <c r="I36" s="24">
        <f>(F36+G36+H36)*0.07</f>
        <v>3.7092300000000007</v>
      </c>
      <c r="J36" s="24">
        <f>E36-F36-G36-H36-I36</f>
        <v>25443.301769999998</v>
      </c>
    </row>
    <row r="37" spans="1:10" s="4" customFormat="1">
      <c r="A37" s="66"/>
      <c r="B37" s="28">
        <f>(D36-D35)/D35</f>
        <v>0.13333333333333325</v>
      </c>
      <c r="C37" s="15"/>
      <c r="D37" s="16"/>
      <c r="E37" s="17">
        <f>E36-E35</f>
        <v>3000</v>
      </c>
      <c r="F37" s="17"/>
      <c r="G37" s="17"/>
      <c r="H37" s="17"/>
      <c r="I37" s="17"/>
      <c r="J37" s="17">
        <f>J36-J35</f>
        <v>2893.4665200000018</v>
      </c>
    </row>
    <row r="38" spans="1:10">
      <c r="A38" s="46">
        <v>45796</v>
      </c>
      <c r="B38" s="14" t="s">
        <v>0</v>
      </c>
      <c r="C38" s="15">
        <v>2800</v>
      </c>
      <c r="D38" s="38">
        <v>10.5</v>
      </c>
      <c r="E38" s="65">
        <f>C38*D38</f>
        <v>29400</v>
      </c>
      <c r="F38" s="17">
        <f>E38*0.002</f>
        <v>58.800000000000004</v>
      </c>
      <c r="G38" s="17">
        <f>E38*0.00006</f>
        <v>1.764</v>
      </c>
      <c r="H38" s="17">
        <f>E38*0.00001</f>
        <v>0.29400000000000004</v>
      </c>
      <c r="I38" s="17">
        <f>(F38+G38+H38)*0.07</f>
        <v>4.2600600000000011</v>
      </c>
      <c r="J38" s="65">
        <f>E38+F38+I38+G38+H38</f>
        <v>29465.118060000001</v>
      </c>
    </row>
    <row r="39" spans="1:10" s="4" customFormat="1">
      <c r="A39" s="46">
        <v>45875</v>
      </c>
      <c r="B39" s="14" t="s">
        <v>2</v>
      </c>
      <c r="C39" s="15">
        <f>C38</f>
        <v>2800</v>
      </c>
      <c r="D39" s="24">
        <v>11.6</v>
      </c>
      <c r="E39" s="16">
        <f>C39*D39</f>
        <v>32480</v>
      </c>
      <c r="F39" s="25">
        <f>E39*0.002</f>
        <v>64.960000000000008</v>
      </c>
      <c r="G39" s="24">
        <f>E39*0.000068</f>
        <v>2.2086399999999999</v>
      </c>
      <c r="H39" s="24">
        <f>E39*0.00001</f>
        <v>0.32480000000000003</v>
      </c>
      <c r="I39" s="24">
        <f>(F39+G39+H39)*0.07</f>
        <v>4.7245408000000007</v>
      </c>
      <c r="J39" s="24">
        <f>E39-F39-G39-H39-I39</f>
        <v>32407.7820192</v>
      </c>
    </row>
    <row r="40" spans="1:10" s="4" customFormat="1">
      <c r="A40" s="66"/>
      <c r="B40" s="28">
        <f>(D39-D38)/D38</f>
        <v>0.10476190476190472</v>
      </c>
      <c r="C40" s="15"/>
      <c r="D40" s="16"/>
      <c r="E40" s="17">
        <f>E39-E38</f>
        <v>3080</v>
      </c>
      <c r="F40" s="17"/>
      <c r="G40" s="17"/>
      <c r="H40" s="17"/>
      <c r="I40" s="17"/>
      <c r="J40" s="17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J1" sqref="J1:J104857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4.25</v>
      </c>
      <c r="E10" s="19">
        <f>C10*D10</f>
        <v>21250</v>
      </c>
      <c r="F10" s="19">
        <f>E10*0.002</f>
        <v>42.5</v>
      </c>
      <c r="G10" s="19">
        <f>E10*0.00006</f>
        <v>1.2750000000000001</v>
      </c>
      <c r="H10" s="19">
        <f>E10*0.00001</f>
        <v>0.21250000000000002</v>
      </c>
      <c r="I10" s="19">
        <f>(F10+G10+H10)*0.07</f>
        <v>3.0791249999999999</v>
      </c>
      <c r="J10" s="19">
        <f>E10+F10+I10+G10+H10</f>
        <v>21297.066625000003</v>
      </c>
    </row>
    <row r="11" spans="1:13" s="1" customFormat="1">
      <c r="A11" s="52"/>
      <c r="B11" s="11">
        <f>(D10-D9)/D9</f>
        <v>-0.42953020134228187</v>
      </c>
      <c r="C11" s="9">
        <f>SUM(C9:C10)</f>
        <v>32000</v>
      </c>
      <c r="D11" s="60">
        <f>E11/C11</f>
        <v>6.95</v>
      </c>
      <c r="E11" s="9">
        <f t="shared" ref="E11:J11" si="3">SUM(E9:E10)</f>
        <v>222400</v>
      </c>
      <c r="F11" s="9">
        <f t="shared" si="3"/>
        <v>444.8</v>
      </c>
      <c r="G11" s="9">
        <f t="shared" si="3"/>
        <v>13.344000000000001</v>
      </c>
      <c r="H11" s="9">
        <f t="shared" si="3"/>
        <v>2.2240000000000002</v>
      </c>
      <c r="I11" s="9">
        <f t="shared" si="3"/>
        <v>32.225760000000008</v>
      </c>
      <c r="J11" s="9">
        <f t="shared" si="3"/>
        <v>222892.59375999999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5"/>
  <sheetViews>
    <sheetView topLeftCell="A15" workbookViewId="0">
      <selection activeCell="A34" sqref="A34:J34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  <row r="33" spans="1:15" s="59" customFormat="1" ht="21">
      <c r="A33" s="52">
        <v>45887</v>
      </c>
      <c r="B33" s="12" t="s">
        <v>0</v>
      </c>
      <c r="C33" s="9">
        <f>C34</f>
        <v>10000</v>
      </c>
      <c r="D33" s="43">
        <v>2.62</v>
      </c>
      <c r="E33" s="58">
        <f>C33*D33</f>
        <v>26200</v>
      </c>
      <c r="F33" s="19">
        <f>E33*0.002</f>
        <v>52.4</v>
      </c>
      <c r="G33" s="19">
        <f>E33*0.00006</f>
        <v>1.5720000000000001</v>
      </c>
      <c r="H33" s="19">
        <f>E33*0.00001</f>
        <v>0.26200000000000001</v>
      </c>
      <c r="I33" s="19">
        <f>(F33+G33+H33)*0.07</f>
        <v>3.7963800000000005</v>
      </c>
      <c r="J33" s="58">
        <f>E33+F33+I33+G33+H33</f>
        <v>26258.03038</v>
      </c>
      <c r="K33" s="20"/>
      <c r="L33" s="20"/>
      <c r="M33" s="23"/>
      <c r="N33" s="20"/>
      <c r="O33" s="20"/>
    </row>
    <row r="34" spans="1:15">
      <c r="A34" s="46">
        <v>45908</v>
      </c>
      <c r="B34" s="14" t="s">
        <v>2</v>
      </c>
      <c r="C34" s="15">
        <v>10000</v>
      </c>
      <c r="D34" s="24">
        <v>2.72</v>
      </c>
      <c r="E34" s="16">
        <f>C34*D34</f>
        <v>27200.000000000004</v>
      </c>
      <c r="F34" s="25">
        <f>E34*0.002</f>
        <v>54.400000000000006</v>
      </c>
      <c r="G34" s="24">
        <f>E34*0.000068</f>
        <v>1.8496000000000001</v>
      </c>
      <c r="H34" s="24">
        <f>E34*0.00001</f>
        <v>0.27200000000000008</v>
      </c>
      <c r="I34" s="24">
        <f>(F34+G34+H34)*0.07</f>
        <v>3.9565120000000009</v>
      </c>
      <c r="J34" s="24">
        <f>E34-F34-G34-H34-I34</f>
        <v>27139.521887999999</v>
      </c>
      <c r="K34" s="1"/>
      <c r="L34" s="1"/>
      <c r="M34" s="1"/>
      <c r="N34" s="1"/>
      <c r="O34" s="1"/>
    </row>
    <row r="35" spans="1:15">
      <c r="A35" s="52" t="s">
        <v>3</v>
      </c>
      <c r="B35" s="11">
        <f>(D34-D33)/D33</f>
        <v>3.8167938931297746E-2</v>
      </c>
      <c r="C35" s="9"/>
      <c r="D35" s="10"/>
      <c r="E35" s="19">
        <f>E34-E33</f>
        <v>1000.0000000000036</v>
      </c>
      <c r="F35" s="19"/>
      <c r="G35" s="19"/>
      <c r="H35" s="19"/>
      <c r="I35" s="19"/>
      <c r="J35" s="19">
        <f>J34-J33</f>
        <v>881.49150799999916</v>
      </c>
      <c r="K35" s="1"/>
      <c r="L35" s="1"/>
      <c r="M35" s="1"/>
      <c r="N35" s="1"/>
      <c r="O35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5"/>
  <sheetViews>
    <sheetView tabSelected="1" topLeftCell="A11" workbookViewId="0">
      <selection activeCell="D34" sqref="D34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>
      <c r="A33" s="52">
        <v>45887</v>
      </c>
      <c r="B33" s="12" t="s">
        <v>0</v>
      </c>
      <c r="C33" s="9">
        <v>3000</v>
      </c>
      <c r="D33" s="10">
        <v>26</v>
      </c>
      <c r="E33" s="19">
        <f>C33*D33</f>
        <v>78000</v>
      </c>
      <c r="F33" s="19">
        <f>E33*0.002</f>
        <v>156</v>
      </c>
      <c r="G33" s="19">
        <f>E33*0.000068</f>
        <v>5.3040000000000003</v>
      </c>
      <c r="H33" s="19">
        <f>E33*0.00001</f>
        <v>0.78</v>
      </c>
      <c r="I33" s="19">
        <f>(F33+G33+H33)*0.07</f>
        <v>11.345880000000001</v>
      </c>
      <c r="J33" s="19">
        <f>E33+F33+I33+G33+H33</f>
        <v>78173.429879999996</v>
      </c>
    </row>
    <row r="34" spans="1:14">
      <c r="B34" s="23">
        <f>(D33-D32)/D32</f>
        <v>-0.32951289398280803</v>
      </c>
      <c r="C34" s="21">
        <f>SUM(C32:C33)</f>
        <v>30000</v>
      </c>
      <c r="D34" s="61">
        <f>E34/C34</f>
        <v>37.5</v>
      </c>
      <c r="E34" s="21">
        <f t="shared" ref="E34:J34" si="12">SUM(E32:E33)</f>
        <v>1125000</v>
      </c>
      <c r="F34" s="21">
        <f t="shared" si="12"/>
        <v>2250</v>
      </c>
      <c r="G34" s="21">
        <f t="shared" si="12"/>
        <v>76.500000000000014</v>
      </c>
      <c r="H34" s="21">
        <f t="shared" si="12"/>
        <v>11.25</v>
      </c>
      <c r="I34" s="21">
        <f t="shared" si="12"/>
        <v>163.64250000000001</v>
      </c>
      <c r="J34" s="21">
        <f t="shared" si="12"/>
        <v>1127501.3924999998</v>
      </c>
      <c r="K34" s="23"/>
      <c r="M34" s="20"/>
    </row>
    <row r="35" spans="1:14" s="12" customFormat="1">
      <c r="A35" s="83"/>
      <c r="B35" s="20"/>
      <c r="C35" s="20"/>
      <c r="D35" s="20"/>
      <c r="E35" s="20"/>
      <c r="F35" s="20"/>
      <c r="G35" s="20"/>
      <c r="H35" s="20"/>
      <c r="I35" s="20"/>
      <c r="J35" s="20"/>
    </row>
    <row r="36" spans="1:14" s="29" customFormat="1" ht="18.600000000000001">
      <c r="A36" s="46">
        <v>44846</v>
      </c>
      <c r="B36" s="14" t="s">
        <v>0</v>
      </c>
      <c r="C36" s="15">
        <v>3000</v>
      </c>
      <c r="D36" s="16">
        <v>27.75</v>
      </c>
      <c r="E36" s="17">
        <f>C36*D36</f>
        <v>83250</v>
      </c>
      <c r="F36" s="17">
        <f>E36*0.002</f>
        <v>166.5</v>
      </c>
      <c r="G36" s="17">
        <f>E36*0.000068</f>
        <v>5.6609999999999996</v>
      </c>
      <c r="H36" s="17">
        <f>E36*0.00001</f>
        <v>0.83250000000000002</v>
      </c>
      <c r="I36" s="17">
        <f>(F36+G36+H36)*0.07</f>
        <v>12.109545000000002</v>
      </c>
      <c r="J36" s="17">
        <f>E36+F36+I36+G36+H36</f>
        <v>83435.103044999996</v>
      </c>
      <c r="K36" s="30"/>
      <c r="L36" s="11"/>
      <c r="M36" s="11"/>
    </row>
    <row r="37" spans="1:14">
      <c r="A37" s="46">
        <v>44853</v>
      </c>
      <c r="B37" s="14" t="s">
        <v>2</v>
      </c>
      <c r="C37" s="15">
        <f>C36</f>
        <v>3000</v>
      </c>
      <c r="D37" s="24">
        <v>29.25</v>
      </c>
      <c r="E37" s="16">
        <f>C37*D37</f>
        <v>87750</v>
      </c>
      <c r="F37" s="25">
        <f>E37*0.002</f>
        <v>175.5</v>
      </c>
      <c r="G37" s="24">
        <f>E37*0.000068</f>
        <v>5.9669999999999996</v>
      </c>
      <c r="H37" s="24">
        <f>E37*0.00001</f>
        <v>0.87750000000000006</v>
      </c>
      <c r="I37" s="24">
        <f>(F37+G37+H37)*0.07</f>
        <v>12.764115000000002</v>
      </c>
      <c r="J37" s="24">
        <f>E37-F37-G37-H37-I37</f>
        <v>87554.891384999995</v>
      </c>
    </row>
    <row r="38" spans="1:14">
      <c r="A38" s="46">
        <f>DAYS360(A36,A37)</f>
        <v>7</v>
      </c>
      <c r="B38" s="28">
        <f>(D37-D36)/D36</f>
        <v>5.4054054054054057E-2</v>
      </c>
      <c r="C38" s="15"/>
      <c r="D38" s="16"/>
      <c r="E38" s="17">
        <f>E37-E36</f>
        <v>4500</v>
      </c>
      <c r="F38" s="17"/>
      <c r="G38" s="17"/>
      <c r="H38" s="17"/>
      <c r="I38" s="17"/>
      <c r="J38" s="17">
        <f>J37-J36</f>
        <v>4119.7883399999992</v>
      </c>
    </row>
    <row r="39" spans="1:14" s="59" customFormat="1" ht="21">
      <c r="A39" s="7">
        <v>45161</v>
      </c>
      <c r="C39" s="9">
        <f>C40</f>
        <v>3000</v>
      </c>
      <c r="D39" s="60">
        <v>0.25</v>
      </c>
      <c r="E39" s="56">
        <v>0</v>
      </c>
      <c r="F39" s="30">
        <v>0</v>
      </c>
      <c r="G39" s="56">
        <v>0</v>
      </c>
      <c r="H39" s="10">
        <f>G39-E39</f>
        <v>0</v>
      </c>
      <c r="I39" s="11">
        <v>0</v>
      </c>
      <c r="J39" s="57">
        <f>C39*D39*0.9</f>
        <v>675</v>
      </c>
      <c r="K39" s="10"/>
      <c r="L39" s="12"/>
      <c r="M39" s="58"/>
      <c r="N39" s="58"/>
    </row>
    <row r="40" spans="1:14">
      <c r="A40" s="46">
        <v>44854</v>
      </c>
      <c r="B40" s="14" t="s">
        <v>0</v>
      </c>
      <c r="C40" s="15">
        <v>3000</v>
      </c>
      <c r="D40" s="16">
        <v>27.75</v>
      </c>
      <c r="E40" s="17">
        <f>C40*D40</f>
        <v>83250</v>
      </c>
      <c r="F40" s="17">
        <f>E40*0.002</f>
        <v>166.5</v>
      </c>
      <c r="G40" s="17">
        <f>E40*0.000068</f>
        <v>5.6609999999999996</v>
      </c>
      <c r="H40" s="17">
        <f>E40*0.00001</f>
        <v>0.83250000000000002</v>
      </c>
      <c r="I40" s="17">
        <f>(F40+G40+H40)*0.07</f>
        <v>12.109545000000002</v>
      </c>
      <c r="J40" s="17">
        <f>E40+F40+I40+G40+H40</f>
        <v>83435.103044999996</v>
      </c>
      <c r="M40" s="20"/>
    </row>
    <row r="41" spans="1:14">
      <c r="A41" s="46">
        <v>45877</v>
      </c>
      <c r="B41" s="14" t="s">
        <v>2</v>
      </c>
      <c r="C41" s="15">
        <f>C40</f>
        <v>3000</v>
      </c>
      <c r="D41" s="24">
        <v>31</v>
      </c>
      <c r="E41" s="16">
        <f>C41*D41</f>
        <v>93000</v>
      </c>
      <c r="F41" s="25">
        <f>E41*0.002</f>
        <v>186</v>
      </c>
      <c r="G41" s="24">
        <f>E41*0.000068</f>
        <v>6.3239999999999998</v>
      </c>
      <c r="H41" s="24">
        <f>E41*0.00001</f>
        <v>0.93</v>
      </c>
      <c r="I41" s="24">
        <f>(F41+G41+H41)*0.07</f>
        <v>13.527780000000003</v>
      </c>
      <c r="J41" s="24">
        <f>E41-F41-G41-H41-I41</f>
        <v>92793.21822000001</v>
      </c>
    </row>
    <row r="42" spans="1:14">
      <c r="A42" s="46"/>
      <c r="B42" s="28">
        <f>J42/J40</f>
        <v>0.11216040771176126</v>
      </c>
      <c r="C42" s="15"/>
      <c r="D42" s="16"/>
      <c r="E42" s="17">
        <f>E41-E40</f>
        <v>9750</v>
      </c>
      <c r="F42" s="17"/>
      <c r="G42" s="17"/>
      <c r="H42" s="17"/>
      <c r="I42" s="17"/>
      <c r="J42" s="17">
        <f>J41-J40</f>
        <v>9358.1151750000136</v>
      </c>
    </row>
    <row r="43" spans="1:14">
      <c r="A43" s="46">
        <v>45887</v>
      </c>
      <c r="B43" s="14" t="s">
        <v>0</v>
      </c>
      <c r="C43" s="15">
        <v>3000</v>
      </c>
      <c r="D43" s="16">
        <v>28</v>
      </c>
      <c r="E43" s="17">
        <f>C43*D43</f>
        <v>84000</v>
      </c>
      <c r="F43" s="17">
        <f>E43*0.002</f>
        <v>168</v>
      </c>
      <c r="G43" s="17">
        <f>E43*0.000068</f>
        <v>5.7119999999999997</v>
      </c>
      <c r="H43" s="17">
        <f>E43*0.00001</f>
        <v>0.84000000000000008</v>
      </c>
      <c r="I43" s="17">
        <f>(F43+G43+H43)*0.07</f>
        <v>12.218640000000001</v>
      </c>
      <c r="J43" s="17">
        <f>E43+F43+I43+G43+H43</f>
        <v>84186.770640000002</v>
      </c>
    </row>
    <row r="44" spans="1:14">
      <c r="A44" s="46">
        <v>45877</v>
      </c>
      <c r="B44" s="14" t="s">
        <v>2</v>
      </c>
      <c r="C44" s="15">
        <f>C43</f>
        <v>3000</v>
      </c>
      <c r="D44" s="24">
        <v>31</v>
      </c>
      <c r="E44" s="16">
        <f>C44*D44</f>
        <v>93000</v>
      </c>
      <c r="F44" s="25">
        <f>E44*0.002</f>
        <v>186</v>
      </c>
      <c r="G44" s="24">
        <f>E44*0.000068</f>
        <v>6.3239999999999998</v>
      </c>
      <c r="H44" s="24">
        <f>E44*0.00001</f>
        <v>0.93</v>
      </c>
      <c r="I44" s="24">
        <f>(F44+G44+H44)*0.07</f>
        <v>13.527780000000003</v>
      </c>
      <c r="J44" s="24">
        <f>E44-F44-G44-H44-I44</f>
        <v>92793.21822000001</v>
      </c>
    </row>
    <row r="45" spans="1:14">
      <c r="A45" s="46"/>
      <c r="B45" s="28">
        <f>J45/J43</f>
        <v>0.1022304040714776</v>
      </c>
      <c r="C45" s="15"/>
      <c r="D45" s="16"/>
      <c r="E45" s="17">
        <f>E44-E43</f>
        <v>9000</v>
      </c>
      <c r="F45" s="17"/>
      <c r="G45" s="17"/>
      <c r="H45" s="17"/>
      <c r="I45" s="17"/>
      <c r="J45" s="17">
        <f>J44-J43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A6" sqref="A6:XFD8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9.5</v>
      </c>
      <c r="E3" s="19">
        <f>C3*D3</f>
        <v>19000</v>
      </c>
      <c r="F3" s="19">
        <f>E3*0.002</f>
        <v>38</v>
      </c>
      <c r="G3" s="19">
        <f>E3*0.00006</f>
        <v>1.1400000000000001</v>
      </c>
      <c r="H3" s="19">
        <f>E3*0.00001</f>
        <v>0.19</v>
      </c>
      <c r="I3" s="19">
        <f>(F3+G3+H3)*0.07</f>
        <v>2.7531000000000003</v>
      </c>
      <c r="J3" s="19">
        <f>E3+F3+I3+G3+H3</f>
        <v>19042.0831</v>
      </c>
      <c r="K3" s="30"/>
      <c r="L3" s="10"/>
      <c r="M3" s="11"/>
    </row>
    <row r="4" spans="1:14" s="59" customFormat="1" ht="21">
      <c r="A4" s="52"/>
      <c r="B4" s="72">
        <f>(D3-D2)/D2</f>
        <v>-0.63461538461538458</v>
      </c>
      <c r="C4" s="9">
        <f>SUM(C2:C3)</f>
        <v>3000</v>
      </c>
      <c r="D4" s="60">
        <f>E4/C4</f>
        <v>15</v>
      </c>
      <c r="E4" s="9">
        <f t="shared" ref="E4:J4" si="0">SUM(E2:E3)</f>
        <v>45000</v>
      </c>
      <c r="F4" s="9">
        <f t="shared" si="0"/>
        <v>90</v>
      </c>
      <c r="G4" s="9">
        <f t="shared" si="0"/>
        <v>2.7</v>
      </c>
      <c r="H4" s="9">
        <f t="shared" si="0"/>
        <v>0.45</v>
      </c>
      <c r="I4" s="9">
        <f t="shared" si="0"/>
        <v>6.5205000000000002</v>
      </c>
      <c r="J4" s="9">
        <f t="shared" si="0"/>
        <v>45099.6705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10"/>
  <sheetViews>
    <sheetView workbookViewId="0">
      <selection activeCell="D10" sqref="D10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36">
        <v>45728</v>
      </c>
      <c r="B3" s="14" t="s">
        <v>0</v>
      </c>
      <c r="C3" s="15">
        <v>4000</v>
      </c>
      <c r="D3" s="16">
        <v>23.1</v>
      </c>
      <c r="E3" s="17">
        <f>C3*D3</f>
        <v>92400</v>
      </c>
      <c r="F3" s="17">
        <f>E3*0.002</f>
        <v>184.8</v>
      </c>
      <c r="G3" s="17">
        <f>E3*0.00006</f>
        <v>5.5440000000000005</v>
      </c>
      <c r="H3" s="17">
        <f>E3*0.00001</f>
        <v>0.92400000000000004</v>
      </c>
      <c r="I3" s="17">
        <f>(F3+G3+H3)*0.07</f>
        <v>13.388760000000003</v>
      </c>
      <c r="J3" s="17">
        <f>E3+F3+I3+G3+H3</f>
        <v>92604.656759999998</v>
      </c>
      <c r="K3" s="30"/>
      <c r="L3" s="10"/>
      <c r="M3" s="11"/>
    </row>
    <row r="4" spans="1:14" s="59" customFormat="1" ht="21">
      <c r="A4" s="46"/>
      <c r="B4" s="71">
        <f>(D3-D2)/D2</f>
        <v>-7.228915662650591E-2</v>
      </c>
      <c r="C4" s="15">
        <f>SUM(C2:C3)</f>
        <v>8000</v>
      </c>
      <c r="D4" s="37">
        <f>E4/C4</f>
        <v>24</v>
      </c>
      <c r="E4" s="15">
        <f t="shared" ref="E4:J4" si="0">SUM(E2:E3)</f>
        <v>192000</v>
      </c>
      <c r="F4" s="15">
        <f t="shared" si="0"/>
        <v>384</v>
      </c>
      <c r="G4" s="15">
        <f t="shared" si="0"/>
        <v>11.52</v>
      </c>
      <c r="H4" s="15">
        <f t="shared" si="0"/>
        <v>1.9200000000000002</v>
      </c>
      <c r="I4" s="15">
        <f t="shared" si="0"/>
        <v>27.820800000000006</v>
      </c>
      <c r="J4" s="15">
        <f t="shared" si="0"/>
        <v>192425.26079999999</v>
      </c>
      <c r="K4" s="10"/>
      <c r="L4" s="12"/>
      <c r="M4" s="58"/>
      <c r="N4" s="58"/>
    </row>
    <row r="5" spans="1:14" s="12" customFormat="1">
      <c r="A5" s="63">
        <v>45728</v>
      </c>
      <c r="B5" s="12" t="s">
        <v>0</v>
      </c>
      <c r="C5" s="9">
        <v>4000</v>
      </c>
      <c r="D5" s="10">
        <v>21</v>
      </c>
      <c r="E5" s="19">
        <f>C5*D5</f>
        <v>84000</v>
      </c>
      <c r="F5" s="19">
        <f>E5*0.002</f>
        <v>168</v>
      </c>
      <c r="G5" s="19">
        <f>E5*0.00006</f>
        <v>5.04</v>
      </c>
      <c r="H5" s="19">
        <f>E5*0.00001</f>
        <v>0.84000000000000008</v>
      </c>
      <c r="I5" s="19">
        <f>(F5+G5+H5)*0.07</f>
        <v>12.171600000000002</v>
      </c>
      <c r="J5" s="19">
        <f>E5+F5+I5+G5+H5</f>
        <v>84186.051599999992</v>
      </c>
      <c r="K5" s="30"/>
      <c r="L5" s="10"/>
      <c r="M5" s="11"/>
    </row>
    <row r="6" spans="1:14" s="59" customFormat="1" ht="21">
      <c r="A6" s="52"/>
      <c r="B6" s="72">
        <f>(D5-D4)/D4</f>
        <v>-0.125</v>
      </c>
      <c r="C6" s="9">
        <f>SUM(C4:C5)</f>
        <v>12000</v>
      </c>
      <c r="D6" s="60">
        <f>E6/C6</f>
        <v>23</v>
      </c>
      <c r="E6" s="9">
        <f t="shared" ref="E6:J6" si="1">SUM(E4:E5)</f>
        <v>276000</v>
      </c>
      <c r="F6" s="9">
        <f t="shared" si="1"/>
        <v>552</v>
      </c>
      <c r="G6" s="9">
        <f t="shared" si="1"/>
        <v>16.559999999999999</v>
      </c>
      <c r="H6" s="9">
        <f t="shared" si="1"/>
        <v>2.7600000000000002</v>
      </c>
      <c r="I6" s="9">
        <f t="shared" si="1"/>
        <v>39.992400000000004</v>
      </c>
      <c r="J6" s="9">
        <f t="shared" si="1"/>
        <v>276611.3124</v>
      </c>
      <c r="K6" s="10"/>
      <c r="L6" s="12"/>
      <c r="M6" s="58"/>
      <c r="N6" s="58"/>
    </row>
    <row r="8" spans="1:14" s="12" customFormat="1">
      <c r="A8" s="36">
        <v>45175</v>
      </c>
      <c r="B8" s="14" t="s">
        <v>0</v>
      </c>
      <c r="C8" s="15">
        <v>8000</v>
      </c>
      <c r="D8" s="16">
        <v>24</v>
      </c>
      <c r="E8" s="17">
        <v>192000</v>
      </c>
      <c r="F8" s="17">
        <v>384</v>
      </c>
      <c r="G8" s="17">
        <v>11.52</v>
      </c>
      <c r="H8" s="17">
        <v>1.9200000000000002</v>
      </c>
      <c r="I8" s="17">
        <v>27.820800000000006</v>
      </c>
      <c r="J8" s="17">
        <v>192425.26079999999</v>
      </c>
      <c r="K8" s="27"/>
      <c r="L8" s="16"/>
      <c r="M8" s="28"/>
    </row>
    <row r="9" spans="1:14" s="1" customFormat="1">
      <c r="A9" s="52">
        <v>44923</v>
      </c>
      <c r="B9" s="12" t="s">
        <v>2</v>
      </c>
      <c r="C9" s="9">
        <f>C8</f>
        <v>8000</v>
      </c>
      <c r="D9" s="32">
        <v>26.5</v>
      </c>
      <c r="E9" s="10">
        <f>C9*D9</f>
        <v>212000</v>
      </c>
      <c r="F9" s="33">
        <f>E9*0.002</f>
        <v>424</v>
      </c>
      <c r="G9" s="32">
        <f>E9*0.000068</f>
        <v>14.416</v>
      </c>
      <c r="H9" s="32">
        <f>E9*0.00001</f>
        <v>2.12</v>
      </c>
      <c r="I9" s="32">
        <f>(F9+G9+H9)*0.07</f>
        <v>30.837520000000001</v>
      </c>
      <c r="J9" s="32">
        <f>E9-F9-G9-H9-I9</f>
        <v>211528.62648000001</v>
      </c>
    </row>
    <row r="10" spans="1:14" s="1" customFormat="1">
      <c r="A10" s="52" t="s">
        <v>3</v>
      </c>
      <c r="B10" s="11">
        <f>J10/J8</f>
        <v>9.9276808047854895E-2</v>
      </c>
      <c r="C10" s="9"/>
      <c r="D10" s="10"/>
      <c r="E10" s="19">
        <f>E9-E8</f>
        <v>20000</v>
      </c>
      <c r="F10" s="19"/>
      <c r="G10" s="19"/>
      <c r="H10" s="19"/>
      <c r="I10" s="19"/>
      <c r="J10" s="19">
        <f>J9-J8</f>
        <v>19103.365680000017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13">
        <v>45846</v>
      </c>
      <c r="B5" s="14" t="s">
        <v>0</v>
      </c>
      <c r="C5" s="15">
        <v>5000</v>
      </c>
      <c r="D5" s="38">
        <v>8.8000000000000007</v>
      </c>
      <c r="E5" s="17">
        <f>C5*D5</f>
        <v>44000</v>
      </c>
      <c r="F5" s="17">
        <f>E5*0.002</f>
        <v>88</v>
      </c>
      <c r="G5" s="17">
        <f>E5*0.000068</f>
        <v>2.992</v>
      </c>
      <c r="H5" s="17">
        <f>E5*0.00001</f>
        <v>0.44000000000000006</v>
      </c>
      <c r="I5" s="17">
        <f>(F5+G5+H5)*0.07</f>
        <v>6.400240000000001</v>
      </c>
      <c r="J5" s="17">
        <f>E5+F5+I5+G5+H5</f>
        <v>44097.832240000003</v>
      </c>
      <c r="M5" s="20"/>
    </row>
    <row r="6" spans="1:14" s="59" customFormat="1" ht="21">
      <c r="A6" s="39"/>
      <c r="B6" s="6">
        <f>(D5-D4)/D4</f>
        <v>-0.28455284552845528</v>
      </c>
      <c r="C6" s="5">
        <f>SUM(C4:C5)</f>
        <v>25000</v>
      </c>
      <c r="D6" s="34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3"/>
      <c r="L6" s="20"/>
      <c r="M6" s="20"/>
      <c r="N6" s="20"/>
    </row>
    <row r="7" spans="1:14">
      <c r="A7" s="7">
        <v>45846</v>
      </c>
      <c r="B7" s="12" t="s">
        <v>0</v>
      </c>
      <c r="C7" s="9">
        <v>5000</v>
      </c>
      <c r="D7" s="43">
        <v>8</v>
      </c>
      <c r="E7" s="19">
        <f>C7*D7</f>
        <v>40000</v>
      </c>
      <c r="F7" s="19">
        <f>E7*0.002</f>
        <v>80</v>
      </c>
      <c r="G7" s="19">
        <f>E7*0.000068</f>
        <v>2.72</v>
      </c>
      <c r="H7" s="19">
        <f>E7*0.00001</f>
        <v>0.4</v>
      </c>
      <c r="I7" s="19">
        <f>(F7+G7+H7)*0.07</f>
        <v>5.8184000000000005</v>
      </c>
      <c r="J7" s="19">
        <f>E7+F7+I7+G7+H7</f>
        <v>40088.938399999999</v>
      </c>
      <c r="M7" s="20"/>
    </row>
    <row r="8" spans="1:14" s="59" customFormat="1" ht="21">
      <c r="A8" s="41"/>
      <c r="B8" s="70">
        <f>(D7-D6)/D6</f>
        <v>-0.31034482758620685</v>
      </c>
      <c r="C8" s="21">
        <f>SUM(C6:C7)</f>
        <v>30000</v>
      </c>
      <c r="D8" s="31">
        <f>E8/C8</f>
        <v>11</v>
      </c>
      <c r="E8" s="21">
        <f t="shared" ref="E8:J8" si="2">SUM(E6:E7)</f>
        <v>330000</v>
      </c>
      <c r="F8" s="21">
        <f t="shared" si="2"/>
        <v>660</v>
      </c>
      <c r="G8" s="21">
        <f t="shared" si="2"/>
        <v>21.439999999999998</v>
      </c>
      <c r="H8" s="21">
        <f t="shared" si="2"/>
        <v>3.3</v>
      </c>
      <c r="I8" s="21">
        <f t="shared" si="2"/>
        <v>47.93180000000001</v>
      </c>
      <c r="J8" s="21">
        <f t="shared" si="2"/>
        <v>330732.67180000001</v>
      </c>
      <c r="K8" s="23"/>
      <c r="L8" s="20"/>
      <c r="M8" s="20"/>
      <c r="N8" s="20"/>
    </row>
    <row r="9" spans="1:14">
      <c r="A9" s="13"/>
      <c r="B9" s="14"/>
      <c r="C9" s="15"/>
      <c r="D9" s="38"/>
      <c r="E9" s="17"/>
      <c r="F9" s="17"/>
      <c r="G9" s="17"/>
      <c r="H9" s="17"/>
      <c r="I9" s="17"/>
      <c r="J9" s="17"/>
      <c r="M9" s="20"/>
    </row>
    <row r="10" spans="1:14" s="87" customFormat="1" ht="20.399999999999999">
      <c r="A10" s="46">
        <v>45524</v>
      </c>
      <c r="B10" s="90"/>
      <c r="C10" s="15">
        <v>5000</v>
      </c>
      <c r="D10" s="37">
        <v>0.193</v>
      </c>
      <c r="E10" s="91"/>
      <c r="F10" s="27"/>
      <c r="G10" s="91"/>
      <c r="H10" s="16"/>
      <c r="I10" s="92">
        <v>965</v>
      </c>
      <c r="J10" s="92">
        <v>868.5</v>
      </c>
      <c r="K10" s="10"/>
      <c r="L10" s="12"/>
      <c r="M10" s="58"/>
      <c r="N10" s="58"/>
    </row>
    <row r="11" spans="1:14" s="87" customFormat="1">
      <c r="A11" s="46">
        <v>44956</v>
      </c>
      <c r="B11" s="14" t="s">
        <v>0</v>
      </c>
      <c r="C11" s="15">
        <v>5000</v>
      </c>
      <c r="D11" s="38">
        <v>8.6</v>
      </c>
      <c r="E11" s="17">
        <v>43000</v>
      </c>
      <c r="F11" s="17">
        <v>86</v>
      </c>
      <c r="G11" s="17">
        <v>2.58</v>
      </c>
      <c r="H11" s="17">
        <v>0.43000000000000005</v>
      </c>
      <c r="I11" s="17">
        <v>6.2307000000000006</v>
      </c>
      <c r="J11" s="17">
        <v>43095.240700000002</v>
      </c>
      <c r="K11" s="1"/>
      <c r="L11" s="1"/>
      <c r="M11" s="1"/>
      <c r="N11" s="1"/>
    </row>
    <row r="12" spans="1:14" s="1" customFormat="1">
      <c r="A12" s="46">
        <v>45525</v>
      </c>
      <c r="B12" s="14" t="s">
        <v>2</v>
      </c>
      <c r="C12" s="15">
        <v>5000</v>
      </c>
      <c r="D12" s="24">
        <v>10.1</v>
      </c>
      <c r="E12" s="16">
        <v>50500</v>
      </c>
      <c r="F12" s="25">
        <v>101</v>
      </c>
      <c r="G12" s="24">
        <v>3.4340000000000002</v>
      </c>
      <c r="H12" s="24">
        <v>0.505</v>
      </c>
      <c r="I12" s="24">
        <v>7.3457300000000005</v>
      </c>
      <c r="J12" s="24">
        <v>50387.715270000001</v>
      </c>
    </row>
    <row r="13" spans="1:14" s="1" customFormat="1">
      <c r="A13" s="46"/>
      <c r="B13" s="14"/>
      <c r="C13" s="15"/>
      <c r="D13" s="24"/>
      <c r="E13" s="16"/>
      <c r="F13" s="25"/>
      <c r="G13" s="24"/>
      <c r="H13" s="24"/>
      <c r="I13" s="24"/>
      <c r="J13" s="24"/>
    </row>
    <row r="14" spans="1:14">
      <c r="A14" s="46" t="s">
        <v>3</v>
      </c>
      <c r="B14" s="14"/>
      <c r="C14" s="15"/>
      <c r="D14" s="16"/>
      <c r="E14" s="17">
        <v>7500</v>
      </c>
      <c r="F14" s="17"/>
      <c r="G14" s="17"/>
      <c r="H14" s="17"/>
      <c r="I14" s="17"/>
      <c r="J14" s="17">
        <v>7292.4745699999985</v>
      </c>
      <c r="K14" s="1"/>
      <c r="L14" s="1"/>
      <c r="M14" s="1"/>
      <c r="N14" s="1"/>
    </row>
    <row r="15" spans="1:14">
      <c r="A15" s="51"/>
      <c r="B15" s="87"/>
      <c r="C15" s="48"/>
      <c r="D15" s="49"/>
      <c r="E15" s="87"/>
      <c r="F15" s="87"/>
      <c r="G15" s="87"/>
      <c r="H15" s="87"/>
      <c r="I15" s="87"/>
      <c r="J15" s="93">
        <v>8160.9745699999985</v>
      </c>
      <c r="K15" s="1"/>
      <c r="L15" s="1"/>
      <c r="M15" s="1"/>
      <c r="N15" s="1"/>
    </row>
    <row r="16" spans="1:14" ht="20.399999999999999">
      <c r="A16" s="46">
        <v>45524</v>
      </c>
      <c r="B16" s="90"/>
      <c r="C16" s="15">
        <v>5000</v>
      </c>
      <c r="D16" s="37">
        <v>0.193</v>
      </c>
      <c r="E16" s="91"/>
      <c r="F16" s="27"/>
      <c r="G16" s="91"/>
      <c r="H16" s="16"/>
      <c r="I16" s="92">
        <v>965</v>
      </c>
      <c r="J16" s="92">
        <v>868.5</v>
      </c>
      <c r="K16" s="10"/>
      <c r="L16" s="12"/>
      <c r="M16" s="58"/>
      <c r="N16" s="58"/>
    </row>
    <row r="17" spans="1:14">
      <c r="A17" s="13">
        <v>45436</v>
      </c>
      <c r="B17" s="14" t="s">
        <v>0</v>
      </c>
      <c r="C17" s="15">
        <v>5000</v>
      </c>
      <c r="D17" s="89">
        <v>8.8000000000000007</v>
      </c>
      <c r="E17" s="17">
        <v>44000</v>
      </c>
      <c r="F17" s="17">
        <v>88</v>
      </c>
      <c r="G17" s="17">
        <v>2.992</v>
      </c>
      <c r="H17" s="17">
        <v>0.44000000000000006</v>
      </c>
      <c r="I17" s="17">
        <v>6.400240000000001</v>
      </c>
      <c r="J17" s="17">
        <v>44097.832240000003</v>
      </c>
      <c r="M17" s="20"/>
    </row>
    <row r="18" spans="1:14">
      <c r="A18" s="46">
        <v>45530</v>
      </c>
      <c r="B18" s="14" t="s">
        <v>2</v>
      </c>
      <c r="C18" s="15">
        <v>5000</v>
      </c>
      <c r="D18" s="24">
        <v>10.3</v>
      </c>
      <c r="E18" s="16">
        <v>51500</v>
      </c>
      <c r="F18" s="25">
        <v>103</v>
      </c>
      <c r="G18" s="24">
        <v>3.5019999999999998</v>
      </c>
      <c r="H18" s="24">
        <v>0.51500000000000001</v>
      </c>
      <c r="I18" s="24">
        <v>7.4911900000000005</v>
      </c>
      <c r="J18" s="24">
        <v>51385.49181</v>
      </c>
      <c r="K18" s="1"/>
      <c r="L18" s="1"/>
      <c r="M18" s="1"/>
      <c r="N18" s="1"/>
    </row>
    <row r="19" spans="1:14">
      <c r="A19" s="46"/>
      <c r="B19" s="28">
        <v>0.17045454545454544</v>
      </c>
      <c r="C19" s="15"/>
      <c r="D19" s="24"/>
      <c r="E19" s="16"/>
      <c r="F19" s="25"/>
      <c r="G19" s="24"/>
      <c r="H19" s="24"/>
      <c r="I19" s="24"/>
      <c r="J19" s="24"/>
      <c r="K19" s="1"/>
      <c r="L19" s="1"/>
      <c r="M19" s="1"/>
      <c r="N19" s="1"/>
    </row>
    <row r="20" spans="1:14">
      <c r="A20" s="46" t="s">
        <v>3</v>
      </c>
      <c r="B20" s="14"/>
      <c r="C20" s="15"/>
      <c r="D20" s="16"/>
      <c r="E20" s="17">
        <v>7500</v>
      </c>
      <c r="F20" s="17"/>
      <c r="G20" s="17"/>
      <c r="H20" s="17"/>
      <c r="I20" s="17"/>
      <c r="J20" s="17">
        <v>7287.6595699999962</v>
      </c>
      <c r="K20" s="1"/>
      <c r="L20" s="1"/>
      <c r="M20" s="1"/>
      <c r="N20" s="1"/>
    </row>
    <row r="21" spans="1:14">
      <c r="A21" s="51"/>
      <c r="B21" s="87"/>
      <c r="C21" s="48"/>
      <c r="D21" s="49"/>
      <c r="E21" s="87"/>
      <c r="F21" s="87"/>
      <c r="G21" s="87"/>
      <c r="H21" s="87"/>
      <c r="I21" s="87"/>
      <c r="J21" s="93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1.84</v>
      </c>
      <c r="E3" s="19">
        <f>C3*D3</f>
        <v>16560</v>
      </c>
      <c r="F3" s="19">
        <f>E3*0.002</f>
        <v>33.119999999999997</v>
      </c>
      <c r="G3" s="19">
        <f>E3*0.00006</f>
        <v>0.99360000000000004</v>
      </c>
      <c r="H3" s="19">
        <f>E3*0.00001</f>
        <v>0.16560000000000002</v>
      </c>
      <c r="I3" s="19">
        <f>(F3+G3+H3)*0.07</f>
        <v>2.3995440000000001</v>
      </c>
      <c r="J3" s="19">
        <f>E3+F3+I3+G3+H3</f>
        <v>16596.678744000001</v>
      </c>
    </row>
    <row r="4" spans="1:13" s="18" customFormat="1" ht="15.6">
      <c r="A4" s="52"/>
      <c r="B4" s="11">
        <f>(D3-D2)/D2</f>
        <v>-0.62903225806451613</v>
      </c>
      <c r="C4" s="9">
        <f>C2+C3</f>
        <v>18000</v>
      </c>
      <c r="D4" s="43">
        <f>E4/C4</f>
        <v>3.4</v>
      </c>
      <c r="E4" s="9">
        <f t="shared" ref="E4:J4" si="0">E2+E3</f>
        <v>61200</v>
      </c>
      <c r="F4" s="9">
        <f t="shared" si="0"/>
        <v>122.4</v>
      </c>
      <c r="G4" s="9">
        <f t="shared" si="0"/>
        <v>3.6719999999999997</v>
      </c>
      <c r="H4" s="9">
        <f t="shared" si="0"/>
        <v>0.6120000000000001</v>
      </c>
      <c r="I4" s="9">
        <f t="shared" si="0"/>
        <v>8.8678799999999995</v>
      </c>
      <c r="J4" s="9">
        <f t="shared" si="0"/>
        <v>61335.551879999999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23"/>
  <sheetViews>
    <sheetView topLeftCell="A7" workbookViewId="0">
      <selection activeCell="J19" sqref="J19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45895</v>
      </c>
      <c r="B11" s="14" t="s">
        <v>0</v>
      </c>
      <c r="C11" s="15">
        <v>5000</v>
      </c>
      <c r="D11" s="16">
        <v>24.1</v>
      </c>
      <c r="E11" s="17">
        <f>C11*D11</f>
        <v>120500</v>
      </c>
      <c r="F11" s="17">
        <f>E11*0.002</f>
        <v>241</v>
      </c>
      <c r="G11" s="17">
        <f>E11*0.00006</f>
        <v>7.23</v>
      </c>
      <c r="H11" s="17">
        <f>E11*0.00001</f>
        <v>1.2050000000000001</v>
      </c>
      <c r="I11" s="17">
        <f>(F11+G11+H11)*0.07</f>
        <v>17.460450000000002</v>
      </c>
      <c r="J11" s="17">
        <f>E11+F11+I11+G11+H11</f>
        <v>120766.89545</v>
      </c>
    </row>
    <row r="12" spans="1:14" s="20" customFormat="1">
      <c r="A12" s="52">
        <v>45896</v>
      </c>
      <c r="B12" s="12" t="s">
        <v>2</v>
      </c>
      <c r="C12" s="9">
        <f>C11</f>
        <v>5000</v>
      </c>
      <c r="D12" s="32">
        <v>24.4</v>
      </c>
      <c r="E12" s="10">
        <f>C12*D12</f>
        <v>122000</v>
      </c>
      <c r="F12" s="33">
        <f>E12*0.002</f>
        <v>244</v>
      </c>
      <c r="G12" s="32">
        <f>E12*0.000068</f>
        <v>8.2959999999999994</v>
      </c>
      <c r="H12" s="32">
        <f>E12*0.00001</f>
        <v>1.2200000000000002</v>
      </c>
      <c r="I12" s="32">
        <f>(F12+G12+H12)*0.07</f>
        <v>17.746120000000001</v>
      </c>
      <c r="J12" s="32">
        <f>E12-F12-G12-H12-I12</f>
        <v>121728.73788</v>
      </c>
    </row>
    <row r="13" spans="1:14" s="20" customFormat="1">
      <c r="A13" s="35"/>
      <c r="B13" s="11">
        <f>(D12-D11)/D11</f>
        <v>1.2448132780082869E-2</v>
      </c>
      <c r="C13" s="9"/>
      <c r="D13" s="10"/>
      <c r="E13" s="19">
        <f>E12-E11</f>
        <v>1500</v>
      </c>
      <c r="F13" s="19"/>
      <c r="G13" s="19"/>
      <c r="H13" s="19"/>
      <c r="I13" s="19"/>
      <c r="J13" s="19">
        <f>J12-J11</f>
        <v>961.84243000000424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46">
        <v>45908</v>
      </c>
      <c r="B17" s="14" t="s">
        <v>2</v>
      </c>
      <c r="C17" s="15">
        <f>C16</f>
        <v>5000</v>
      </c>
      <c r="D17" s="24">
        <v>23.4</v>
      </c>
      <c r="E17" s="16">
        <f>C17*D17</f>
        <v>117000</v>
      </c>
      <c r="F17" s="25">
        <f>E17*0.002</f>
        <v>234</v>
      </c>
      <c r="G17" s="24">
        <f>E17*0.000068</f>
        <v>7.9559999999999995</v>
      </c>
      <c r="H17" s="24">
        <f>E17*0.00001</f>
        <v>1.1700000000000002</v>
      </c>
      <c r="I17" s="24">
        <f>(F17+G17+H17)*0.07</f>
        <v>17.018820000000002</v>
      </c>
      <c r="J17" s="24">
        <f>E17-F17-G17-H17-I17</f>
        <v>116739.85518</v>
      </c>
    </row>
    <row r="18" spans="1:10" s="20" customFormat="1">
      <c r="A18" s="66"/>
      <c r="B18" s="28">
        <f>(D17-D16)/D16</f>
        <v>-2.9045643153527086E-2</v>
      </c>
      <c r="C18" s="15"/>
      <c r="D18" s="16"/>
      <c r="E18" s="17">
        <f>E17-E16</f>
        <v>-3500</v>
      </c>
      <c r="F18" s="17"/>
      <c r="G18" s="17"/>
      <c r="H18" s="17"/>
      <c r="I18" s="17"/>
      <c r="J18" s="17">
        <f>J17-J16</f>
        <v>-4027.0402699999977</v>
      </c>
    </row>
    <row r="19" spans="1:10">
      <c r="J19" s="99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2025-09-08T13:10:41Z</dcterms:modified>
  <cp:category/>
  <cp:contentStatus/>
</cp:coreProperties>
</file>