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95" documentId="13_ncr:1_{952C9640-4145-4BFE-A933-8C66170A3FDB}" xr6:coauthVersionLast="47" xr6:coauthVersionMax="47" xr10:uidLastSave="{27ABDDDF-ECB1-4C12-9E7E-2F4249EF1BA8}"/>
  <bookViews>
    <workbookView xWindow="24" yWindow="48" windowWidth="22104" windowHeight="10476" tabRatio="461" firstSheet="18" activeTab="25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VL" sheetId="19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TOA" sheetId="218" r:id="rId31"/>
    <sheet name="TVO" sheetId="221" r:id="rId32"/>
    <sheet name="WHAIR" sheetId="157" r:id="rId33"/>
    <sheet name="WHART" sheetId="171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84" l="1"/>
  <c r="C7" i="145"/>
  <c r="E7" i="145" s="1"/>
  <c r="C6" i="210"/>
  <c r="E15" i="183"/>
  <c r="G15" i="183" s="1"/>
  <c r="C59" i="20"/>
  <c r="B59" i="20"/>
  <c r="E58" i="20"/>
  <c r="G58" i="20" s="1"/>
  <c r="G59" i="20" s="1"/>
  <c r="C12" i="184"/>
  <c r="B12" i="184"/>
  <c r="E11" i="184"/>
  <c r="G11" i="184" s="1"/>
  <c r="G12" i="184" s="1"/>
  <c r="E29" i="195"/>
  <c r="G29" i="195" s="1"/>
  <c r="E20" i="117"/>
  <c r="C10" i="197"/>
  <c r="B10" i="197"/>
  <c r="E9" i="197"/>
  <c r="C50" i="57"/>
  <c r="B50" i="57"/>
  <c r="E49" i="57"/>
  <c r="B4" i="221"/>
  <c r="C3" i="221"/>
  <c r="E3" i="221" s="1"/>
  <c r="E2" i="221"/>
  <c r="E7" i="197"/>
  <c r="B22" i="184"/>
  <c r="C21" i="184"/>
  <c r="E21" i="184" s="1"/>
  <c r="C39" i="195"/>
  <c r="E39" i="195" s="1"/>
  <c r="E38" i="195"/>
  <c r="E9" i="184"/>
  <c r="E35" i="195"/>
  <c r="C36" i="195"/>
  <c r="E36" i="195" s="1"/>
  <c r="B34" i="46"/>
  <c r="A34" i="46"/>
  <c r="C33" i="46"/>
  <c r="E33" i="46" s="1"/>
  <c r="E32" i="46"/>
  <c r="E32" i="195"/>
  <c r="C8" i="196"/>
  <c r="B8" i="196"/>
  <c r="B16" i="194"/>
  <c r="C16" i="194"/>
  <c r="E10" i="196"/>
  <c r="B12" i="196"/>
  <c r="C11" i="196"/>
  <c r="E11" i="196" s="1"/>
  <c r="B16" i="184"/>
  <c r="B19" i="184"/>
  <c r="E17" i="184"/>
  <c r="C18" i="184"/>
  <c r="E18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7" i="20"/>
  <c r="A69" i="20"/>
  <c r="B69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K34" i="161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5" i="184"/>
  <c r="E15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C4" i="207"/>
  <c r="C5" i="207" s="1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H41" i="206" s="1"/>
  <c r="H42" i="206" s="1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4" i="184"/>
  <c r="H14" i="184" s="1"/>
  <c r="C18" i="46"/>
  <c r="E17" i="46"/>
  <c r="E11" i="157"/>
  <c r="C14" i="183"/>
  <c r="C16" i="183" s="1"/>
  <c r="B14" i="183"/>
  <c r="E13" i="183"/>
  <c r="C12" i="183"/>
  <c r="B12" i="183"/>
  <c r="E11" i="183"/>
  <c r="B66" i="20"/>
  <c r="A66" i="20"/>
  <c r="C65" i="20"/>
  <c r="E65" i="20" s="1"/>
  <c r="E64" i="20"/>
  <c r="E9" i="183"/>
  <c r="E61" i="20"/>
  <c r="E5" i="184"/>
  <c r="H5" i="184" s="1"/>
  <c r="E7" i="183"/>
  <c r="B55" i="20"/>
  <c r="E13" i="161"/>
  <c r="E9" i="161"/>
  <c r="B4" i="184"/>
  <c r="C4" i="184"/>
  <c r="C6" i="184" s="1"/>
  <c r="C8" i="184" s="1"/>
  <c r="C10" i="184" s="1"/>
  <c r="E3" i="184"/>
  <c r="H3" i="184" s="1"/>
  <c r="E2" i="184"/>
  <c r="E4" i="184" s="1"/>
  <c r="D4" i="184" s="1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 s="1"/>
  <c r="C55" i="20"/>
  <c r="C57" i="20" s="1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H51" i="20" s="1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H50" i="20" s="1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49" i="20" s="1"/>
  <c r="E28" i="57"/>
  <c r="E26" i="57"/>
  <c r="E19" i="150"/>
  <c r="H2" i="171"/>
  <c r="G2" i="171"/>
  <c r="F2" i="171"/>
  <c r="H20" i="42"/>
  <c r="G20" i="42"/>
  <c r="F20" i="42"/>
  <c r="H19" i="42"/>
  <c r="G19" i="42"/>
  <c r="F19" i="42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 s="1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32" i="57"/>
  <c r="J32" i="57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I28" i="57"/>
  <c r="J28" i="57"/>
  <c r="I26" i="57"/>
  <c r="J26" i="57"/>
  <c r="I19" i="150"/>
  <c r="J19" i="15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F5" i="20" s="1"/>
  <c r="E7" i="20"/>
  <c r="F7" i="20" s="1"/>
  <c r="E9" i="20"/>
  <c r="H9" i="20" s="1"/>
  <c r="C10" i="20"/>
  <c r="E10" i="20" s="1"/>
  <c r="A11" i="20"/>
  <c r="E12" i="20"/>
  <c r="F12" i="20" s="1"/>
  <c r="G12" i="20"/>
  <c r="H12" i="20"/>
  <c r="C13" i="20"/>
  <c r="E13" i="20"/>
  <c r="F13" i="20"/>
  <c r="A14" i="20"/>
  <c r="E15" i="20"/>
  <c r="F15" i="20" s="1"/>
  <c r="C16" i="20"/>
  <c r="E16" i="20" s="1"/>
  <c r="A17" i="20"/>
  <c r="E18" i="20"/>
  <c r="H18" i="20" s="1"/>
  <c r="C19" i="20"/>
  <c r="E19" i="20" s="1"/>
  <c r="A20" i="20"/>
  <c r="E21" i="20"/>
  <c r="F21" i="20"/>
  <c r="G21" i="20"/>
  <c r="H21" i="20"/>
  <c r="I21" i="20"/>
  <c r="E22" i="20"/>
  <c r="F22" i="20" s="1"/>
  <c r="H22" i="20"/>
  <c r="A23" i="20"/>
  <c r="E23" i="20"/>
  <c r="E24" i="20"/>
  <c r="H24" i="20" s="1"/>
  <c r="F24" i="20"/>
  <c r="G24" i="20"/>
  <c r="E25" i="20"/>
  <c r="G25" i="20" s="1"/>
  <c r="G26" i="20" s="1"/>
  <c r="C26" i="20"/>
  <c r="E26" i="20"/>
  <c r="D26" i="20" s="1"/>
  <c r="E27" i="20"/>
  <c r="F27" i="20" s="1"/>
  <c r="H27" i="20"/>
  <c r="C28" i="20"/>
  <c r="C30" i="20" s="1"/>
  <c r="C32" i="20" s="1"/>
  <c r="C34" i="20" s="1"/>
  <c r="C36" i="20" s="1"/>
  <c r="E29" i="20"/>
  <c r="F29" i="20" s="1"/>
  <c r="E31" i="20"/>
  <c r="H31" i="20" s="1"/>
  <c r="F31" i="20"/>
  <c r="G31" i="20"/>
  <c r="E33" i="20"/>
  <c r="F33" i="20" s="1"/>
  <c r="E35" i="20"/>
  <c r="F35" i="20"/>
  <c r="E38" i="20"/>
  <c r="G38" i="20" s="1"/>
  <c r="E39" i="20"/>
  <c r="H39" i="20" s="1"/>
  <c r="E40" i="20"/>
  <c r="G40" i="20" s="1"/>
  <c r="E41" i="20"/>
  <c r="H41" i="20" s="1"/>
  <c r="G41" i="20"/>
  <c r="E42" i="20"/>
  <c r="G42" i="20" s="1"/>
  <c r="E43" i="20"/>
  <c r="H43" i="20" s="1"/>
  <c r="F43" i="20"/>
  <c r="G43" i="20"/>
  <c r="E44" i="20"/>
  <c r="G44" i="20" s="1"/>
  <c r="C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7" i="46"/>
  <c r="G17" i="46"/>
  <c r="F17" i="46"/>
  <c r="H11" i="157"/>
  <c r="G11" i="157"/>
  <c r="F11" i="157"/>
  <c r="E14" i="183"/>
  <c r="D14" i="183" s="1"/>
  <c r="B16" i="183" s="1"/>
  <c r="H13" i="183"/>
  <c r="H14" i="183" s="1"/>
  <c r="G13" i="183"/>
  <c r="G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 s="1"/>
  <c r="J64" i="20" s="1"/>
  <c r="F64" i="20"/>
  <c r="H9" i="183"/>
  <c r="G9" i="183"/>
  <c r="F9" i="183"/>
  <c r="H61" i="20"/>
  <c r="G61" i="20"/>
  <c r="I61" i="20" s="1"/>
  <c r="J61" i="20" s="1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 s="1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7" i="46"/>
  <c r="J17" i="46"/>
  <c r="I11" i="157"/>
  <c r="J11" i="157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 s="1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 s="1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I9" i="117"/>
  <c r="J9" i="117"/>
  <c r="I52" i="20"/>
  <c r="J52" i="20" s="1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 s="1"/>
  <c r="H13" i="157"/>
  <c r="G13" i="157"/>
  <c r="G14" i="157" s="1"/>
  <c r="F13" i="157"/>
  <c r="F14" i="157" s="1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H3" i="196"/>
  <c r="G3" i="196"/>
  <c r="F3" i="196"/>
  <c r="E18" i="199"/>
  <c r="H17" i="199"/>
  <c r="G17" i="199"/>
  <c r="F17" i="199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 s="1"/>
  <c r="D6" i="195" s="1"/>
  <c r="B8" i="195" s="1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3" i="196"/>
  <c r="J3" i="196"/>
  <c r="I17" i="199"/>
  <c r="J17" i="199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B6" i="195" s="1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3" i="195"/>
  <c r="E33" i="195" s="1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J27" i="206"/>
  <c r="E20" i="206"/>
  <c r="D18" i="206"/>
  <c r="B20" i="206"/>
  <c r="I20" i="157"/>
  <c r="J20" i="157"/>
  <c r="I19" i="157"/>
  <c r="J19" i="157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E22" i="206"/>
  <c r="D20" i="206"/>
  <c r="J21" i="157"/>
  <c r="J22" i="157"/>
  <c r="I56" i="197"/>
  <c r="J56" i="197"/>
  <c r="J57" i="197"/>
  <c r="I53" i="197"/>
  <c r="J53" i="197"/>
  <c r="J54" i="197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F20" i="184" l="1"/>
  <c r="G20" i="184"/>
  <c r="H20" i="184"/>
  <c r="E42" i="206"/>
  <c r="D42" i="206" s="1"/>
  <c r="F41" i="206"/>
  <c r="G41" i="206"/>
  <c r="G42" i="206" s="1"/>
  <c r="I13" i="157"/>
  <c r="I14" i="157" s="1"/>
  <c r="J13" i="157"/>
  <c r="J14" i="157" s="1"/>
  <c r="H14" i="157"/>
  <c r="I33" i="161"/>
  <c r="J33" i="161"/>
  <c r="J34" i="161" s="1"/>
  <c r="I34" i="161"/>
  <c r="E8" i="145"/>
  <c r="H7" i="145"/>
  <c r="G7" i="145"/>
  <c r="F7" i="145"/>
  <c r="I7" i="145" s="1"/>
  <c r="H15" i="183"/>
  <c r="H16" i="183" s="1"/>
  <c r="G16" i="183"/>
  <c r="F15" i="183"/>
  <c r="F16" i="183" s="1"/>
  <c r="E16" i="183"/>
  <c r="D16" i="183" s="1"/>
  <c r="I13" i="183"/>
  <c r="H58" i="20"/>
  <c r="H59" i="20" s="1"/>
  <c r="E59" i="20"/>
  <c r="D59" i="20" s="1"/>
  <c r="F58" i="20"/>
  <c r="I12" i="20"/>
  <c r="J12" i="20" s="1"/>
  <c r="F16" i="20"/>
  <c r="G16" i="20"/>
  <c r="H16" i="20"/>
  <c r="I7" i="20"/>
  <c r="J7" i="20" s="1"/>
  <c r="I27" i="20"/>
  <c r="J27" i="20" s="1"/>
  <c r="F41" i="20"/>
  <c r="I41" i="20" s="1"/>
  <c r="J41" i="20" s="1"/>
  <c r="G28" i="20"/>
  <c r="J21" i="20"/>
  <c r="H7" i="20"/>
  <c r="G2" i="20"/>
  <c r="F50" i="20"/>
  <c r="G39" i="20"/>
  <c r="G45" i="20" s="1"/>
  <c r="G7" i="20"/>
  <c r="G50" i="20"/>
  <c r="E45" i="20"/>
  <c r="D45" i="20" s="1"/>
  <c r="F39" i="20"/>
  <c r="I39" i="20" s="1"/>
  <c r="J39" i="20" s="1"/>
  <c r="H29" i="20"/>
  <c r="F51" i="20"/>
  <c r="I51" i="20" s="1"/>
  <c r="G51" i="20"/>
  <c r="I43" i="20"/>
  <c r="J43" i="20" s="1"/>
  <c r="G27" i="20"/>
  <c r="G22" i="20"/>
  <c r="I22" i="20" s="1"/>
  <c r="J22" i="20" s="1"/>
  <c r="J23" i="20" s="1"/>
  <c r="H5" i="20"/>
  <c r="I55" i="20"/>
  <c r="H33" i="20"/>
  <c r="G5" i="20"/>
  <c r="I5" i="20" s="1"/>
  <c r="J5" i="20" s="1"/>
  <c r="D49" i="20"/>
  <c r="G33" i="20"/>
  <c r="I33" i="20" s="1"/>
  <c r="J33" i="20" s="1"/>
  <c r="I48" i="20"/>
  <c r="J48" i="20" s="1"/>
  <c r="F10" i="20"/>
  <c r="G10" i="20"/>
  <c r="H10" i="20"/>
  <c r="I31" i="20"/>
  <c r="J31" i="20" s="1"/>
  <c r="F62" i="20"/>
  <c r="E63" i="20"/>
  <c r="H62" i="20"/>
  <c r="G62" i="20"/>
  <c r="F19" i="20"/>
  <c r="G19" i="20"/>
  <c r="H19" i="20"/>
  <c r="E66" i="20"/>
  <c r="H65" i="20"/>
  <c r="G65" i="20"/>
  <c r="F65" i="20"/>
  <c r="I65" i="20" s="1"/>
  <c r="I16" i="20"/>
  <c r="J16" i="20"/>
  <c r="F44" i="20"/>
  <c r="F42" i="20"/>
  <c r="F40" i="20"/>
  <c r="F38" i="20"/>
  <c r="H35" i="20"/>
  <c r="F25" i="20"/>
  <c r="F26" i="20" s="1"/>
  <c r="F28" i="20" s="1"/>
  <c r="F30" i="20" s="1"/>
  <c r="F32" i="20" s="1"/>
  <c r="F34" i="20" s="1"/>
  <c r="F36" i="20" s="1"/>
  <c r="E20" i="20"/>
  <c r="G18" i="20"/>
  <c r="H13" i="20"/>
  <c r="E11" i="20"/>
  <c r="G9" i="20"/>
  <c r="G3" i="20"/>
  <c r="G4" i="20" s="1"/>
  <c r="G6" i="20" s="1"/>
  <c r="G35" i="20"/>
  <c r="I35" i="20" s="1"/>
  <c r="J35" i="20" s="1"/>
  <c r="F18" i="20"/>
  <c r="G13" i="20"/>
  <c r="F9" i="20"/>
  <c r="F3" i="20"/>
  <c r="J53" i="20"/>
  <c r="J55" i="20" s="1"/>
  <c r="I24" i="20"/>
  <c r="H15" i="20"/>
  <c r="E28" i="20"/>
  <c r="E17" i="20"/>
  <c r="G15" i="20"/>
  <c r="I15" i="20" s="1"/>
  <c r="G47" i="20"/>
  <c r="G49" i="20" s="1"/>
  <c r="H2" i="20"/>
  <c r="H4" i="20" s="1"/>
  <c r="H6" i="20" s="1"/>
  <c r="H47" i="20"/>
  <c r="H49" i="20" s="1"/>
  <c r="E57" i="20"/>
  <c r="G29" i="20"/>
  <c r="E4" i="20"/>
  <c r="E14" i="20"/>
  <c r="H44" i="20"/>
  <c r="H42" i="20"/>
  <c r="H40" i="20"/>
  <c r="H38" i="20"/>
  <c r="H25" i="20"/>
  <c r="H26" i="20" s="1"/>
  <c r="H28" i="20" s="1"/>
  <c r="H30" i="20" s="1"/>
  <c r="H32" i="20" s="1"/>
  <c r="H34" i="20" s="1"/>
  <c r="H36" i="20" s="1"/>
  <c r="D57" i="20"/>
  <c r="H11" i="184"/>
  <c r="H12" i="184" s="1"/>
  <c r="E12" i="184"/>
  <c r="D12" i="184" s="1"/>
  <c r="F11" i="184"/>
  <c r="F3" i="184"/>
  <c r="G3" i="184"/>
  <c r="F14" i="184"/>
  <c r="G14" i="184"/>
  <c r="F2" i="184"/>
  <c r="G2" i="184"/>
  <c r="G4" i="184" s="1"/>
  <c r="H2" i="184"/>
  <c r="H4" i="184" s="1"/>
  <c r="F5" i="184"/>
  <c r="G5" i="184"/>
  <c r="G6" i="184" s="1"/>
  <c r="H6" i="184"/>
  <c r="E6" i="184"/>
  <c r="E8" i="184" s="1"/>
  <c r="H29" i="195"/>
  <c r="F29" i="195"/>
  <c r="E8" i="195"/>
  <c r="D8" i="195" s="1"/>
  <c r="I3" i="195"/>
  <c r="F5" i="195"/>
  <c r="G5" i="195"/>
  <c r="H5" i="195"/>
  <c r="G4" i="195"/>
  <c r="G6" i="195" s="1"/>
  <c r="H4" i="195"/>
  <c r="H6" i="195" s="1"/>
  <c r="H8" i="195" s="1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H7" i="197"/>
  <c r="G7" i="197"/>
  <c r="F7" i="197"/>
  <c r="E6" i="197"/>
  <c r="E8" i="197" s="1"/>
  <c r="D8" i="197" s="1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0" i="196"/>
  <c r="G10" i="196"/>
  <c r="F10" i="196"/>
  <c r="E12" i="196"/>
  <c r="H11" i="196"/>
  <c r="G11" i="196"/>
  <c r="F11" i="196"/>
  <c r="H17" i="184"/>
  <c r="G17" i="184"/>
  <c r="F17" i="184"/>
  <c r="E19" i="184"/>
  <c r="H18" i="184"/>
  <c r="G18" i="184"/>
  <c r="F18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F7" i="184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G27" i="195"/>
  <c r="F27" i="195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C28" i="195" s="1"/>
  <c r="C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7" i="20"/>
  <c r="G67" i="20"/>
  <c r="F67" i="20"/>
  <c r="C68" i="20"/>
  <c r="E68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6" i="184"/>
  <c r="H15" i="184"/>
  <c r="G15" i="184"/>
  <c r="F15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E8" i="203"/>
  <c r="D8" i="203" s="1"/>
  <c r="H7" i="203"/>
  <c r="H8" i="203" s="1"/>
  <c r="G7" i="203"/>
  <c r="G8" i="203" s="1"/>
  <c r="F7" i="203"/>
  <c r="I20" i="184" l="1"/>
  <c r="J20" i="184" s="1"/>
  <c r="F42" i="206"/>
  <c r="I41" i="206"/>
  <c r="I42" i="206" s="1"/>
  <c r="J41" i="206"/>
  <c r="J42" i="206" s="1"/>
  <c r="J7" i="145"/>
  <c r="J8" i="145" s="1"/>
  <c r="I15" i="183"/>
  <c r="J13" i="183"/>
  <c r="J14" i="183" s="1"/>
  <c r="I14" i="183"/>
  <c r="F59" i="20"/>
  <c r="I58" i="20"/>
  <c r="I59" i="20" s="1"/>
  <c r="I47" i="20"/>
  <c r="I19" i="20"/>
  <c r="I50" i="20"/>
  <c r="J50" i="20" s="1"/>
  <c r="G30" i="20"/>
  <c r="G32" i="20" s="1"/>
  <c r="G34" i="20" s="1"/>
  <c r="G36" i="20" s="1"/>
  <c r="I9" i="20"/>
  <c r="I3" i="20"/>
  <c r="J3" i="20" s="1"/>
  <c r="I13" i="20"/>
  <c r="J13" i="20" s="1"/>
  <c r="J14" i="20" s="1"/>
  <c r="J51" i="20"/>
  <c r="J15" i="20"/>
  <c r="J17" i="20" s="1"/>
  <c r="F4" i="20"/>
  <c r="F6" i="20" s="1"/>
  <c r="D4" i="20"/>
  <c r="E6" i="20"/>
  <c r="I29" i="20"/>
  <c r="J29" i="20" s="1"/>
  <c r="I25" i="20"/>
  <c r="I26" i="20" s="1"/>
  <c r="I28" i="20" s="1"/>
  <c r="I30" i="20" s="1"/>
  <c r="I32" i="20" s="1"/>
  <c r="I34" i="20" s="1"/>
  <c r="I36" i="20" s="1"/>
  <c r="J25" i="20"/>
  <c r="H45" i="20"/>
  <c r="I49" i="20"/>
  <c r="J47" i="20"/>
  <c r="J49" i="20" s="1"/>
  <c r="I38" i="20"/>
  <c r="F45" i="20"/>
  <c r="J65" i="20"/>
  <c r="J66" i="20" s="1"/>
  <c r="I18" i="20"/>
  <c r="J18" i="20" s="1"/>
  <c r="J20" i="20" s="1"/>
  <c r="I40" i="20"/>
  <c r="J40" i="20"/>
  <c r="I62" i="20"/>
  <c r="J62" i="20" s="1"/>
  <c r="J63" i="20" s="1"/>
  <c r="I42" i="20"/>
  <c r="J42" i="20"/>
  <c r="J9" i="20"/>
  <c r="I44" i="20"/>
  <c r="J44" i="20" s="1"/>
  <c r="J24" i="20"/>
  <c r="D28" i="20"/>
  <c r="E30" i="20"/>
  <c r="J19" i="20"/>
  <c r="I2" i="20"/>
  <c r="I10" i="20"/>
  <c r="J10" i="20" s="1"/>
  <c r="F12" i="184"/>
  <c r="I11" i="184"/>
  <c r="I12" i="184" s="1"/>
  <c r="I14" i="184"/>
  <c r="J14" i="184" s="1"/>
  <c r="F4" i="184"/>
  <c r="F6" i="184" s="1"/>
  <c r="I2" i="184"/>
  <c r="D6" i="184"/>
  <c r="B8" i="184" s="1"/>
  <c r="I3" i="184"/>
  <c r="J3" i="184" s="1"/>
  <c r="D8" i="184"/>
  <c r="B10" i="184" s="1"/>
  <c r="E10" i="184"/>
  <c r="D10" i="184" s="1"/>
  <c r="H10" i="184"/>
  <c r="I5" i="184"/>
  <c r="F8" i="184"/>
  <c r="F10" i="184" s="1"/>
  <c r="G8" i="184"/>
  <c r="G10" i="184" s="1"/>
  <c r="I29" i="195"/>
  <c r="G8" i="195"/>
  <c r="I7" i="195"/>
  <c r="I5" i="195"/>
  <c r="F6" i="195"/>
  <c r="J5" i="195"/>
  <c r="I4" i="195"/>
  <c r="I6" i="195" s="1"/>
  <c r="I8" i="195" s="1"/>
  <c r="J2" i="195"/>
  <c r="J4" i="195" s="1"/>
  <c r="J6" i="195" s="1"/>
  <c r="F8" i="195"/>
  <c r="G28" i="195"/>
  <c r="G30" i="195" s="1"/>
  <c r="I33" i="195"/>
  <c r="J33" i="195" s="1"/>
  <c r="H28" i="195"/>
  <c r="H30" i="195" s="1"/>
  <c r="J7" i="195"/>
  <c r="I20" i="117"/>
  <c r="J20" i="117"/>
  <c r="F10" i="197"/>
  <c r="I9" i="197"/>
  <c r="I10" i="197" s="1"/>
  <c r="J9" i="197"/>
  <c r="J10" i="197" s="1"/>
  <c r="G8" i="197"/>
  <c r="H8" i="197"/>
  <c r="F50" i="57"/>
  <c r="I49" i="57"/>
  <c r="I50" i="57" s="1"/>
  <c r="G48" i="57"/>
  <c r="H48" i="57"/>
  <c r="I3" i="221"/>
  <c r="J3" i="221"/>
  <c r="I2" i="221"/>
  <c r="J2" i="221"/>
  <c r="F8" i="197"/>
  <c r="I7" i="197"/>
  <c r="J7" i="197"/>
  <c r="I21" i="184"/>
  <c r="J21" i="184"/>
  <c r="I39" i="195"/>
  <c r="J39" i="195" s="1"/>
  <c r="I38" i="195"/>
  <c r="J38" i="195" s="1"/>
  <c r="I9" i="184"/>
  <c r="I35" i="195"/>
  <c r="J35" i="195"/>
  <c r="I36" i="195"/>
  <c r="J36" i="195" s="1"/>
  <c r="I33" i="46"/>
  <c r="J33" i="46"/>
  <c r="I32" i="46"/>
  <c r="J32" i="46"/>
  <c r="I32" i="195"/>
  <c r="J32" i="195" s="1"/>
  <c r="I10" i="196"/>
  <c r="J10" i="196"/>
  <c r="I11" i="196"/>
  <c r="J11" i="196"/>
  <c r="I17" i="184"/>
  <c r="J17" i="184"/>
  <c r="I18" i="184"/>
  <c r="J18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D6" i="210"/>
  <c r="F6" i="210"/>
  <c r="I5" i="210"/>
  <c r="I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 s="1"/>
  <c r="I21" i="195"/>
  <c r="J21" i="195" s="1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7" i="20"/>
  <c r="J67" i="20" s="1"/>
  <c r="E69" i="20"/>
  <c r="H68" i="20"/>
  <c r="G68" i="20"/>
  <c r="F68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5" i="195"/>
  <c r="J15" i="195" s="1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F28" i="195" s="1"/>
  <c r="F30" i="195" s="1"/>
  <c r="I13" i="195"/>
  <c r="J13" i="195" s="1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5" i="184"/>
  <c r="J15" i="184" s="1"/>
  <c r="J16" i="184" s="1"/>
  <c r="I12" i="205"/>
  <c r="J12" i="205"/>
  <c r="I16" i="205"/>
  <c r="J16" i="205"/>
  <c r="I10" i="117"/>
  <c r="I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 s="1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6" i="207"/>
  <c r="E6" i="207" s="1"/>
  <c r="I3" i="207"/>
  <c r="J3" i="207" s="1"/>
  <c r="F4" i="207"/>
  <c r="I2" i="207"/>
  <c r="I4" i="207" s="1"/>
  <c r="J2" i="207"/>
  <c r="G4" i="207"/>
  <c r="H4" i="207"/>
  <c r="F8" i="203"/>
  <c r="I7" i="203"/>
  <c r="I8" i="203" s="1"/>
  <c r="J7" i="203"/>
  <c r="J8" i="203" s="1"/>
  <c r="J49" i="57" l="1"/>
  <c r="J50" i="57" s="1"/>
  <c r="J5" i="210"/>
  <c r="J6" i="210" s="1"/>
  <c r="J10" i="117"/>
  <c r="J11" i="117" s="1"/>
  <c r="I16" i="183"/>
  <c r="J15" i="183"/>
  <c r="J16" i="183" s="1"/>
  <c r="J58" i="20"/>
  <c r="J59" i="20" s="1"/>
  <c r="I45" i="20"/>
  <c r="J11" i="20"/>
  <c r="I4" i="20"/>
  <c r="I6" i="20" s="1"/>
  <c r="J2" i="20"/>
  <c r="J4" i="20" s="1"/>
  <c r="J6" i="20" s="1"/>
  <c r="J8" i="20" s="1"/>
  <c r="D30" i="20"/>
  <c r="E32" i="20"/>
  <c r="D6" i="20"/>
  <c r="E8" i="20"/>
  <c r="J26" i="20"/>
  <c r="J28" i="20" s="1"/>
  <c r="J30" i="20" s="1"/>
  <c r="J32" i="20" s="1"/>
  <c r="J34" i="20" s="1"/>
  <c r="J36" i="20" s="1"/>
  <c r="J38" i="20"/>
  <c r="J45" i="20" s="1"/>
  <c r="J56" i="20"/>
  <c r="J57" i="20" s="1"/>
  <c r="J4" i="207"/>
  <c r="J11" i="184"/>
  <c r="J12" i="184" s="1"/>
  <c r="J2" i="184"/>
  <c r="J4" i="184" s="1"/>
  <c r="I4" i="184"/>
  <c r="J5" i="184"/>
  <c r="J6" i="184" s="1"/>
  <c r="I6" i="184"/>
  <c r="I8" i="184" s="1"/>
  <c r="I10" i="184" s="1"/>
  <c r="J7" i="184"/>
  <c r="J8" i="184" s="1"/>
  <c r="J9" i="184"/>
  <c r="J29" i="195"/>
  <c r="J34" i="195"/>
  <c r="J8" i="195"/>
  <c r="J27" i="195"/>
  <c r="J7" i="204"/>
  <c r="J8" i="204" s="1"/>
  <c r="J20" i="205"/>
  <c r="J21" i="205" s="1"/>
  <c r="J23" i="205" s="1"/>
  <c r="J8" i="197"/>
  <c r="I8" i="197"/>
  <c r="J48" i="57"/>
  <c r="I48" i="57"/>
  <c r="J4" i="221"/>
  <c r="J22" i="184"/>
  <c r="J40" i="195"/>
  <c r="B40" i="195" s="1"/>
  <c r="J37" i="195"/>
  <c r="B37" i="195" s="1"/>
  <c r="J34" i="46"/>
  <c r="B34" i="195"/>
  <c r="J20" i="194"/>
  <c r="J23" i="194"/>
  <c r="J12" i="196"/>
  <c r="J19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8" i="20"/>
  <c r="J68" i="20"/>
  <c r="D16" i="195"/>
  <c r="B18" i="195" s="1"/>
  <c r="E18" i="195"/>
  <c r="E20" i="195" s="1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I28" i="195" s="1"/>
  <c r="I30" i="195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E7" i="207"/>
  <c r="H6" i="207"/>
  <c r="G6" i="207"/>
  <c r="F6" i="207"/>
  <c r="D32" i="20" l="1"/>
  <c r="E34" i="20"/>
  <c r="J10" i="184"/>
  <c r="J28" i="195"/>
  <c r="J30" i="195" s="1"/>
  <c r="J3" i="219"/>
  <c r="D20" i="195"/>
  <c r="B22" i="195" s="1"/>
  <c r="E22" i="195"/>
  <c r="J8" i="212"/>
  <c r="J69" i="20"/>
  <c r="D18" i="195"/>
  <c r="B20" i="195" s="1"/>
  <c r="D14" i="194"/>
  <c r="J12" i="204"/>
  <c r="J38" i="57"/>
  <c r="I6" i="207"/>
  <c r="J6" i="207" s="1"/>
  <c r="D34" i="20" l="1"/>
  <c r="E36" i="20"/>
  <c r="D36" i="20" s="1"/>
  <c r="D22" i="195"/>
  <c r="B24" i="195" s="1"/>
  <c r="E24" i="195"/>
  <c r="J7" i="207"/>
  <c r="D24" i="195" l="1"/>
  <c r="B26" i="195" s="1"/>
  <c r="E26" i="195"/>
  <c r="E28" i="195" s="1"/>
  <c r="E30" i="195" s="1"/>
  <c r="D30" i="195" s="1"/>
  <c r="D26" i="195" l="1"/>
  <c r="B28" i="195" s="1"/>
  <c r="D28" i="195" l="1"/>
  <c r="B30" i="195" s="1"/>
</calcChain>
</file>

<file path=xl/sharedStrings.xml><?xml version="1.0" encoding="utf-8"?>
<sst xmlns="http://schemas.openxmlformats.org/spreadsheetml/2006/main" count="535" uniqueCount="41">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</sst>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2" workbookViewId="0">
      <selection activeCell="D42" sqref="D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14</v>
      </c>
      <c r="E41" s="20">
        <f>C41*D41</f>
        <v>14000</v>
      </c>
      <c r="F41" s="20">
        <f>E41*0.002</f>
        <v>28</v>
      </c>
      <c r="G41" s="20">
        <f>E41*0.00006</f>
        <v>0.84</v>
      </c>
      <c r="H41" s="20">
        <f>E41*0.00001</f>
        <v>0.14000000000000001</v>
      </c>
      <c r="I41" s="20">
        <f>(F41+G41+H41)*0.07</f>
        <v>2.0286000000000004</v>
      </c>
      <c r="J41" s="20">
        <f>E41+F41+I41+G41+H41</f>
        <v>14031.008599999999</v>
      </c>
    </row>
    <row r="42" spans="1:15">
      <c r="B42" s="3">
        <f>(D41-D40)/D40</f>
        <v>-0.81877022653721687</v>
      </c>
      <c r="C42" s="2">
        <f>SUM(C40:C41)</f>
        <v>11000</v>
      </c>
      <c r="D42" s="47">
        <f>E42/C42</f>
        <v>71.5</v>
      </c>
      <c r="E42" s="2">
        <f t="shared" ref="E42:J42" si="9">SUM(E40:E41)</f>
        <v>786500</v>
      </c>
      <c r="F42" s="2">
        <f t="shared" si="9"/>
        <v>1573</v>
      </c>
      <c r="G42" s="2">
        <f t="shared" si="9"/>
        <v>47.190000000000005</v>
      </c>
      <c r="H42" s="2">
        <f t="shared" si="9"/>
        <v>7.8650000000000011</v>
      </c>
      <c r="I42" s="2">
        <f t="shared" si="9"/>
        <v>113.96384999999999</v>
      </c>
      <c r="J42" s="2">
        <f t="shared" si="9"/>
        <v>788242.01884999988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D50" sqref="D50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6.7</v>
      </c>
      <c r="E49" s="20">
        <f>C49*D49</f>
        <v>33500</v>
      </c>
      <c r="F49" s="20">
        <f>E49*0.002</f>
        <v>67</v>
      </c>
      <c r="G49" s="20">
        <f>E49*0.000068</f>
        <v>2.278</v>
      </c>
      <c r="H49" s="20">
        <f>E49*0.00001</f>
        <v>0.33500000000000002</v>
      </c>
      <c r="I49" s="20">
        <f>(F49+G49+H49)*0.07</f>
        <v>4.8729100000000001</v>
      </c>
      <c r="J49" s="20">
        <f>E49+F49+I49+G49+H49</f>
        <v>33574.485909999996</v>
      </c>
      <c r="K49" s="21"/>
    </row>
    <row r="50" spans="1:11">
      <c r="A50" s="44"/>
      <c r="B50" s="79">
        <f>(D49-D48)/D48</f>
        <v>-0.51798561151079137</v>
      </c>
      <c r="C50" s="22">
        <f>SUM(C48:C49)</f>
        <v>40000</v>
      </c>
      <c r="D50" s="33">
        <f>E50/C50</f>
        <v>13</v>
      </c>
      <c r="E50" s="22">
        <f t="shared" ref="E50:J50" si="19">SUM(E48:E49)</f>
        <v>520000</v>
      </c>
      <c r="F50" s="22">
        <f t="shared" si="19"/>
        <v>1040</v>
      </c>
      <c r="G50" s="22">
        <f t="shared" si="19"/>
        <v>35.36</v>
      </c>
      <c r="H50" s="22">
        <f t="shared" si="19"/>
        <v>5.2</v>
      </c>
      <c r="I50" s="22">
        <f t="shared" si="19"/>
        <v>75.639200000000017</v>
      </c>
      <c r="J50" s="22">
        <f t="shared" si="19"/>
        <v>521156.19919999997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30" sqref="D30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1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1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1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3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4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1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3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4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1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3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4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22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23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8.9499999999999993</v>
      </c>
      <c r="E7" s="20">
        <f>C7*D7</f>
        <v>28639.999999999996</v>
      </c>
      <c r="F7" s="20">
        <f>E7*0.002</f>
        <v>57.279999999999994</v>
      </c>
      <c r="G7" s="20">
        <f>E7*0.00006</f>
        <v>1.7183999999999999</v>
      </c>
      <c r="H7" s="20">
        <f>E7*0.00001</f>
        <v>0.28639999999999999</v>
      </c>
      <c r="I7" s="20">
        <f>(F7+G7+H7)*0.07</f>
        <v>4.1499360000000003</v>
      </c>
      <c r="J7" s="20">
        <f>E7+F7+I7+G7+H7</f>
        <v>28703.434735999999</v>
      </c>
    </row>
    <row r="8" spans="1:13">
      <c r="A8" s="55"/>
      <c r="B8" s="12">
        <f>(D7-D6)/D6</f>
        <v>-0.72878787878787876</v>
      </c>
      <c r="C8" s="10">
        <f>SUM(C6:C7)</f>
        <v>10000</v>
      </c>
      <c r="D8" s="63">
        <f>E8/C8</f>
        <v>25.303999999999998</v>
      </c>
      <c r="E8" s="10">
        <f t="shared" ref="E8:J8" si="2">SUM(E6:E7)</f>
        <v>253040</v>
      </c>
      <c r="F8" s="10">
        <f t="shared" si="2"/>
        <v>506.08</v>
      </c>
      <c r="G8" s="10">
        <f t="shared" si="2"/>
        <v>15.182400000000001</v>
      </c>
      <c r="H8" s="10">
        <f t="shared" si="2"/>
        <v>2.5304000000000002</v>
      </c>
      <c r="I8" s="10">
        <f t="shared" si="2"/>
        <v>36.665496000000005</v>
      </c>
      <c r="J8" s="10">
        <f t="shared" si="2"/>
        <v>253600.45829599997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24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1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1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0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7.5546875" style="21" bestFit="1" customWidth="1"/>
    <col min="5" max="5" width="12.44140625" style="21" bestFit="1" customWidth="1"/>
    <col min="6" max="6" width="10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25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26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26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1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1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1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3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28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3"/>
  <sheetViews>
    <sheetView workbookViewId="0">
      <selection activeCell="A9" sqref="A9:XFD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9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1</v>
      </c>
      <c r="C9" s="10">
        <v>10000</v>
      </c>
      <c r="D9" s="46">
        <v>2.9</v>
      </c>
      <c r="E9" s="61">
        <f>C9*D9</f>
        <v>29000</v>
      </c>
      <c r="F9" s="20">
        <f>E9*0.002</f>
        <v>58</v>
      </c>
      <c r="G9" s="20">
        <f>E9*0.00006</f>
        <v>1.74</v>
      </c>
      <c r="H9" s="20">
        <f>E9*0.00001</f>
        <v>0.29000000000000004</v>
      </c>
      <c r="I9" s="20">
        <f>(F9+G9+H9)*0.07</f>
        <v>4.2021000000000006</v>
      </c>
      <c r="J9" s="61">
        <f>E9+F9+I9+G9+H9</f>
        <v>29064.232100000001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-0.72115384615384615</v>
      </c>
      <c r="C10" s="10">
        <f>SUM(C8:C9)</f>
        <v>60000</v>
      </c>
      <c r="D10" s="108">
        <f>E10/C10</f>
        <v>9.15</v>
      </c>
      <c r="E10" s="10">
        <f t="shared" ref="E10:J10" si="2">SUM(E8:E9)</f>
        <v>549000</v>
      </c>
      <c r="F10" s="10">
        <f t="shared" si="2"/>
        <v>1098</v>
      </c>
      <c r="G10" s="10">
        <f t="shared" si="2"/>
        <v>32.940000000000005</v>
      </c>
      <c r="H10" s="10">
        <f t="shared" si="2"/>
        <v>5.49</v>
      </c>
      <c r="I10" s="10">
        <f t="shared" si="2"/>
        <v>79.5501</v>
      </c>
      <c r="J10" s="10">
        <f t="shared" si="2"/>
        <v>550215.98009999993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1</v>
      </c>
      <c r="C11" s="10">
        <v>10000</v>
      </c>
      <c r="D11" s="46">
        <v>2.5</v>
      </c>
      <c r="E11" s="61">
        <f>C11*D11</f>
        <v>25000</v>
      </c>
      <c r="F11" s="20">
        <f>E11*0.002</f>
        <v>50</v>
      </c>
      <c r="G11" s="20">
        <f>E11*0.00006</f>
        <v>1.5</v>
      </c>
      <c r="H11" s="20">
        <f>E11*0.00001</f>
        <v>0.25</v>
      </c>
      <c r="I11" s="20">
        <f>(F11+G11+H11)*0.07</f>
        <v>3.6225000000000005</v>
      </c>
      <c r="J11" s="61">
        <f>E11+F11+I11+G11+H11</f>
        <v>25055.372500000001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-0.72677595628415304</v>
      </c>
      <c r="C12" s="10">
        <f>SUM(C10:C11)</f>
        <v>70000</v>
      </c>
      <c r="D12" s="108">
        <f>E12/C12</f>
        <v>8.1999999999999993</v>
      </c>
      <c r="E12" s="10">
        <f t="shared" ref="E12:J12" si="3">SUM(E10:E11)</f>
        <v>574000</v>
      </c>
      <c r="F12" s="10">
        <f t="shared" si="3"/>
        <v>1148</v>
      </c>
      <c r="G12" s="10">
        <f t="shared" si="3"/>
        <v>34.440000000000005</v>
      </c>
      <c r="H12" s="10">
        <f t="shared" si="3"/>
        <v>5.74</v>
      </c>
      <c r="I12" s="10">
        <f t="shared" si="3"/>
        <v>83.172600000000003</v>
      </c>
      <c r="J12" s="10">
        <f t="shared" si="3"/>
        <v>575271.35259999998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1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3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4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1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3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4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1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3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4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>
      <c r="A23" s="69"/>
      <c r="B23" s="4"/>
      <c r="C23" s="4"/>
      <c r="D23" s="4"/>
      <c r="E23" s="4"/>
      <c r="F23" s="4"/>
      <c r="G23" s="4"/>
      <c r="H23" s="4"/>
      <c r="I23" s="4"/>
      <c r="J23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28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  <c r="K33" s="21">
        <v>0.75</v>
      </c>
    </row>
    <row r="34" spans="1:14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K34" s="25">
        <f>K33/D33</f>
        <v>3.5294117647058823E-2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tabSelected="1" workbookViewId="0">
      <selection activeCell="C16" sqref="C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15000</v>
      </c>
      <c r="D13" s="63">
        <v>1.92</v>
      </c>
      <c r="E13" s="20">
        <f>C13*D13</f>
        <v>28800</v>
      </c>
      <c r="F13" s="20">
        <f>E13*0.002</f>
        <v>57.6</v>
      </c>
      <c r="G13" s="20">
        <f>E13*0.00006</f>
        <v>1.728</v>
      </c>
      <c r="H13" s="20">
        <f>E13*0.00001</f>
        <v>0.28800000000000003</v>
      </c>
      <c r="I13" s="20">
        <f>(F13+G13+H13)*0.07</f>
        <v>4.1731199999999999</v>
      </c>
      <c r="J13" s="20">
        <f>E13+F13+I13+G13+H13</f>
        <v>28863.789119999998</v>
      </c>
    </row>
    <row r="14" spans="1:13">
      <c r="B14" s="25">
        <f>(D13-D12)/D12</f>
        <v>-0.57142857142857151</v>
      </c>
      <c r="C14" s="22">
        <f>SUM(C12:C13)</f>
        <v>120000</v>
      </c>
      <c r="D14" s="64">
        <f>E14/C14</f>
        <v>4.16</v>
      </c>
      <c r="E14" s="22">
        <f t="shared" ref="E14:J14" si="5">SUM(E12:E13)</f>
        <v>499200</v>
      </c>
      <c r="F14" s="22">
        <f t="shared" si="5"/>
        <v>998.4</v>
      </c>
      <c r="G14" s="22">
        <f t="shared" si="5"/>
        <v>29.952000000000005</v>
      </c>
      <c r="H14" s="22">
        <f t="shared" si="5"/>
        <v>4.9920000000000009</v>
      </c>
      <c r="I14" s="22">
        <f t="shared" si="5"/>
        <v>72.33408</v>
      </c>
      <c r="J14" s="22">
        <f t="shared" si="5"/>
        <v>500305.67807999998</v>
      </c>
    </row>
    <row r="15" spans="1:13">
      <c r="A15" s="66">
        <v>44693</v>
      </c>
      <c r="B15" s="13" t="s">
        <v>1</v>
      </c>
      <c r="C15" s="10">
        <v>10000</v>
      </c>
      <c r="D15" s="63">
        <v>1.82</v>
      </c>
      <c r="E15" s="20">
        <f>C15*D15</f>
        <v>18200</v>
      </c>
      <c r="F15" s="20">
        <f>E15*0.002</f>
        <v>36.4</v>
      </c>
      <c r="G15" s="20">
        <f>E15*0.00006</f>
        <v>1.0920000000000001</v>
      </c>
      <c r="H15" s="20">
        <f>E15*0.00001</f>
        <v>0.18200000000000002</v>
      </c>
      <c r="I15" s="20">
        <f>(F15+G15+H15)*0.07</f>
        <v>2.6371800000000003</v>
      </c>
      <c r="J15" s="20">
        <f>E15+F15+I15+G15+H15</f>
        <v>18240.311180000004</v>
      </c>
    </row>
    <row r="16" spans="1:13">
      <c r="B16" s="25">
        <f>(D15-D14)/D14</f>
        <v>-0.5625</v>
      </c>
      <c r="C16" s="22">
        <f>SUM(C14:C15)</f>
        <v>130000</v>
      </c>
      <c r="D16" s="64">
        <f>E16/C16</f>
        <v>3.98</v>
      </c>
      <c r="E16" s="22">
        <f t="shared" ref="E16:J16" si="6">SUM(E14:E15)</f>
        <v>517400</v>
      </c>
      <c r="F16" s="22">
        <f t="shared" si="6"/>
        <v>1034.8</v>
      </c>
      <c r="G16" s="22">
        <f t="shared" si="6"/>
        <v>31.044000000000004</v>
      </c>
      <c r="H16" s="22">
        <f t="shared" si="6"/>
        <v>5.1740000000000013</v>
      </c>
      <c r="I16" s="22">
        <f t="shared" si="6"/>
        <v>74.971260000000001</v>
      </c>
      <c r="J16" s="22">
        <f t="shared" si="6"/>
        <v>518545.98926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36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6.25</v>
      </c>
      <c r="E5" s="20">
        <f>C5*D5</f>
        <v>31250</v>
      </c>
      <c r="F5" s="20">
        <f>E5*0.002</f>
        <v>62.5</v>
      </c>
      <c r="G5" s="20">
        <f>E5*0.000068</f>
        <v>2.125</v>
      </c>
      <c r="H5" s="20">
        <f>E5*0.00001</f>
        <v>0.3125</v>
      </c>
      <c r="I5" s="20">
        <f>(F5+G5+H5)*0.07</f>
        <v>4.5456250000000002</v>
      </c>
      <c r="J5" s="20">
        <f>E5+F5+I5+G5+H5</f>
        <v>31319.483124999999</v>
      </c>
    </row>
    <row r="6" spans="1:11" s="21" customFormat="1">
      <c r="A6" s="44"/>
      <c r="B6" s="3">
        <f>(D5-D4)/D4</f>
        <v>-0.16666666666666666</v>
      </c>
      <c r="C6" s="22">
        <f>SUM(C4:C5)</f>
        <v>25000</v>
      </c>
      <c r="D6" s="33">
        <f>E6/C6</f>
        <v>7.25</v>
      </c>
      <c r="E6" s="22">
        <f t="shared" ref="E6:J6" si="1">SUM(E4:E5)</f>
        <v>181250</v>
      </c>
      <c r="F6" s="22">
        <f t="shared" si="1"/>
        <v>362.5</v>
      </c>
      <c r="G6" s="22">
        <f t="shared" si="1"/>
        <v>11.721</v>
      </c>
      <c r="H6" s="22">
        <f t="shared" si="1"/>
        <v>1.8125000000000002</v>
      </c>
      <c r="I6" s="22">
        <f t="shared" si="1"/>
        <v>26.322345000000006</v>
      </c>
      <c r="J6" s="22">
        <f t="shared" si="1"/>
        <v>181652.35584499998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0" sqref="K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15</v>
      </c>
      <c r="E9" s="20">
        <f>C9*D9</f>
        <v>37500</v>
      </c>
      <c r="F9" s="20">
        <f>E9*0.002</f>
        <v>75</v>
      </c>
      <c r="G9" s="20">
        <f>E9*0.00006</f>
        <v>2.25</v>
      </c>
      <c r="H9" s="20">
        <f>E9*0.00001</f>
        <v>0.37500000000000006</v>
      </c>
      <c r="I9" s="20">
        <f>(F9+G9+H9)*0.07</f>
        <v>5.4337500000000007</v>
      </c>
      <c r="J9" s="20">
        <f>E9+F9+I9+G9+H9</f>
        <v>37583.058749999997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-0.5</v>
      </c>
      <c r="C10" s="2">
        <f>SUM(C8:C9)</f>
        <v>12500</v>
      </c>
      <c r="D10" s="47">
        <f>E10/C10</f>
        <v>27</v>
      </c>
      <c r="E10" s="2">
        <f t="shared" ref="E10:J10" si="3">SUM(E8:E9)</f>
        <v>337500</v>
      </c>
      <c r="F10" s="2">
        <f t="shared" si="3"/>
        <v>675</v>
      </c>
      <c r="G10" s="2">
        <f t="shared" si="3"/>
        <v>20.25</v>
      </c>
      <c r="H10" s="2">
        <f t="shared" si="3"/>
        <v>3.375</v>
      </c>
      <c r="I10" s="2">
        <f t="shared" si="3"/>
        <v>48.903750000000009</v>
      </c>
      <c r="J10" s="2">
        <f t="shared" si="3"/>
        <v>338247.52875000006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E7" sqref="E7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3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4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C14" sqref="C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39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5000</v>
      </c>
      <c r="D13" s="46">
        <v>5.4</v>
      </c>
      <c r="E13" s="20">
        <f>C13*D13</f>
        <v>27000</v>
      </c>
      <c r="F13" s="20">
        <f>E13*0.002</f>
        <v>54</v>
      </c>
      <c r="G13" s="20">
        <f>E13*0.000068</f>
        <v>1.8360000000000001</v>
      </c>
      <c r="H13" s="20">
        <f>E13*0.00001</f>
        <v>0.27</v>
      </c>
      <c r="I13" s="20">
        <f>(F13+G13+H13)*0.07</f>
        <v>3.9274200000000006</v>
      </c>
      <c r="J13" s="20">
        <f>E13+F13+I13+G13+H13</f>
        <v>27060.03342</v>
      </c>
    </row>
    <row r="14" spans="1:11" s="21" customFormat="1">
      <c r="A14" s="44"/>
      <c r="B14" s="3">
        <f>(D13-D12)/D12</f>
        <v>-0.37931034482758613</v>
      </c>
      <c r="C14" s="22">
        <f>C12+C13</f>
        <v>55000</v>
      </c>
      <c r="D14" s="33">
        <f>E14/C14</f>
        <v>8.4</v>
      </c>
      <c r="E14" s="22">
        <f t="shared" ref="E14:J14" si="5">E12+E13</f>
        <v>462000</v>
      </c>
      <c r="F14" s="22">
        <f t="shared" si="5"/>
        <v>924</v>
      </c>
      <c r="G14" s="22">
        <f t="shared" si="5"/>
        <v>30.687999999999999</v>
      </c>
      <c r="H14" s="22">
        <f t="shared" si="5"/>
        <v>4.620000000000001</v>
      </c>
      <c r="I14" s="22">
        <f t="shared" si="5"/>
        <v>67.151560000000003</v>
      </c>
      <c r="J14" s="22">
        <f t="shared" si="5"/>
        <v>463026.45955999999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40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3"/>
      <c r="C8" s="16">
        <v>5000</v>
      </c>
      <c r="D8" s="40">
        <v>0.193</v>
      </c>
      <c r="E8" s="104"/>
      <c r="F8" s="29"/>
      <c r="G8" s="104"/>
      <c r="H8" s="17"/>
      <c r="I8" s="105">
        <v>965</v>
      </c>
      <c r="J8" s="105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6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3"/>
      <c r="C14" s="16">
        <v>5000</v>
      </c>
      <c r="D14" s="40">
        <v>0.193</v>
      </c>
      <c r="E14" s="104"/>
      <c r="F14" s="29"/>
      <c r="G14" s="104"/>
      <c r="H14" s="17"/>
      <c r="I14" s="105">
        <v>965</v>
      </c>
      <c r="J14" s="105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1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6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C6" sqref="C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2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7500</v>
      </c>
      <c r="D5" s="11">
        <v>10.5</v>
      </c>
      <c r="E5" s="20">
        <f>C5*D5</f>
        <v>78750</v>
      </c>
      <c r="F5" s="20">
        <f>E5*0.002</f>
        <v>157.5</v>
      </c>
      <c r="G5" s="20">
        <f>E5*0.00006</f>
        <v>4.7250000000000005</v>
      </c>
      <c r="H5" s="20">
        <f>E5*0.00001</f>
        <v>0.78750000000000009</v>
      </c>
      <c r="I5" s="20">
        <f>(F5+G5+H5)*0.07</f>
        <v>11.410875000000001</v>
      </c>
      <c r="J5" s="20">
        <f>E5+F5+I5+G5+H5</f>
        <v>78924.423375000013</v>
      </c>
      <c r="K5" s="32"/>
      <c r="L5" s="11"/>
      <c r="M5" s="12"/>
      <c r="N5" s="13"/>
    </row>
    <row r="6" spans="1:14" s="19" customFormat="1" ht="21">
      <c r="A6" s="55"/>
      <c r="B6" s="75">
        <f>(D5-D4)/D4</f>
        <v>-3.6697247706422048E-2</v>
      </c>
      <c r="C6" s="10">
        <f>SUM(C4:C5)</f>
        <v>20000</v>
      </c>
      <c r="D6" s="63">
        <f>E6/C6</f>
        <v>10.75</v>
      </c>
      <c r="E6" s="10">
        <f t="shared" ref="E6:J6" si="1">SUM(E4:E5)</f>
        <v>215000</v>
      </c>
      <c r="F6" s="10">
        <f t="shared" si="1"/>
        <v>430</v>
      </c>
      <c r="G6" s="10">
        <f t="shared" si="1"/>
        <v>12.900000000000002</v>
      </c>
      <c r="H6" s="10">
        <f t="shared" si="1"/>
        <v>2.1500000000000004</v>
      </c>
      <c r="I6" s="10">
        <f t="shared" si="1"/>
        <v>31.153500000000001</v>
      </c>
      <c r="J6" s="10">
        <f t="shared" si="1"/>
        <v>215476.20350000003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7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8"/>
  <sheetViews>
    <sheetView workbookViewId="0">
      <selection activeCell="A5" sqref="A5:XF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5546875" style="21" bestFit="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3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 s="1" customFormat="1">
      <c r="A5" s="49">
        <v>44627</v>
      </c>
      <c r="B5" s="15" t="s">
        <v>1</v>
      </c>
      <c r="C5" s="16">
        <f>C4</f>
        <v>6000</v>
      </c>
      <c r="D5" s="41">
        <v>26.25</v>
      </c>
      <c r="E5" s="18">
        <v>157500</v>
      </c>
      <c r="F5" s="18">
        <v>315</v>
      </c>
      <c r="G5" s="18">
        <v>9.4500000000000011</v>
      </c>
      <c r="H5" s="18">
        <v>1.575</v>
      </c>
      <c r="I5" s="18">
        <v>22.821750000000002</v>
      </c>
      <c r="J5" s="18">
        <v>157848.84674999997</v>
      </c>
    </row>
    <row r="6" spans="1:14" s="1" customFormat="1">
      <c r="A6" s="49">
        <v>45705</v>
      </c>
      <c r="B6" s="15" t="s">
        <v>3</v>
      </c>
      <c r="C6" s="16">
        <f>C5</f>
        <v>6000</v>
      </c>
      <c r="D6" s="26">
        <v>7.35</v>
      </c>
      <c r="E6" s="17">
        <f>C6*D6</f>
        <v>44100</v>
      </c>
      <c r="F6" s="27">
        <f>E6*0.002</f>
        <v>88.2</v>
      </c>
      <c r="G6" s="26">
        <f>E6*0.000068</f>
        <v>2.9988000000000001</v>
      </c>
      <c r="H6" s="26">
        <f>E6*0.00001</f>
        <v>0.44100000000000006</v>
      </c>
      <c r="I6" s="26">
        <f>(F6+G6+H6)*0.07</f>
        <v>6.4147860000000012</v>
      </c>
      <c r="J6" s="26">
        <f>E6-F6-G6-H6-I6</f>
        <v>44001.945414000002</v>
      </c>
    </row>
    <row r="7" spans="1:14" s="1" customFormat="1">
      <c r="A7" s="49" t="s">
        <v>4</v>
      </c>
      <c r="B7" s="15"/>
      <c r="C7" s="16"/>
      <c r="D7" s="17"/>
      <c r="E7" s="18">
        <f>E6-E5</f>
        <v>-113400</v>
      </c>
      <c r="F7" s="18"/>
      <c r="G7" s="18"/>
      <c r="H7" s="18"/>
      <c r="I7" s="18"/>
      <c r="J7" s="18">
        <f>J6-J5</f>
        <v>-113846.90133599997</v>
      </c>
    </row>
    <row r="8" spans="1:14" s="1" customFormat="1">
      <c r="A8" s="50"/>
      <c r="D8" s="47"/>
      <c r="J8" s="5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2025-03-03T08:50:24Z</dcterms:modified>
  <cp:category/>
  <cp:contentStatus/>
</cp:coreProperties>
</file>