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145" documentId="13_ncr:1_{952C9640-4145-4BFE-A933-8C66170A3FDB}" xr6:coauthVersionLast="47" xr6:coauthVersionMax="47" xr10:uidLastSave="{87A5880A-72C6-48CB-8F5A-D0316CC94134}"/>
  <bookViews>
    <workbookView xWindow="0" yWindow="2292" windowWidth="10752" windowHeight="9948" tabRatio="461" firstSheet="1" activeTab="2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WC" sheetId="212" r:id="rId7"/>
    <sheet name="BCH" sheetId="150" r:id="rId8"/>
    <sheet name="BEM" sheetId="219" r:id="rId9"/>
    <sheet name="CRC" sheetId="220" r:id="rId10"/>
    <sheet name="POM" sheetId="208" r:id="rId11"/>
    <sheet name="CPNREIT" sheetId="194" r:id="rId12"/>
    <sheet name="DIF" sheetId="57" r:id="rId13"/>
    <sheet name="GVREIT" sheetId="195" r:id="rId14"/>
    <sheet name="IVL" sheetId="196" r:id="rId15"/>
    <sheet name="JMART" sheetId="204" r:id="rId16"/>
    <sheet name="JMT" sheetId="205" r:id="rId17"/>
    <sheet name="MCS" sheetId="20" r:id="rId18"/>
    <sheet name="NER" sheetId="117" r:id="rId19"/>
    <sheet name="ORI" sheetId="184" r:id="rId20"/>
    <sheet name="PTG" sheetId="216" r:id="rId21"/>
    <sheet name="RCL (2)" sheetId="222" r:id="rId22"/>
    <sheet name="RCL" sheetId="161" r:id="rId23"/>
    <sheet name="SCC" sheetId="152" r:id="rId24"/>
    <sheet name="SENA" sheetId="183" r:id="rId25"/>
    <sheet name="SINGER" sheetId="203" r:id="rId26"/>
    <sheet name="SYNEX" sheetId="199" r:id="rId27"/>
    <sheet name="TFFIF" sheetId="214" r:id="rId28"/>
    <sheet name="TMT" sheetId="145" r:id="rId29"/>
    <sheet name="TOA" sheetId="218" r:id="rId30"/>
    <sheet name="TVO" sheetId="221" r:id="rId31"/>
    <sheet name="WHAIR" sheetId="157" r:id="rId32"/>
    <sheet name="WHART" sheetId="171" r:id="rId3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10" l="1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J26" i="161"/>
  <c r="I26" i="161"/>
  <c r="H26" i="161"/>
  <c r="G26" i="161"/>
  <c r="F26" i="161"/>
  <c r="E26" i="161"/>
  <c r="C26" i="161"/>
  <c r="E38" i="161"/>
  <c r="E44" i="222"/>
  <c r="H43" i="222"/>
  <c r="C43" i="222"/>
  <c r="J43" i="222" s="1"/>
  <c r="E42" i="222"/>
  <c r="E41" i="222"/>
  <c r="C41" i="222"/>
  <c r="H40" i="222"/>
  <c r="G40" i="222"/>
  <c r="F40" i="222"/>
  <c r="E40" i="222"/>
  <c r="H39" i="222"/>
  <c r="C39" i="222"/>
  <c r="J39" i="222" s="1"/>
  <c r="B38" i="222"/>
  <c r="A38" i="222"/>
  <c r="C37" i="222"/>
  <c r="E37" i="222" s="1"/>
  <c r="E36" i="222"/>
  <c r="F36" i="222" s="1"/>
  <c r="E33" i="222"/>
  <c r="G33" i="222" s="1"/>
  <c r="H31" i="222"/>
  <c r="E31" i="222"/>
  <c r="G31" i="222" s="1"/>
  <c r="E29" i="222"/>
  <c r="E27" i="222"/>
  <c r="H27" i="222" s="1"/>
  <c r="E25" i="222"/>
  <c r="F25" i="222" s="1"/>
  <c r="B24" i="222"/>
  <c r="H23" i="222"/>
  <c r="E23" i="222"/>
  <c r="G23" i="222" s="1"/>
  <c r="B22" i="222"/>
  <c r="E21" i="222"/>
  <c r="B20" i="222"/>
  <c r="E19" i="222"/>
  <c r="H19" i="222" s="1"/>
  <c r="B18" i="222"/>
  <c r="E17" i="222"/>
  <c r="F17" i="222" s="1"/>
  <c r="H15" i="222"/>
  <c r="E15" i="222"/>
  <c r="G15" i="222" s="1"/>
  <c r="E13" i="222"/>
  <c r="H13" i="222" s="1"/>
  <c r="B12" i="222"/>
  <c r="F11" i="222"/>
  <c r="E11" i="222"/>
  <c r="E9" i="222"/>
  <c r="G9" i="222" s="1"/>
  <c r="B8" i="222"/>
  <c r="E7" i="222"/>
  <c r="E5" i="222"/>
  <c r="F5" i="222" s="1"/>
  <c r="C4" i="222"/>
  <c r="C6" i="222" s="1"/>
  <c r="B4" i="222"/>
  <c r="H3" i="222"/>
  <c r="E3" i="222"/>
  <c r="G3" i="222" s="1"/>
  <c r="E2" i="222"/>
  <c r="H2" i="222" s="1"/>
  <c r="H4" i="222" s="1"/>
  <c r="F9" i="210" l="1"/>
  <c r="G38" i="161"/>
  <c r="F38" i="161"/>
  <c r="H38" i="161"/>
  <c r="E6" i="222"/>
  <c r="C8" i="222"/>
  <c r="C10" i="222" s="1"/>
  <c r="I11" i="222"/>
  <c r="J11" i="222" s="1"/>
  <c r="I5" i="222"/>
  <c r="I36" i="222"/>
  <c r="J36" i="222" s="1"/>
  <c r="F37" i="222"/>
  <c r="H37" i="222"/>
  <c r="G37" i="222"/>
  <c r="E38" i="222"/>
  <c r="G25" i="222"/>
  <c r="I25" i="222" s="1"/>
  <c r="J25" i="222" s="1"/>
  <c r="G5" i="222"/>
  <c r="J5" i="222" s="1"/>
  <c r="G17" i="222"/>
  <c r="I17" i="222" s="1"/>
  <c r="J17" i="222" s="1"/>
  <c r="H33" i="222"/>
  <c r="I40" i="222"/>
  <c r="J40" i="222" s="1"/>
  <c r="H5" i="222"/>
  <c r="H17" i="222"/>
  <c r="F9" i="222"/>
  <c r="G19" i="222"/>
  <c r="G27" i="222"/>
  <c r="G36" i="222"/>
  <c r="G7" i="222"/>
  <c r="H25" i="222"/>
  <c r="H36" i="222"/>
  <c r="H7" i="222"/>
  <c r="F27" i="222"/>
  <c r="H9" i="222"/>
  <c r="G11" i="222"/>
  <c r="F21" i="222"/>
  <c r="F29" i="222"/>
  <c r="I29" i="222" s="1"/>
  <c r="F41" i="222"/>
  <c r="I41" i="222" s="1"/>
  <c r="F44" i="222"/>
  <c r="I44" i="222" s="1"/>
  <c r="F2" i="222"/>
  <c r="E4" i="222"/>
  <c r="D4" i="222" s="1"/>
  <c r="H11" i="222"/>
  <c r="G21" i="222"/>
  <c r="G29" i="222"/>
  <c r="G41" i="222"/>
  <c r="G44" i="222"/>
  <c r="F33" i="222"/>
  <c r="F13" i="222"/>
  <c r="H21" i="222"/>
  <c r="H29" i="222"/>
  <c r="H41" i="222"/>
  <c r="H44" i="222"/>
  <c r="F7" i="222"/>
  <c r="F19" i="222"/>
  <c r="I19" i="222" s="1"/>
  <c r="G2" i="222"/>
  <c r="G4" i="222" s="1"/>
  <c r="F3" i="222"/>
  <c r="G13" i="222"/>
  <c r="F15" i="222"/>
  <c r="F23" i="222"/>
  <c r="F31" i="222"/>
  <c r="I9" i="210" l="1"/>
  <c r="I10" i="210" s="1"/>
  <c r="J9" i="210"/>
  <c r="J10" i="210" s="1"/>
  <c r="F10" i="210"/>
  <c r="I38" i="161"/>
  <c r="J38" i="161"/>
  <c r="I2" i="222"/>
  <c r="F4" i="222"/>
  <c r="I33" i="222"/>
  <c r="I13" i="222"/>
  <c r="J13" i="222" s="1"/>
  <c r="I3" i="222"/>
  <c r="J3" i="222"/>
  <c r="I31" i="222"/>
  <c r="J31" i="222" s="1"/>
  <c r="J33" i="222"/>
  <c r="I21" i="222"/>
  <c r="J21" i="222" s="1"/>
  <c r="I9" i="222"/>
  <c r="J9" i="222" s="1"/>
  <c r="J41" i="222"/>
  <c r="J42" i="222" s="1"/>
  <c r="B42" i="222" s="1"/>
  <c r="J19" i="222"/>
  <c r="E8" i="222"/>
  <c r="D8" i="222" s="1"/>
  <c r="H6" i="222"/>
  <c r="H8" i="222" s="1"/>
  <c r="G6" i="222"/>
  <c r="G8" i="222" s="1"/>
  <c r="F6" i="222"/>
  <c r="I23" i="222"/>
  <c r="J23" i="222" s="1"/>
  <c r="I15" i="222"/>
  <c r="J15" i="222" s="1"/>
  <c r="J44" i="222"/>
  <c r="I7" i="222"/>
  <c r="J7" i="222" s="1"/>
  <c r="I27" i="222"/>
  <c r="J27" i="222" s="1"/>
  <c r="E10" i="222"/>
  <c r="C12" i="222"/>
  <c r="C14" i="222" s="1"/>
  <c r="I37" i="222"/>
  <c r="J37" i="222" s="1"/>
  <c r="J38" i="222" s="1"/>
  <c r="J29" i="222"/>
  <c r="C16" i="222" l="1"/>
  <c r="C18" i="222" s="1"/>
  <c r="C20" i="222" s="1"/>
  <c r="C22" i="222" s="1"/>
  <c r="C24" i="222" s="1"/>
  <c r="C26" i="222" s="1"/>
  <c r="C28" i="222" s="1"/>
  <c r="C30" i="222" s="1"/>
  <c r="C32" i="222" s="1"/>
  <c r="C34" i="222" s="1"/>
  <c r="E14" i="222"/>
  <c r="F10" i="222"/>
  <c r="E12" i="222"/>
  <c r="D12" i="222" s="1"/>
  <c r="B16" i="222" s="1"/>
  <c r="G10" i="222"/>
  <c r="G12" i="222" s="1"/>
  <c r="H10" i="222"/>
  <c r="H12" i="222" s="1"/>
  <c r="F8" i="222"/>
  <c r="I6" i="222"/>
  <c r="I8" i="222" s="1"/>
  <c r="I4" i="222"/>
  <c r="J2" i="222"/>
  <c r="J4" i="222" s="1"/>
  <c r="I10" i="222" l="1"/>
  <c r="I12" i="222" s="1"/>
  <c r="F12" i="222"/>
  <c r="H14" i="222"/>
  <c r="H16" i="222" s="1"/>
  <c r="H18" i="222" s="1"/>
  <c r="H20" i="222" s="1"/>
  <c r="H22" i="222" s="1"/>
  <c r="H24" i="222" s="1"/>
  <c r="H26" i="222" s="1"/>
  <c r="H28" i="222" s="1"/>
  <c r="H30" i="222" s="1"/>
  <c r="H32" i="222" s="1"/>
  <c r="H34" i="222" s="1"/>
  <c r="F14" i="222"/>
  <c r="E16" i="222"/>
  <c r="G14" i="222"/>
  <c r="G16" i="222" s="1"/>
  <c r="G18" i="222" s="1"/>
  <c r="G20" i="222" s="1"/>
  <c r="G22" i="222" s="1"/>
  <c r="G24" i="222" s="1"/>
  <c r="G26" i="222" s="1"/>
  <c r="G28" i="222" s="1"/>
  <c r="G30" i="222" s="1"/>
  <c r="G32" i="222" s="1"/>
  <c r="G34" i="222" s="1"/>
  <c r="J6" i="222"/>
  <c r="J8" i="222" s="1"/>
  <c r="E18" i="222" l="1"/>
  <c r="D16" i="222"/>
  <c r="F16" i="222"/>
  <c r="F18" i="222" s="1"/>
  <c r="F20" i="222" s="1"/>
  <c r="F22" i="222" s="1"/>
  <c r="F24" i="222" s="1"/>
  <c r="F26" i="222" s="1"/>
  <c r="F28" i="222" s="1"/>
  <c r="F30" i="222" s="1"/>
  <c r="F32" i="222" s="1"/>
  <c r="F34" i="222" s="1"/>
  <c r="I14" i="222"/>
  <c r="I16" i="222" s="1"/>
  <c r="I18" i="222" s="1"/>
  <c r="I20" i="222" s="1"/>
  <c r="I22" i="222" s="1"/>
  <c r="I24" i="222" s="1"/>
  <c r="I26" i="222" s="1"/>
  <c r="I28" i="222" s="1"/>
  <c r="I30" i="222" s="1"/>
  <c r="I32" i="222" s="1"/>
  <c r="I34" i="222" s="1"/>
  <c r="J14" i="222"/>
  <c r="J16" i="222" s="1"/>
  <c r="J18" i="222" s="1"/>
  <c r="J20" i="222" s="1"/>
  <c r="J22" i="222" s="1"/>
  <c r="J24" i="222" s="1"/>
  <c r="J26" i="222" s="1"/>
  <c r="J28" i="222" s="1"/>
  <c r="J30" i="222" s="1"/>
  <c r="J32" i="222" s="1"/>
  <c r="J34" i="222" s="1"/>
  <c r="J10" i="222"/>
  <c r="J12" i="222" s="1"/>
  <c r="E7" i="210"/>
  <c r="G7" i="210" s="1"/>
  <c r="E3" i="210"/>
  <c r="H3" i="210" s="1"/>
  <c r="E26" i="184"/>
  <c r="B28" i="184"/>
  <c r="C27" i="184"/>
  <c r="E27" i="184" s="1"/>
  <c r="C8" i="214"/>
  <c r="B8" i="214"/>
  <c r="H7" i="214"/>
  <c r="H8" i="214" s="1"/>
  <c r="E7" i="214"/>
  <c r="G7" i="214" s="1"/>
  <c r="G8" i="214" s="1"/>
  <c r="D18" i="222" l="1"/>
  <c r="E20" i="222"/>
  <c r="H7" i="210"/>
  <c r="F7" i="210"/>
  <c r="F3" i="210"/>
  <c r="G3" i="210"/>
  <c r="I3" i="210" s="1"/>
  <c r="J3" i="210" s="1"/>
  <c r="F26" i="184"/>
  <c r="H26" i="184"/>
  <c r="G26" i="184"/>
  <c r="E28" i="184"/>
  <c r="F27" i="184"/>
  <c r="H27" i="184"/>
  <c r="G27" i="184"/>
  <c r="F7" i="214"/>
  <c r="E8" i="214"/>
  <c r="D8" i="214" s="1"/>
  <c r="D20" i="222" l="1"/>
  <c r="E22" i="222"/>
  <c r="I7" i="210"/>
  <c r="I26" i="184"/>
  <c r="J26" i="184"/>
  <c r="I27" i="184"/>
  <c r="J27" i="184" s="1"/>
  <c r="J28" i="184" s="1"/>
  <c r="I7" i="214"/>
  <c r="I8" i="214" s="1"/>
  <c r="F8" i="214"/>
  <c r="J7" i="214"/>
  <c r="J8" i="214" s="1"/>
  <c r="D22" i="222" l="1"/>
  <c r="E24" i="222"/>
  <c r="J7" i="210"/>
  <c r="C23" i="199"/>
  <c r="B23" i="199"/>
  <c r="E22" i="199"/>
  <c r="G22" i="199" s="1"/>
  <c r="G23" i="199" s="1"/>
  <c r="E26" i="222" l="1"/>
  <c r="D24" i="222"/>
  <c r="B26" i="222" s="1"/>
  <c r="H22" i="199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5" i="184"/>
  <c r="E24" i="184"/>
  <c r="F24" i="184" s="1"/>
  <c r="C24" i="184"/>
  <c r="E23" i="184"/>
  <c r="H23" i="184" s="1"/>
  <c r="B14" i="157"/>
  <c r="C14" i="157"/>
  <c r="C17" i="157"/>
  <c r="C8" i="196"/>
  <c r="B16" i="196"/>
  <c r="C15" i="196"/>
  <c r="E15" i="196" s="1"/>
  <c r="B50" i="206"/>
  <c r="C49" i="206"/>
  <c r="E49" i="206" s="1"/>
  <c r="E48" i="206"/>
  <c r="H48" i="206" s="1"/>
  <c r="B46" i="206"/>
  <c r="C45" i="206"/>
  <c r="E45" i="206" s="1"/>
  <c r="E44" i="206"/>
  <c r="B42" i="206"/>
  <c r="C41" i="206"/>
  <c r="E41" i="206" s="1"/>
  <c r="E40" i="206"/>
  <c r="H40" i="206" s="1"/>
  <c r="E28" i="222" l="1"/>
  <c r="D26" i="222"/>
  <c r="B28" i="222" s="1"/>
  <c r="I22" i="199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3" i="184"/>
  <c r="G24" i="184"/>
  <c r="H24" i="184"/>
  <c r="E25" i="184"/>
  <c r="G23" i="184"/>
  <c r="I23" i="184" s="1"/>
  <c r="J23" i="184" s="1"/>
  <c r="I24" i="184"/>
  <c r="J24" i="184" s="1"/>
  <c r="F15" i="196"/>
  <c r="G15" i="196"/>
  <c r="H15" i="196"/>
  <c r="H49" i="206"/>
  <c r="G49" i="206"/>
  <c r="E50" i="206"/>
  <c r="F49" i="206"/>
  <c r="I49" i="206" s="1"/>
  <c r="F48" i="206"/>
  <c r="G48" i="206"/>
  <c r="H45" i="206"/>
  <c r="F45" i="206"/>
  <c r="E46" i="206"/>
  <c r="G45" i="206"/>
  <c r="F44" i="206"/>
  <c r="G44" i="206"/>
  <c r="H44" i="206"/>
  <c r="E42" i="206"/>
  <c r="H41" i="206"/>
  <c r="G41" i="206"/>
  <c r="F41" i="206"/>
  <c r="F40" i="206"/>
  <c r="G40" i="206"/>
  <c r="E36" i="206"/>
  <c r="C8" i="171"/>
  <c r="B8" i="171"/>
  <c r="E7" i="171"/>
  <c r="G7" i="171" s="1"/>
  <c r="G8" i="171" s="1"/>
  <c r="B38" i="206"/>
  <c r="C37" i="206"/>
  <c r="E37" i="206" s="1"/>
  <c r="D28" i="222" l="1"/>
  <c r="B30" i="222" s="1"/>
  <c r="E30" i="222"/>
  <c r="I39" i="199"/>
  <c r="J39" i="199"/>
  <c r="I38" i="199"/>
  <c r="J38" i="199" s="1"/>
  <c r="J38" i="205"/>
  <c r="J39" i="205"/>
  <c r="I22" i="117"/>
  <c r="J22" i="117"/>
  <c r="I23" i="117"/>
  <c r="J23" i="117"/>
  <c r="J24" i="117" s="1"/>
  <c r="J25" i="184"/>
  <c r="I15" i="196"/>
  <c r="J15" i="196" s="1"/>
  <c r="I48" i="206"/>
  <c r="J48" i="206" s="1"/>
  <c r="J49" i="206"/>
  <c r="I45" i="206"/>
  <c r="J45" i="206" s="1"/>
  <c r="I44" i="206"/>
  <c r="J44" i="206" s="1"/>
  <c r="I40" i="206"/>
  <c r="J40" i="206"/>
  <c r="I41" i="206"/>
  <c r="J41" i="206" s="1"/>
  <c r="F36" i="206"/>
  <c r="G36" i="206"/>
  <c r="H36" i="206"/>
  <c r="H7" i="171"/>
  <c r="H8" i="171" s="1"/>
  <c r="E8" i="171"/>
  <c r="D8" i="171" s="1"/>
  <c r="F7" i="171"/>
  <c r="H37" i="206"/>
  <c r="G37" i="206"/>
  <c r="F37" i="206"/>
  <c r="E38" i="206"/>
  <c r="B34" i="206"/>
  <c r="C33" i="206"/>
  <c r="E33" i="206" s="1"/>
  <c r="E32" i="206"/>
  <c r="G32" i="206" s="1"/>
  <c r="E35" i="205"/>
  <c r="H35" i="205" s="1"/>
  <c r="B37" i="205"/>
  <c r="C36" i="205"/>
  <c r="E36" i="205" s="1"/>
  <c r="E28" i="206"/>
  <c r="H28" i="206" s="1"/>
  <c r="B30" i="206"/>
  <c r="C29" i="206"/>
  <c r="E29" i="206" s="1"/>
  <c r="E10" i="117"/>
  <c r="E11" i="117" s="1"/>
  <c r="C25" i="206"/>
  <c r="C26" i="206" s="1"/>
  <c r="E24" i="206"/>
  <c r="E23" i="206"/>
  <c r="E22" i="206"/>
  <c r="E6" i="216"/>
  <c r="B8" i="216"/>
  <c r="C7" i="216"/>
  <c r="E7" i="216" s="1"/>
  <c r="E7" i="196"/>
  <c r="E13" i="157"/>
  <c r="E17" i="206"/>
  <c r="F17" i="206" s="1"/>
  <c r="C52" i="57"/>
  <c r="B52" i="57"/>
  <c r="E51" i="57"/>
  <c r="G51" i="57" s="1"/>
  <c r="G52" i="57" s="1"/>
  <c r="C6" i="221"/>
  <c r="B6" i="221"/>
  <c r="E5" i="221"/>
  <c r="G5" i="221"/>
  <c r="G6" i="221"/>
  <c r="C4" i="221"/>
  <c r="B4" i="221"/>
  <c r="E3" i="221"/>
  <c r="G3" i="221"/>
  <c r="G4" i="221"/>
  <c r="E20" i="184"/>
  <c r="C7" i="145"/>
  <c r="E7" i="145"/>
  <c r="E15" i="183"/>
  <c r="C59" i="20"/>
  <c r="B59" i="20"/>
  <c r="E58" i="20"/>
  <c r="G58" i="20"/>
  <c r="G59" i="20"/>
  <c r="C12" i="184"/>
  <c r="E11" i="184"/>
  <c r="H11" i="184" s="1"/>
  <c r="H12" i="184" s="1"/>
  <c r="E27" i="195"/>
  <c r="G27" i="195" s="1"/>
  <c r="E20" i="117"/>
  <c r="C10" i="197"/>
  <c r="B10" i="197"/>
  <c r="E9" i="197"/>
  <c r="G9" i="197" s="1"/>
  <c r="G10" i="197" s="1"/>
  <c r="C50" i="57"/>
  <c r="E49" i="57"/>
  <c r="E2" i="221"/>
  <c r="E7" i="197"/>
  <c r="B22" i="184"/>
  <c r="C21" i="184"/>
  <c r="E21" i="184"/>
  <c r="C37" i="195"/>
  <c r="E37" i="195" s="1"/>
  <c r="E36" i="195"/>
  <c r="E9" i="184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6" i="184"/>
  <c r="B19" i="184"/>
  <c r="E17" i="184"/>
  <c r="C18" i="184"/>
  <c r="E18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E5" i="171"/>
  <c r="B28" i="205"/>
  <c r="C27" i="205"/>
  <c r="E27" i="205"/>
  <c r="E26" i="205"/>
  <c r="H26" i="205" s="1"/>
  <c r="E6" i="218"/>
  <c r="C7" i="218"/>
  <c r="E7" i="218"/>
  <c r="E25" i="195"/>
  <c r="E60" i="57"/>
  <c r="C61" i="57"/>
  <c r="E61" i="57"/>
  <c r="B3" i="220"/>
  <c r="C2" i="220"/>
  <c r="E2" i="220"/>
  <c r="E1" i="220"/>
  <c r="B3" i="219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7" i="20"/>
  <c r="A69" i="20"/>
  <c r="B69" i="20"/>
  <c r="E19" i="195"/>
  <c r="E14" i="204"/>
  <c r="B16" i="204"/>
  <c r="A16" i="204"/>
  <c r="C15" i="204"/>
  <c r="E15" i="204"/>
  <c r="E17" i="195"/>
  <c r="C37" i="161"/>
  <c r="J37" i="161" s="1"/>
  <c r="H37" i="161"/>
  <c r="C4" i="217"/>
  <c r="B4" i="217"/>
  <c r="E3" i="217"/>
  <c r="E4" i="217" s="1"/>
  <c r="E2" i="217"/>
  <c r="E5" i="197"/>
  <c r="C22" i="194"/>
  <c r="E22" i="194"/>
  <c r="E21" i="194"/>
  <c r="B19" i="206"/>
  <c r="C18" i="206"/>
  <c r="E18" i="206" s="1"/>
  <c r="E15" i="195"/>
  <c r="C4" i="212"/>
  <c r="B4" i="212"/>
  <c r="E3" i="212"/>
  <c r="E2" i="216"/>
  <c r="C4" i="214"/>
  <c r="C6" i="214" s="1"/>
  <c r="B4" i="214"/>
  <c r="E3" i="214"/>
  <c r="E2" i="214"/>
  <c r="C48" i="57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7" i="57"/>
  <c r="C58" i="57"/>
  <c r="E58" i="57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5" i="184"/>
  <c r="E15" i="184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56" i="20"/>
  <c r="E11" i="205"/>
  <c r="H11" i="205" s="1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B15" i="206"/>
  <c r="C14" i="206"/>
  <c r="E14" i="206" s="1"/>
  <c r="E13" i="206"/>
  <c r="H13" i="206" s="1"/>
  <c r="B11" i="206"/>
  <c r="C10" i="206"/>
  <c r="E10" i="206" s="1"/>
  <c r="E9" i="206"/>
  <c r="H9" i="206" s="1"/>
  <c r="E11" i="194"/>
  <c r="E31" i="161"/>
  <c r="H31" i="161" s="1"/>
  <c r="B7" i="206"/>
  <c r="C6" i="206"/>
  <c r="E6" i="206" s="1"/>
  <c r="F6" i="206" s="1"/>
  <c r="E5" i="206"/>
  <c r="B17" i="150"/>
  <c r="A17" i="150"/>
  <c r="C16" i="150"/>
  <c r="E16" i="150"/>
  <c r="B3" i="206"/>
  <c r="C2" i="206"/>
  <c r="E2" i="206" s="1"/>
  <c r="E1" i="206"/>
  <c r="H1" i="206" s="1"/>
  <c r="E21" i="206"/>
  <c r="H21" i="206" s="1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1" i="145"/>
  <c r="E11" i="145"/>
  <c r="C17" i="197"/>
  <c r="E17" i="197"/>
  <c r="E20" i="199"/>
  <c r="E21" i="199" s="1"/>
  <c r="C39" i="161"/>
  <c r="E39" i="161" s="1"/>
  <c r="E29" i="161"/>
  <c r="E7" i="194"/>
  <c r="E27" i="16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C4" i="195"/>
  <c r="B4" i="195"/>
  <c r="E3" i="195"/>
  <c r="B36" i="161"/>
  <c r="E34" i="161"/>
  <c r="A36" i="161"/>
  <c r="C35" i="161"/>
  <c r="E35" i="161"/>
  <c r="F35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E10" i="145"/>
  <c r="E14" i="184"/>
  <c r="H14" i="184"/>
  <c r="C18" i="46"/>
  <c r="E17" i="46"/>
  <c r="E11" i="157"/>
  <c r="C14" i="183"/>
  <c r="C16" i="183"/>
  <c r="B14" i="183"/>
  <c r="E13" i="183"/>
  <c r="G13" i="183" s="1"/>
  <c r="C12" i="183"/>
  <c r="B12" i="183"/>
  <c r="E11" i="183"/>
  <c r="B66" i="20"/>
  <c r="A66" i="20"/>
  <c r="C65" i="20"/>
  <c r="E65" i="20"/>
  <c r="E64" i="20"/>
  <c r="E9" i="183"/>
  <c r="E61" i="20"/>
  <c r="E5" i="184"/>
  <c r="H5" i="184"/>
  <c r="E7" i="183"/>
  <c r="B55" i="20"/>
  <c r="E13" i="161"/>
  <c r="E9" i="161"/>
  <c r="B4" i="184"/>
  <c r="C4" i="184"/>
  <c r="C6" i="184"/>
  <c r="C8" i="184"/>
  <c r="C10" i="184"/>
  <c r="E3" i="184"/>
  <c r="H3" i="184"/>
  <c r="E2" i="184"/>
  <c r="E4" i="184"/>
  <c r="D4" i="184"/>
  <c r="E5" i="183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G19" i="161" s="1"/>
  <c r="I19" i="161" s="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/>
  <c r="E7" i="157"/>
  <c r="F7" i="157" s="1"/>
  <c r="C36" i="57"/>
  <c r="C38" i="57"/>
  <c r="E35" i="57"/>
  <c r="G35" i="57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G3" i="161" s="1"/>
  <c r="E2" i="161"/>
  <c r="E5" i="145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G34" i="57"/>
  <c r="I34" i="57"/>
  <c r="J34" i="57"/>
  <c r="E33" i="57"/>
  <c r="H33" i="57"/>
  <c r="E50" i="20"/>
  <c r="H50" i="20"/>
  <c r="E32" i="57"/>
  <c r="H32" i="57"/>
  <c r="E2" i="117"/>
  <c r="E16" i="42"/>
  <c r="E14" i="42"/>
  <c r="E12" i="42"/>
  <c r="C11" i="42"/>
  <c r="C13" i="42"/>
  <c r="C15" i="42"/>
  <c r="C17" i="42"/>
  <c r="E30" i="57"/>
  <c r="C49" i="20"/>
  <c r="E48" i="20"/>
  <c r="E47" i="20"/>
  <c r="E49" i="20"/>
  <c r="E28" i="57"/>
  <c r="H28" i="57"/>
  <c r="I28" i="57"/>
  <c r="J28" i="57"/>
  <c r="E26" i="57"/>
  <c r="E19" i="150"/>
  <c r="H20" i="42"/>
  <c r="G20" i="42"/>
  <c r="F20" i="42"/>
  <c r="H19" i="42"/>
  <c r="G19" i="42"/>
  <c r="F19" i="42"/>
  <c r="G7" i="157"/>
  <c r="H35" i="57"/>
  <c r="G7" i="161"/>
  <c r="H5" i="161"/>
  <c r="G5" i="161"/>
  <c r="F5" i="161"/>
  <c r="I5" i="161" s="1"/>
  <c r="H18" i="42"/>
  <c r="G18" i="42"/>
  <c r="F18" i="42"/>
  <c r="E4" i="161"/>
  <c r="H2" i="161"/>
  <c r="G2" i="161"/>
  <c r="I2" i="161" s="1"/>
  <c r="F2" i="161"/>
  <c r="F4" i="161" s="1"/>
  <c r="H3" i="161"/>
  <c r="H4" i="161" s="1"/>
  <c r="F3" i="161"/>
  <c r="E6" i="145"/>
  <c r="D6" i="145"/>
  <c r="H5" i="145"/>
  <c r="G5" i="145"/>
  <c r="F5" i="145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F34" i="57"/>
  <c r="F33" i="57"/>
  <c r="G32" i="57"/>
  <c r="F32" i="57"/>
  <c r="I32" i="57"/>
  <c r="G2" i="117"/>
  <c r="G4" i="117" s="1"/>
  <c r="H16" i="42"/>
  <c r="G16" i="42"/>
  <c r="F16" i="42"/>
  <c r="H14" i="42"/>
  <c r="G14" i="42"/>
  <c r="F14" i="42"/>
  <c r="H12" i="42"/>
  <c r="G12" i="42"/>
  <c r="F12" i="42"/>
  <c r="H30" i="57"/>
  <c r="G30" i="57"/>
  <c r="F30" i="57"/>
  <c r="H48" i="20"/>
  <c r="G48" i="20"/>
  <c r="F48" i="20"/>
  <c r="F47" i="20"/>
  <c r="F49" i="20"/>
  <c r="G28" i="57"/>
  <c r="F28" i="57"/>
  <c r="H26" i="57"/>
  <c r="G26" i="57"/>
  <c r="F26" i="57"/>
  <c r="H19" i="150"/>
  <c r="G19" i="150"/>
  <c r="F19" i="150"/>
  <c r="I20" i="42"/>
  <c r="J20" i="42"/>
  <c r="I19" i="42"/>
  <c r="J19" i="42"/>
  <c r="I18" i="42"/>
  <c r="J18" i="42"/>
  <c r="D4" i="161"/>
  <c r="F6" i="145"/>
  <c r="I5" i="145"/>
  <c r="J5" i="145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16" i="42"/>
  <c r="J16" i="42"/>
  <c r="I14" i="42"/>
  <c r="J14" i="42"/>
  <c r="I12" i="42"/>
  <c r="J12" i="42"/>
  <c r="I30" i="57"/>
  <c r="J30" i="57"/>
  <c r="I26" i="57"/>
  <c r="J26" i="57"/>
  <c r="I19" i="150"/>
  <c r="J19" i="150"/>
  <c r="E24" i="57"/>
  <c r="F24" i="57"/>
  <c r="H24" i="57"/>
  <c r="G24" i="57"/>
  <c r="C23" i="57"/>
  <c r="C25" i="57"/>
  <c r="C27" i="57"/>
  <c r="C29" i="57"/>
  <c r="C31" i="57"/>
  <c r="E22" i="57"/>
  <c r="I21" i="57"/>
  <c r="E21" i="57"/>
  <c r="E23" i="57"/>
  <c r="J21" i="57"/>
  <c r="H22" i="57"/>
  <c r="H23" i="57"/>
  <c r="H25" i="57"/>
  <c r="H27" i="57"/>
  <c r="G22" i="57"/>
  <c r="G23" i="57"/>
  <c r="G25" i="57"/>
  <c r="G27" i="57"/>
  <c r="G29" i="57"/>
  <c r="G31" i="57"/>
  <c r="F22" i="57"/>
  <c r="F23" i="57"/>
  <c r="F25" i="57"/>
  <c r="F27" i="57"/>
  <c r="F29" i="57"/>
  <c r="F31" i="57"/>
  <c r="I22" i="57"/>
  <c r="I23" i="57"/>
  <c r="J22" i="57"/>
  <c r="J23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5" i="57"/>
  <c r="E55" i="57"/>
  <c r="E54" i="57"/>
  <c r="F54" i="57"/>
  <c r="E15" i="57"/>
  <c r="G15" i="57"/>
  <c r="C4" i="46"/>
  <c r="C6" i="46"/>
  <c r="E3" i="46"/>
  <c r="C13" i="57"/>
  <c r="E12" i="57"/>
  <c r="E11" i="57"/>
  <c r="G11" i="57"/>
  <c r="G13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E3" i="20"/>
  <c r="H3" i="20"/>
  <c r="C4" i="20"/>
  <c r="C6" i="20"/>
  <c r="E5" i="20"/>
  <c r="F5" i="20"/>
  <c r="E7" i="20"/>
  <c r="F7" i="20"/>
  <c r="E9" i="20"/>
  <c r="H9" i="20"/>
  <c r="C10" i="20"/>
  <c r="E10" i="20"/>
  <c r="A11" i="20"/>
  <c r="E12" i="20"/>
  <c r="F12" i="20"/>
  <c r="G12" i="20"/>
  <c r="H12" i="20"/>
  <c r="C13" i="20"/>
  <c r="E13" i="20"/>
  <c r="F13" i="20"/>
  <c r="A14" i="20"/>
  <c r="E15" i="20"/>
  <c r="F15" i="20"/>
  <c r="C16" i="20"/>
  <c r="E16" i="20"/>
  <c r="A17" i="20"/>
  <c r="E18" i="20"/>
  <c r="H18" i="20"/>
  <c r="C19" i="20"/>
  <c r="E19" i="20"/>
  <c r="A20" i="20"/>
  <c r="E21" i="20"/>
  <c r="F21" i="20"/>
  <c r="G21" i="20"/>
  <c r="H21" i="20"/>
  <c r="I21" i="20"/>
  <c r="E22" i="20"/>
  <c r="F22" i="20"/>
  <c r="H22" i="20"/>
  <c r="A23" i="20"/>
  <c r="E23" i="20"/>
  <c r="E24" i="20"/>
  <c r="H24" i="20"/>
  <c r="F24" i="20"/>
  <c r="G24" i="20"/>
  <c r="E25" i="20"/>
  <c r="G25" i="20"/>
  <c r="G26" i="20"/>
  <c r="C26" i="20"/>
  <c r="E26" i="20"/>
  <c r="D26" i="20"/>
  <c r="E27" i="20"/>
  <c r="F27" i="20"/>
  <c r="H27" i="20"/>
  <c r="C28" i="20"/>
  <c r="C30" i="20"/>
  <c r="C32" i="20"/>
  <c r="C34" i="20"/>
  <c r="C36" i="20"/>
  <c r="E29" i="20"/>
  <c r="F29" i="20"/>
  <c r="E31" i="20"/>
  <c r="H31" i="20"/>
  <c r="F31" i="20"/>
  <c r="G31" i="20"/>
  <c r="E33" i="20"/>
  <c r="F33" i="20"/>
  <c r="E35" i="20"/>
  <c r="F35" i="20"/>
  <c r="E38" i="20"/>
  <c r="G38" i="20"/>
  <c r="E39" i="20"/>
  <c r="H39" i="20"/>
  <c r="E40" i="20"/>
  <c r="G40" i="20"/>
  <c r="E41" i="20"/>
  <c r="H41" i="20"/>
  <c r="G41" i="20"/>
  <c r="E42" i="20"/>
  <c r="G42" i="20"/>
  <c r="E43" i="20"/>
  <c r="H43" i="20"/>
  <c r="F43" i="20"/>
  <c r="G43" i="20"/>
  <c r="E44" i="20"/>
  <c r="G44" i="20"/>
  <c r="C45" i="20"/>
  <c r="E2" i="46"/>
  <c r="E4" i="46"/>
  <c r="H2" i="46"/>
  <c r="E2" i="57"/>
  <c r="F2" i="57"/>
  <c r="E3" i="57"/>
  <c r="H3" i="57"/>
  <c r="G3" i="57"/>
  <c r="C4" i="57"/>
  <c r="E4" i="57"/>
  <c r="D4" i="57"/>
  <c r="E5" i="57"/>
  <c r="F5" i="57"/>
  <c r="C6" i="57"/>
  <c r="E7" i="57"/>
  <c r="H7" i="57"/>
  <c r="C8" i="57"/>
  <c r="C9" i="57"/>
  <c r="E9" i="57"/>
  <c r="F7" i="57"/>
  <c r="I7" i="57"/>
  <c r="J7" i="57"/>
  <c r="G7" i="57"/>
  <c r="G7" i="42"/>
  <c r="G8" i="42"/>
  <c r="F7" i="42"/>
  <c r="F2" i="46"/>
  <c r="G2" i="46"/>
  <c r="I2" i="46"/>
  <c r="J2" i="46"/>
  <c r="F9" i="57"/>
  <c r="G9" i="57"/>
  <c r="H9" i="57"/>
  <c r="I9" i="57"/>
  <c r="G12" i="57"/>
  <c r="F12" i="57"/>
  <c r="H9" i="42"/>
  <c r="G9" i="42"/>
  <c r="F9" i="42"/>
  <c r="I7" i="42"/>
  <c r="I8" i="42"/>
  <c r="F8" i="42"/>
  <c r="H54" i="57"/>
  <c r="G54" i="57"/>
  <c r="I54" i="57"/>
  <c r="J54" i="57"/>
  <c r="J7" i="42"/>
  <c r="J8" i="42"/>
  <c r="F14" i="57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H18" i="57"/>
  <c r="H20" i="57"/>
  <c r="E16" i="57"/>
  <c r="E18" i="57"/>
  <c r="D16" i="57"/>
  <c r="F15" i="57"/>
  <c r="I15" i="57"/>
  <c r="I17" i="57"/>
  <c r="J17" i="57"/>
  <c r="I10" i="42"/>
  <c r="I11" i="42"/>
  <c r="I13" i="42"/>
  <c r="I15" i="42"/>
  <c r="I17" i="42"/>
  <c r="J10" i="42"/>
  <c r="J11" i="42"/>
  <c r="J13" i="42"/>
  <c r="J15" i="42"/>
  <c r="J17" i="42"/>
  <c r="J19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F11" i="57"/>
  <c r="D15" i="42"/>
  <c r="E17" i="42"/>
  <c r="D6" i="46"/>
  <c r="D17" i="42"/>
  <c r="H37" i="57"/>
  <c r="I37" i="57"/>
  <c r="G37" i="57"/>
  <c r="F37" i="57"/>
  <c r="E36" i="57"/>
  <c r="H10" i="145"/>
  <c r="G10" i="145"/>
  <c r="F10" i="145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4" i="20"/>
  <c r="G64" i="20"/>
  <c r="I64" i="20"/>
  <c r="J64" i="20"/>
  <c r="F64" i="20"/>
  <c r="H9" i="183"/>
  <c r="G9" i="183"/>
  <c r="F9" i="183"/>
  <c r="H61" i="20"/>
  <c r="G61" i="20"/>
  <c r="I61" i="20"/>
  <c r="J61" i="20"/>
  <c r="F61" i="20"/>
  <c r="H7" i="183"/>
  <c r="G7" i="183"/>
  <c r="F7" i="183"/>
  <c r="H13" i="161"/>
  <c r="G13" i="161"/>
  <c r="F13" i="161"/>
  <c r="H9" i="161"/>
  <c r="G9" i="161"/>
  <c r="F9" i="161"/>
  <c r="I9" i="161" s="1"/>
  <c r="J9" i="161" s="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I23" i="161" s="1"/>
  <c r="J23" i="161" s="1"/>
  <c r="E55" i="20"/>
  <c r="H54" i="20"/>
  <c r="G54" i="20"/>
  <c r="F54" i="20"/>
  <c r="F55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I36" i="57"/>
  <c r="H53" i="20"/>
  <c r="G53" i="20"/>
  <c r="F53" i="20"/>
  <c r="H9" i="117"/>
  <c r="G9" i="117"/>
  <c r="F9" i="117"/>
  <c r="H52" i="20"/>
  <c r="G52" i="20"/>
  <c r="F52" i="20"/>
  <c r="C8" i="161"/>
  <c r="C10" i="161"/>
  <c r="C12" i="161" s="1"/>
  <c r="C14" i="161" s="1"/>
  <c r="E6" i="161"/>
  <c r="G6" i="161" s="1"/>
  <c r="G8" i="161" s="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I15" i="161" s="1"/>
  <c r="J15" i="161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I11" i="161" s="1"/>
  <c r="J11" i="161" s="1"/>
  <c r="G11" i="161"/>
  <c r="F11" i="161"/>
  <c r="H13" i="117"/>
  <c r="G13" i="117"/>
  <c r="F13" i="117"/>
  <c r="I10" i="145"/>
  <c r="J10" i="145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G55" i="20"/>
  <c r="H55" i="20"/>
  <c r="D55" i="20"/>
  <c r="B57" i="20"/>
  <c r="I13" i="161"/>
  <c r="J13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54" i="20"/>
  <c r="J54" i="20"/>
  <c r="I27" i="46"/>
  <c r="J27" i="46"/>
  <c r="H26" i="46"/>
  <c r="G26" i="46"/>
  <c r="F26" i="46"/>
  <c r="I21" i="161"/>
  <c r="J21" i="161" s="1"/>
  <c r="I17" i="161"/>
  <c r="J17" i="161" s="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53" i="20"/>
  <c r="I52" i="20"/>
  <c r="J52" i="20"/>
  <c r="H6" i="161"/>
  <c r="H8" i="161" s="1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0" i="42"/>
  <c r="J53" i="42"/>
  <c r="E20" i="150"/>
  <c r="H11" i="194"/>
  <c r="G11" i="194"/>
  <c r="F11" i="194"/>
  <c r="H5" i="206"/>
  <c r="G5" i="206"/>
  <c r="F5" i="206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2" i="145"/>
  <c r="H11" i="145"/>
  <c r="G11" i="145"/>
  <c r="F11" i="145"/>
  <c r="E18" i="197"/>
  <c r="H17" i="197"/>
  <c r="G17" i="197"/>
  <c r="F17" i="197"/>
  <c r="G20" i="199"/>
  <c r="G21" i="199" s="1"/>
  <c r="F20" i="199"/>
  <c r="F21" i="199" s="1"/>
  <c r="H29" i="161"/>
  <c r="G29" i="161"/>
  <c r="I29" i="161" s="1"/>
  <c r="J29" i="161" s="1"/>
  <c r="F29" i="161"/>
  <c r="H7" i="194"/>
  <c r="G7" i="194"/>
  <c r="F7" i="194"/>
  <c r="H27" i="161"/>
  <c r="G27" i="161"/>
  <c r="I27" i="161" s="1"/>
  <c r="J27" i="161" s="1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H28" i="161" s="1"/>
  <c r="H30" i="161" s="1"/>
  <c r="G25" i="161"/>
  <c r="G28" i="161" s="1"/>
  <c r="G30" i="161" s="1"/>
  <c r="F25" i="161"/>
  <c r="E4" i="195"/>
  <c r="E6" i="195" s="1"/>
  <c r="H3" i="195"/>
  <c r="G3" i="195"/>
  <c r="F3" i="195"/>
  <c r="I3" i="195" s="1"/>
  <c r="I4" i="195" s="1"/>
  <c r="I6" i="195" s="1"/>
  <c r="I8" i="195" s="1"/>
  <c r="C28" i="161"/>
  <c r="C30" i="161" s="1"/>
  <c r="C32" i="161" s="1"/>
  <c r="H34" i="161"/>
  <c r="G34" i="161"/>
  <c r="I34" i="161" s="1"/>
  <c r="J34" i="161" s="1"/>
  <c r="F34" i="161"/>
  <c r="G35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1" i="145"/>
  <c r="J11" i="145"/>
  <c r="J12" i="145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28" i="161"/>
  <c r="F30" i="161" s="1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E28" i="161"/>
  <c r="D26" i="161"/>
  <c r="B28" i="161" s="1"/>
  <c r="I24" i="57"/>
  <c r="J24" i="57"/>
  <c r="J25" i="57"/>
  <c r="J27" i="57"/>
  <c r="J29" i="57"/>
  <c r="J31" i="57"/>
  <c r="I25" i="57"/>
  <c r="I27" i="57"/>
  <c r="I29" i="57"/>
  <c r="I31" i="57"/>
  <c r="H55" i="57"/>
  <c r="F55" i="57"/>
  <c r="I55" i="57"/>
  <c r="E56" i="57"/>
  <c r="G55" i="57"/>
  <c r="D18" i="57"/>
  <c r="E20" i="57"/>
  <c r="D20" i="57"/>
  <c r="J9" i="57"/>
  <c r="I14" i="57"/>
  <c r="G16" i="57"/>
  <c r="G18" i="57"/>
  <c r="G20" i="57"/>
  <c r="H29" i="57"/>
  <c r="H31" i="57"/>
  <c r="I11" i="57"/>
  <c r="D23" i="57"/>
  <c r="E25" i="57"/>
  <c r="H13" i="57"/>
  <c r="J37" i="57"/>
  <c r="F3" i="57"/>
  <c r="I3" i="57"/>
  <c r="F35" i="57"/>
  <c r="E13" i="57"/>
  <c r="D13" i="57"/>
  <c r="F13" i="57"/>
  <c r="H12" i="57"/>
  <c r="I12" i="57"/>
  <c r="J12" i="57"/>
  <c r="E6" i="57"/>
  <c r="H2" i="57"/>
  <c r="H4" i="57"/>
  <c r="H6" i="57"/>
  <c r="H8" i="57"/>
  <c r="J36" i="57"/>
  <c r="J15" i="57"/>
  <c r="G2" i="57"/>
  <c r="G4" i="57"/>
  <c r="G33" i="57"/>
  <c r="I33" i="57"/>
  <c r="J33" i="57"/>
  <c r="F16" i="57"/>
  <c r="F18" i="57"/>
  <c r="F20" i="57"/>
  <c r="J32" i="57"/>
  <c r="H5" i="57"/>
  <c r="J3" i="57"/>
  <c r="G5" i="57"/>
  <c r="I5" i="57"/>
  <c r="J5" i="57"/>
  <c r="H20" i="199"/>
  <c r="H21" i="199" s="1"/>
  <c r="E6" i="221"/>
  <c r="D6" i="221"/>
  <c r="H5" i="221"/>
  <c r="H6" i="221"/>
  <c r="F5" i="221"/>
  <c r="H3" i="221"/>
  <c r="H4" i="221"/>
  <c r="E4" i="221"/>
  <c r="D4" i="221"/>
  <c r="F3" i="221"/>
  <c r="H16" i="157"/>
  <c r="F20" i="184"/>
  <c r="G20" i="184"/>
  <c r="H20" i="184"/>
  <c r="E8" i="145"/>
  <c r="H7" i="145"/>
  <c r="G7" i="145"/>
  <c r="F7" i="145"/>
  <c r="I7" i="145"/>
  <c r="H58" i="20"/>
  <c r="H59" i="20"/>
  <c r="E59" i="20"/>
  <c r="D59" i="20"/>
  <c r="F58" i="20"/>
  <c r="I12" i="20"/>
  <c r="J12" i="20"/>
  <c r="F16" i="20"/>
  <c r="G16" i="20"/>
  <c r="H16" i="20"/>
  <c r="I7" i="20"/>
  <c r="J7" i="20"/>
  <c r="I27" i="20"/>
  <c r="J27" i="20"/>
  <c r="F41" i="20"/>
  <c r="I41" i="20"/>
  <c r="J41" i="20"/>
  <c r="G28" i="20"/>
  <c r="J21" i="20"/>
  <c r="H7" i="20"/>
  <c r="G2" i="20"/>
  <c r="F50" i="20"/>
  <c r="G39" i="20"/>
  <c r="G45" i="20"/>
  <c r="G7" i="20"/>
  <c r="G50" i="20"/>
  <c r="E45" i="20"/>
  <c r="D45" i="20"/>
  <c r="F39" i="20"/>
  <c r="I39" i="20"/>
  <c r="J39" i="20"/>
  <c r="H29" i="20"/>
  <c r="F51" i="20"/>
  <c r="I51" i="20"/>
  <c r="G51" i="20"/>
  <c r="I43" i="20"/>
  <c r="J43" i="20"/>
  <c r="G27" i="20"/>
  <c r="G22" i="20"/>
  <c r="I22" i="20"/>
  <c r="J22" i="20"/>
  <c r="J23" i="20"/>
  <c r="H5" i="20"/>
  <c r="I55" i="20"/>
  <c r="H33" i="20"/>
  <c r="G5" i="20"/>
  <c r="I5" i="20"/>
  <c r="J5" i="20"/>
  <c r="D49" i="20"/>
  <c r="G33" i="20"/>
  <c r="I33" i="20"/>
  <c r="J33" i="20"/>
  <c r="I48" i="20"/>
  <c r="J48" i="20"/>
  <c r="F10" i="20"/>
  <c r="G10" i="20"/>
  <c r="H10" i="20"/>
  <c r="I31" i="20"/>
  <c r="J31" i="20"/>
  <c r="F62" i="20"/>
  <c r="E63" i="20"/>
  <c r="H62" i="20"/>
  <c r="G62" i="20"/>
  <c r="F19" i="20"/>
  <c r="G19" i="20"/>
  <c r="H19" i="20"/>
  <c r="E66" i="20"/>
  <c r="H65" i="20"/>
  <c r="G65" i="20"/>
  <c r="F65" i="20"/>
  <c r="I65" i="20"/>
  <c r="I16" i="20"/>
  <c r="J16" i="20"/>
  <c r="F44" i="20"/>
  <c r="F42" i="20"/>
  <c r="F40" i="20"/>
  <c r="F38" i="20"/>
  <c r="H35" i="20"/>
  <c r="F25" i="20"/>
  <c r="F26" i="20"/>
  <c r="F28" i="20"/>
  <c r="F30" i="20"/>
  <c r="F32" i="20"/>
  <c r="F34" i="20"/>
  <c r="F36" i="20"/>
  <c r="E20" i="20"/>
  <c r="G18" i="20"/>
  <c r="H13" i="20"/>
  <c r="E11" i="20"/>
  <c r="G9" i="20"/>
  <c r="G3" i="20"/>
  <c r="G4" i="20"/>
  <c r="G6" i="20"/>
  <c r="G35" i="20"/>
  <c r="I35" i="20"/>
  <c r="J35" i="20"/>
  <c r="F18" i="20"/>
  <c r="G13" i="20"/>
  <c r="F9" i="20"/>
  <c r="F3" i="20"/>
  <c r="J53" i="20"/>
  <c r="J55" i="20"/>
  <c r="I24" i="20"/>
  <c r="H15" i="20"/>
  <c r="E28" i="20"/>
  <c r="E17" i="20"/>
  <c r="G15" i="20"/>
  <c r="I15" i="20"/>
  <c r="G47" i="20"/>
  <c r="G49" i="20"/>
  <c r="H2" i="20"/>
  <c r="H4" i="20"/>
  <c r="H6" i="20"/>
  <c r="H47" i="20"/>
  <c r="H49" i="20"/>
  <c r="E57" i="20"/>
  <c r="G29" i="20"/>
  <c r="E4" i="20"/>
  <c r="E14" i="20"/>
  <c r="H44" i="20"/>
  <c r="H42" i="20"/>
  <c r="H40" i="20"/>
  <c r="H38" i="20"/>
  <c r="H25" i="20"/>
  <c r="H26" i="20"/>
  <c r="H28" i="20"/>
  <c r="H30" i="20"/>
  <c r="H32" i="20"/>
  <c r="H34" i="20"/>
  <c r="H36" i="20"/>
  <c r="D57" i="20"/>
  <c r="F3" i="184"/>
  <c r="G3" i="184"/>
  <c r="F14" i="184"/>
  <c r="G14" i="184"/>
  <c r="F2" i="184"/>
  <c r="G2" i="184"/>
  <c r="G4" i="184"/>
  <c r="H2" i="184"/>
  <c r="H4" i="184"/>
  <c r="F5" i="184"/>
  <c r="G5" i="184"/>
  <c r="G6" i="184"/>
  <c r="H6" i="184"/>
  <c r="E6" i="184"/>
  <c r="E8" i="184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H49" i="57"/>
  <c r="G49" i="57"/>
  <c r="F49" i="57"/>
  <c r="H2" i="221"/>
  <c r="G2" i="221"/>
  <c r="F2" i="221"/>
  <c r="H7" i="197"/>
  <c r="G7" i="197"/>
  <c r="F7" i="197"/>
  <c r="E6" i="197"/>
  <c r="E8" i="197"/>
  <c r="D8" i="197"/>
  <c r="E22" i="184"/>
  <c r="H21" i="184"/>
  <c r="G21" i="184"/>
  <c r="F21" i="184"/>
  <c r="H36" i="195"/>
  <c r="G36" i="195"/>
  <c r="F36" i="195"/>
  <c r="H9" i="184"/>
  <c r="G9" i="184"/>
  <c r="F9" i="184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7" i="184"/>
  <c r="G17" i="184"/>
  <c r="F17" i="184"/>
  <c r="E19" i="184"/>
  <c r="H18" i="184"/>
  <c r="G18" i="184"/>
  <c r="F18" i="184"/>
  <c r="H13" i="210"/>
  <c r="G13" i="210"/>
  <c r="F13" i="210"/>
  <c r="H32" i="205"/>
  <c r="G32" i="205"/>
  <c r="F32" i="205"/>
  <c r="H7" i="184"/>
  <c r="H8" i="184"/>
  <c r="G7" i="184"/>
  <c r="F7" i="184"/>
  <c r="H5" i="210"/>
  <c r="G5" i="210"/>
  <c r="F5" i="210"/>
  <c r="F5" i="171"/>
  <c r="G27" i="205"/>
  <c r="H6" i="218"/>
  <c r="G6" i="218"/>
  <c r="F6" i="218"/>
  <c r="E8" i="218"/>
  <c r="H7" i="218"/>
  <c r="G7" i="218"/>
  <c r="F7" i="218"/>
  <c r="H25" i="195"/>
  <c r="G25" i="195"/>
  <c r="F25" i="195"/>
  <c r="H60" i="57"/>
  <c r="G60" i="57"/>
  <c r="F60" i="57"/>
  <c r="E62" i="57"/>
  <c r="H61" i="57"/>
  <c r="G61" i="57"/>
  <c r="F61" i="57"/>
  <c r="H1" i="220"/>
  <c r="G1" i="220"/>
  <c r="F1" i="220"/>
  <c r="E3" i="220"/>
  <c r="H2" i="220"/>
  <c r="G2" i="220"/>
  <c r="F2" i="220"/>
  <c r="C2" i="219"/>
  <c r="E2" i="219"/>
  <c r="E1" i="219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H67" i="20"/>
  <c r="G67" i="20"/>
  <c r="F67" i="20"/>
  <c r="C68" i="20"/>
  <c r="E68" i="20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D48" i="57"/>
  <c r="B50" i="57"/>
  <c r="H47" i="57"/>
  <c r="G47" i="57"/>
  <c r="F47" i="57"/>
  <c r="H46" i="57"/>
  <c r="G46" i="57"/>
  <c r="F46" i="57"/>
  <c r="H45" i="57"/>
  <c r="G45" i="57"/>
  <c r="F45" i="57"/>
  <c r="E14" i="195"/>
  <c r="H13" i="195"/>
  <c r="G13" i="195"/>
  <c r="F13" i="195"/>
  <c r="I13" i="195" s="1"/>
  <c r="H57" i="57"/>
  <c r="G57" i="57"/>
  <c r="F57" i="57"/>
  <c r="E59" i="57"/>
  <c r="H58" i="57"/>
  <c r="G58" i="57"/>
  <c r="F58" i="57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E16" i="184"/>
  <c r="H15" i="184"/>
  <c r="G15" i="184"/>
  <c r="F15" i="184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56" i="20"/>
  <c r="H57" i="20"/>
  <c r="G56" i="20"/>
  <c r="G57" i="20"/>
  <c r="F56" i="20"/>
  <c r="F57" i="20"/>
  <c r="H7" i="208"/>
  <c r="G7" i="208"/>
  <c r="F7" i="208"/>
  <c r="E6" i="208"/>
  <c r="H5" i="208"/>
  <c r="H6" i="208"/>
  <c r="G5" i="208"/>
  <c r="G6" i="208"/>
  <c r="F5" i="208"/>
  <c r="E4" i="208"/>
  <c r="H2" i="208"/>
  <c r="G2" i="208"/>
  <c r="F2" i="208"/>
  <c r="H3" i="208"/>
  <c r="G3" i="208"/>
  <c r="F3" i="208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D6" i="57"/>
  <c r="E8" i="57"/>
  <c r="I13" i="57"/>
  <c r="J11" i="57"/>
  <c r="J13" i="57"/>
  <c r="J55" i="57"/>
  <c r="J56" i="57"/>
  <c r="E50" i="57"/>
  <c r="D50" i="57"/>
  <c r="I35" i="57"/>
  <c r="J35" i="57"/>
  <c r="J14" i="57"/>
  <c r="J16" i="57"/>
  <c r="J18" i="57"/>
  <c r="J20" i="57"/>
  <c r="I16" i="57"/>
  <c r="I18" i="57"/>
  <c r="I20" i="57"/>
  <c r="I2" i="57"/>
  <c r="D25" i="57"/>
  <c r="E27" i="57"/>
  <c r="F4" i="57"/>
  <c r="F6" i="57"/>
  <c r="F8" i="57"/>
  <c r="G6" i="57"/>
  <c r="G8" i="57"/>
  <c r="F6" i="221"/>
  <c r="I5" i="221"/>
  <c r="I6" i="221"/>
  <c r="J5" i="221"/>
  <c r="J6" i="221"/>
  <c r="F4" i="221"/>
  <c r="I3" i="221"/>
  <c r="I4" i="221"/>
  <c r="I20" i="184"/>
  <c r="J20" i="184"/>
  <c r="J7" i="145"/>
  <c r="J8" i="145"/>
  <c r="F59" i="20"/>
  <c r="I58" i="20"/>
  <c r="I59" i="20"/>
  <c r="I47" i="20"/>
  <c r="I19" i="20"/>
  <c r="I50" i="20"/>
  <c r="J50" i="20"/>
  <c r="G30" i="20"/>
  <c r="G32" i="20"/>
  <c r="G34" i="20"/>
  <c r="G36" i="20"/>
  <c r="I9" i="20"/>
  <c r="I3" i="20"/>
  <c r="J3" i="20"/>
  <c r="I13" i="20"/>
  <c r="J13" i="20"/>
  <c r="J14" i="20"/>
  <c r="J51" i="20"/>
  <c r="J15" i="20"/>
  <c r="J17" i="20"/>
  <c r="F4" i="20"/>
  <c r="F6" i="20"/>
  <c r="D4" i="20"/>
  <c r="E6" i="20"/>
  <c r="I29" i="20"/>
  <c r="J29" i="20"/>
  <c r="I25" i="20"/>
  <c r="I26" i="20"/>
  <c r="I28" i="20"/>
  <c r="I30" i="20"/>
  <c r="I32" i="20"/>
  <c r="I34" i="20"/>
  <c r="I36" i="20"/>
  <c r="J25" i="20"/>
  <c r="H45" i="20"/>
  <c r="I49" i="20"/>
  <c r="J47" i="20"/>
  <c r="J49" i="20"/>
  <c r="I38" i="20"/>
  <c r="F45" i="20"/>
  <c r="J65" i="20"/>
  <c r="J66" i="20"/>
  <c r="I18" i="20"/>
  <c r="J18" i="20"/>
  <c r="J20" i="20"/>
  <c r="I40" i="20"/>
  <c r="J40" i="20"/>
  <c r="I62" i="20"/>
  <c r="J62" i="20"/>
  <c r="J63" i="20"/>
  <c r="I42" i="20"/>
  <c r="J42" i="20"/>
  <c r="J9" i="20"/>
  <c r="I44" i="20"/>
  <c r="J44" i="20"/>
  <c r="J24" i="20"/>
  <c r="D28" i="20"/>
  <c r="E30" i="20"/>
  <c r="J19" i="20"/>
  <c r="I2" i="20"/>
  <c r="I10" i="20"/>
  <c r="J10" i="20"/>
  <c r="I14" i="184"/>
  <c r="J14" i="184"/>
  <c r="F4" i="184"/>
  <c r="F6" i="184"/>
  <c r="I2" i="184"/>
  <c r="D6" i="184"/>
  <c r="B8" i="184"/>
  <c r="I3" i="184"/>
  <c r="J3" i="184"/>
  <c r="D8" i="184"/>
  <c r="B10" i="184"/>
  <c r="E10" i="184"/>
  <c r="H10" i="184"/>
  <c r="I5" i="184"/>
  <c r="F8" i="184"/>
  <c r="F10" i="184"/>
  <c r="G8" i="184"/>
  <c r="G10" i="184"/>
  <c r="I7" i="195"/>
  <c r="J7" i="195" s="1"/>
  <c r="I5" i="195"/>
  <c r="J5" i="195"/>
  <c r="J2" i="195"/>
  <c r="G28" i="195"/>
  <c r="H28" i="195"/>
  <c r="G8" i="197"/>
  <c r="H8" i="197"/>
  <c r="F50" i="57"/>
  <c r="I49" i="57"/>
  <c r="G48" i="57"/>
  <c r="G50" i="57"/>
  <c r="H48" i="57"/>
  <c r="H50" i="57"/>
  <c r="I2" i="221"/>
  <c r="J2" i="221"/>
  <c r="F8" i="197"/>
  <c r="I7" i="197"/>
  <c r="J7" i="197"/>
  <c r="I21" i="184"/>
  <c r="J21" i="184"/>
  <c r="I36" i="195"/>
  <c r="J36" i="195" s="1"/>
  <c r="I9" i="184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7" i="184"/>
  <c r="J17" i="184"/>
  <c r="I18" i="184"/>
  <c r="J18" i="184"/>
  <c r="I7" i="184"/>
  <c r="I6" i="218"/>
  <c r="J6" i="218"/>
  <c r="I7" i="218"/>
  <c r="J7" i="218"/>
  <c r="I25" i="195"/>
  <c r="I60" i="57"/>
  <c r="J60" i="57"/>
  <c r="I61" i="57"/>
  <c r="J61" i="57"/>
  <c r="I2" i="220"/>
  <c r="J2" i="220"/>
  <c r="I1" i="220"/>
  <c r="J1" i="220"/>
  <c r="H1" i="219"/>
  <c r="G1" i="219"/>
  <c r="F1" i="219"/>
  <c r="E3" i="219"/>
  <c r="H2" i="219"/>
  <c r="G2" i="219"/>
  <c r="F2" i="219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67" i="20"/>
  <c r="J67" i="20"/>
  <c r="E69" i="20"/>
  <c r="H68" i="20"/>
  <c r="G68" i="20"/>
  <c r="F68" i="20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48" i="57"/>
  <c r="I47" i="57"/>
  <c r="J47" i="57"/>
  <c r="I46" i="57"/>
  <c r="J46" i="57"/>
  <c r="I45" i="57"/>
  <c r="J45" i="57"/>
  <c r="D44" i="57"/>
  <c r="F28" i="195"/>
  <c r="G44" i="57"/>
  <c r="H44" i="57"/>
  <c r="I57" i="57"/>
  <c r="J57" i="57"/>
  <c r="I58" i="57"/>
  <c r="J58" i="57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I15" i="184"/>
  <c r="J15" i="184"/>
  <c r="J16" i="184"/>
  <c r="F24" i="42"/>
  <c r="I23" i="42"/>
  <c r="I24" i="42"/>
  <c r="I56" i="20"/>
  <c r="I57" i="20"/>
  <c r="D6" i="208"/>
  <c r="B8" i="208"/>
  <c r="E8" i="208"/>
  <c r="D8" i="208"/>
  <c r="G8" i="208"/>
  <c r="H8" i="208"/>
  <c r="I7" i="208"/>
  <c r="J7" i="208"/>
  <c r="F6" i="208"/>
  <c r="F8" i="208"/>
  <c r="I5" i="208"/>
  <c r="I6" i="208"/>
  <c r="J5" i="208"/>
  <c r="J6" i="208"/>
  <c r="I3" i="208"/>
  <c r="J3" i="208"/>
  <c r="F4" i="208"/>
  <c r="I2" i="208"/>
  <c r="I4" i="208"/>
  <c r="J2" i="208"/>
  <c r="J4" i="208"/>
  <c r="G4" i="208"/>
  <c r="H4" i="208"/>
  <c r="D4" i="208"/>
  <c r="I12" i="195"/>
  <c r="J12" i="195" s="1"/>
  <c r="I9" i="195"/>
  <c r="J9" i="195" s="1"/>
  <c r="E12" i="204"/>
  <c r="H11" i="204"/>
  <c r="G11" i="204"/>
  <c r="F11" i="204"/>
  <c r="I18" i="194"/>
  <c r="J18" i="194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I13" i="194"/>
  <c r="I14" i="194"/>
  <c r="J13" i="194"/>
  <c r="J14" i="194"/>
  <c r="F8" i="203"/>
  <c r="D27" i="57"/>
  <c r="E29" i="57"/>
  <c r="E10" i="57"/>
  <c r="D8" i="57"/>
  <c r="I4" i="57"/>
  <c r="I6" i="57"/>
  <c r="I8" i="57"/>
  <c r="J2" i="57"/>
  <c r="J4" i="57"/>
  <c r="J6" i="57"/>
  <c r="J8" i="57"/>
  <c r="J10" i="57"/>
  <c r="J23" i="42"/>
  <c r="J24" i="42"/>
  <c r="D10" i="184"/>
  <c r="B12" i="184"/>
  <c r="J3" i="221"/>
  <c r="J4" i="221"/>
  <c r="J49" i="57"/>
  <c r="J50" i="57"/>
  <c r="J58" i="20"/>
  <c r="J59" i="20"/>
  <c r="I45" i="20"/>
  <c r="J11" i="20"/>
  <c r="I4" i="20"/>
  <c r="I6" i="20"/>
  <c r="J2" i="20"/>
  <c r="J4" i="20"/>
  <c r="J6" i="20"/>
  <c r="J8" i="20"/>
  <c r="D30" i="20"/>
  <c r="E32" i="20"/>
  <c r="D6" i="20"/>
  <c r="E8" i="20"/>
  <c r="J26" i="20"/>
  <c r="J28" i="20"/>
  <c r="J30" i="20"/>
  <c r="J32" i="20"/>
  <c r="J34" i="20"/>
  <c r="J36" i="20"/>
  <c r="J38" i="20"/>
  <c r="J45" i="20"/>
  <c r="J56" i="20"/>
  <c r="J57" i="20"/>
  <c r="J2" i="184"/>
  <c r="J4" i="184"/>
  <c r="I4" i="184"/>
  <c r="J5" i="184"/>
  <c r="J6" i="184"/>
  <c r="I6" i="184"/>
  <c r="I8" i="184"/>
  <c r="I10" i="184"/>
  <c r="J7" i="184"/>
  <c r="J8" i="184"/>
  <c r="J9" i="184"/>
  <c r="J25" i="195"/>
  <c r="J8" i="197"/>
  <c r="I8" i="197"/>
  <c r="J48" i="57"/>
  <c r="I48" i="57"/>
  <c r="I50" i="57"/>
  <c r="J22" i="184"/>
  <c r="J34" i="46"/>
  <c r="J20" i="194"/>
  <c r="J23" i="194"/>
  <c r="J19" i="184"/>
  <c r="J8" i="218"/>
  <c r="B8" i="218"/>
  <c r="J62" i="57"/>
  <c r="B62" i="57"/>
  <c r="J3" i="220"/>
  <c r="I2" i="219"/>
  <c r="J2" i="219"/>
  <c r="I1" i="219"/>
  <c r="J1" i="219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I68" i="20"/>
  <c r="J68" i="20"/>
  <c r="J44" i="57"/>
  <c r="I44" i="57"/>
  <c r="J59" i="57"/>
  <c r="D12" i="194"/>
  <c r="B14" i="194"/>
  <c r="E14" i="194"/>
  <c r="J31" i="46"/>
  <c r="J8" i="208"/>
  <c r="I8" i="208"/>
  <c r="I11" i="204"/>
  <c r="J11" i="204"/>
  <c r="J41" i="57"/>
  <c r="I38" i="57"/>
  <c r="D29" i="57"/>
  <c r="E31" i="57"/>
  <c r="D31" i="57"/>
  <c r="D32" i="20"/>
  <c r="E34" i="20"/>
  <c r="J10" i="184"/>
  <c r="J3" i="219"/>
  <c r="J69" i="20"/>
  <c r="D14" i="194"/>
  <c r="J12" i="204"/>
  <c r="J38" i="57"/>
  <c r="D34" i="20"/>
  <c r="E36" i="20"/>
  <c r="D36" i="20"/>
  <c r="E28" i="195"/>
  <c r="D28" i="195" s="1"/>
  <c r="B28" i="195"/>
  <c r="E16" i="210" l="1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D28" i="161"/>
  <c r="B30" i="161" s="1"/>
  <c r="E30" i="161"/>
  <c r="E14" i="161"/>
  <c r="C16" i="161"/>
  <c r="C18" i="161" s="1"/>
  <c r="C20" i="161" s="1"/>
  <c r="C22" i="161" s="1"/>
  <c r="C24" i="161" s="1"/>
  <c r="J2" i="161"/>
  <c r="G4" i="161"/>
  <c r="I3" i="161"/>
  <c r="J3" i="161" s="1"/>
  <c r="J19" i="161"/>
  <c r="H35" i="161"/>
  <c r="I35" i="161" s="1"/>
  <c r="E36" i="161"/>
  <c r="E8" i="161"/>
  <c r="D8" i="161" s="1"/>
  <c r="I25" i="161"/>
  <c r="F7" i="161"/>
  <c r="J5" i="161"/>
  <c r="F6" i="161"/>
  <c r="E10" i="161"/>
  <c r="H32" i="161"/>
  <c r="E40" i="161"/>
  <c r="H39" i="161"/>
  <c r="G39" i="161"/>
  <c r="F39" i="161"/>
  <c r="E32" i="222"/>
  <c r="D30" i="222"/>
  <c r="B32" i="222" s="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51" i="57"/>
  <c r="E52" i="57"/>
  <c r="D52" i="57" s="1"/>
  <c r="H51" i="57"/>
  <c r="H52" i="57" s="1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J50" i="206"/>
  <c r="J42" i="206"/>
  <c r="F1" i="206"/>
  <c r="I1" i="206" s="1"/>
  <c r="J1" i="206" s="1"/>
  <c r="F9" i="206"/>
  <c r="G1" i="206"/>
  <c r="G9" i="206"/>
  <c r="J46" i="206"/>
  <c r="I36" i="206"/>
  <c r="J36" i="206"/>
  <c r="H17" i="206"/>
  <c r="G17" i="206"/>
  <c r="I17" i="206" s="1"/>
  <c r="J17" i="206" s="1"/>
  <c r="E34" i="206"/>
  <c r="I37" i="206"/>
  <c r="J37" i="206" s="1"/>
  <c r="H32" i="206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33" i="206"/>
  <c r="G33" i="206"/>
  <c r="H33" i="206"/>
  <c r="F32" i="206"/>
  <c r="I32" i="206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G28" i="206"/>
  <c r="F28" i="206"/>
  <c r="E30" i="206"/>
  <c r="H29" i="206"/>
  <c r="G29" i="206"/>
  <c r="F29" i="206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E25" i="206"/>
  <c r="E26" i="206" s="1"/>
  <c r="F24" i="206"/>
  <c r="G24" i="206"/>
  <c r="H24" i="206"/>
  <c r="H14" i="206"/>
  <c r="F14" i="206"/>
  <c r="G21" i="206"/>
  <c r="F21" i="206"/>
  <c r="I21" i="206" s="1"/>
  <c r="J21" i="206" s="1"/>
  <c r="I5" i="206"/>
  <c r="J5" i="206" s="1"/>
  <c r="F23" i="206"/>
  <c r="G23" i="206"/>
  <c r="H23" i="206"/>
  <c r="E15" i="206"/>
  <c r="F13" i="206"/>
  <c r="G13" i="206"/>
  <c r="E3" i="206"/>
  <c r="G2" i="206"/>
  <c r="F2" i="206"/>
  <c r="H2" i="206"/>
  <c r="H10" i="206"/>
  <c r="G10" i="206"/>
  <c r="F10" i="206"/>
  <c r="E11" i="206"/>
  <c r="G14" i="206"/>
  <c r="G6" i="206"/>
  <c r="H6" i="206"/>
  <c r="H22" i="206"/>
  <c r="G22" i="206"/>
  <c r="F22" i="206"/>
  <c r="E19" i="206"/>
  <c r="G18" i="206"/>
  <c r="H18" i="206"/>
  <c r="F18" i="206"/>
  <c r="E7" i="206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G32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E12" i="184"/>
  <c r="D12" i="184" s="1"/>
  <c r="F11" i="184"/>
  <c r="F12" i="184" s="1"/>
  <c r="G11" i="184"/>
  <c r="G12" i="184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I6" i="210" l="1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5" i="161"/>
  <c r="J36" i="161" s="1"/>
  <c r="I6" i="161"/>
  <c r="F8" i="161"/>
  <c r="J4" i="161"/>
  <c r="H10" i="161"/>
  <c r="H12" i="161" s="1"/>
  <c r="G10" i="161"/>
  <c r="G12" i="161" s="1"/>
  <c r="E12" i="161"/>
  <c r="D12" i="161" s="1"/>
  <c r="B16" i="161" s="1"/>
  <c r="F10" i="161"/>
  <c r="J6" i="161"/>
  <c r="I4" i="161"/>
  <c r="I7" i="161"/>
  <c r="J7" i="161" s="1"/>
  <c r="H14" i="161"/>
  <c r="H16" i="161" s="1"/>
  <c r="H18" i="161" s="1"/>
  <c r="H20" i="161" s="1"/>
  <c r="H22" i="161" s="1"/>
  <c r="H24" i="161" s="1"/>
  <c r="F14" i="161"/>
  <c r="G14" i="161"/>
  <c r="G16" i="161" s="1"/>
  <c r="G18" i="161" s="1"/>
  <c r="G20" i="161" s="1"/>
  <c r="G22" i="161" s="1"/>
  <c r="G24" i="161" s="1"/>
  <c r="E16" i="161"/>
  <c r="I28" i="161"/>
  <c r="I30" i="161" s="1"/>
  <c r="J25" i="161"/>
  <c r="J28" i="161" s="1"/>
  <c r="J30" i="161" s="1"/>
  <c r="D30" i="161"/>
  <c r="B32" i="161" s="1"/>
  <c r="E32" i="161"/>
  <c r="D32" i="161" s="1"/>
  <c r="I39" i="161"/>
  <c r="J39" i="161" s="1"/>
  <c r="J40" i="161" s="1"/>
  <c r="B40" i="161" s="1"/>
  <c r="E34" i="222"/>
  <c r="D34" i="222" s="1"/>
  <c r="D32" i="222"/>
  <c r="B34" i="222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51" i="57"/>
  <c r="I52" i="57" s="1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9" i="206"/>
  <c r="J9" i="206" s="1"/>
  <c r="J38" i="206"/>
  <c r="I28" i="206"/>
  <c r="I3" i="171"/>
  <c r="J3" i="171"/>
  <c r="F4" i="171"/>
  <c r="F6" i="171" s="1"/>
  <c r="I2" i="171"/>
  <c r="I4" i="171" s="1"/>
  <c r="I6" i="171" s="1"/>
  <c r="I33" i="206"/>
  <c r="J33" i="206" s="1"/>
  <c r="J32" i="206"/>
  <c r="I26" i="205"/>
  <c r="J26" i="205" s="1"/>
  <c r="I7" i="205"/>
  <c r="J7" i="205" s="1"/>
  <c r="I30" i="205"/>
  <c r="J30" i="205" s="1"/>
  <c r="J31" i="205" s="1"/>
  <c r="J36" i="205"/>
  <c r="J35" i="205"/>
  <c r="J37" i="205"/>
  <c r="I29" i="206"/>
  <c r="J29" i="206" s="1"/>
  <c r="J28" i="206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H25" i="206"/>
  <c r="H26" i="206" s="1"/>
  <c r="I22" i="206"/>
  <c r="J22" i="206" s="1"/>
  <c r="F25" i="206"/>
  <c r="F26" i="206" s="1"/>
  <c r="G25" i="206"/>
  <c r="G26" i="206" s="1"/>
  <c r="I24" i="206"/>
  <c r="J24" i="206" s="1"/>
  <c r="I14" i="206"/>
  <c r="J14" i="206" s="1"/>
  <c r="I18" i="206"/>
  <c r="J18" i="206" s="1"/>
  <c r="J19" i="206" s="1"/>
  <c r="I23" i="206"/>
  <c r="J23" i="206" s="1"/>
  <c r="I6" i="206"/>
  <c r="J6" i="206" s="1"/>
  <c r="J7" i="206" s="1"/>
  <c r="I13" i="206"/>
  <c r="J13" i="206" s="1"/>
  <c r="I10" i="206"/>
  <c r="J10" i="206" s="1"/>
  <c r="J11" i="206" s="1"/>
  <c r="I2" i="206"/>
  <c r="J2" i="206" s="1"/>
  <c r="J3" i="206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F32" i="161"/>
  <c r="I31" i="161"/>
  <c r="I32" i="161" s="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I11" i="184"/>
  <c r="J11" i="184" s="1"/>
  <c r="J12" i="184" s="1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D22" i="195" l="1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F16" i="161"/>
  <c r="F18" i="161" s="1"/>
  <c r="F20" i="161" s="1"/>
  <c r="F22" i="161" s="1"/>
  <c r="F24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51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30" i="206"/>
  <c r="J25" i="206"/>
  <c r="J26" i="206" s="1"/>
  <c r="J34" i="206"/>
  <c r="J2" i="171"/>
  <c r="J4" i="171" s="1"/>
  <c r="J6" i="171" s="1"/>
  <c r="J9" i="205"/>
  <c r="J10" i="117"/>
  <c r="J11" i="117" s="1"/>
  <c r="J6" i="117"/>
  <c r="J8" i="117" s="1"/>
  <c r="J15" i="206"/>
  <c r="I25" i="206"/>
  <c r="I26" i="206" s="1"/>
  <c r="I16" i="183"/>
  <c r="J16" i="183"/>
  <c r="J31" i="161"/>
  <c r="J32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I12" i="184"/>
  <c r="D18" i="161" l="1"/>
  <c r="E20" i="161"/>
  <c r="J14" i="161"/>
  <c r="J16" i="161" s="1"/>
  <c r="J18" i="161" s="1"/>
  <c r="J20" i="161" s="1"/>
  <c r="J22" i="161" s="1"/>
  <c r="J24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24" i="161" s="1"/>
  <c r="D12" i="157"/>
  <c r="D14" i="157" l="1"/>
</calcChain>
</file>

<file path=xl/sharedStrings.xml><?xml version="1.0" encoding="utf-8"?>
<sst xmlns="http://schemas.openxmlformats.org/spreadsheetml/2006/main" count="578" uniqueCount="39">
  <si>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</si>
  <si>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</si>
  <si>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</si>
  <si>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</si>
  <si>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</si>
  <si>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</si>
  <si>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</si>
  <si>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</si>
  <si>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</si>
  <si>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</si>
  <si>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</si>
  <si>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</si>
  <si>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</si>
  <si>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</si>
  <si>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</si>
  <si>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</si>
  <si>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</si>
  <si>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</si>
  <si>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</si>
  <si>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</si>
  <si>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</si>
  <si>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</si>
  <si>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</si>
  <si>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</si>
  <si>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</si>
  <si>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</si>
  <si>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</si>
  <si>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</si>
  <si>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</si>
  <si>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</si>
  <si>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</si>
  <si>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</si>
  <si>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</si>
  <si>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</si>
  <si>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</si>
  <si>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</si>
  <si>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WHART</t>
  </si>
  <si>
    <t>WHAIR</t>
  </si>
  <si>
    <t>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</si>
</sst>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4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  <font>
      <b/>
      <sz val="12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23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O50"/>
  <sheetViews>
    <sheetView topLeftCell="A31" workbookViewId="0">
      <selection sqref="A1:XFD3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9" style="1" bestFit="1" customWidth="1"/>
    <col min="4" max="4" width="8.554687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5546875" style="1" bestFit="1" customWidth="1"/>
    <col min="10" max="10" width="11.109375" style="1" customWidth="1"/>
    <col min="11" max="11" width="9.6640625" style="1" bestFit="1" customWidth="1"/>
    <col min="12" max="16384" width="8.88671875" style="1"/>
  </cols>
  <sheetData>
    <row r="1" spans="1:15">
      <c r="A1" s="49">
        <v>44726</v>
      </c>
      <c r="B1" s="15" t="s">
        <v>0</v>
      </c>
      <c r="C1" s="86">
        <v>1000</v>
      </c>
      <c r="D1" s="41">
        <v>61.25</v>
      </c>
      <c r="E1" s="18">
        <f>C1*D1</f>
        <v>61250</v>
      </c>
      <c r="F1" s="18">
        <f>E1*0.002</f>
        <v>122.5</v>
      </c>
      <c r="G1" s="18">
        <f>E1*0.00006</f>
        <v>3.6750000000000003</v>
      </c>
      <c r="H1" s="18">
        <f>E1*0.00001</f>
        <v>0.61250000000000004</v>
      </c>
      <c r="I1" s="18">
        <f>(F1+G1+H1)*0.07</f>
        <v>8.8751250000000006</v>
      </c>
      <c r="J1" s="18">
        <f>E1+F1+I1+G1+H1</f>
        <v>61385.662625000004</v>
      </c>
    </row>
    <row r="2" spans="1:15" s="13" customFormat="1">
      <c r="A2" s="49">
        <v>44957</v>
      </c>
      <c r="B2" s="15" t="s">
        <v>2</v>
      </c>
      <c r="C2" s="16">
        <f>C1</f>
        <v>1000</v>
      </c>
      <c r="D2" s="26">
        <v>53.75</v>
      </c>
      <c r="E2" s="17">
        <f>C2*D2</f>
        <v>53750</v>
      </c>
      <c r="F2" s="27">
        <f>E2*0.002</f>
        <v>107.5</v>
      </c>
      <c r="G2" s="26">
        <f>E2*0.000068</f>
        <v>3.6549999999999998</v>
      </c>
      <c r="H2" s="26">
        <f>E2*0.00001</f>
        <v>0.53750000000000009</v>
      </c>
      <c r="I2" s="26">
        <f>(F2+G2+H2)*0.07</f>
        <v>7.8184750000000003</v>
      </c>
      <c r="J2" s="26">
        <f>E2-F2-G2-H2-I2</f>
        <v>53630.489025000003</v>
      </c>
      <c r="K2" s="16"/>
    </row>
    <row r="3" spans="1:15" s="31" customFormat="1" ht="18.600000000000001">
      <c r="A3" s="49" t="s">
        <v>3</v>
      </c>
      <c r="B3" s="7">
        <f>(D2-D1)/D1</f>
        <v>-0.12244897959183673</v>
      </c>
      <c r="C3" s="16"/>
      <c r="D3" s="17"/>
      <c r="E3" s="18">
        <f>E2-E1</f>
        <v>-7500</v>
      </c>
      <c r="F3" s="18"/>
      <c r="G3" s="18"/>
      <c r="H3" s="18"/>
      <c r="I3" s="18"/>
      <c r="J3" s="18">
        <f>J2-J1</f>
        <v>-7755.1736000000019</v>
      </c>
      <c r="K3" s="18"/>
    </row>
    <row r="4" spans="1:15">
      <c r="A4" s="49">
        <v>44957</v>
      </c>
      <c r="B4" s="73" t="s">
        <v>1</v>
      </c>
      <c r="C4" s="51">
        <v>13000</v>
      </c>
      <c r="D4" s="52">
        <v>73.65384615384616</v>
      </c>
      <c r="E4" s="51">
        <v>957500</v>
      </c>
      <c r="F4" s="51">
        <v>1915</v>
      </c>
      <c r="G4" s="51">
        <v>57.449999999999996</v>
      </c>
      <c r="H4" s="51">
        <v>9.5750000000000011</v>
      </c>
      <c r="I4" s="51">
        <v>138.74175</v>
      </c>
      <c r="J4" s="51">
        <v>959620.76675000007</v>
      </c>
    </row>
    <row r="5" spans="1:15">
      <c r="A5" s="49">
        <v>44658</v>
      </c>
      <c r="B5" s="15" t="s">
        <v>0</v>
      </c>
      <c r="C5" s="86">
        <v>1000</v>
      </c>
      <c r="D5" s="41">
        <v>62.75</v>
      </c>
      <c r="E5" s="18">
        <f>C5*D5</f>
        <v>62750</v>
      </c>
      <c r="F5" s="18">
        <f>E5*0.002</f>
        <v>125.5</v>
      </c>
      <c r="G5" s="18">
        <f>E5*0.00006</f>
        <v>3.7650000000000001</v>
      </c>
      <c r="H5" s="18">
        <f>E5*0.00001</f>
        <v>0.62750000000000006</v>
      </c>
      <c r="I5" s="18">
        <f>(F5+G5+H5)*0.07</f>
        <v>9.0924750000000003</v>
      </c>
      <c r="J5" s="18">
        <f>E5+F5+I5+G5+H5</f>
        <v>62888.984974999999</v>
      </c>
    </row>
    <row r="6" spans="1:15" s="13" customFormat="1">
      <c r="A6" s="49">
        <v>44958</v>
      </c>
      <c r="B6" s="15" t="s">
        <v>2</v>
      </c>
      <c r="C6" s="16">
        <f>C5</f>
        <v>1000</v>
      </c>
      <c r="D6" s="26">
        <v>56</v>
      </c>
      <c r="E6" s="17">
        <f>C6*D6</f>
        <v>56000</v>
      </c>
      <c r="F6" s="27">
        <f>E6*0.002</f>
        <v>112</v>
      </c>
      <c r="G6" s="26">
        <f>E6*0.000068</f>
        <v>3.8079999999999998</v>
      </c>
      <c r="H6" s="26">
        <f>E6*0.00001</f>
        <v>0.56000000000000005</v>
      </c>
      <c r="I6" s="26">
        <f>(F6+G6+H6)*0.07</f>
        <v>8.145760000000001</v>
      </c>
      <c r="J6" s="26">
        <f>E6-F6-G6-H6-I6</f>
        <v>55875.486240000006</v>
      </c>
      <c r="K6" s="16"/>
    </row>
    <row r="7" spans="1:15" s="31" customFormat="1" ht="18.600000000000001">
      <c r="A7" s="49" t="s">
        <v>3</v>
      </c>
      <c r="B7" s="7">
        <f>(D6-D5)/D5</f>
        <v>-0.10756972111553785</v>
      </c>
      <c r="C7" s="16"/>
      <c r="D7" s="17"/>
      <c r="E7" s="18">
        <f>E6-E5</f>
        <v>-6750</v>
      </c>
      <c r="F7" s="18"/>
      <c r="G7" s="18"/>
      <c r="H7" s="18"/>
      <c r="I7" s="18"/>
      <c r="J7" s="18">
        <f>J6-J5</f>
        <v>-7013.4987349999938</v>
      </c>
      <c r="K7" s="18"/>
    </row>
    <row r="8" spans="1:15">
      <c r="A8" s="54"/>
      <c r="B8" s="73" t="s">
        <v>1</v>
      </c>
      <c r="C8" s="51">
        <v>12000</v>
      </c>
      <c r="D8" s="52">
        <v>74.5625</v>
      </c>
      <c r="E8" s="51">
        <v>894750</v>
      </c>
      <c r="F8" s="51">
        <v>1789.5</v>
      </c>
      <c r="G8" s="51">
        <v>53.684999999999995</v>
      </c>
      <c r="H8" s="51">
        <v>8.9475000000000016</v>
      </c>
      <c r="I8" s="51">
        <v>129.64927499999999</v>
      </c>
      <c r="J8" s="51">
        <v>896731.78177500004</v>
      </c>
    </row>
    <row r="9" spans="1:15">
      <c r="A9" s="49">
        <v>44638</v>
      </c>
      <c r="B9" s="15" t="s">
        <v>0</v>
      </c>
      <c r="C9" s="86">
        <v>1000</v>
      </c>
      <c r="D9" s="41">
        <v>64.25</v>
      </c>
      <c r="E9" s="18">
        <f>C9*D9</f>
        <v>64250</v>
      </c>
      <c r="F9" s="18">
        <f>E9*0.002</f>
        <v>128.5</v>
      </c>
      <c r="G9" s="18">
        <f>E9*0.00006</f>
        <v>3.855</v>
      </c>
      <c r="H9" s="18">
        <f>E9*0.00001</f>
        <v>0.64250000000000007</v>
      </c>
      <c r="I9" s="18">
        <f>(F9+G9+H9)*0.07</f>
        <v>9.3098250000000018</v>
      </c>
      <c r="J9" s="18">
        <f>E9+F9+I9+G9+H9</f>
        <v>64392.307325000002</v>
      </c>
    </row>
    <row r="10" spans="1:15" s="13" customFormat="1">
      <c r="A10" s="49">
        <v>44965</v>
      </c>
      <c r="B10" s="15" t="s">
        <v>2</v>
      </c>
      <c r="C10" s="16">
        <f>C9</f>
        <v>1000</v>
      </c>
      <c r="D10" s="26">
        <v>54.5</v>
      </c>
      <c r="E10" s="17">
        <f>C10*D10</f>
        <v>54500</v>
      </c>
      <c r="F10" s="27">
        <f>E10*0.002</f>
        <v>109</v>
      </c>
      <c r="G10" s="26">
        <f>E10*0.000068</f>
        <v>3.706</v>
      </c>
      <c r="H10" s="26">
        <f>E10*0.00001</f>
        <v>0.54500000000000004</v>
      </c>
      <c r="I10" s="26">
        <f>(F10+G10+H10)*0.07</f>
        <v>7.9275700000000011</v>
      </c>
      <c r="J10" s="26">
        <f>E10-F10-G10-H10-I10</f>
        <v>54378.821430000004</v>
      </c>
      <c r="K10" s="16"/>
    </row>
    <row r="11" spans="1:15" s="31" customFormat="1" ht="18.600000000000001">
      <c r="A11" s="49" t="s">
        <v>3</v>
      </c>
      <c r="B11" s="7">
        <f>(D10-D9)/D9</f>
        <v>-0.1517509727626459</v>
      </c>
      <c r="C11" s="16"/>
      <c r="D11" s="17"/>
      <c r="E11" s="18">
        <f>E10-E9</f>
        <v>-9750</v>
      </c>
      <c r="F11" s="18"/>
      <c r="G11" s="18"/>
      <c r="H11" s="18"/>
      <c r="I11" s="18"/>
      <c r="J11" s="18">
        <f>J10-J9</f>
        <v>-10013.485894999998</v>
      </c>
      <c r="K11" s="18"/>
    </row>
    <row r="12" spans="1:15">
      <c r="A12" s="49">
        <v>44965</v>
      </c>
      <c r="B12" s="73" t="s">
        <v>1</v>
      </c>
      <c r="C12" s="86">
        <v>11000</v>
      </c>
      <c r="D12" s="41">
        <v>75.5</v>
      </c>
      <c r="E12" s="18">
        <v>830500</v>
      </c>
      <c r="F12" s="18">
        <v>1661</v>
      </c>
      <c r="G12" s="18">
        <v>49.83</v>
      </c>
      <c r="H12" s="18">
        <v>8.3050000000000015</v>
      </c>
      <c r="I12" s="18">
        <v>120.33945</v>
      </c>
      <c r="J12" s="18">
        <v>832339.47444999998</v>
      </c>
    </row>
    <row r="13" spans="1:15">
      <c r="A13" s="49">
        <v>44623</v>
      </c>
      <c r="B13" s="15" t="s">
        <v>0</v>
      </c>
      <c r="C13" s="86">
        <v>1000</v>
      </c>
      <c r="D13" s="41">
        <v>58</v>
      </c>
      <c r="E13" s="18">
        <f>C13*D13</f>
        <v>58000</v>
      </c>
      <c r="F13" s="18">
        <f>E13*0.002</f>
        <v>116</v>
      </c>
      <c r="G13" s="18">
        <f>E13*0.00006</f>
        <v>3.48</v>
      </c>
      <c r="H13" s="18">
        <f>E13*0.00001</f>
        <v>0.58000000000000007</v>
      </c>
      <c r="I13" s="18">
        <f>(F13+G13+H13)*0.07</f>
        <v>8.4042000000000012</v>
      </c>
      <c r="J13" s="18">
        <f>E13+F13+I13+G13+H13</f>
        <v>58128.464200000002</v>
      </c>
    </row>
    <row r="14" spans="1:15" s="13" customFormat="1">
      <c r="A14" s="49">
        <v>44965</v>
      </c>
      <c r="B14" s="15" t="s">
        <v>2</v>
      </c>
      <c r="C14" s="16">
        <f>C13</f>
        <v>1000</v>
      </c>
      <c r="D14" s="26">
        <v>54.5</v>
      </c>
      <c r="E14" s="17">
        <f>C14*D14</f>
        <v>54500</v>
      </c>
      <c r="F14" s="27">
        <f>E14*0.002</f>
        <v>109</v>
      </c>
      <c r="G14" s="26">
        <f>E14*0.000068</f>
        <v>3.706</v>
      </c>
      <c r="H14" s="26">
        <f>E14*0.00001</f>
        <v>0.54500000000000004</v>
      </c>
      <c r="I14" s="26">
        <f>(F14+G14+H14)*0.07</f>
        <v>7.9275700000000011</v>
      </c>
      <c r="J14" s="26">
        <f>E14-F14-G14-H14-I14</f>
        <v>54378.821430000004</v>
      </c>
      <c r="K14" s="16"/>
    </row>
    <row r="15" spans="1:15" s="31" customFormat="1" ht="18.600000000000001">
      <c r="A15" s="49" t="s">
        <v>3</v>
      </c>
      <c r="B15" s="7">
        <f>(D14-D13)/D13</f>
        <v>-6.0344827586206899E-2</v>
      </c>
      <c r="C15" s="16"/>
      <c r="D15" s="17"/>
      <c r="E15" s="18">
        <f>E14-E13</f>
        <v>-3500</v>
      </c>
      <c r="F15" s="18"/>
      <c r="G15" s="18"/>
      <c r="H15" s="18"/>
      <c r="I15" s="18"/>
      <c r="J15" s="18">
        <f>J14-J13</f>
        <v>-3749.6427699999986</v>
      </c>
      <c r="K15" s="18"/>
    </row>
    <row r="16" spans="1:15" s="93" customFormat="1" ht="15">
      <c r="A16" s="49"/>
      <c r="B16" s="15" t="s">
        <v>1</v>
      </c>
      <c r="C16" s="16">
        <v>10000</v>
      </c>
      <c r="D16" s="41">
        <v>77.25</v>
      </c>
      <c r="E16" s="18">
        <v>772500</v>
      </c>
      <c r="F16" s="18">
        <v>1545</v>
      </c>
      <c r="G16" s="18">
        <v>46.35</v>
      </c>
      <c r="H16" s="18">
        <v>7.7250000000000014</v>
      </c>
      <c r="I16" s="18">
        <v>111.93525</v>
      </c>
      <c r="J16" s="18">
        <v>774211.01024999993</v>
      </c>
      <c r="K16" s="91"/>
      <c r="L16" s="92"/>
      <c r="M16" s="92"/>
      <c r="N16" s="92"/>
      <c r="O16" s="92"/>
    </row>
    <row r="17" spans="1:15">
      <c r="A17" s="49">
        <v>44603</v>
      </c>
      <c r="B17" s="15" t="s">
        <v>0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5" s="13" customFormat="1">
      <c r="A18" s="49">
        <v>45757</v>
      </c>
      <c r="B18" s="15" t="s">
        <v>2</v>
      </c>
      <c r="C18" s="16">
        <f>C17</f>
        <v>1000</v>
      </c>
      <c r="D18" s="26">
        <v>16.600000000000001</v>
      </c>
      <c r="E18" s="17">
        <f>C18*D18</f>
        <v>16600</v>
      </c>
      <c r="F18" s="27">
        <f>E18*0.002</f>
        <v>33.200000000000003</v>
      </c>
      <c r="G18" s="26">
        <f>E18*0.000068</f>
        <v>1.1288</v>
      </c>
      <c r="H18" s="26">
        <f>E18*0.00001</f>
        <v>0.16600000000000001</v>
      </c>
      <c r="I18" s="26">
        <f>(F18+G18+H18)*0.07</f>
        <v>2.4146360000000002</v>
      </c>
      <c r="J18" s="26">
        <f>E18-F18-G18-H18-I18</f>
        <v>16563.090563999998</v>
      </c>
      <c r="K18" s="10"/>
    </row>
    <row r="19" spans="1:15" s="31" customFormat="1" ht="18.600000000000001">
      <c r="A19" s="49" t="s">
        <v>3</v>
      </c>
      <c r="B19" s="7">
        <f>(D18-D17)/D17</f>
        <v>-0.73008130081300815</v>
      </c>
      <c r="C19" s="16"/>
      <c r="D19" s="17"/>
      <c r="E19" s="18">
        <f>E18-E17</f>
        <v>-44900</v>
      </c>
      <c r="F19" s="18"/>
      <c r="G19" s="18"/>
      <c r="H19" s="18"/>
      <c r="I19" s="18"/>
      <c r="J19" s="18">
        <f>J18-J17</f>
        <v>-45073.125786000004</v>
      </c>
      <c r="K19" s="20"/>
    </row>
    <row r="20" spans="1:15" s="13" customFormat="1">
      <c r="A20" s="55"/>
      <c r="C20" s="10"/>
      <c r="D20" s="34"/>
      <c r="E20" s="11"/>
      <c r="F20" s="35"/>
      <c r="G20" s="34"/>
      <c r="H20" s="34"/>
      <c r="I20" s="34"/>
      <c r="J20" s="34"/>
      <c r="K20" s="10"/>
    </row>
    <row r="21" spans="1:15">
      <c r="A21" s="49">
        <v>44601</v>
      </c>
      <c r="B21" s="15" t="s">
        <v>0</v>
      </c>
      <c r="C21" s="86">
        <v>3000</v>
      </c>
      <c r="D21" s="41">
        <v>67</v>
      </c>
      <c r="E21" s="18">
        <f>C21*D21</f>
        <v>201000</v>
      </c>
      <c r="F21" s="18">
        <f>E21*0.002</f>
        <v>402</v>
      </c>
      <c r="G21" s="18">
        <f>E21*0.00006</f>
        <v>12.06</v>
      </c>
      <c r="H21" s="18">
        <f>E21*0.00001</f>
        <v>2.0100000000000002</v>
      </c>
      <c r="I21" s="18">
        <f>(F21+G21+H21)*0.07</f>
        <v>29.124900000000004</v>
      </c>
      <c r="J21" s="18">
        <f>E21+F21+I21+G21+H21</f>
        <v>201445.1949</v>
      </c>
    </row>
    <row r="22" spans="1:15" s="13" customFormat="1">
      <c r="A22" s="49">
        <v>45824</v>
      </c>
      <c r="B22" s="15" t="s">
        <v>2</v>
      </c>
      <c r="C22" s="16">
        <v>1000</v>
      </c>
      <c r="D22" s="26">
        <v>16.600000000000001</v>
      </c>
      <c r="E22" s="17">
        <f>C22*D22</f>
        <v>16600</v>
      </c>
      <c r="F22" s="27">
        <f>E22*0.002</f>
        <v>33.200000000000003</v>
      </c>
      <c r="G22" s="26">
        <f>E22*0.000068</f>
        <v>1.1288</v>
      </c>
      <c r="H22" s="26">
        <f>E22*0.00001</f>
        <v>0.16600000000000001</v>
      </c>
      <c r="I22" s="26">
        <f>(F22+G22+H22)*0.07</f>
        <v>2.4146360000000002</v>
      </c>
      <c r="J22" s="26">
        <f>E22-F22-G22-H22-I22</f>
        <v>16563.090563999998</v>
      </c>
      <c r="K22" s="10"/>
    </row>
    <row r="23" spans="1:15" s="13" customFormat="1">
      <c r="A23" s="49">
        <v>45826</v>
      </c>
      <c r="B23" s="15" t="s">
        <v>2</v>
      </c>
      <c r="C23" s="16">
        <v>1000</v>
      </c>
      <c r="D23" s="26">
        <v>16.8</v>
      </c>
      <c r="E23" s="17">
        <f>C23*D23</f>
        <v>16800</v>
      </c>
      <c r="F23" s="27">
        <f>E23*0.002</f>
        <v>33.6</v>
      </c>
      <c r="G23" s="26">
        <f>E23*0.000068</f>
        <v>1.1424000000000001</v>
      </c>
      <c r="H23" s="26">
        <f>E23*0.00001</f>
        <v>0.16800000000000001</v>
      </c>
      <c r="I23" s="26">
        <f>(F23+G23+H23)*0.07</f>
        <v>2.4437280000000006</v>
      </c>
      <c r="J23" s="26">
        <f>E23-F23-G23-H23-I23</f>
        <v>16762.645872000001</v>
      </c>
      <c r="K23" s="10"/>
    </row>
    <row r="24" spans="1:15" s="13" customFormat="1">
      <c r="A24" s="49">
        <v>45828</v>
      </c>
      <c r="B24" s="15" t="s">
        <v>2</v>
      </c>
      <c r="C24" s="16">
        <v>1000</v>
      </c>
      <c r="D24" s="26">
        <v>16.8</v>
      </c>
      <c r="E24" s="17">
        <f>C24*D24</f>
        <v>16800</v>
      </c>
      <c r="F24" s="27">
        <f>E24*0.002</f>
        <v>33.6</v>
      </c>
      <c r="G24" s="26">
        <f>E24*0.000068</f>
        <v>1.1424000000000001</v>
      </c>
      <c r="H24" s="26">
        <f>E24*0.00001</f>
        <v>0.16800000000000001</v>
      </c>
      <c r="I24" s="26">
        <f>(F24+G24+H24)*0.07</f>
        <v>2.4437280000000006</v>
      </c>
      <c r="J24" s="26">
        <f>E24-F24-G24-H24-I24</f>
        <v>16762.645872000001</v>
      </c>
      <c r="K24" s="10"/>
    </row>
    <row r="25" spans="1:15">
      <c r="A25" s="54"/>
      <c r="B25" s="73"/>
      <c r="C25" s="51">
        <f>SUM(C22:C24)</f>
        <v>3000</v>
      </c>
      <c r="D25" s="52"/>
      <c r="E25" s="51">
        <f t="shared" ref="E25:J25" si="0">SUM(E22:E24)</f>
        <v>50200</v>
      </c>
      <c r="F25" s="51">
        <f t="shared" si="0"/>
        <v>100.4</v>
      </c>
      <c r="G25" s="51">
        <f t="shared" si="0"/>
        <v>3.4136000000000006</v>
      </c>
      <c r="H25" s="51">
        <f t="shared" si="0"/>
        <v>0.502</v>
      </c>
      <c r="I25" s="51">
        <f t="shared" si="0"/>
        <v>7.3020920000000018</v>
      </c>
      <c r="J25" s="51">
        <f t="shared" si="0"/>
        <v>50088.382308</v>
      </c>
    </row>
    <row r="26" spans="1:15">
      <c r="A26" s="54"/>
      <c r="B26" s="73"/>
      <c r="C26" s="51">
        <f>C25-C21</f>
        <v>0</v>
      </c>
      <c r="D26" s="52"/>
      <c r="E26" s="51">
        <f t="shared" ref="E26:J26" si="1">E25-E21</f>
        <v>-150800</v>
      </c>
      <c r="F26" s="51">
        <f t="shared" si="1"/>
        <v>-301.60000000000002</v>
      </c>
      <c r="G26" s="51">
        <f t="shared" si="1"/>
        <v>-8.6463999999999999</v>
      </c>
      <c r="H26" s="51">
        <f t="shared" si="1"/>
        <v>-1.5080000000000002</v>
      </c>
      <c r="I26" s="51">
        <f t="shared" si="1"/>
        <v>-21.822808000000002</v>
      </c>
      <c r="J26" s="51">
        <f t="shared" si="1"/>
        <v>-151356.812592</v>
      </c>
    </row>
    <row r="27" spans="1:15" s="31" customFormat="1" ht="18.600000000000001">
      <c r="A27" s="55"/>
      <c r="B27" s="25"/>
      <c r="C27" s="10"/>
      <c r="D27" s="11"/>
      <c r="E27" s="20"/>
      <c r="F27" s="20"/>
      <c r="G27" s="20"/>
      <c r="H27" s="20"/>
      <c r="I27" s="20"/>
      <c r="J27" s="20"/>
      <c r="K27" s="20"/>
    </row>
    <row r="28" spans="1:15">
      <c r="A28" s="49">
        <v>44579</v>
      </c>
      <c r="B28" s="15" t="s">
        <v>0</v>
      </c>
      <c r="C28" s="86">
        <v>1000</v>
      </c>
      <c r="D28" s="41">
        <v>81</v>
      </c>
      <c r="E28" s="18">
        <f>C28*D28</f>
        <v>81000</v>
      </c>
      <c r="F28" s="18">
        <f>E28*0.002</f>
        <v>162</v>
      </c>
      <c r="G28" s="18">
        <f>E28*0.00006</f>
        <v>4.8600000000000003</v>
      </c>
      <c r="H28" s="18">
        <f>E28*0.00001</f>
        <v>0.81</v>
      </c>
      <c r="I28" s="18">
        <f>(F28+G28+H28)*0.07</f>
        <v>11.736900000000002</v>
      </c>
      <c r="J28" s="18">
        <f>E28+F28+I28+G28+H28</f>
        <v>81179.406900000002</v>
      </c>
    </row>
    <row r="29" spans="1:15" s="13" customFormat="1">
      <c r="A29" s="49">
        <v>45840</v>
      </c>
      <c r="B29" s="15" t="s">
        <v>2</v>
      </c>
      <c r="C29" s="16">
        <f>C28</f>
        <v>1000</v>
      </c>
      <c r="D29" s="26">
        <v>19.600000000000001</v>
      </c>
      <c r="E29" s="17">
        <f>C29*D29</f>
        <v>19600</v>
      </c>
      <c r="F29" s="27">
        <f>E29*0.002</f>
        <v>39.200000000000003</v>
      </c>
      <c r="G29" s="26">
        <f>E29*0.000068</f>
        <v>1.3328</v>
      </c>
      <c r="H29" s="26">
        <f>E29*0.00001</f>
        <v>0.19600000000000001</v>
      </c>
      <c r="I29" s="26">
        <f>(F29+G29+H29)*0.07</f>
        <v>2.8510160000000004</v>
      </c>
      <c r="J29" s="26">
        <f>E29-F29-G29-H29-I29</f>
        <v>19556.420183999999</v>
      </c>
      <c r="K29" s="10"/>
    </row>
    <row r="30" spans="1:15" s="31" customFormat="1" ht="18.600000000000001">
      <c r="A30" s="49" t="s">
        <v>3</v>
      </c>
      <c r="B30" s="7">
        <f>(D29-D28)/D28</f>
        <v>-0.75802469135802464</v>
      </c>
      <c r="C30" s="16"/>
      <c r="D30" s="17"/>
      <c r="E30" s="18">
        <f>E29-E28</f>
        <v>-61400</v>
      </c>
      <c r="F30" s="18"/>
      <c r="G30" s="18"/>
      <c r="H30" s="18"/>
      <c r="I30" s="18"/>
      <c r="J30" s="18">
        <f>J29-J28</f>
        <v>-61622.986715999999</v>
      </c>
      <c r="K30" s="20"/>
    </row>
    <row r="31" spans="1:15" s="19" customFormat="1" ht="15.6">
      <c r="A31" s="55"/>
      <c r="B31" s="13"/>
      <c r="C31" s="10"/>
      <c r="D31" s="46"/>
      <c r="E31" s="20"/>
      <c r="F31" s="20"/>
      <c r="G31" s="20"/>
      <c r="H31" s="20"/>
      <c r="I31" s="20"/>
      <c r="J31" s="20"/>
      <c r="K31" s="56"/>
      <c r="L31" s="57"/>
      <c r="M31" s="57"/>
      <c r="N31" s="57"/>
      <c r="O31" s="57"/>
    </row>
    <row r="32" spans="1:15">
      <c r="A32" s="49">
        <v>44579</v>
      </c>
      <c r="B32" s="15" t="s">
        <v>0</v>
      </c>
      <c r="C32" s="86">
        <v>1000</v>
      </c>
      <c r="D32" s="41">
        <v>81</v>
      </c>
      <c r="E32" s="18">
        <f>C32*D32</f>
        <v>81000</v>
      </c>
      <c r="F32" s="18">
        <f>E32*0.002</f>
        <v>162</v>
      </c>
      <c r="G32" s="18">
        <f>E32*0.00006</f>
        <v>4.8600000000000003</v>
      </c>
      <c r="H32" s="18">
        <f>E32*0.00001</f>
        <v>0.81</v>
      </c>
      <c r="I32" s="18">
        <f>(F32+G32+H32)*0.07</f>
        <v>11.736900000000002</v>
      </c>
      <c r="J32" s="18">
        <f>E32+F32+I32+G32+H32</f>
        <v>81179.406900000002</v>
      </c>
    </row>
    <row r="33" spans="1:12" s="13" customFormat="1">
      <c r="A33" s="49">
        <v>45841</v>
      </c>
      <c r="B33" s="15" t="s">
        <v>2</v>
      </c>
      <c r="C33" s="16">
        <f>C32</f>
        <v>1000</v>
      </c>
      <c r="D33" s="26">
        <v>21</v>
      </c>
      <c r="E33" s="17">
        <f>C33*D33</f>
        <v>21000</v>
      </c>
      <c r="F33" s="27">
        <f>E33*0.002</f>
        <v>42</v>
      </c>
      <c r="G33" s="26">
        <f>E33*0.000068</f>
        <v>1.4279999999999999</v>
      </c>
      <c r="H33" s="26">
        <f>E33*0.00001</f>
        <v>0.21000000000000002</v>
      </c>
      <c r="I33" s="26">
        <f>(F33+G33+H33)*0.07</f>
        <v>3.0546600000000002</v>
      </c>
      <c r="J33" s="26">
        <f>E33-F33-G33-H33-I33</f>
        <v>20953.307339999999</v>
      </c>
      <c r="K33" s="10"/>
    </row>
    <row r="34" spans="1:12" s="31" customFormat="1" ht="18.600000000000001">
      <c r="A34" s="49" t="s">
        <v>3</v>
      </c>
      <c r="B34" s="7">
        <f>(D33-D32)/D32</f>
        <v>-0.7407407407407407</v>
      </c>
      <c r="C34" s="16"/>
      <c r="D34" s="17"/>
      <c r="E34" s="18">
        <f>E33-E32</f>
        <v>-60000</v>
      </c>
      <c r="F34" s="18"/>
      <c r="G34" s="18"/>
      <c r="H34" s="18"/>
      <c r="I34" s="18"/>
      <c r="J34" s="18">
        <f>J33-J32</f>
        <v>-60226.099560000002</v>
      </c>
      <c r="K34" s="20"/>
    </row>
    <row r="35" spans="1:12" s="13" customFormat="1">
      <c r="A35" s="55"/>
      <c r="C35" s="10"/>
      <c r="D35" s="34"/>
      <c r="E35" s="11"/>
      <c r="F35" s="35"/>
      <c r="G35" s="34"/>
      <c r="H35" s="34"/>
      <c r="I35" s="34"/>
      <c r="J35" s="34"/>
    </row>
    <row r="36" spans="1:12" s="13" customFormat="1">
      <c r="A36" s="39">
        <v>44544</v>
      </c>
      <c r="B36" s="15" t="s">
        <v>0</v>
      </c>
      <c r="C36" s="86">
        <v>1000</v>
      </c>
      <c r="D36" s="68">
        <v>87</v>
      </c>
      <c r="E36" s="18">
        <f>C36*D36</f>
        <v>87000</v>
      </c>
      <c r="F36" s="18">
        <f>E36*0.002</f>
        <v>174</v>
      </c>
      <c r="G36" s="18">
        <f>E36*0.00006</f>
        <v>5.22</v>
      </c>
      <c r="H36" s="18">
        <f>E36*0.00001</f>
        <v>0.87000000000000011</v>
      </c>
      <c r="I36" s="18">
        <f>(F36+G36+H36)*0.07</f>
        <v>12.606300000000001</v>
      </c>
      <c r="J36" s="18">
        <f>E36+F36+I36+G36+H36</f>
        <v>87192.696299999996</v>
      </c>
      <c r="K36" s="11"/>
      <c r="L36" s="12"/>
    </row>
    <row r="37" spans="1:12" s="15" customFormat="1">
      <c r="A37" s="49">
        <v>45854</v>
      </c>
      <c r="B37" s="15" t="s">
        <v>2</v>
      </c>
      <c r="C37" s="16">
        <f>C36</f>
        <v>1000</v>
      </c>
      <c r="D37" s="26">
        <v>21.7</v>
      </c>
      <c r="E37" s="17">
        <f>C37*D37</f>
        <v>21700</v>
      </c>
      <c r="F37" s="27">
        <f>E37*0.002</f>
        <v>43.4</v>
      </c>
      <c r="G37" s="26">
        <f>E37*0.000068</f>
        <v>1.4756</v>
      </c>
      <c r="H37" s="26">
        <f>E37*0.00001</f>
        <v>0.21700000000000003</v>
      </c>
      <c r="I37" s="26">
        <f>(F37+G37+H37)*0.07</f>
        <v>3.156482</v>
      </c>
      <c r="J37" s="26">
        <f>E37-F37-G37-H37-I37</f>
        <v>21651.750917999998</v>
      </c>
      <c r="K37" s="16"/>
    </row>
    <row r="38" spans="1:12" s="104" customFormat="1" ht="17.399999999999999">
      <c r="A38" s="49" t="s">
        <v>3</v>
      </c>
      <c r="B38" s="7">
        <f>(D37-D36)/D36</f>
        <v>-0.75057471264367814</v>
      </c>
      <c r="C38" s="16"/>
      <c r="D38" s="17"/>
      <c r="E38" s="18">
        <f>E37-E36</f>
        <v>-65300</v>
      </c>
      <c r="F38" s="18"/>
      <c r="G38" s="18"/>
      <c r="H38" s="18"/>
      <c r="I38" s="18"/>
      <c r="J38" s="18">
        <f>J37-J36</f>
        <v>-65540.945382000005</v>
      </c>
      <c r="K38" s="18"/>
    </row>
    <row r="39" spans="1:12" s="31" customFormat="1" ht="18.600000000000001">
      <c r="A39" s="55"/>
      <c r="B39" s="25"/>
      <c r="C39" s="10"/>
      <c r="D39" s="11"/>
      <c r="E39" s="20"/>
      <c r="F39" s="20"/>
      <c r="G39" s="20"/>
      <c r="H39" s="20"/>
      <c r="I39" s="20"/>
      <c r="J39" s="20"/>
      <c r="K39" s="20"/>
    </row>
    <row r="40" spans="1:12" s="13" customFormat="1">
      <c r="A40" s="39">
        <v>44544</v>
      </c>
      <c r="B40" s="15" t="s">
        <v>0</v>
      </c>
      <c r="C40" s="86">
        <v>1000</v>
      </c>
      <c r="D40" s="68">
        <v>87</v>
      </c>
      <c r="E40" s="18">
        <f>C40*D40</f>
        <v>87000</v>
      </c>
      <c r="F40" s="18">
        <f>E40*0.002</f>
        <v>174</v>
      </c>
      <c r="G40" s="18">
        <f>E40*0.00006</f>
        <v>5.22</v>
      </c>
      <c r="H40" s="18">
        <f>E40*0.00001</f>
        <v>0.87000000000000011</v>
      </c>
      <c r="I40" s="18">
        <f>(F40+G40+H40)*0.07</f>
        <v>12.606300000000001</v>
      </c>
      <c r="J40" s="18">
        <f>E40+F40+I40+G40+H40</f>
        <v>87192.696299999996</v>
      </c>
      <c r="K40" s="11"/>
      <c r="L40" s="12"/>
    </row>
    <row r="41" spans="1:12" s="15" customFormat="1">
      <c r="A41" s="49">
        <v>45856</v>
      </c>
      <c r="B41" s="15" t="s">
        <v>2</v>
      </c>
      <c r="C41" s="16">
        <f>C40</f>
        <v>1000</v>
      </c>
      <c r="D41" s="26">
        <v>22.2</v>
      </c>
      <c r="E41" s="17">
        <f>C41*D41</f>
        <v>22200</v>
      </c>
      <c r="F41" s="27">
        <f>E41*0.002</f>
        <v>44.4</v>
      </c>
      <c r="G41" s="26">
        <f>E41*0.000068</f>
        <v>1.5096000000000001</v>
      </c>
      <c r="H41" s="26">
        <f>E41*0.00001</f>
        <v>0.22200000000000003</v>
      </c>
      <c r="I41" s="26">
        <f>(F41+G41+H41)*0.07</f>
        <v>3.2292120000000004</v>
      </c>
      <c r="J41" s="26">
        <f>E41-F41-G41-H41-I41</f>
        <v>22150.639187999997</v>
      </c>
      <c r="K41" s="16"/>
    </row>
    <row r="42" spans="1:12" s="104" customFormat="1" ht="17.399999999999999">
      <c r="A42" s="49" t="s">
        <v>3</v>
      </c>
      <c r="B42" s="7">
        <f>(D41-D40)/D40</f>
        <v>-0.74482758620689649</v>
      </c>
      <c r="C42" s="16"/>
      <c r="D42" s="17"/>
      <c r="E42" s="18">
        <f>E41-E40</f>
        <v>-64800</v>
      </c>
      <c r="F42" s="18"/>
      <c r="G42" s="18"/>
      <c r="H42" s="18"/>
      <c r="I42" s="18"/>
      <c r="J42" s="18">
        <f>J41-J40</f>
        <v>-65042.057111999995</v>
      </c>
      <c r="K42" s="18"/>
    </row>
    <row r="44" spans="1:12" s="13" customFormat="1">
      <c r="A44" s="39">
        <v>44476</v>
      </c>
      <c r="B44" s="15" t="s">
        <v>0</v>
      </c>
      <c r="C44" s="16">
        <v>1000</v>
      </c>
      <c r="D44" s="68">
        <v>87</v>
      </c>
      <c r="E44" s="18">
        <f>C44*D44</f>
        <v>87000</v>
      </c>
      <c r="F44" s="18">
        <f>E44*0.002</f>
        <v>174</v>
      </c>
      <c r="G44" s="18">
        <f>E44*0.00006</f>
        <v>5.22</v>
      </c>
      <c r="H44" s="18">
        <f>E44*0.00001</f>
        <v>0.87000000000000011</v>
      </c>
      <c r="I44" s="18">
        <f>(F44+G44+H44)*0.07</f>
        <v>12.606300000000001</v>
      </c>
      <c r="J44" s="18">
        <f>E44+F44+I44+G44+H44</f>
        <v>87192.696299999996</v>
      </c>
      <c r="K44" s="11"/>
      <c r="L44" s="12"/>
    </row>
    <row r="45" spans="1:12" s="15" customFormat="1">
      <c r="A45" s="49">
        <v>45862</v>
      </c>
      <c r="B45" s="15" t="s">
        <v>2</v>
      </c>
      <c r="C45" s="16">
        <f>C44</f>
        <v>1000</v>
      </c>
      <c r="D45" s="26">
        <v>22.4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  <c r="K45" s="16"/>
    </row>
    <row r="46" spans="1:12" s="104" customFormat="1" ht="17.399999999999999">
      <c r="A46" s="49" t="s">
        <v>3</v>
      </c>
      <c r="B46" s="7">
        <f>(D45-D44)/D44</f>
        <v>-0.7425287356321838</v>
      </c>
      <c r="C46" s="16"/>
      <c r="D46" s="17"/>
      <c r="E46" s="18">
        <f>E45-E44</f>
        <v>-64600</v>
      </c>
      <c r="F46" s="18"/>
      <c r="G46" s="18"/>
      <c r="H46" s="18"/>
      <c r="I46" s="18"/>
      <c r="J46" s="18">
        <f>J45-J44</f>
        <v>-64842.501803999992</v>
      </c>
      <c r="K46" s="18"/>
    </row>
    <row r="48" spans="1:12" s="13" customFormat="1">
      <c r="A48" s="39">
        <v>44476</v>
      </c>
      <c r="B48" s="15" t="s">
        <v>0</v>
      </c>
      <c r="C48" s="16">
        <v>1000</v>
      </c>
      <c r="D48" s="68">
        <v>87</v>
      </c>
      <c r="E48" s="18">
        <f>C48*D48</f>
        <v>87000</v>
      </c>
      <c r="F48" s="18">
        <f>E48*0.002</f>
        <v>174</v>
      </c>
      <c r="G48" s="18">
        <f>E48*0.00006</f>
        <v>5.22</v>
      </c>
      <c r="H48" s="18">
        <f>E48*0.00001</f>
        <v>0.87000000000000011</v>
      </c>
      <c r="I48" s="18">
        <f>(F48+G48+H48)*0.07</f>
        <v>12.606300000000001</v>
      </c>
      <c r="J48" s="18">
        <f>E48+F48+I48+G48+H48</f>
        <v>87192.696299999996</v>
      </c>
      <c r="K48" s="11"/>
      <c r="L48" s="12"/>
    </row>
    <row r="49" spans="1:11" s="15" customFormat="1">
      <c r="A49" s="49">
        <v>45867</v>
      </c>
      <c r="B49" s="15" t="s">
        <v>2</v>
      </c>
      <c r="C49" s="16">
        <f>C48</f>
        <v>1000</v>
      </c>
      <c r="D49" s="26">
        <v>22.9</v>
      </c>
      <c r="E49" s="17">
        <f>C49*D49</f>
        <v>22900</v>
      </c>
      <c r="F49" s="27">
        <f>E49*0.002</f>
        <v>45.800000000000004</v>
      </c>
      <c r="G49" s="26">
        <f>E49*0.000068</f>
        <v>1.5571999999999999</v>
      </c>
      <c r="H49" s="26">
        <f>E49*0.00001</f>
        <v>0.22900000000000001</v>
      </c>
      <c r="I49" s="26">
        <f>(F49+G49+H49)*0.07</f>
        <v>3.3310340000000007</v>
      </c>
      <c r="J49" s="26">
        <f>E49-F49-G49-H49-I49</f>
        <v>22849.082766000003</v>
      </c>
      <c r="K49" s="16"/>
    </row>
    <row r="50" spans="1:11" s="104" customFormat="1" ht="17.399999999999999">
      <c r="A50" s="49" t="s">
        <v>3</v>
      </c>
      <c r="B50" s="7">
        <f>(D49-D48)/D48</f>
        <v>-0.73678160919540225</v>
      </c>
      <c r="C50" s="16"/>
      <c r="D50" s="17"/>
      <c r="E50" s="18">
        <f>E49-E48</f>
        <v>-64100</v>
      </c>
      <c r="F50" s="18"/>
      <c r="G50" s="18"/>
      <c r="H50" s="18"/>
      <c r="I50" s="18"/>
      <c r="J50" s="18">
        <f>J49-J48</f>
        <v>-64343.613533999989</v>
      </c>
      <c r="K50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6F4-EA51-4501-B217-15494ABD3413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0</v>
      </c>
      <c r="C1" s="10">
        <v>600</v>
      </c>
      <c r="D1" s="46">
        <v>35</v>
      </c>
      <c r="E1" s="20">
        <f>C1*D1</f>
        <v>21000</v>
      </c>
      <c r="F1" s="20">
        <f>E1*0.002</f>
        <v>42</v>
      </c>
      <c r="G1" s="20">
        <f>E1*0.00006</f>
        <v>1.26</v>
      </c>
      <c r="H1" s="20">
        <f>E1*0.00001</f>
        <v>0.21000000000000002</v>
      </c>
      <c r="I1" s="20">
        <f>(F1+G1+H1)*0.07</f>
        <v>3.0429000000000004</v>
      </c>
      <c r="J1" s="20">
        <f>E1+F1+I1+G1+H1</f>
        <v>21046.512899999998</v>
      </c>
    </row>
    <row r="2" spans="1:10" s="1" customFormat="1" ht="13.8">
      <c r="A2" s="55">
        <v>44277</v>
      </c>
      <c r="B2" s="13" t="s">
        <v>2</v>
      </c>
      <c r="C2" s="10">
        <f>C1</f>
        <v>600</v>
      </c>
      <c r="D2" s="34">
        <v>35.25</v>
      </c>
      <c r="E2" s="11">
        <f>C2*D2</f>
        <v>21150</v>
      </c>
      <c r="F2" s="35">
        <f>E2*0.002</f>
        <v>42.300000000000004</v>
      </c>
      <c r="G2" s="34">
        <f>E2*0.000068</f>
        <v>1.4381999999999999</v>
      </c>
      <c r="H2" s="34">
        <f>E2*0.00001</f>
        <v>0.21150000000000002</v>
      </c>
      <c r="I2" s="34">
        <f>(F2+G2+H2)*0.07</f>
        <v>3.0764790000000009</v>
      </c>
      <c r="J2" s="34">
        <f>E2-F2-G2-H2-I2</f>
        <v>21102.973821</v>
      </c>
    </row>
    <row r="3" spans="1:10" s="1" customFormat="1" ht="21">
      <c r="A3" s="55" t="s">
        <v>3</v>
      </c>
      <c r="B3" s="75">
        <f>(D2-D1)/D1</f>
        <v>7.1428571428571426E-3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56.46092100000169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50" t="s">
        <v>14</v>
      </c>
    </row>
    <row r="2" spans="1:11" s="19" customFormat="1" ht="15.6">
      <c r="A2" s="49">
        <v>45015</v>
      </c>
      <c r="B2" s="15" t="s">
        <v>0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0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0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0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14</v>
      </c>
    </row>
    <row r="2" spans="1:14" s="19" customFormat="1" ht="15.6">
      <c r="A2" s="49">
        <v>44789</v>
      </c>
      <c r="B2" s="15" t="s">
        <v>0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0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0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0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0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0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0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0</v>
      </c>
      <c r="C15" s="77">
        <v>5000</v>
      </c>
      <c r="D15" s="78">
        <v>10.8</v>
      </c>
      <c r="E15" s="90">
        <f>C15*D15</f>
        <v>54000</v>
      </c>
      <c r="F15" s="90">
        <f>E15*0.002</f>
        <v>108</v>
      </c>
      <c r="G15" s="90">
        <f>E15*0.000068</f>
        <v>3.6720000000000002</v>
      </c>
      <c r="H15" s="90">
        <f>E15*0.00001</f>
        <v>0.54</v>
      </c>
      <c r="I15" s="90">
        <f>(F15+G15+H15)*0.07</f>
        <v>7.8548400000000012</v>
      </c>
      <c r="J15" s="90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0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2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3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0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2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3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15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topLeftCell="A44" workbookViewId="0">
      <selection activeCell="D52" sqref="D52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16</v>
      </c>
    </row>
    <row r="2" spans="1:11" s="19" customFormat="1" ht="15.6">
      <c r="A2" s="14">
        <v>43350</v>
      </c>
      <c r="B2" s="15" t="s">
        <v>0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0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0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0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2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0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0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17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0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0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0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5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0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0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0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0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0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5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5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5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2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5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2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5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0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2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3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5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0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2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5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0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14">
        <v>45756</v>
      </c>
      <c r="B49" s="15" t="s">
        <v>0</v>
      </c>
      <c r="C49" s="16">
        <v>5000</v>
      </c>
      <c r="D49" s="41">
        <v>7.5</v>
      </c>
      <c r="E49" s="18">
        <f>C49*D49</f>
        <v>37500</v>
      </c>
      <c r="F49" s="18">
        <f>E49*0.002</f>
        <v>75</v>
      </c>
      <c r="G49" s="18">
        <f>E49*0.000068</f>
        <v>2.5499999999999998</v>
      </c>
      <c r="H49" s="18">
        <f>E49*0.00001</f>
        <v>0.37500000000000006</v>
      </c>
      <c r="I49" s="18">
        <f>(F49+G49+H49)*0.07</f>
        <v>5.4547500000000007</v>
      </c>
      <c r="J49" s="18">
        <f>E49+F49+I49+G49+H49</f>
        <v>37583.37975</v>
      </c>
      <c r="K49" s="21"/>
    </row>
    <row r="50" spans="1:11">
      <c r="A50" s="42"/>
      <c r="B50" s="85">
        <f>(D49-D48)/D48</f>
        <v>-0.46043165467625902</v>
      </c>
      <c r="C50" s="5">
        <f>SUM(C48:C49)</f>
        <v>40000</v>
      </c>
      <c r="D50" s="36">
        <f>E50/C50</f>
        <v>13.1</v>
      </c>
      <c r="E50" s="5">
        <f t="shared" ref="E50:J50" si="19">SUM(E48:E49)</f>
        <v>524000</v>
      </c>
      <c r="F50" s="5">
        <f t="shared" si="19"/>
        <v>1048</v>
      </c>
      <c r="G50" s="5">
        <f t="shared" si="19"/>
        <v>35.631999999999998</v>
      </c>
      <c r="H50" s="5">
        <f t="shared" si="19"/>
        <v>5.24</v>
      </c>
      <c r="I50" s="5">
        <f t="shared" si="19"/>
        <v>76.221040000000016</v>
      </c>
      <c r="J50" s="5">
        <f t="shared" si="19"/>
        <v>525165.09303999995</v>
      </c>
      <c r="K50" s="25"/>
    </row>
    <row r="51" spans="1:11">
      <c r="A51" s="8">
        <v>45604</v>
      </c>
      <c r="B51" s="13" t="s">
        <v>0</v>
      </c>
      <c r="C51" s="10">
        <v>10000</v>
      </c>
      <c r="D51" s="46">
        <v>8.35</v>
      </c>
      <c r="E51" s="20">
        <f>C51*D51</f>
        <v>83500</v>
      </c>
      <c r="F51" s="20">
        <f>E51*0.002</f>
        <v>167</v>
      </c>
      <c r="G51" s="20">
        <f>E51*0.000068</f>
        <v>5.6779999999999999</v>
      </c>
      <c r="H51" s="20">
        <f>E51*0.00001</f>
        <v>0.83500000000000008</v>
      </c>
      <c r="I51" s="20">
        <f>(F51+G51+H51)*0.07</f>
        <v>12.145910000000001</v>
      </c>
      <c r="J51" s="20">
        <f>E51+F51+I51+G51+H51</f>
        <v>83685.658910000013</v>
      </c>
      <c r="K51" s="21"/>
    </row>
    <row r="52" spans="1:11">
      <c r="A52" s="44"/>
      <c r="B52" s="79">
        <f>(D51-D50)/D50</f>
        <v>-0.36259541984732824</v>
      </c>
      <c r="C52" s="22">
        <f>SUM(C50:C51)</f>
        <v>50000</v>
      </c>
      <c r="D52" s="33">
        <f>E52/C52</f>
        <v>12.15</v>
      </c>
      <c r="E52" s="22">
        <f t="shared" ref="E52:J52" si="20">SUM(E50:E51)</f>
        <v>607500</v>
      </c>
      <c r="F52" s="22">
        <f t="shared" si="20"/>
        <v>1215</v>
      </c>
      <c r="G52" s="22">
        <f t="shared" si="20"/>
        <v>41.309999999999995</v>
      </c>
      <c r="H52" s="22">
        <f t="shared" si="20"/>
        <v>6.0750000000000002</v>
      </c>
      <c r="I52" s="22">
        <f t="shared" si="20"/>
        <v>88.366950000000017</v>
      </c>
      <c r="J52" s="22">
        <f t="shared" si="20"/>
        <v>608850.75194999995</v>
      </c>
      <c r="K52" s="25"/>
    </row>
    <row r="54" spans="1:11" s="21" customFormat="1">
      <c r="A54" s="14">
        <v>43630</v>
      </c>
      <c r="B54" s="15" t="s">
        <v>0</v>
      </c>
      <c r="C54" s="16">
        <v>10000</v>
      </c>
      <c r="D54" s="41">
        <v>16.600000000000001</v>
      </c>
      <c r="E54" s="18">
        <f>C54*D54</f>
        <v>166000</v>
      </c>
      <c r="F54" s="18">
        <f>E54*0.002</f>
        <v>332</v>
      </c>
      <c r="G54" s="18">
        <f>E54*0.000068</f>
        <v>11.288</v>
      </c>
      <c r="H54" s="18">
        <f>E54*0.00001</f>
        <v>1.6600000000000001</v>
      </c>
      <c r="I54" s="18">
        <f>(F54+G54+H54)*0.07</f>
        <v>24.146360000000005</v>
      </c>
      <c r="J54" s="18">
        <f>E54+F54+I54+G54+H54</f>
        <v>166369.09436000002</v>
      </c>
    </row>
    <row r="55" spans="1:11" s="13" customFormat="1">
      <c r="A55" s="14">
        <v>43643</v>
      </c>
      <c r="B55" s="15" t="s">
        <v>2</v>
      </c>
      <c r="C55" s="16">
        <f>C54</f>
        <v>10000</v>
      </c>
      <c r="D55" s="26">
        <v>16.7</v>
      </c>
      <c r="E55" s="17">
        <f>C55*D55</f>
        <v>167000</v>
      </c>
      <c r="F55" s="27">
        <f>E55*0.002</f>
        <v>334</v>
      </c>
      <c r="G55" s="26">
        <f>E55*0.000068</f>
        <v>11.356</v>
      </c>
      <c r="H55" s="26">
        <f>E55*0.00001</f>
        <v>1.6700000000000002</v>
      </c>
      <c r="I55" s="26">
        <f>(F55+G55+H55)*0.07</f>
        <v>24.291820000000001</v>
      </c>
      <c r="J55" s="26">
        <f>E55-F55-G55-H55-I55</f>
        <v>166628.68217999997</v>
      </c>
    </row>
    <row r="56" spans="1:11" s="31" customFormat="1" ht="18.600000000000001">
      <c r="A56" s="14" t="s">
        <v>3</v>
      </c>
      <c r="B56" s="15"/>
      <c r="C56" s="16"/>
      <c r="D56" s="17"/>
      <c r="E56" s="18">
        <f>E55-E54</f>
        <v>1000</v>
      </c>
      <c r="F56" s="18"/>
      <c r="G56" s="18"/>
      <c r="H56" s="18"/>
      <c r="I56" s="18"/>
      <c r="J56" s="18">
        <f>J55-J54</f>
        <v>259.58781999995699</v>
      </c>
      <c r="K56" s="12"/>
    </row>
    <row r="57" spans="1:11" s="21" customFormat="1">
      <c r="A57" s="14">
        <v>45100</v>
      </c>
      <c r="B57" s="15" t="s">
        <v>0</v>
      </c>
      <c r="C57" s="16">
        <v>2000</v>
      </c>
      <c r="D57" s="41">
        <v>10.6</v>
      </c>
      <c r="E57" s="18">
        <f>C57*D57</f>
        <v>21200</v>
      </c>
      <c r="F57" s="18">
        <f>E57*0.002</f>
        <v>42.4</v>
      </c>
      <c r="G57" s="18">
        <f>E57*0.000068</f>
        <v>1.4416</v>
      </c>
      <c r="H57" s="18">
        <f>E57*0.00001</f>
        <v>0.21200000000000002</v>
      </c>
      <c r="I57" s="18">
        <f>(F57+G57+H57)*0.07</f>
        <v>3.0837520000000005</v>
      </c>
      <c r="J57" s="18">
        <f>E57+F57+I57+G57+H57</f>
        <v>21247.137351999998</v>
      </c>
    </row>
    <row r="58" spans="1:11" s="13" customFormat="1">
      <c r="A58" s="14">
        <v>45106</v>
      </c>
      <c r="B58" s="15" t="s">
        <v>2</v>
      </c>
      <c r="C58" s="16">
        <f>C57</f>
        <v>2000</v>
      </c>
      <c r="D58" s="26">
        <v>11.2</v>
      </c>
      <c r="E58" s="17">
        <f>C58*D58</f>
        <v>22400</v>
      </c>
      <c r="F58" s="27">
        <f>E58*0.002</f>
        <v>44.800000000000004</v>
      </c>
      <c r="G58" s="26">
        <f>E58*0.000068</f>
        <v>1.5231999999999999</v>
      </c>
      <c r="H58" s="26">
        <f>E58*0.00001</f>
        <v>0.224</v>
      </c>
      <c r="I58" s="26">
        <f>(F58+G58+H58)*0.07</f>
        <v>3.2583040000000008</v>
      </c>
      <c r="J58" s="26">
        <f>E58-F58-G58-H58-I58</f>
        <v>22350.194496000004</v>
      </c>
    </row>
    <row r="59" spans="1:11" s="31" customFormat="1" ht="18.600000000000001">
      <c r="A59" s="14" t="s">
        <v>3</v>
      </c>
      <c r="B59" s="15"/>
      <c r="C59" s="16"/>
      <c r="D59" s="17"/>
      <c r="E59" s="18">
        <f>E58-E57</f>
        <v>1200</v>
      </c>
      <c r="F59" s="18"/>
      <c r="G59" s="18"/>
      <c r="H59" s="18"/>
      <c r="I59" s="18"/>
      <c r="J59" s="18">
        <f>J58-J57</f>
        <v>1103.0571440000058</v>
      </c>
      <c r="K59" s="12"/>
    </row>
    <row r="60" spans="1:11" s="21" customFormat="1">
      <c r="A60" s="14">
        <v>45330</v>
      </c>
      <c r="B60" s="15" t="s">
        <v>0</v>
      </c>
      <c r="C60" s="16">
        <v>3000</v>
      </c>
      <c r="D60" s="41">
        <v>7.95</v>
      </c>
      <c r="E60" s="18">
        <f>C60*D60</f>
        <v>23850</v>
      </c>
      <c r="F60" s="18">
        <f>E60*0.002</f>
        <v>47.7</v>
      </c>
      <c r="G60" s="18">
        <f>E60*0.000068</f>
        <v>1.6217999999999999</v>
      </c>
      <c r="H60" s="18">
        <f>E60*0.00001</f>
        <v>0.23850000000000002</v>
      </c>
      <c r="I60" s="18">
        <f>(F60+G60+H60)*0.07</f>
        <v>3.4692210000000006</v>
      </c>
      <c r="J60" s="18">
        <f>E60+F60+I60+G60+H60</f>
        <v>23903.029521</v>
      </c>
    </row>
    <row r="61" spans="1:11" s="13" customFormat="1">
      <c r="A61" s="14">
        <v>45355</v>
      </c>
      <c r="B61" s="15" t="s">
        <v>2</v>
      </c>
      <c r="C61" s="16">
        <f>C60</f>
        <v>3000</v>
      </c>
      <c r="D61" s="26">
        <v>7.9</v>
      </c>
      <c r="E61" s="17">
        <f>C61*D61</f>
        <v>23700</v>
      </c>
      <c r="F61" s="27">
        <f>E61*0.002</f>
        <v>47.4</v>
      </c>
      <c r="G61" s="26">
        <f>E61*0.000068</f>
        <v>1.6115999999999999</v>
      </c>
      <c r="H61" s="26">
        <f>E61*0.00001</f>
        <v>0.23700000000000002</v>
      </c>
      <c r="I61" s="26">
        <f>(F61+G61+H61)*0.07</f>
        <v>3.4474020000000007</v>
      </c>
      <c r="J61" s="26">
        <f>E61-F61-G61-H61-I61</f>
        <v>23647.303997999996</v>
      </c>
    </row>
    <row r="62" spans="1:11" s="31" customFormat="1" ht="18.600000000000001">
      <c r="A62" s="14" t="s">
        <v>3</v>
      </c>
      <c r="B62" s="7">
        <f>J62/J60</f>
        <v>-1.0698456560719093E-2</v>
      </c>
      <c r="C62" s="16"/>
      <c r="D62" s="17"/>
      <c r="E62" s="18">
        <f>E61-E60</f>
        <v>-150</v>
      </c>
      <c r="F62" s="18"/>
      <c r="G62" s="18"/>
      <c r="H62" s="18"/>
      <c r="I62" s="18"/>
      <c r="J62" s="18">
        <f>J61-J60</f>
        <v>-255.72552300000461</v>
      </c>
      <c r="K62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50" t="s">
        <v>18</v>
      </c>
    </row>
    <row r="2" spans="1:12" s="19" customFormat="1" ht="15.6">
      <c r="A2" s="49">
        <v>44797</v>
      </c>
      <c r="B2" s="15" t="s">
        <v>0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0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0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0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0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4" customFormat="1">
      <c r="A10" s="49">
        <v>45012</v>
      </c>
      <c r="B10" s="15" t="s">
        <v>2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4" customFormat="1">
      <c r="A11" s="49" t="s">
        <v>3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4" customFormat="1">
      <c r="A12" s="49">
        <v>45012</v>
      </c>
      <c r="B12" s="7" t="s">
        <v>5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0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0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0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0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0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0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45701</v>
      </c>
      <c r="B25" s="15" t="s">
        <v>0</v>
      </c>
      <c r="C25" s="16">
        <v>15000</v>
      </c>
      <c r="D25" s="17">
        <v>6.6</v>
      </c>
      <c r="E25" s="18">
        <f>C25*D25</f>
        <v>99000</v>
      </c>
      <c r="F25" s="18">
        <f>E25*0.002</f>
        <v>198</v>
      </c>
      <c r="G25" s="18">
        <f>E25*0.000068</f>
        <v>6.7320000000000002</v>
      </c>
      <c r="H25" s="18">
        <f>E25*0.00001</f>
        <v>0.9900000000000001</v>
      </c>
      <c r="I25" s="18">
        <f>(F25+G25+H25)*0.07</f>
        <v>14.400540000000001</v>
      </c>
      <c r="J25" s="18">
        <f>E25+F25+I25+G25+H25</f>
        <v>99220.122540000011</v>
      </c>
    </row>
    <row r="26" spans="1:14" s="21" customFormat="1">
      <c r="A26" s="42"/>
      <c r="B26" s="7">
        <f>(D25-D24)/D24</f>
        <v>-0.1851851851851852</v>
      </c>
      <c r="C26" s="5">
        <f>SUM(C24:C25)</f>
        <v>69000</v>
      </c>
      <c r="D26" s="65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4"/>
      <c r="L26" s="25"/>
    </row>
    <row r="27" spans="1:14" s="21" customFormat="1">
      <c r="A27" s="8">
        <v>45191</v>
      </c>
      <c r="B27" s="13" t="s">
        <v>0</v>
      </c>
      <c r="C27" s="10">
        <v>6000</v>
      </c>
      <c r="D27" s="11">
        <v>6.1</v>
      </c>
      <c r="E27" s="20">
        <f>C27*D27</f>
        <v>36600</v>
      </c>
      <c r="F27" s="20">
        <f>E27*0.002</f>
        <v>73.2</v>
      </c>
      <c r="G27" s="20">
        <f>E27*0.000068</f>
        <v>2.4887999999999999</v>
      </c>
      <c r="H27" s="20">
        <f>E27*0.00001</f>
        <v>0.36600000000000005</v>
      </c>
      <c r="I27" s="20">
        <f>(F27+G27+H27)*0.07</f>
        <v>5.3238360000000009</v>
      </c>
      <c r="J27" s="20">
        <f>E27+F27+I27+G27+H27</f>
        <v>36681.378636000001</v>
      </c>
    </row>
    <row r="28" spans="1:14" s="21" customFormat="1">
      <c r="A28" s="44"/>
      <c r="B28" s="25">
        <f>(D27-D26)/D26</f>
        <v>-0.21532438478747212</v>
      </c>
      <c r="C28" s="22">
        <f>SUM(C26:C27)</f>
        <v>75000</v>
      </c>
      <c r="D28" s="64">
        <f>E28/C28</f>
        <v>7.64</v>
      </c>
      <c r="E28" s="22">
        <f t="shared" ref="E28:J28" si="10">SUM(E26:E27)</f>
        <v>573000</v>
      </c>
      <c r="F28" s="22">
        <f t="shared" si="10"/>
        <v>1146.0000000000002</v>
      </c>
      <c r="G28" s="22">
        <f t="shared" si="10"/>
        <v>38.963999999999999</v>
      </c>
      <c r="H28" s="22">
        <f t="shared" si="10"/>
        <v>5.73</v>
      </c>
      <c r="I28" s="22">
        <f t="shared" si="10"/>
        <v>83.348579999999998</v>
      </c>
      <c r="J28" s="22">
        <f t="shared" si="10"/>
        <v>574274.04258000001</v>
      </c>
      <c r="K28" s="24"/>
      <c r="L28" s="25"/>
    </row>
    <row r="29" spans="1:14" s="62" customFormat="1" ht="21">
      <c r="A29" s="55"/>
      <c r="C29" s="10"/>
      <c r="D29" s="63"/>
      <c r="E29" s="59"/>
      <c r="F29" s="32"/>
      <c r="G29" s="59"/>
      <c r="H29" s="11"/>
      <c r="I29" s="60"/>
      <c r="J29" s="60"/>
      <c r="K29" s="11"/>
      <c r="L29" s="13"/>
      <c r="M29" s="61"/>
      <c r="N29" s="61"/>
    </row>
    <row r="30" spans="1:14">
      <c r="A30" s="14">
        <v>45337</v>
      </c>
      <c r="B30" s="15" t="s">
        <v>0</v>
      </c>
      <c r="C30" s="16">
        <v>6000</v>
      </c>
      <c r="D30" s="17">
        <v>6</v>
      </c>
      <c r="E30" s="18">
        <f>C30*D30</f>
        <v>36000</v>
      </c>
      <c r="F30" s="18">
        <f>E30*0.002</f>
        <v>72</v>
      </c>
      <c r="G30" s="18">
        <f>E30*0.000068</f>
        <v>2.448</v>
      </c>
      <c r="H30" s="18">
        <f>E30*0.00001</f>
        <v>0.36000000000000004</v>
      </c>
      <c r="I30" s="18">
        <f>(F30+G30+H30)*0.07</f>
        <v>5.2365599999999999</v>
      </c>
      <c r="J30" s="18">
        <f>E30+F30+I30+G30+H30</f>
        <v>36080.044559999995</v>
      </c>
      <c r="K30" s="21"/>
      <c r="L30" s="21"/>
      <c r="M30" s="21"/>
      <c r="N30" s="21"/>
    </row>
    <row r="31" spans="1:14">
      <c r="A31" s="49">
        <v>45554</v>
      </c>
      <c r="B31" s="15" t="s">
        <v>2</v>
      </c>
      <c r="C31" s="16">
        <f>C30</f>
        <v>6000</v>
      </c>
      <c r="D31" s="26">
        <v>6.95</v>
      </c>
      <c r="E31" s="17">
        <f>C31*D31</f>
        <v>41700</v>
      </c>
      <c r="F31" s="27">
        <f>E31*0.002</f>
        <v>83.4</v>
      </c>
      <c r="G31" s="26">
        <f>E31*0.000068</f>
        <v>2.8355999999999999</v>
      </c>
      <c r="H31" s="26">
        <f>E31*0.00001</f>
        <v>0.41700000000000004</v>
      </c>
      <c r="I31" s="26">
        <f>(F31+G31+H31)*0.07</f>
        <v>6.0656820000000007</v>
      </c>
      <c r="J31" s="26">
        <f>E31-F31-G31-H31-I31</f>
        <v>41607.281717999998</v>
      </c>
    </row>
    <row r="32" spans="1:14">
      <c r="A32" s="49" t="s">
        <v>3</v>
      </c>
      <c r="B32" s="7">
        <f>J32/J30</f>
        <v>0.15319374533499758</v>
      </c>
      <c r="C32" s="16"/>
      <c r="D32" s="17"/>
      <c r="E32" s="18">
        <f>E31-E30</f>
        <v>5700</v>
      </c>
      <c r="F32" s="18"/>
      <c r="G32" s="18"/>
      <c r="H32" s="18"/>
      <c r="I32" s="18"/>
      <c r="J32" s="18">
        <f>J31-J30</f>
        <v>5527.2371580000035</v>
      </c>
    </row>
    <row r="33" spans="1:14">
      <c r="A33" s="14">
        <v>45191</v>
      </c>
      <c r="B33" s="15" t="s">
        <v>0</v>
      </c>
      <c r="C33" s="16">
        <v>6000</v>
      </c>
      <c r="D33" s="17">
        <v>6.1</v>
      </c>
      <c r="E33" s="18">
        <f>C33*D33</f>
        <v>36600</v>
      </c>
      <c r="F33" s="18">
        <f>E33*0.002</f>
        <v>73.2</v>
      </c>
      <c r="G33" s="18">
        <f>E33*0.000068</f>
        <v>2.4887999999999999</v>
      </c>
      <c r="H33" s="18">
        <f>E33*0.00001</f>
        <v>0.36600000000000005</v>
      </c>
      <c r="I33" s="18">
        <f>(F33+G33+H33)*0.07</f>
        <v>5.3238360000000009</v>
      </c>
      <c r="J33" s="18">
        <f>E33+F33+I33+G33+H33</f>
        <v>36681.378636000001</v>
      </c>
      <c r="K33" s="21"/>
      <c r="L33" s="21"/>
      <c r="M33" s="21"/>
      <c r="N33" s="21"/>
    </row>
    <row r="34" spans="1:14" s="76" customFormat="1">
      <c r="A34" s="49">
        <v>45877</v>
      </c>
      <c r="B34" s="15" t="s">
        <v>2</v>
      </c>
      <c r="C34" s="16">
        <f>C33</f>
        <v>6000</v>
      </c>
      <c r="D34" s="26">
        <v>6.7</v>
      </c>
      <c r="E34" s="17">
        <f>C34*D34</f>
        <v>40200</v>
      </c>
      <c r="F34" s="27">
        <f>E34*0.002</f>
        <v>80.400000000000006</v>
      </c>
      <c r="G34" s="26">
        <f>E34*0.000068</f>
        <v>2.7336</v>
      </c>
      <c r="H34" s="26">
        <f>E34*0.00001</f>
        <v>0.40200000000000002</v>
      </c>
      <c r="I34" s="26">
        <f>(F34+G34+H34)*0.07</f>
        <v>5.8474920000000008</v>
      </c>
      <c r="J34" s="26">
        <f>E34-F34-G34-H34-I34</f>
        <v>40110.616907999996</v>
      </c>
      <c r="K34" s="1"/>
      <c r="L34" s="1"/>
      <c r="M34" s="1"/>
      <c r="N34" s="1"/>
    </row>
    <row r="35" spans="1:14" s="13" customFormat="1">
      <c r="A35" s="49" t="s">
        <v>3</v>
      </c>
      <c r="B35" s="7">
        <f>J35/J33</f>
        <v>9.3487169771597864E-2</v>
      </c>
      <c r="C35" s="16"/>
      <c r="D35" s="17"/>
      <c r="E35" s="18">
        <f>E34-E33</f>
        <v>3600</v>
      </c>
      <c r="F35" s="18"/>
      <c r="G35" s="18"/>
      <c r="H35" s="18"/>
      <c r="I35" s="18"/>
      <c r="J35" s="18">
        <f>J34-J33</f>
        <v>3429.238271999995</v>
      </c>
      <c r="K35" s="1"/>
      <c r="L35" s="1"/>
      <c r="M35" s="1"/>
      <c r="N35" s="1"/>
    </row>
    <row r="36" spans="1:14" s="31" customFormat="1" ht="18.600000000000001">
      <c r="A36" s="8">
        <v>45337</v>
      </c>
      <c r="B36" s="13" t="s">
        <v>0</v>
      </c>
      <c r="C36" s="10">
        <v>6000</v>
      </c>
      <c r="D36" s="11">
        <v>6.25</v>
      </c>
      <c r="E36" s="20">
        <f>C36*D36</f>
        <v>37500</v>
      </c>
      <c r="F36" s="20">
        <f>E36*0.002</f>
        <v>75</v>
      </c>
      <c r="G36" s="20">
        <f>E36*0.000068</f>
        <v>2.5499999999999998</v>
      </c>
      <c r="H36" s="20">
        <f>E36*0.00001</f>
        <v>0.37500000000000006</v>
      </c>
      <c r="I36" s="20">
        <f>(F36+G36+H36)*0.07</f>
        <v>5.4547500000000007</v>
      </c>
      <c r="J36" s="20">
        <f>E36+F36+I36+G36+H36</f>
        <v>37583.37975</v>
      </c>
      <c r="K36" s="21"/>
      <c r="L36" s="21"/>
      <c r="M36" s="21"/>
      <c r="N36" s="21"/>
    </row>
    <row r="37" spans="1:14" s="21" customFormat="1">
      <c r="A37" s="55">
        <v>45554</v>
      </c>
      <c r="B37" s="13" t="s">
        <v>2</v>
      </c>
      <c r="C37" s="10">
        <f>C36</f>
        <v>6000</v>
      </c>
      <c r="D37" s="34">
        <v>7</v>
      </c>
      <c r="E37" s="11">
        <f>C37*D37</f>
        <v>42000</v>
      </c>
      <c r="F37" s="35">
        <f>E37*0.002</f>
        <v>84</v>
      </c>
      <c r="G37" s="34">
        <f>E37*0.000068</f>
        <v>2.8559999999999999</v>
      </c>
      <c r="H37" s="34">
        <f>E37*0.00001</f>
        <v>0.42000000000000004</v>
      </c>
      <c r="I37" s="34">
        <f>(F37+G37+H37)*0.07</f>
        <v>6.1093200000000003</v>
      </c>
      <c r="J37" s="34">
        <f>E37-F37-G37-H37-I37</f>
        <v>41906.614679999999</v>
      </c>
      <c r="K37" s="1"/>
      <c r="L37" s="1"/>
      <c r="M37" s="1"/>
      <c r="N37" s="1"/>
    </row>
    <row r="38" spans="1:14" s="13" customFormat="1">
      <c r="A38" s="55" t="s">
        <v>3</v>
      </c>
      <c r="B38" s="25">
        <f>J38/J36</f>
        <v>0.11503049908650109</v>
      </c>
      <c r="C38" s="10"/>
      <c r="D38" s="11"/>
      <c r="E38" s="20">
        <f>E37-E36</f>
        <v>4500</v>
      </c>
      <c r="F38" s="20"/>
      <c r="G38" s="20"/>
      <c r="H38" s="20"/>
      <c r="I38" s="20"/>
      <c r="J38" s="20">
        <f>J37-J36</f>
        <v>4323.2349299999987</v>
      </c>
      <c r="K38" s="1"/>
      <c r="L38" s="1"/>
      <c r="M38" s="1"/>
      <c r="N38" s="1"/>
    </row>
    <row r="39" spans="1:14" s="31" customFormat="1" ht="18.600000000000001">
      <c r="A39" s="28"/>
      <c r="B39" s="30"/>
      <c r="C39" s="16"/>
      <c r="D39" s="17"/>
      <c r="E39" s="18"/>
      <c r="F39" s="18"/>
      <c r="G39" s="18"/>
      <c r="H39" s="18"/>
      <c r="I39" s="18"/>
      <c r="J39" s="18"/>
      <c r="K39" s="32"/>
      <c r="L39" s="12"/>
      <c r="M39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7" sqref="D7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19</v>
      </c>
    </row>
    <row r="2" spans="1:14" s="19" customFormat="1" ht="15.6">
      <c r="A2" s="49">
        <v>44797</v>
      </c>
      <c r="B2" s="15" t="s">
        <v>0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0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0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0</v>
      </c>
      <c r="C7" s="10">
        <v>1800</v>
      </c>
      <c r="D7" s="11">
        <v>20</v>
      </c>
      <c r="E7" s="20">
        <f>C7*D7</f>
        <v>36000</v>
      </c>
      <c r="F7" s="20">
        <f>E7*0.002</f>
        <v>72</v>
      </c>
      <c r="G7" s="20">
        <f>E7*0.00006</f>
        <v>2.16</v>
      </c>
      <c r="H7" s="20">
        <f>E7*0.00001</f>
        <v>0.36000000000000004</v>
      </c>
      <c r="I7" s="20">
        <f>(F7+G7+H7)*0.07</f>
        <v>5.2164000000000001</v>
      </c>
      <c r="J7" s="20">
        <f>E7+F7+I7+G7+H7</f>
        <v>36079.736400000002</v>
      </c>
    </row>
    <row r="8" spans="1:14" s="62" customFormat="1" ht="21">
      <c r="A8" s="55"/>
      <c r="B8" s="75">
        <f>(D7-D15)/D15</f>
        <v>-0.12663755458515277</v>
      </c>
      <c r="C8" s="10">
        <f>SUM(C6:C7)</f>
        <v>9000</v>
      </c>
      <c r="D8" s="46">
        <f>E8/C8</f>
        <v>36</v>
      </c>
      <c r="E8" s="10">
        <f t="shared" ref="E8:J8" si="2">SUM(E6:E7)</f>
        <v>324000</v>
      </c>
      <c r="F8" s="10">
        <f t="shared" si="2"/>
        <v>648</v>
      </c>
      <c r="G8" s="10">
        <f t="shared" si="2"/>
        <v>19.440000000000001</v>
      </c>
      <c r="H8" s="10">
        <f t="shared" si="2"/>
        <v>3.2399999999999998</v>
      </c>
      <c r="I8" s="10">
        <f t="shared" si="2"/>
        <v>46.947600000000008</v>
      </c>
      <c r="J8" s="10">
        <f t="shared" si="2"/>
        <v>324717.62759999995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0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2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>
      <c r="A14" s="39">
        <v>45817</v>
      </c>
      <c r="B14" s="15" t="s">
        <v>0</v>
      </c>
      <c r="C14" s="16">
        <v>1800</v>
      </c>
      <c r="D14" s="17">
        <v>20</v>
      </c>
      <c r="E14" s="18">
        <f>C14*D14</f>
        <v>36000</v>
      </c>
      <c r="F14" s="18">
        <f>E14*0.002</f>
        <v>72</v>
      </c>
      <c r="G14" s="18">
        <f>E14*0.00006</f>
        <v>2.16</v>
      </c>
      <c r="H14" s="18">
        <f>E14*0.00001</f>
        <v>0.36000000000000004</v>
      </c>
      <c r="I14" s="18">
        <f>(F14+G14+H14)*0.07</f>
        <v>5.2164000000000001</v>
      </c>
      <c r="J14" s="18">
        <f>E14+F14+I14+G14+H14</f>
        <v>36079.736400000002</v>
      </c>
    </row>
    <row r="15" spans="1:14">
      <c r="A15" s="49">
        <v>45868</v>
      </c>
      <c r="B15" s="15" t="s">
        <v>2</v>
      </c>
      <c r="C15" s="16">
        <f>C14</f>
        <v>1800</v>
      </c>
      <c r="D15" s="26">
        <v>22.9</v>
      </c>
      <c r="E15" s="17">
        <f>C15*D15</f>
        <v>41220</v>
      </c>
      <c r="F15" s="27">
        <f>E15*0.002</f>
        <v>82.44</v>
      </c>
      <c r="G15" s="26">
        <f>E15*0.000068</f>
        <v>2.8029600000000001</v>
      </c>
      <c r="H15" s="26">
        <f>E15*0.00001</f>
        <v>0.41220000000000001</v>
      </c>
      <c r="I15" s="26">
        <f>(F15+G15+H15)*0.07</f>
        <v>5.9958612000000002</v>
      </c>
      <c r="J15" s="26">
        <f>E15-F15-G15-H15-I15</f>
        <v>41128.348978800001</v>
      </c>
      <c r="K15" s="21"/>
      <c r="L15" s="21"/>
      <c r="M15" s="21"/>
      <c r="N15" s="21"/>
    </row>
    <row r="16" spans="1:14">
      <c r="A16" s="69"/>
      <c r="B16" s="30">
        <f>(D15-D14)/D14</f>
        <v>0.14499999999999993</v>
      </c>
      <c r="C16" s="16"/>
      <c r="D16" s="17"/>
      <c r="E16" s="18">
        <f>E15-E14</f>
        <v>5220</v>
      </c>
      <c r="F16" s="18"/>
      <c r="G16" s="18"/>
      <c r="H16" s="18"/>
      <c r="I16" s="18"/>
      <c r="J16" s="18">
        <f>J15-J14</f>
        <v>5048.612578799999</v>
      </c>
      <c r="K16" s="21"/>
      <c r="L16" s="21"/>
      <c r="M16" s="21"/>
      <c r="N16" s="21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20</v>
      </c>
    </row>
    <row r="2" spans="1:13" s="13" customFormat="1">
      <c r="A2" s="39">
        <v>44946</v>
      </c>
      <c r="B2" s="15" t="s">
        <v>0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0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0</v>
      </c>
      <c r="C7" s="10">
        <v>3200</v>
      </c>
      <c r="D7" s="46">
        <v>8</v>
      </c>
      <c r="E7" s="20">
        <f>C7*D7</f>
        <v>25600</v>
      </c>
      <c r="F7" s="20">
        <f>E7*0.002</f>
        <v>51.2</v>
      </c>
      <c r="G7" s="20">
        <f>E7*0.00006</f>
        <v>1.536</v>
      </c>
      <c r="H7" s="20">
        <f>E7*0.00001</f>
        <v>0.25600000000000001</v>
      </c>
      <c r="I7" s="20">
        <f>(F7+G7+H7)*0.07</f>
        <v>3.7094400000000007</v>
      </c>
      <c r="J7" s="20">
        <f>E7+F7+I7+G7+H7</f>
        <v>25656.701440000001</v>
      </c>
    </row>
    <row r="8" spans="1:13">
      <c r="A8" s="55"/>
      <c r="B8" s="12">
        <f>(D7-D6)/D6</f>
        <v>-0.75757575757575757</v>
      </c>
      <c r="C8" s="10">
        <f>SUM(C6:C7)</f>
        <v>10000</v>
      </c>
      <c r="D8" s="63">
        <f>E8/C8</f>
        <v>25</v>
      </c>
      <c r="E8" s="10">
        <f t="shared" ref="E8:J8" si="2">SUM(E6:E7)</f>
        <v>250000</v>
      </c>
      <c r="F8" s="10">
        <f t="shared" si="2"/>
        <v>500</v>
      </c>
      <c r="G8" s="10">
        <f t="shared" si="2"/>
        <v>15</v>
      </c>
      <c r="H8" s="10">
        <f t="shared" si="2"/>
        <v>2.5</v>
      </c>
      <c r="I8" s="10">
        <f t="shared" si="2"/>
        <v>36.225000000000009</v>
      </c>
      <c r="J8" s="10">
        <f t="shared" si="2"/>
        <v>250553.72499999998</v>
      </c>
    </row>
    <row r="10" spans="1:13" s="13" customFormat="1">
      <c r="A10" s="14">
        <v>45112</v>
      </c>
      <c r="B10" s="15" t="s">
        <v>0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2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0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2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0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2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0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2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0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2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45876</v>
      </c>
      <c r="B30" s="15" t="s">
        <v>0</v>
      </c>
      <c r="C30" s="16">
        <v>3200</v>
      </c>
      <c r="D30" s="41">
        <v>9.25</v>
      </c>
      <c r="E30" s="18">
        <f>C30*D30</f>
        <v>29600</v>
      </c>
      <c r="F30" s="18">
        <f>E30*0.002</f>
        <v>59.2</v>
      </c>
      <c r="G30" s="18">
        <f>E30*0.00006</f>
        <v>1.776</v>
      </c>
      <c r="H30" s="18">
        <f>E30*0.00001</f>
        <v>0.29600000000000004</v>
      </c>
      <c r="I30" s="18">
        <f>(F30+G30+H30)*0.07</f>
        <v>4.2890400000000009</v>
      </c>
      <c r="J30" s="18">
        <f>E30+F30+I30+G30+H30</f>
        <v>29665.561040000001</v>
      </c>
    </row>
    <row r="31" spans="1:13">
      <c r="A31" s="49">
        <v>45876</v>
      </c>
      <c r="B31" s="15" t="s">
        <v>2</v>
      </c>
      <c r="C31" s="16">
        <v>3200</v>
      </c>
      <c r="D31" s="26">
        <v>9.4</v>
      </c>
      <c r="E31" s="17">
        <f>C31*D31</f>
        <v>30080</v>
      </c>
      <c r="F31" s="27">
        <f>E31*0.002</f>
        <v>60.160000000000004</v>
      </c>
      <c r="G31" s="26">
        <f>E31*0.000068</f>
        <v>2.0454400000000001</v>
      </c>
      <c r="H31" s="26">
        <f>E31*0.00001</f>
        <v>0.30080000000000001</v>
      </c>
      <c r="I31" s="26">
        <f>(F31+G31+H31)*0.07</f>
        <v>4.375436800000001</v>
      </c>
      <c r="J31" s="26">
        <f>E31-F31-G31-H31-I31</f>
        <v>30013.118323199997</v>
      </c>
      <c r="M31" s="21"/>
    </row>
    <row r="32" spans="1:13">
      <c r="A32" s="9">
        <f>DAYS360(A30,A31)</f>
        <v>0</v>
      </c>
      <c r="B32" s="12">
        <f>(D31-D30)/D30</f>
        <v>1.6216216216216255E-2</v>
      </c>
      <c r="C32" s="10"/>
      <c r="D32" s="11"/>
      <c r="E32" s="20">
        <f>E31-E30</f>
        <v>480</v>
      </c>
      <c r="F32" s="20"/>
      <c r="G32" s="20"/>
      <c r="H32" s="20"/>
      <c r="I32" s="20"/>
      <c r="J32" s="20">
        <f>J31-J30</f>
        <v>347.55728319999616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7.6640625" style="22" bestFit="1" customWidth="1"/>
    <col min="4" max="4" width="7.6640625" style="21" customWidth="1"/>
    <col min="5" max="5" width="11.109375" style="67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21</v>
      </c>
    </row>
    <row r="2" spans="1:15" s="13" customFormat="1">
      <c r="A2" s="39">
        <v>44946</v>
      </c>
      <c r="B2" s="15" t="s">
        <v>0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0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0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0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2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3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1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0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2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3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1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0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2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1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45875</v>
      </c>
      <c r="B20" s="13" t="s">
        <v>0</v>
      </c>
      <c r="C20" s="10">
        <v>2800</v>
      </c>
      <c r="D20" s="46">
        <v>11</v>
      </c>
      <c r="E20" s="61">
        <f>C20*D20</f>
        <v>30800</v>
      </c>
      <c r="F20" s="20">
        <f>E20*0.002</f>
        <v>61.6</v>
      </c>
      <c r="G20" s="20">
        <f>E20*0.00006</f>
        <v>1.8480000000000001</v>
      </c>
      <c r="H20" s="20">
        <f>E20*0.00001</f>
        <v>0.30800000000000005</v>
      </c>
      <c r="I20" s="20">
        <f>(F20+G20+H20)*0.07</f>
        <v>4.4629200000000004</v>
      </c>
      <c r="J20" s="61">
        <f>E20+F20+I20+G20+H20</f>
        <v>30868.218920000003</v>
      </c>
    </row>
    <row r="21" spans="1:15">
      <c r="B21" s="12">
        <f>(D20-D19)/D19</f>
        <v>-0.80180180180180183</v>
      </c>
      <c r="C21" s="10">
        <f>SUM(C19:C20)</f>
        <v>7000</v>
      </c>
      <c r="D21" s="63">
        <f>E21/C21</f>
        <v>37.700000000000003</v>
      </c>
      <c r="E21" s="10">
        <f t="shared" ref="E21:J21" si="2">SUM(E19:E20)</f>
        <v>263900</v>
      </c>
      <c r="F21" s="10">
        <f t="shared" si="2"/>
        <v>527.80000000000007</v>
      </c>
      <c r="G21" s="10">
        <f t="shared" si="2"/>
        <v>15.834000000000001</v>
      </c>
      <c r="H21" s="10">
        <f t="shared" si="2"/>
        <v>2.6390000000000002</v>
      </c>
      <c r="I21" s="10">
        <f t="shared" si="2"/>
        <v>38.239110000000011</v>
      </c>
      <c r="J21" s="10">
        <f t="shared" si="2"/>
        <v>264484.51211000001</v>
      </c>
    </row>
    <row r="22" spans="1:15">
      <c r="A22" s="55"/>
      <c r="B22" s="13"/>
      <c r="C22" s="10"/>
      <c r="D22" s="46"/>
      <c r="E22" s="61"/>
      <c r="F22" s="20"/>
      <c r="G22" s="20"/>
      <c r="H22" s="20"/>
      <c r="I22" s="20"/>
      <c r="J22" s="61"/>
    </row>
    <row r="23" spans="1:15">
      <c r="A23" s="49">
        <v>45243</v>
      </c>
      <c r="B23" s="15" t="s">
        <v>0</v>
      </c>
      <c r="C23" s="16">
        <v>800</v>
      </c>
      <c r="D23" s="41">
        <v>25.5</v>
      </c>
      <c r="E23" s="68">
        <f>C23*D23</f>
        <v>20400</v>
      </c>
      <c r="F23" s="18">
        <f>E23*0.002</f>
        <v>40.800000000000004</v>
      </c>
      <c r="G23" s="18">
        <f>E23*0.00006</f>
        <v>1.224</v>
      </c>
      <c r="H23" s="18">
        <f>E23*0.00001</f>
        <v>0.20400000000000001</v>
      </c>
      <c r="I23" s="18">
        <f>(F23+G23+H23)*0.07</f>
        <v>2.9559600000000006</v>
      </c>
      <c r="J23" s="68">
        <f>E23+F23+I23+G23+H23</f>
        <v>20445.183959999998</v>
      </c>
    </row>
    <row r="24" spans="1:15">
      <c r="A24" s="49">
        <v>45251</v>
      </c>
      <c r="B24" s="15" t="s">
        <v>2</v>
      </c>
      <c r="C24" s="16">
        <f>C23</f>
        <v>800</v>
      </c>
      <c r="D24" s="26">
        <v>28.25</v>
      </c>
      <c r="E24" s="17">
        <f>C24*D24</f>
        <v>22600</v>
      </c>
      <c r="F24" s="27">
        <f>E24*0.002</f>
        <v>45.2</v>
      </c>
      <c r="G24" s="26">
        <f>E24*0.000068</f>
        <v>1.5367999999999999</v>
      </c>
      <c r="H24" s="26">
        <f>E24*0.00001</f>
        <v>0.22600000000000001</v>
      </c>
      <c r="I24" s="26">
        <f>(F24+G24+H24)*0.07</f>
        <v>3.2873960000000002</v>
      </c>
      <c r="J24" s="26">
        <f>E24-F24-G24-H24-I24</f>
        <v>22549.749803999999</v>
      </c>
      <c r="M24" s="21"/>
    </row>
    <row r="25" spans="1:15">
      <c r="A25" s="69"/>
      <c r="B25" s="30">
        <f>(D24-D23)/D23</f>
        <v>0.10784313725490197</v>
      </c>
      <c r="C25" s="16"/>
      <c r="D25" s="17"/>
      <c r="E25" s="18">
        <f>E24-E23</f>
        <v>2200</v>
      </c>
      <c r="F25" s="18"/>
      <c r="G25" s="18"/>
      <c r="H25" s="18"/>
      <c r="I25" s="18"/>
      <c r="J25" s="18">
        <f>J24-J23</f>
        <v>2104.5658440000007</v>
      </c>
      <c r="M25" s="21"/>
    </row>
    <row r="26" spans="1:15">
      <c r="A26" s="49">
        <v>45447</v>
      </c>
      <c r="B26" s="15" t="s">
        <v>0</v>
      </c>
      <c r="C26" s="16">
        <v>1800</v>
      </c>
      <c r="D26" s="41">
        <v>13.9</v>
      </c>
      <c r="E26" s="68">
        <f>C26*D26</f>
        <v>25020</v>
      </c>
      <c r="F26" s="18">
        <f>E26*0.002</f>
        <v>50.04</v>
      </c>
      <c r="G26" s="18">
        <f>E26*0.00006</f>
        <v>1.5012000000000001</v>
      </c>
      <c r="H26" s="18">
        <f>E26*0.00001</f>
        <v>0.25020000000000003</v>
      </c>
      <c r="I26" s="18">
        <f>(F26+G26+H26)*0.07</f>
        <v>3.6253980000000001</v>
      </c>
      <c r="J26" s="68">
        <f>E26+F26+I26+G26+H26</f>
        <v>25075.416797999998</v>
      </c>
    </row>
    <row r="27" spans="1:15">
      <c r="A27" s="49">
        <v>45448</v>
      </c>
      <c r="B27" s="15" t="s">
        <v>2</v>
      </c>
      <c r="C27" s="16">
        <f>C26</f>
        <v>1800</v>
      </c>
      <c r="D27" s="26">
        <v>14.6</v>
      </c>
      <c r="E27" s="17">
        <f>C27*D27</f>
        <v>26280</v>
      </c>
      <c r="F27" s="27">
        <f>E27*0.002</f>
        <v>52.56</v>
      </c>
      <c r="G27" s="26">
        <f>E27*0.000068</f>
        <v>1.78704</v>
      </c>
      <c r="H27" s="26">
        <f>E27*0.00001</f>
        <v>0.26280000000000003</v>
      </c>
      <c r="I27" s="26">
        <f>(F27+G27+H27)*0.07</f>
        <v>3.8226888000000003</v>
      </c>
      <c r="J27" s="26">
        <f>E27-F27-G27-H27-I27</f>
        <v>26221.5674712</v>
      </c>
      <c r="M27" s="21"/>
    </row>
    <row r="28" spans="1:15">
      <c r="A28" s="69"/>
      <c r="B28" s="30">
        <f>(D27-D26)/D26</f>
        <v>5.0359712230215778E-2</v>
      </c>
      <c r="C28" s="16"/>
      <c r="D28" s="17"/>
      <c r="E28" s="18">
        <f>E27-E26</f>
        <v>1260</v>
      </c>
      <c r="F28" s="18"/>
      <c r="G28" s="18"/>
      <c r="H28" s="18"/>
      <c r="I28" s="18"/>
      <c r="J28" s="18">
        <f>J27-J26</f>
        <v>1146.1506732000016</v>
      </c>
      <c r="M28" s="21"/>
    </row>
    <row r="29" spans="1:15">
      <c r="A29" s="49">
        <v>45496</v>
      </c>
      <c r="B29" s="15" t="s">
        <v>0</v>
      </c>
      <c r="C29" s="16">
        <v>1500</v>
      </c>
      <c r="D29" s="96">
        <v>11.5</v>
      </c>
      <c r="E29" s="68">
        <f>C29*D29</f>
        <v>17250</v>
      </c>
      <c r="F29" s="18">
        <f>E29*0.002</f>
        <v>34.5</v>
      </c>
      <c r="G29" s="18">
        <f>E29*0.00006</f>
        <v>1.0349999999999999</v>
      </c>
      <c r="H29" s="18">
        <f>E29*0.00001</f>
        <v>0.17250000000000001</v>
      </c>
      <c r="I29" s="18">
        <f>(F29+G29+H29)*0.07</f>
        <v>2.4995249999999998</v>
      </c>
      <c r="J29" s="68">
        <f>E29+F29+I29+G29+H29</f>
        <v>17288.207025</v>
      </c>
    </row>
    <row r="30" spans="1:15">
      <c r="A30" s="49">
        <v>45526</v>
      </c>
      <c r="B30" s="15" t="s">
        <v>2</v>
      </c>
      <c r="C30" s="16">
        <f>C29</f>
        <v>1500</v>
      </c>
      <c r="D30" s="26">
        <v>14.9</v>
      </c>
      <c r="E30" s="17">
        <f>C30*D30</f>
        <v>22350</v>
      </c>
      <c r="F30" s="27">
        <f>E30*0.002</f>
        <v>44.7</v>
      </c>
      <c r="G30" s="26">
        <f>E30*0.000068</f>
        <v>1.5198</v>
      </c>
      <c r="H30" s="26">
        <f>E30*0.00001</f>
        <v>0.22350000000000003</v>
      </c>
      <c r="I30" s="26">
        <f>(F30+G30+H30)*0.07</f>
        <v>3.2510310000000007</v>
      </c>
      <c r="J30" s="26">
        <f>E30-F30-G30-H30-I30</f>
        <v>22300.305669000001</v>
      </c>
      <c r="M30" s="21"/>
    </row>
    <row r="31" spans="1:15">
      <c r="A31" s="69"/>
      <c r="B31" s="30">
        <f>(D30-D29)/D29</f>
        <v>0.29565217391304349</v>
      </c>
      <c r="C31" s="16"/>
      <c r="D31" s="17"/>
      <c r="E31" s="18">
        <f>E30-E29</f>
        <v>5100</v>
      </c>
      <c r="F31" s="18"/>
      <c r="G31" s="18"/>
      <c r="H31" s="18"/>
      <c r="I31" s="18"/>
      <c r="J31" s="18">
        <f>J30-J29</f>
        <v>5012.0986440000015</v>
      </c>
      <c r="M31" s="21"/>
    </row>
    <row r="32" spans="1:15" s="4" customFormat="1">
      <c r="A32" s="49">
        <v>45471</v>
      </c>
      <c r="B32" s="15" t="s">
        <v>0</v>
      </c>
      <c r="C32" s="16">
        <v>1800</v>
      </c>
      <c r="D32" s="96">
        <v>13</v>
      </c>
      <c r="E32" s="68">
        <f>C32*D32</f>
        <v>23400</v>
      </c>
      <c r="F32" s="18">
        <f>E32*0.002</f>
        <v>46.800000000000004</v>
      </c>
      <c r="G32" s="18">
        <f>E32*0.00006</f>
        <v>1.4040000000000001</v>
      </c>
      <c r="H32" s="18">
        <f>E32*0.00001</f>
        <v>0.23400000000000001</v>
      </c>
      <c r="I32" s="18">
        <f>(F32+G32+H32)*0.07</f>
        <v>3.3906600000000009</v>
      </c>
      <c r="J32" s="68">
        <f>E32+F32+I32+G32+H32</f>
        <v>23451.828659999999</v>
      </c>
      <c r="M32" s="7"/>
    </row>
    <row r="33" spans="1:10" s="4" customFormat="1">
      <c r="A33" s="49">
        <v>45531</v>
      </c>
      <c r="B33" s="15" t="s">
        <v>2</v>
      </c>
      <c r="C33" s="16">
        <f>C32</f>
        <v>1800</v>
      </c>
      <c r="D33" s="26">
        <v>16.399999999999999</v>
      </c>
      <c r="E33" s="17">
        <f>C33*D33</f>
        <v>29519.999999999996</v>
      </c>
      <c r="F33" s="27">
        <f>E33*0.002</f>
        <v>59.039999999999992</v>
      </c>
      <c r="G33" s="26">
        <f>E33*0.000068</f>
        <v>2.0073599999999998</v>
      </c>
      <c r="H33" s="26">
        <f>E33*0.00001</f>
        <v>0.29519999999999996</v>
      </c>
      <c r="I33" s="26">
        <f>(F33+G33+H33)*0.07</f>
        <v>4.2939791999999999</v>
      </c>
      <c r="J33" s="26">
        <f>E33-F33-G33-H33-I33</f>
        <v>29454.363460799996</v>
      </c>
    </row>
    <row r="34" spans="1:10" s="4" customFormat="1">
      <c r="A34" s="69"/>
      <c r="B34" s="30">
        <f>(D33-D32)/D32</f>
        <v>0.26153846153846144</v>
      </c>
      <c r="C34" s="16"/>
      <c r="D34" s="17"/>
      <c r="E34" s="18">
        <f>E33-E32</f>
        <v>6119.9999999999964</v>
      </c>
      <c r="F34" s="18"/>
      <c r="G34" s="18"/>
      <c r="H34" s="18"/>
      <c r="I34" s="18"/>
      <c r="J34" s="18">
        <f>J33-J32</f>
        <v>6002.5348007999964</v>
      </c>
    </row>
    <row r="35" spans="1:10">
      <c r="A35" s="49">
        <v>45812</v>
      </c>
      <c r="B35" s="15" t="s">
        <v>0</v>
      </c>
      <c r="C35" s="16">
        <v>2500</v>
      </c>
      <c r="D35" s="41">
        <v>9</v>
      </c>
      <c r="E35" s="68">
        <f>C35*D35</f>
        <v>22500</v>
      </c>
      <c r="F35" s="18">
        <f>E35*0.002</f>
        <v>45</v>
      </c>
      <c r="G35" s="18">
        <f>E35*0.00006</f>
        <v>1.35</v>
      </c>
      <c r="H35" s="18">
        <f>E35*0.00001</f>
        <v>0.22500000000000001</v>
      </c>
      <c r="I35" s="18">
        <f>(F35+G35+H35)*0.07</f>
        <v>3.2602500000000005</v>
      </c>
      <c r="J35" s="68">
        <f>E35+F35+I35+G35+H35</f>
        <v>22549.835249999996</v>
      </c>
    </row>
    <row r="36" spans="1:10" s="4" customFormat="1">
      <c r="A36" s="49">
        <v>45841</v>
      </c>
      <c r="B36" s="15" t="s">
        <v>2</v>
      </c>
      <c r="C36" s="16">
        <f>C35</f>
        <v>2500</v>
      </c>
      <c r="D36" s="26">
        <v>10.199999999999999</v>
      </c>
      <c r="E36" s="17">
        <f>C36*D36</f>
        <v>25500</v>
      </c>
      <c r="F36" s="27">
        <f>E36*0.002</f>
        <v>51</v>
      </c>
      <c r="G36" s="26">
        <f>E36*0.000068</f>
        <v>1.734</v>
      </c>
      <c r="H36" s="26">
        <f>E36*0.00001</f>
        <v>0.255</v>
      </c>
      <c r="I36" s="26">
        <f>(F36+G36+H36)*0.07</f>
        <v>3.7092300000000007</v>
      </c>
      <c r="J36" s="26">
        <f>E36-F36-G36-H36-I36</f>
        <v>25443.301769999998</v>
      </c>
    </row>
    <row r="37" spans="1:10" s="4" customFormat="1">
      <c r="A37" s="69"/>
      <c r="B37" s="30">
        <f>(D36-D35)/D35</f>
        <v>0.13333333333333325</v>
      </c>
      <c r="C37" s="16"/>
      <c r="D37" s="17"/>
      <c r="E37" s="18">
        <f>E36-E35</f>
        <v>3000</v>
      </c>
      <c r="F37" s="18"/>
      <c r="G37" s="18"/>
      <c r="H37" s="18"/>
      <c r="I37" s="18"/>
      <c r="J37" s="18">
        <f>J36-J35</f>
        <v>2893.4665200000018</v>
      </c>
    </row>
    <row r="38" spans="1:10">
      <c r="A38" s="49">
        <v>45796</v>
      </c>
      <c r="B38" s="15" t="s">
        <v>0</v>
      </c>
      <c r="C38" s="16">
        <v>2800</v>
      </c>
      <c r="D38" s="41">
        <v>10.5</v>
      </c>
      <c r="E38" s="68">
        <f>C38*D38</f>
        <v>29400</v>
      </c>
      <c r="F38" s="18">
        <f>E38*0.002</f>
        <v>58.800000000000004</v>
      </c>
      <c r="G38" s="18">
        <f>E38*0.00006</f>
        <v>1.764</v>
      </c>
      <c r="H38" s="18">
        <f>E38*0.00001</f>
        <v>0.29400000000000004</v>
      </c>
      <c r="I38" s="18">
        <f>(F38+G38+H38)*0.07</f>
        <v>4.2600600000000011</v>
      </c>
      <c r="J38" s="68">
        <f>E38+F38+I38+G38+H38</f>
        <v>29465.118060000001</v>
      </c>
    </row>
    <row r="39" spans="1:10" s="4" customFormat="1">
      <c r="A39" s="49">
        <v>45875</v>
      </c>
      <c r="B39" s="15" t="s">
        <v>2</v>
      </c>
      <c r="C39" s="16">
        <f>C38</f>
        <v>2800</v>
      </c>
      <c r="D39" s="26">
        <v>11.6</v>
      </c>
      <c r="E39" s="17">
        <f>C39*D39</f>
        <v>32480</v>
      </c>
      <c r="F39" s="27">
        <f>E39*0.002</f>
        <v>64.960000000000008</v>
      </c>
      <c r="G39" s="26">
        <f>E39*0.000068</f>
        <v>2.2086399999999999</v>
      </c>
      <c r="H39" s="26">
        <f>E39*0.00001</f>
        <v>0.32480000000000003</v>
      </c>
      <c r="I39" s="26">
        <f>(F39+G39+H39)*0.07</f>
        <v>4.7245408000000007</v>
      </c>
      <c r="J39" s="26">
        <f>E39-F39-G39-H39-I39</f>
        <v>32407.7820192</v>
      </c>
    </row>
    <row r="40" spans="1:10" s="4" customFormat="1">
      <c r="A40" s="69"/>
      <c r="B40" s="30">
        <f>(D39-D38)/D38</f>
        <v>0.10476190476190472</v>
      </c>
      <c r="C40" s="16"/>
      <c r="D40" s="17"/>
      <c r="E40" s="18">
        <f>E39-E38</f>
        <v>3080</v>
      </c>
      <c r="F40" s="18"/>
      <c r="G40" s="18"/>
      <c r="H40" s="18"/>
      <c r="I40" s="18"/>
      <c r="J40" s="18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47" workbookViewId="0">
      <selection activeCell="C58" sqref="C58"/>
    </sheetView>
  </sheetViews>
  <sheetFormatPr defaultColWidth="8.88671875" defaultRowHeight="13.8"/>
  <cols>
    <col min="1" max="1" width="10.6640625" style="44" customWidth="1"/>
    <col min="2" max="2" width="7.21875" style="21" customWidth="1"/>
    <col min="3" max="3" width="7.21875" style="21" bestFit="1" customWidth="1"/>
    <col min="4" max="4" width="7.5546875" style="21" bestFit="1" customWidth="1"/>
    <col min="5" max="5" width="12.33203125" style="21" bestFit="1" customWidth="1"/>
    <col min="6" max="6" width="10" style="21" bestFit="1" customWidth="1"/>
    <col min="7" max="7" width="7.21875" style="21" customWidth="1"/>
    <col min="8" max="8" width="6.33203125" style="21" customWidth="1"/>
    <col min="9" max="9" width="7.21875" style="21" customWidth="1"/>
    <col min="10" max="10" width="10.44140625" style="21" bestFit="1" customWidth="1"/>
    <col min="11" max="16384" width="8.88671875" style="21"/>
  </cols>
  <sheetData>
    <row r="1" spans="1:13">
      <c r="B1" s="21" t="s">
        <v>22</v>
      </c>
    </row>
    <row r="2" spans="1:13" s="15" customFormat="1">
      <c r="A2" s="14">
        <v>42608</v>
      </c>
      <c r="B2" s="14" t="s">
        <v>0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0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0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2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2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0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2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0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2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0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2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0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0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2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0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0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0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0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0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0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0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0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0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0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0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0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0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0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23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0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23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1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1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1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0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0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A57" s="42"/>
      <c r="B57" s="30">
        <f>(D56-D55)/D55</f>
        <v>-0.52597402597402609</v>
      </c>
      <c r="C57" s="5">
        <f>SUM(C55:C56)</f>
        <v>81000</v>
      </c>
      <c r="D57" s="65">
        <f>E57/C57</f>
        <v>14.8</v>
      </c>
      <c r="E57" s="5">
        <f t="shared" ref="E57:J57" si="17">SUM(E55:E56)</f>
        <v>1198800</v>
      </c>
      <c r="F57" s="5">
        <f t="shared" si="17"/>
        <v>2397.6</v>
      </c>
      <c r="G57" s="5">
        <f t="shared" si="17"/>
        <v>81.5184</v>
      </c>
      <c r="H57" s="5">
        <f t="shared" si="17"/>
        <v>11.988000000000001</v>
      </c>
      <c r="I57" s="5">
        <f t="shared" si="17"/>
        <v>174.37744800000002</v>
      </c>
      <c r="J57" s="5">
        <f t="shared" si="17"/>
        <v>1201465.4838479999</v>
      </c>
    </row>
    <row r="58" spans="1:10" s="13" customFormat="1">
      <c r="A58" s="8">
        <v>45709</v>
      </c>
      <c r="B58" s="13" t="s">
        <v>0</v>
      </c>
      <c r="C58" s="10">
        <v>4000</v>
      </c>
      <c r="D58" s="63">
        <v>6.3</v>
      </c>
      <c r="E58" s="20">
        <f>C58*D58</f>
        <v>25200</v>
      </c>
      <c r="F58" s="20">
        <f>E58*0.002</f>
        <v>50.4</v>
      </c>
      <c r="G58" s="20">
        <f>E58*0.000068</f>
        <v>1.7136</v>
      </c>
      <c r="H58" s="20">
        <f>E58*0.00001</f>
        <v>0.252</v>
      </c>
      <c r="I58" s="20">
        <f>(F58+G58+H58)*0.07</f>
        <v>3.6655920000000002</v>
      </c>
      <c r="J58" s="20">
        <f>E58+F58+I58+G58+H58</f>
        <v>25256.031192000002</v>
      </c>
    </row>
    <row r="59" spans="1:10">
      <c r="B59" s="12">
        <f>(D58-D57)/D57</f>
        <v>-0.57432432432432434</v>
      </c>
      <c r="C59" s="22">
        <f>SUM(C57:C58)</f>
        <v>85000</v>
      </c>
      <c r="D59" s="64">
        <f>E59/C59</f>
        <v>14.4</v>
      </c>
      <c r="E59" s="22">
        <f t="shared" ref="E59:J59" si="18">SUM(E57:E58)</f>
        <v>1224000</v>
      </c>
      <c r="F59" s="22">
        <f t="shared" si="18"/>
        <v>2448</v>
      </c>
      <c r="G59" s="22">
        <f t="shared" si="18"/>
        <v>83.231999999999999</v>
      </c>
      <c r="H59" s="22">
        <f t="shared" si="18"/>
        <v>12.240000000000002</v>
      </c>
      <c r="I59" s="22">
        <f t="shared" si="18"/>
        <v>178.04304000000002</v>
      </c>
      <c r="J59" s="22">
        <f t="shared" si="18"/>
        <v>1226721.51504</v>
      </c>
    </row>
    <row r="61" spans="1:10" s="13" customFormat="1">
      <c r="A61" s="14">
        <v>44672</v>
      </c>
      <c r="B61" s="15" t="s">
        <v>0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2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0</v>
      </c>
      <c r="C64" s="16">
        <v>3000</v>
      </c>
      <c r="D64" s="40"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2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>
      <c r="A67" s="14">
        <v>45063</v>
      </c>
      <c r="B67" s="15" t="s">
        <v>0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>
      <c r="A68" s="49">
        <v>45560</v>
      </c>
      <c r="B68" s="15" t="s">
        <v>2</v>
      </c>
      <c r="C68" s="16">
        <f>C67</f>
        <v>3000</v>
      </c>
      <c r="D68" s="26">
        <v>8.0500000000000007</v>
      </c>
      <c r="E68" s="17">
        <f>C68*D68</f>
        <v>24150.000000000004</v>
      </c>
      <c r="F68" s="27">
        <f>E68*0.002</f>
        <v>48.300000000000011</v>
      </c>
      <c r="G68" s="26">
        <f>E68*0.000068</f>
        <v>1.6422000000000003</v>
      </c>
      <c r="H68" s="26">
        <f>E68*0.00001</f>
        <v>0.24150000000000005</v>
      </c>
      <c r="I68" s="26">
        <f>(F68+G68+H68)*0.07</f>
        <v>3.5128590000000015</v>
      </c>
      <c r="J68" s="26">
        <f>E68-F68-G68-H68-I68</f>
        <v>24096.303441000007</v>
      </c>
    </row>
    <row r="69" spans="1:10">
      <c r="A69" s="28">
        <f>DAYS360(A67,A68)</f>
        <v>488</v>
      </c>
      <c r="B69" s="30">
        <f>(D68-D67)/D67</f>
        <v>5.9210526315789616E-2</v>
      </c>
      <c r="C69" s="16"/>
      <c r="D69" s="17"/>
      <c r="E69" s="18">
        <f>E68-E67</f>
        <v>1350.0000000000036</v>
      </c>
      <c r="F69" s="18"/>
      <c r="G69" s="18"/>
      <c r="H69" s="18"/>
      <c r="I69" s="18"/>
      <c r="J69" s="18">
        <f>J68-J67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topLeftCell="A4" workbookViewId="0">
      <selection activeCell="E10" sqref="E10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" customFormat="1">
      <c r="A2" s="49">
        <v>44440</v>
      </c>
      <c r="B2" s="15" t="s">
        <v>0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0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0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0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41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5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45831</v>
      </c>
      <c r="B10" s="13" t="s">
        <v>0</v>
      </c>
      <c r="C10" s="10">
        <v>5000</v>
      </c>
      <c r="D10" s="46">
        <v>4.25</v>
      </c>
      <c r="E10" s="20">
        <f>C10*D10</f>
        <v>21250</v>
      </c>
      <c r="F10" s="20">
        <f>E10*0.002</f>
        <v>42.5</v>
      </c>
      <c r="G10" s="20">
        <f>E10*0.00006</f>
        <v>1.2750000000000001</v>
      </c>
      <c r="H10" s="20">
        <f>E10*0.00001</f>
        <v>0.21250000000000002</v>
      </c>
      <c r="I10" s="20">
        <f>(F10+G10+H10)*0.07</f>
        <v>3.0791249999999999</v>
      </c>
      <c r="J10" s="20">
        <f>E10+F10+I10+G10+H10</f>
        <v>21297.066625000003</v>
      </c>
    </row>
    <row r="11" spans="1:13" s="1" customFormat="1">
      <c r="A11" s="55"/>
      <c r="B11" s="12">
        <f>(D10-D9)/D9</f>
        <v>-0.42953020134228187</v>
      </c>
      <c r="C11" s="10">
        <f>SUM(C9:C10)</f>
        <v>32000</v>
      </c>
      <c r="D11" s="63">
        <f>E11/C11</f>
        <v>6.95</v>
      </c>
      <c r="E11" s="10">
        <f t="shared" ref="E11:J11" si="3">SUM(E9:E10)</f>
        <v>222400</v>
      </c>
      <c r="F11" s="10">
        <f t="shared" si="3"/>
        <v>444.8</v>
      </c>
      <c r="G11" s="10">
        <f t="shared" si="3"/>
        <v>13.344000000000001</v>
      </c>
      <c r="H11" s="10">
        <f t="shared" si="3"/>
        <v>2.2240000000000002</v>
      </c>
      <c r="I11" s="10">
        <f t="shared" si="3"/>
        <v>32.225760000000008</v>
      </c>
      <c r="J11" s="10">
        <f t="shared" si="3"/>
        <v>222892.59375999999</v>
      </c>
    </row>
    <row r="12" spans="1:13">
      <c r="J12" s="24"/>
    </row>
    <row r="13" spans="1:13">
      <c r="A13" s="49">
        <v>44419</v>
      </c>
      <c r="B13" s="15" t="s">
        <v>0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2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3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0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2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2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25</v>
      </c>
      <c r="L20" s="13"/>
      <c r="M20" s="13"/>
    </row>
    <row r="22" spans="1:13" s="1" customFormat="1">
      <c r="A22" s="49">
        <v>45831</v>
      </c>
      <c r="B22" s="15" t="s">
        <v>0</v>
      </c>
      <c r="C22" s="16">
        <v>5000</v>
      </c>
      <c r="D22" s="41">
        <v>3.9</v>
      </c>
      <c r="E22" s="18">
        <f>C22*D22</f>
        <v>19500</v>
      </c>
      <c r="F22" s="18">
        <f>E22*0.002</f>
        <v>39</v>
      </c>
      <c r="G22" s="18">
        <f>E22*0.00006</f>
        <v>1.17</v>
      </c>
      <c r="H22" s="18">
        <f>E22*0.00001</f>
        <v>0.19500000000000001</v>
      </c>
      <c r="I22" s="18">
        <f>(F22+G22+H22)*0.07</f>
        <v>2.8255500000000002</v>
      </c>
      <c r="J22" s="18">
        <f>E22+F22+I22+G22+H22</f>
        <v>19543.190549999999</v>
      </c>
    </row>
    <row r="23" spans="1:13" s="13" customFormat="1">
      <c r="A23" s="49">
        <v>45875</v>
      </c>
      <c r="B23" s="15" t="s">
        <v>2</v>
      </c>
      <c r="C23" s="16">
        <f>C22</f>
        <v>5000</v>
      </c>
      <c r="D23" s="26">
        <v>4.5199999999999996</v>
      </c>
      <c r="E23" s="17">
        <f>C23*D23</f>
        <v>22599.999999999996</v>
      </c>
      <c r="F23" s="27">
        <f>E23*0.002</f>
        <v>45.199999999999996</v>
      </c>
      <c r="G23" s="26">
        <f>E23*0.000068</f>
        <v>1.5367999999999997</v>
      </c>
      <c r="H23" s="26">
        <f>E23*0.00001</f>
        <v>0.22599999999999998</v>
      </c>
      <c r="I23" s="26">
        <f>(F23+G23+H23)*0.07</f>
        <v>3.2873959999999998</v>
      </c>
      <c r="J23" s="26">
        <f>E23-F23-G23-H23-I23</f>
        <v>22549.749803999995</v>
      </c>
    </row>
    <row r="24" spans="1:13" s="31" customFormat="1" ht="18.600000000000001">
      <c r="A24" s="28">
        <f>DAYS360(A22,A23)</f>
        <v>43</v>
      </c>
      <c r="B24" s="30">
        <f>(D23-D22)/D22</f>
        <v>0.15897435897435888</v>
      </c>
      <c r="C24" s="16"/>
      <c r="D24" s="17"/>
      <c r="E24" s="18">
        <f>E23-E22</f>
        <v>3099.9999999999964</v>
      </c>
      <c r="F24" s="18"/>
      <c r="G24" s="18"/>
      <c r="H24" s="18"/>
      <c r="I24" s="18"/>
      <c r="J24" s="18">
        <f>J23-J22</f>
        <v>3006.5592539999961</v>
      </c>
      <c r="K24" s="32"/>
      <c r="L24" s="12"/>
      <c r="M2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B24" sqref="B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1" customFormat="1">
      <c r="A2" s="55">
        <v>43252</v>
      </c>
      <c r="B2" s="13" t="s">
        <v>0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0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0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0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5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0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0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0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0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0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5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5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0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0</v>
      </c>
      <c r="C23" s="10">
        <v>1000</v>
      </c>
      <c r="D23" s="61">
        <v>14</v>
      </c>
      <c r="E23" s="20">
        <f>C23*D23</f>
        <v>14000</v>
      </c>
      <c r="F23" s="20">
        <f>E23*0.002</f>
        <v>28</v>
      </c>
      <c r="G23" s="20">
        <f>E23*0.00006</f>
        <v>0.84</v>
      </c>
      <c r="H23" s="20">
        <f>E23*0.00001</f>
        <v>0.14000000000000001</v>
      </c>
      <c r="I23" s="20">
        <f>(F23+G23+H23)*0.07</f>
        <v>2.0286000000000004</v>
      </c>
      <c r="J23" s="20">
        <f>E23+F23+I23+G23+H23</f>
        <v>14031.008599999999</v>
      </c>
      <c r="K23" s="11"/>
      <c r="L23" s="12"/>
    </row>
    <row r="24" spans="1:15" s="21" customFormat="1">
      <c r="A24" s="87"/>
      <c r="B24" s="25">
        <f>(D23-D22)/D22</f>
        <v>-0.78378378378378377</v>
      </c>
      <c r="C24" s="22">
        <f>SUM(C22:C23)</f>
        <v>7000</v>
      </c>
      <c r="D24" s="95">
        <f>E24/C24</f>
        <v>57.5</v>
      </c>
      <c r="E24" s="22">
        <f t="shared" ref="E24:J24" si="11">SUM(E22:E23)</f>
        <v>402500</v>
      </c>
      <c r="F24" s="22">
        <f t="shared" si="11"/>
        <v>805</v>
      </c>
      <c r="G24" s="22">
        <f t="shared" si="11"/>
        <v>26.499599999999997</v>
      </c>
      <c r="H24" s="22">
        <f t="shared" si="11"/>
        <v>4.0250000000000004</v>
      </c>
      <c r="I24" s="22">
        <f t="shared" si="11"/>
        <v>58.486722</v>
      </c>
      <c r="J24" s="22">
        <f t="shared" si="11"/>
        <v>403394.01132200001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0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2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3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5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0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0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2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3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6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0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2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3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0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2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3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0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2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3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0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2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3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0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2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3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28"/>
  <sheetViews>
    <sheetView topLeftCell="A6" workbookViewId="0">
      <selection activeCell="E13" sqref="E1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26</v>
      </c>
    </row>
    <row r="2" spans="1:15" s="1" customFormat="1">
      <c r="A2" s="49">
        <v>44658</v>
      </c>
      <c r="B2" s="15" t="s">
        <v>0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0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0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1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0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3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49">
        <v>45747</v>
      </c>
      <c r="B9" s="15" t="s">
        <v>0</v>
      </c>
      <c r="C9" s="16">
        <v>10000</v>
      </c>
      <c r="D9" s="41">
        <v>1.85</v>
      </c>
      <c r="E9" s="68">
        <f>C9*D9</f>
        <v>18500</v>
      </c>
      <c r="F9" s="18">
        <f>E9*0.002</f>
        <v>37</v>
      </c>
      <c r="G9" s="18">
        <f>E9*0.00006</f>
        <v>1.1100000000000001</v>
      </c>
      <c r="H9" s="18">
        <f>E9*0.00001</f>
        <v>0.18500000000000003</v>
      </c>
      <c r="I9" s="18">
        <f>(F9+G9+H9)*0.07</f>
        <v>2.6806500000000004</v>
      </c>
      <c r="J9" s="68">
        <f>E9+F9+I9+G9+H9</f>
        <v>18540.97565</v>
      </c>
      <c r="K9" s="21"/>
      <c r="L9" s="21"/>
      <c r="M9" s="25"/>
      <c r="N9" s="21"/>
      <c r="O9" s="21"/>
    </row>
    <row r="10" spans="1:15" s="62" customFormat="1" ht="21">
      <c r="A10" s="49"/>
      <c r="B10" s="30">
        <f>(D9-D8)/D8</f>
        <v>-0.82211538461538469</v>
      </c>
      <c r="C10" s="16">
        <f>SUM(C8:C9)</f>
        <v>60000</v>
      </c>
      <c r="D10" s="103">
        <f>E10/C10</f>
        <v>8.9749999999999996</v>
      </c>
      <c r="E10" s="16">
        <f t="shared" ref="E10:J10" si="2">SUM(E8:E9)</f>
        <v>538500</v>
      </c>
      <c r="F10" s="16">
        <f t="shared" si="2"/>
        <v>1077</v>
      </c>
      <c r="G10" s="16">
        <f t="shared" si="2"/>
        <v>32.31</v>
      </c>
      <c r="H10" s="16">
        <f t="shared" si="2"/>
        <v>5.3849999999999998</v>
      </c>
      <c r="I10" s="16">
        <f t="shared" si="2"/>
        <v>78.028649999999999</v>
      </c>
      <c r="J10" s="16">
        <f t="shared" si="2"/>
        <v>539692.72364999994</v>
      </c>
      <c r="K10" s="21"/>
      <c r="L10" s="21"/>
      <c r="M10" s="25"/>
      <c r="N10" s="21"/>
      <c r="O10" s="21"/>
    </row>
    <row r="11" spans="1:15" s="62" customFormat="1" ht="21">
      <c r="A11" s="55">
        <v>45705</v>
      </c>
      <c r="B11" s="13" t="s">
        <v>0</v>
      </c>
      <c r="C11" s="10">
        <v>10000</v>
      </c>
      <c r="D11" s="46">
        <v>1.8</v>
      </c>
      <c r="E11" s="61">
        <f>C11*D11</f>
        <v>18000</v>
      </c>
      <c r="F11" s="20">
        <f>E11*0.002</f>
        <v>36</v>
      </c>
      <c r="G11" s="20">
        <f>E11*0.00006</f>
        <v>1.08</v>
      </c>
      <c r="H11" s="20">
        <f>E11*0.00001</f>
        <v>0.18000000000000002</v>
      </c>
      <c r="I11" s="20">
        <f>(F11+G11+H11)*0.07</f>
        <v>2.6082000000000001</v>
      </c>
      <c r="J11" s="61">
        <f>E11+F11+I11+G11+H11</f>
        <v>18039.868200000001</v>
      </c>
      <c r="K11" s="21"/>
      <c r="L11" s="21"/>
      <c r="M11" s="25"/>
      <c r="N11" s="21"/>
      <c r="O11" s="21"/>
    </row>
    <row r="12" spans="1:15" s="62" customFormat="1" ht="21">
      <c r="A12" s="55"/>
      <c r="B12" s="12">
        <f>(D11-D10)/D10</f>
        <v>-0.79944289693593318</v>
      </c>
      <c r="C12" s="10">
        <f>SUM(C10:C11)</f>
        <v>70000</v>
      </c>
      <c r="D12" s="102">
        <f>E12/C12</f>
        <v>7.95</v>
      </c>
      <c r="E12" s="10">
        <f t="shared" ref="E12:J12" si="3">SUM(E10:E11)</f>
        <v>556500</v>
      </c>
      <c r="F12" s="10">
        <f t="shared" si="3"/>
        <v>1113</v>
      </c>
      <c r="G12" s="10">
        <f t="shared" si="3"/>
        <v>33.39</v>
      </c>
      <c r="H12" s="10">
        <f t="shared" si="3"/>
        <v>5.5649999999999995</v>
      </c>
      <c r="I12" s="10">
        <f t="shared" si="3"/>
        <v>80.636849999999995</v>
      </c>
      <c r="J12" s="10">
        <f t="shared" si="3"/>
        <v>557732.59184999997</v>
      </c>
      <c r="K12" s="21"/>
      <c r="L12" s="21"/>
      <c r="M12" s="25"/>
      <c r="N12" s="21"/>
      <c r="O12" s="21"/>
    </row>
    <row r="13" spans="1:15" s="62" customFormat="1" ht="21">
      <c r="A13" s="55"/>
      <c r="B13" s="12"/>
      <c r="C13" s="10"/>
      <c r="D13" s="63"/>
      <c r="E13" s="10"/>
      <c r="F13" s="10"/>
      <c r="G13" s="10"/>
      <c r="H13" s="10"/>
      <c r="I13" s="10"/>
      <c r="J13" s="10"/>
      <c r="K13" s="21"/>
      <c r="L13" s="21"/>
      <c r="M13" s="25"/>
      <c r="N13" s="21"/>
      <c r="O13" s="21"/>
    </row>
    <row r="14" spans="1:15" s="1" customFormat="1">
      <c r="A14" s="49">
        <v>45063</v>
      </c>
      <c r="B14" s="15" t="s">
        <v>0</v>
      </c>
      <c r="C14" s="16">
        <v>3000</v>
      </c>
      <c r="D14" s="41">
        <v>10.199999999999999</v>
      </c>
      <c r="E14" s="18">
        <f>C14*D14</f>
        <v>30599.999999999996</v>
      </c>
      <c r="F14" s="18">
        <f>E14*0.002</f>
        <v>61.199999999999996</v>
      </c>
      <c r="G14" s="18">
        <f>E14*0.00006</f>
        <v>1.8359999999999999</v>
      </c>
      <c r="H14" s="18">
        <f>E14*0.00001</f>
        <v>0.30599999999999999</v>
      </c>
      <c r="I14" s="18">
        <f>(F14+G14+H14)*0.07</f>
        <v>4.4339399999999998</v>
      </c>
      <c r="J14" s="18">
        <f>E14+F14+I14+G14+H14</f>
        <v>30667.775939999996</v>
      </c>
    </row>
    <row r="15" spans="1:15" s="1" customFormat="1">
      <c r="A15" s="49">
        <v>45086</v>
      </c>
      <c r="B15" s="15" t="s">
        <v>2</v>
      </c>
      <c r="C15" s="16">
        <f>C14</f>
        <v>3000</v>
      </c>
      <c r="D15" s="26">
        <v>11.2</v>
      </c>
      <c r="E15" s="17">
        <f>C15*D15</f>
        <v>33600</v>
      </c>
      <c r="F15" s="27">
        <f>E15*0.002</f>
        <v>67.2</v>
      </c>
      <c r="G15" s="26">
        <f>E15*0.000068</f>
        <v>2.2848000000000002</v>
      </c>
      <c r="H15" s="26">
        <f>E15*0.00001</f>
        <v>0.33600000000000002</v>
      </c>
      <c r="I15" s="26">
        <f>(F15+G15+H15)*0.07</f>
        <v>4.8874560000000011</v>
      </c>
      <c r="J15" s="26">
        <f>E15-F15-G15-H15-I15</f>
        <v>33525.291744000002</v>
      </c>
    </row>
    <row r="16" spans="1:15" s="1" customFormat="1">
      <c r="A16" s="49" t="s">
        <v>3</v>
      </c>
      <c r="B16" s="12">
        <f>(D15-D14)/D14</f>
        <v>9.8039215686274522E-2</v>
      </c>
      <c r="C16" s="16"/>
      <c r="D16" s="17"/>
      <c r="E16" s="18">
        <f>E15-E14</f>
        <v>3000.0000000000036</v>
      </c>
      <c r="F16" s="18"/>
      <c r="G16" s="18"/>
      <c r="H16" s="18"/>
      <c r="I16" s="18"/>
      <c r="J16" s="18">
        <f>J15-J14</f>
        <v>2857.515804000006</v>
      </c>
    </row>
    <row r="17" spans="1:15" s="1" customFormat="1">
      <c r="A17" s="49">
        <v>45489</v>
      </c>
      <c r="B17" s="15" t="s">
        <v>0</v>
      </c>
      <c r="C17" s="16">
        <v>3000</v>
      </c>
      <c r="D17" s="41">
        <v>4.5999999999999996</v>
      </c>
      <c r="E17" s="68">
        <f>C17*D17</f>
        <v>13799.999999999998</v>
      </c>
      <c r="F17" s="18">
        <f>E17*0.002</f>
        <v>27.599999999999998</v>
      </c>
      <c r="G17" s="18">
        <f>E17*0.00006</f>
        <v>0.82799999999999996</v>
      </c>
      <c r="H17" s="18">
        <f>E17*0.00001</f>
        <v>0.13799999999999998</v>
      </c>
      <c r="I17" s="18">
        <f>(F17+G17+H17)*0.07</f>
        <v>1.9996200000000002</v>
      </c>
      <c r="J17" s="68">
        <f>E17+F17+I17+G17+H17</f>
        <v>13830.565619999999</v>
      </c>
      <c r="K17" s="21"/>
      <c r="L17" s="21"/>
      <c r="M17" s="25"/>
      <c r="N17" s="21"/>
      <c r="O17" s="21"/>
    </row>
    <row r="18" spans="1:15" s="1" customFormat="1" ht="12.6" customHeight="1">
      <c r="A18" s="49">
        <v>45541</v>
      </c>
      <c r="B18" s="15" t="s">
        <v>2</v>
      </c>
      <c r="C18" s="16">
        <f>C17</f>
        <v>3000</v>
      </c>
      <c r="D18" s="26">
        <v>5.6</v>
      </c>
      <c r="E18" s="17">
        <f>C18*D18</f>
        <v>16800</v>
      </c>
      <c r="F18" s="27">
        <f>E18*0.002</f>
        <v>33.6</v>
      </c>
      <c r="G18" s="26">
        <f>E18*0.000068</f>
        <v>1.1424000000000001</v>
      </c>
      <c r="H18" s="26">
        <f>E18*0.00001</f>
        <v>0.16800000000000001</v>
      </c>
      <c r="I18" s="26">
        <f>(F18+G18+H18)*0.07</f>
        <v>2.4437280000000006</v>
      </c>
      <c r="J18" s="26">
        <f>E18-F18-G18-H18-I18</f>
        <v>16762.645872000001</v>
      </c>
    </row>
    <row r="19" spans="1:15" s="31" customFormat="1" ht="18.600000000000001">
      <c r="A19" s="49" t="s">
        <v>3</v>
      </c>
      <c r="B19" s="30">
        <f>(D18-D17)/D17</f>
        <v>0.21739130434782611</v>
      </c>
      <c r="C19" s="16"/>
      <c r="D19" s="17"/>
      <c r="E19" s="18">
        <f>E18-E17</f>
        <v>3000.0000000000018</v>
      </c>
      <c r="F19" s="18"/>
      <c r="G19" s="18"/>
      <c r="H19" s="18"/>
      <c r="I19" s="18"/>
      <c r="J19" s="18">
        <f>J18-J17</f>
        <v>2932.0802520000016</v>
      </c>
      <c r="K19" s="1"/>
      <c r="L19" s="1"/>
      <c r="M19" s="1"/>
      <c r="N19" s="1"/>
      <c r="O19" s="1"/>
    </row>
    <row r="20" spans="1:15" s="62" customFormat="1" ht="21">
      <c r="A20" s="49">
        <v>45705</v>
      </c>
      <c r="B20" s="15" t="s">
        <v>0</v>
      </c>
      <c r="C20" s="16">
        <v>10000</v>
      </c>
      <c r="D20" s="41">
        <v>2.9</v>
      </c>
      <c r="E20" s="68">
        <f>C20*D20</f>
        <v>29000</v>
      </c>
      <c r="F20" s="18">
        <f>E20*0.002</f>
        <v>58</v>
      </c>
      <c r="G20" s="18">
        <f>E20*0.00006</f>
        <v>1.74</v>
      </c>
      <c r="H20" s="18">
        <f>E20*0.00001</f>
        <v>0.29000000000000004</v>
      </c>
      <c r="I20" s="18">
        <f>(F20+G20+H20)*0.07</f>
        <v>4.2021000000000006</v>
      </c>
      <c r="J20" s="68">
        <f>E20+F20+I20+G20+H20</f>
        <v>29064.232100000001</v>
      </c>
      <c r="K20" s="21"/>
      <c r="L20" s="21"/>
      <c r="M20" s="25"/>
      <c r="N20" s="21"/>
      <c r="O20" s="21"/>
    </row>
    <row r="21" spans="1:15">
      <c r="A21" s="49">
        <v>45719</v>
      </c>
      <c r="B21" s="15" t="s">
        <v>2</v>
      </c>
      <c r="C21" s="16">
        <f>C20</f>
        <v>10000</v>
      </c>
      <c r="D21" s="26">
        <v>2.82</v>
      </c>
      <c r="E21" s="17">
        <f>C21*D21</f>
        <v>28200</v>
      </c>
      <c r="F21" s="27">
        <f>E21*0.002</f>
        <v>56.4</v>
      </c>
      <c r="G21" s="26">
        <f>E21*0.000068</f>
        <v>1.9176</v>
      </c>
      <c r="H21" s="26">
        <f>E21*0.00001</f>
        <v>0.28200000000000003</v>
      </c>
      <c r="I21" s="26">
        <f>(F21+G21+H21)*0.07</f>
        <v>4.101972</v>
      </c>
      <c r="J21" s="26">
        <f>E21-F21-G21-H21-I21</f>
        <v>28137.298427999998</v>
      </c>
      <c r="K21" s="1"/>
      <c r="L21" s="1"/>
      <c r="M21" s="1"/>
      <c r="N21" s="1"/>
      <c r="O21" s="1"/>
    </row>
    <row r="22" spans="1:15">
      <c r="A22" s="49" t="s">
        <v>3</v>
      </c>
      <c r="B22" s="30">
        <f>(D21-D20)/D20</f>
        <v>-2.7586206896551748E-2</v>
      </c>
      <c r="C22" s="16"/>
      <c r="D22" s="17"/>
      <c r="E22" s="18">
        <f>E21-E20</f>
        <v>-800</v>
      </c>
      <c r="F22" s="18"/>
      <c r="G22" s="18"/>
      <c r="H22" s="18"/>
      <c r="I22" s="18"/>
      <c r="J22" s="18">
        <f>J21-J20</f>
        <v>-926.93367200000284</v>
      </c>
      <c r="K22" s="1"/>
      <c r="L22" s="1"/>
      <c r="M22" s="1"/>
      <c r="N22" s="1"/>
      <c r="O22" s="1"/>
    </row>
    <row r="23" spans="1:15" s="62" customFormat="1" ht="21">
      <c r="A23" s="49">
        <v>45874</v>
      </c>
      <c r="B23" s="15" t="s">
        <v>0</v>
      </c>
      <c r="C23" s="16">
        <v>10000</v>
      </c>
      <c r="D23" s="41">
        <v>1.88</v>
      </c>
      <c r="E23" s="68">
        <f>C23*D23</f>
        <v>18800</v>
      </c>
      <c r="F23" s="18">
        <f>E23*0.002</f>
        <v>37.6</v>
      </c>
      <c r="G23" s="18">
        <f>E23*0.00006</f>
        <v>1.1280000000000001</v>
      </c>
      <c r="H23" s="18">
        <f>E23*0.00001</f>
        <v>0.18800000000000003</v>
      </c>
      <c r="I23" s="18">
        <f>(F23+G23+H23)*0.07</f>
        <v>2.7241200000000005</v>
      </c>
      <c r="J23" s="68">
        <f>E23+F23+I23+G23+H23</f>
        <v>18841.640119999996</v>
      </c>
      <c r="K23" s="21"/>
      <c r="L23" s="21"/>
      <c r="M23" s="25"/>
      <c r="N23" s="21"/>
      <c r="O23" s="21"/>
    </row>
    <row r="24" spans="1:15">
      <c r="A24" s="49">
        <v>45874</v>
      </c>
      <c r="B24" s="15" t="s">
        <v>2</v>
      </c>
      <c r="C24" s="16">
        <f>C23</f>
        <v>10000</v>
      </c>
      <c r="D24" s="26">
        <v>1.9</v>
      </c>
      <c r="E24" s="17">
        <f>C24*D24</f>
        <v>19000</v>
      </c>
      <c r="F24" s="27">
        <f>E24*0.002</f>
        <v>38</v>
      </c>
      <c r="G24" s="26">
        <f>E24*0.000068</f>
        <v>1.292</v>
      </c>
      <c r="H24" s="26">
        <f>E24*0.00001</f>
        <v>0.19</v>
      </c>
      <c r="I24" s="26">
        <f>(F24+G24+H24)*0.07</f>
        <v>2.7637400000000003</v>
      </c>
      <c r="J24" s="26">
        <f>E24-F24-G24-H24-I24</f>
        <v>18957.754260000002</v>
      </c>
      <c r="K24" s="1"/>
      <c r="L24" s="1"/>
      <c r="M24" s="1"/>
      <c r="N24" s="1"/>
      <c r="O24" s="1"/>
    </row>
    <row r="25" spans="1:15">
      <c r="A25" s="49" t="s">
        <v>3</v>
      </c>
      <c r="B25" s="30">
        <f>(D24-D23)/D23</f>
        <v>1.0638297872340436E-2</v>
      </c>
      <c r="C25" s="16"/>
      <c r="D25" s="17"/>
      <c r="E25" s="18">
        <f>E24-E23</f>
        <v>200</v>
      </c>
      <c r="F25" s="18"/>
      <c r="G25" s="18"/>
      <c r="H25" s="18"/>
      <c r="I25" s="18"/>
      <c r="J25" s="18">
        <f>J24-J23</f>
        <v>116.11414000000514</v>
      </c>
      <c r="K25" s="1"/>
      <c r="L25" s="1"/>
      <c r="M25" s="1"/>
      <c r="N25" s="1"/>
      <c r="O25" s="1"/>
    </row>
    <row r="26" spans="1:15" s="62" customFormat="1" ht="21">
      <c r="A26" s="49">
        <v>45747</v>
      </c>
      <c r="B26" s="15" t="s">
        <v>0</v>
      </c>
      <c r="C26" s="16">
        <v>10000</v>
      </c>
      <c r="D26" s="41">
        <v>1.85</v>
      </c>
      <c r="E26" s="68">
        <f>C26*D26</f>
        <v>18500</v>
      </c>
      <c r="F26" s="18">
        <f>E26*0.002</f>
        <v>37</v>
      </c>
      <c r="G26" s="18">
        <f>E26*0.00006</f>
        <v>1.1100000000000001</v>
      </c>
      <c r="H26" s="18">
        <f>E26*0.00001</f>
        <v>0.18500000000000003</v>
      </c>
      <c r="I26" s="18">
        <f>(F26+G26+H26)*0.07</f>
        <v>2.6806500000000004</v>
      </c>
      <c r="J26" s="68">
        <f>E26+F26+I26+G26+H26</f>
        <v>18540.97565</v>
      </c>
      <c r="K26" s="21"/>
      <c r="L26" s="21"/>
      <c r="M26" s="25"/>
      <c r="N26" s="21"/>
      <c r="O26" s="21"/>
    </row>
    <row r="27" spans="1:15">
      <c r="A27" s="49">
        <v>45876</v>
      </c>
      <c r="B27" s="15" t="s">
        <v>2</v>
      </c>
      <c r="C27" s="16">
        <f>C26</f>
        <v>10000</v>
      </c>
      <c r="D27" s="26">
        <v>2.06</v>
      </c>
      <c r="E27" s="17">
        <f>C27*D27</f>
        <v>20600</v>
      </c>
      <c r="F27" s="27">
        <f>E27*0.002</f>
        <v>41.2</v>
      </c>
      <c r="G27" s="26">
        <f>E27*0.000068</f>
        <v>1.4008</v>
      </c>
      <c r="H27" s="26">
        <f>E27*0.00001</f>
        <v>0.20600000000000002</v>
      </c>
      <c r="I27" s="26">
        <f>(F27+G27+H27)*0.07</f>
        <v>2.9964760000000004</v>
      </c>
      <c r="J27" s="26">
        <f>E27-F27-G27-H27-I27</f>
        <v>20554.196724000001</v>
      </c>
      <c r="K27" s="1"/>
      <c r="L27" s="1"/>
      <c r="M27" s="1"/>
      <c r="N27" s="1"/>
      <c r="O27" s="1"/>
    </row>
    <row r="28" spans="1:15">
      <c r="A28" s="49" t="s">
        <v>3</v>
      </c>
      <c r="B28" s="30">
        <f>(D27-D26)/D26</f>
        <v>0.11351351351351349</v>
      </c>
      <c r="C28" s="16"/>
      <c r="D28" s="17"/>
      <c r="E28" s="18">
        <f>E27-E26</f>
        <v>2100</v>
      </c>
      <c r="F28" s="18"/>
      <c r="G28" s="18"/>
      <c r="H28" s="18"/>
      <c r="I28" s="18"/>
      <c r="J28" s="18">
        <f>J27-J26</f>
        <v>2013.221074000001</v>
      </c>
      <c r="K28" s="1"/>
      <c r="L28" s="1"/>
      <c r="M28" s="1"/>
      <c r="N28" s="1"/>
      <c r="O28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8" bestFit="1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45119</v>
      </c>
      <c r="B2" s="15" t="s">
        <v>0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0</v>
      </c>
      <c r="C3" s="10">
        <v>1800</v>
      </c>
      <c r="D3" s="46">
        <v>6</v>
      </c>
      <c r="E3" s="20">
        <f>C3*D3</f>
        <v>10800</v>
      </c>
      <c r="F3" s="20">
        <f>E3*0.002</f>
        <v>21.6</v>
      </c>
      <c r="G3" s="20">
        <f>E3*0.00006</f>
        <v>0.64800000000000002</v>
      </c>
      <c r="H3" s="20">
        <f>E3*0.00001</f>
        <v>0.10800000000000001</v>
      </c>
      <c r="I3" s="20">
        <f>(F3+G3+H3)*0.07</f>
        <v>1.5649200000000003</v>
      </c>
      <c r="J3" s="20">
        <f>E3+F3+I3+G3+H3</f>
        <v>10823.92092</v>
      </c>
    </row>
    <row r="4" spans="1:13" s="1" customFormat="1">
      <c r="A4" s="55"/>
      <c r="B4" s="12">
        <f>(D3-D2)/D2</f>
        <v>-0.47368421052631582</v>
      </c>
      <c r="C4" s="10">
        <f>SUM(C2:C3)</f>
        <v>5400</v>
      </c>
      <c r="D4" s="63">
        <f>E4/C4</f>
        <v>9.6</v>
      </c>
      <c r="E4" s="10">
        <f t="shared" ref="E4:J4" si="0">SUM(E2:E3)</f>
        <v>51840</v>
      </c>
      <c r="F4" s="10">
        <f t="shared" si="0"/>
        <v>103.68</v>
      </c>
      <c r="G4" s="10">
        <f t="shared" si="0"/>
        <v>3.1104000000000003</v>
      </c>
      <c r="H4" s="10">
        <f t="shared" si="0"/>
        <v>0.51840000000000008</v>
      </c>
      <c r="I4" s="10">
        <f t="shared" si="0"/>
        <v>7.5116160000000001</v>
      </c>
      <c r="J4" s="10">
        <f t="shared" si="0"/>
        <v>51954.820416000002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>
      <c r="A6" s="55">
        <v>45119</v>
      </c>
      <c r="B6" s="13" t="s">
        <v>0</v>
      </c>
      <c r="C6" s="10">
        <v>3600</v>
      </c>
      <c r="D6" s="46">
        <v>11.4</v>
      </c>
      <c r="E6" s="20">
        <f>C6*D6</f>
        <v>41040</v>
      </c>
      <c r="F6" s="20">
        <f>E6*0.002</f>
        <v>82.08</v>
      </c>
      <c r="G6" s="20">
        <f>E6*0.00006</f>
        <v>2.4624000000000001</v>
      </c>
      <c r="H6" s="20">
        <f>E6*0.00001</f>
        <v>0.41040000000000004</v>
      </c>
      <c r="I6" s="20">
        <f>(F6+G6+H6)*0.07</f>
        <v>5.9466960000000002</v>
      </c>
      <c r="J6" s="20">
        <f>E6+F6+I6+G6+H6</f>
        <v>41130.899495999998</v>
      </c>
      <c r="M6" s="21"/>
    </row>
    <row r="7" spans="1:13">
      <c r="A7" s="55">
        <v>44853</v>
      </c>
      <c r="B7" s="13" t="s">
        <v>2</v>
      </c>
      <c r="C7" s="10">
        <f>C6</f>
        <v>3600</v>
      </c>
      <c r="D7" s="34">
        <v>7</v>
      </c>
      <c r="E7" s="11">
        <f>C7*D7</f>
        <v>25200</v>
      </c>
      <c r="F7" s="35">
        <f>E7*0.002</f>
        <v>50.4</v>
      </c>
      <c r="G7" s="34">
        <f>E7*0.000068</f>
        <v>1.7136</v>
      </c>
      <c r="H7" s="34">
        <f>E7*0.00001</f>
        <v>0.252</v>
      </c>
      <c r="I7" s="34">
        <f>(F7+G7+H7)*0.07</f>
        <v>3.6655920000000002</v>
      </c>
      <c r="J7" s="34">
        <f>E7-F7-G7-H7-I7</f>
        <v>25143.968807999998</v>
      </c>
    </row>
    <row r="8" spans="1:13">
      <c r="A8" s="55"/>
      <c r="B8" s="12">
        <f>(D7-D6)/D6</f>
        <v>-0.38596491228070179</v>
      </c>
      <c r="C8" s="10"/>
      <c r="D8" s="11"/>
      <c r="E8" s="20">
        <f>E7-E6</f>
        <v>-15840</v>
      </c>
      <c r="F8" s="20"/>
      <c r="G8" s="20"/>
      <c r="H8" s="20"/>
      <c r="I8" s="20"/>
      <c r="J8" s="20">
        <f>J7-J6</f>
        <v>-15986.930688</v>
      </c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873F-5F0B-4599-8F07-1242EBE1E2BF}">
  <dimension ref="A1:N44"/>
  <sheetViews>
    <sheetView topLeftCell="A19" workbookViewId="0">
      <selection activeCell="A40" sqref="A40:XFD40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8.88671875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0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8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0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8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0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8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0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8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0</v>
      </c>
      <c r="C33" s="10">
        <v>1000</v>
      </c>
      <c r="D33" s="11">
        <v>24.75</v>
      </c>
      <c r="E33" s="20">
        <f>C33*D33</f>
        <v>24750</v>
      </c>
      <c r="F33" s="20">
        <f>E33*0.002</f>
        <v>49.5</v>
      </c>
      <c r="G33" s="20">
        <f>E33*0.000068</f>
        <v>1.6830000000000001</v>
      </c>
      <c r="H33" s="20">
        <f>E33*0.00001</f>
        <v>0.24750000000000003</v>
      </c>
      <c r="I33" s="20">
        <f>(F33+G33+H33)*0.07</f>
        <v>3.6001350000000003</v>
      </c>
      <c r="J33" s="20">
        <f>E33+F33+I33+G33+H33</f>
        <v>24805.030635000003</v>
      </c>
    </row>
    <row r="34" spans="1:14">
      <c r="B34" s="25">
        <f>(D33-D32)/D32</f>
        <v>-0.36129032258064514</v>
      </c>
      <c r="C34" s="22">
        <f>SUM(C32:C33)</f>
        <v>28000</v>
      </c>
      <c r="D34" s="64">
        <f>E34/C34</f>
        <v>38.25</v>
      </c>
      <c r="E34" s="22">
        <f t="shared" ref="E34:J34" si="12">SUM(E32:E33)</f>
        <v>1071000</v>
      </c>
      <c r="F34" s="22">
        <f t="shared" si="12"/>
        <v>2142</v>
      </c>
      <c r="G34" s="22">
        <f t="shared" si="12"/>
        <v>72.828000000000017</v>
      </c>
      <c r="H34" s="22">
        <f t="shared" si="12"/>
        <v>10.71</v>
      </c>
      <c r="I34" s="22">
        <f t="shared" si="12"/>
        <v>155.78765999999999</v>
      </c>
      <c r="J34" s="22">
        <f t="shared" si="12"/>
        <v>1073381.3256599999</v>
      </c>
      <c r="K34" s="25"/>
      <c r="M34" s="21"/>
    </row>
    <row r="35" spans="1:14" s="13" customFormat="1">
      <c r="A35" s="87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600000000000001">
      <c r="A36" s="49">
        <v>44846</v>
      </c>
      <c r="B36" s="15" t="s">
        <v>0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2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">
      <c r="A39" s="8">
        <v>45161</v>
      </c>
      <c r="C39" s="10">
        <f>C40</f>
        <v>3000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675</v>
      </c>
      <c r="K39" s="11"/>
      <c r="L39" s="13"/>
      <c r="M39" s="61"/>
      <c r="N39" s="61"/>
    </row>
    <row r="40" spans="1:14">
      <c r="A40" s="49">
        <v>44959</v>
      </c>
      <c r="B40" s="15" t="s">
        <v>0</v>
      </c>
      <c r="C40" s="16">
        <v>3000</v>
      </c>
      <c r="D40" s="17">
        <v>30.25</v>
      </c>
      <c r="E40" s="18">
        <f>C40*D40</f>
        <v>90750</v>
      </c>
      <c r="F40" s="18">
        <f>E40*0.002</f>
        <v>181.5</v>
      </c>
      <c r="G40" s="18">
        <f>E40*0.000068</f>
        <v>6.1710000000000003</v>
      </c>
      <c r="H40" s="18">
        <f>E40*0.00001</f>
        <v>0.90750000000000008</v>
      </c>
      <c r="I40" s="18">
        <f>(F40+G40+H40)*0.07</f>
        <v>13.200495</v>
      </c>
      <c r="J40" s="18">
        <f>E40+F40+I40+G40+H40</f>
        <v>90951.778995000001</v>
      </c>
    </row>
    <row r="41" spans="1:14">
      <c r="A41" s="55">
        <v>44853</v>
      </c>
      <c r="B41" s="13" t="s">
        <v>2</v>
      </c>
      <c r="C41" s="10">
        <f>C40</f>
        <v>3000</v>
      </c>
      <c r="D41" s="34">
        <v>30.75</v>
      </c>
      <c r="E41" s="11">
        <f>C41*D41</f>
        <v>92250</v>
      </c>
      <c r="F41" s="35">
        <f>E41*0.002</f>
        <v>184.5</v>
      </c>
      <c r="G41" s="34">
        <f>E41*0.000068</f>
        <v>6.2729999999999997</v>
      </c>
      <c r="H41" s="34">
        <f>E41*0.00001</f>
        <v>0.9225000000000001</v>
      </c>
      <c r="I41" s="34">
        <f>(F41+G41+H41)*0.07</f>
        <v>13.418685000000002</v>
      </c>
      <c r="J41" s="34">
        <f>E41-F41-G41-H41-I41</f>
        <v>92044.885815000001</v>
      </c>
    </row>
    <row r="42" spans="1:14">
      <c r="A42" s="55"/>
      <c r="B42" s="12">
        <f>J42/J40</f>
        <v>1.2018531490847403E-2</v>
      </c>
      <c r="C42" s="10"/>
      <c r="D42" s="11"/>
      <c r="E42" s="20">
        <f>E41-E40</f>
        <v>1500</v>
      </c>
      <c r="F42" s="20"/>
      <c r="G42" s="20"/>
      <c r="H42" s="20"/>
      <c r="I42" s="20"/>
      <c r="J42" s="20">
        <f>J41-J40</f>
        <v>1093.1068200000009</v>
      </c>
    </row>
    <row r="43" spans="1:14" s="62" customFormat="1" ht="21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>
      <c r="A44" s="55">
        <v>44959</v>
      </c>
      <c r="B44" s="13" t="s">
        <v>0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2"/>
  <sheetViews>
    <sheetView topLeftCell="A13" workbookViewId="0">
      <selection activeCell="D32" sqref="D32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44876</v>
      </c>
      <c r="B25" s="15" t="s">
        <v>0</v>
      </c>
      <c r="C25" s="16">
        <v>3000</v>
      </c>
      <c r="D25" s="17">
        <v>30.5</v>
      </c>
      <c r="E25" s="18">
        <f>C25*D25</f>
        <v>91500</v>
      </c>
      <c r="F25" s="18">
        <f>E25*0.002</f>
        <v>183</v>
      </c>
      <c r="G25" s="18">
        <f>E25*0.000068</f>
        <v>6.2219999999999995</v>
      </c>
      <c r="H25" s="18">
        <f>E25*0.00001</f>
        <v>0.91500000000000004</v>
      </c>
      <c r="I25" s="18">
        <f>(F25+G25+H25)*0.07</f>
        <v>13.309590000000002</v>
      </c>
      <c r="J25" s="18">
        <f>E25+F25+I25+G25+H25</f>
        <v>91703.446589999992</v>
      </c>
      <c r="M25" s="21"/>
    </row>
    <row r="26" spans="1:13">
      <c r="A26" s="88"/>
      <c r="B26" s="7">
        <f>(D25-D23)/D23</f>
        <v>-0.23270440251572327</v>
      </c>
      <c r="C26" s="5">
        <f>C24+C25</f>
        <v>18000</v>
      </c>
      <c r="D26" s="65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4"/>
      <c r="L26" s="25"/>
      <c r="M26" s="21"/>
    </row>
    <row r="27" spans="1:13">
      <c r="A27" s="49">
        <v>44887</v>
      </c>
      <c r="B27" s="15" t="s">
        <v>0</v>
      </c>
      <c r="C27" s="16">
        <v>3000</v>
      </c>
      <c r="D27" s="17">
        <v>31.5</v>
      </c>
      <c r="E27" s="18">
        <f>C27*D27</f>
        <v>94500</v>
      </c>
      <c r="F27" s="18">
        <f>E27*0.002</f>
        <v>189</v>
      </c>
      <c r="G27" s="18">
        <f>E27*0.000068</f>
        <v>6.4260000000000002</v>
      </c>
      <c r="H27" s="18">
        <f>E27*0.00001</f>
        <v>0.94500000000000006</v>
      </c>
      <c r="I27" s="18">
        <f>(F27+G27+H27)*0.07</f>
        <v>13.74597</v>
      </c>
      <c r="J27" s="18">
        <f>E27+F27+I27+G27+H27</f>
        <v>94710.116970000017</v>
      </c>
    </row>
    <row r="28" spans="1:13">
      <c r="A28" s="88"/>
      <c r="B28" s="7">
        <f>(D27-D26)/D26</f>
        <v>-0.27097396335583418</v>
      </c>
      <c r="C28" s="5">
        <f>SUM(C26:C27)</f>
        <v>21000</v>
      </c>
      <c r="D28" s="65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1"/>
    </row>
    <row r="29" spans="1:13">
      <c r="A29" s="49">
        <v>44959</v>
      </c>
      <c r="B29" s="15" t="s">
        <v>0</v>
      </c>
      <c r="C29" s="16">
        <v>3000</v>
      </c>
      <c r="D29" s="17">
        <v>30.25</v>
      </c>
      <c r="E29" s="18">
        <f>C29*D29</f>
        <v>90750</v>
      </c>
      <c r="F29" s="18">
        <f>E29*0.002</f>
        <v>181.5</v>
      </c>
      <c r="G29" s="18">
        <f>E29*0.000068</f>
        <v>6.1710000000000003</v>
      </c>
      <c r="H29" s="18">
        <f>E29*0.00001</f>
        <v>0.90750000000000008</v>
      </c>
      <c r="I29" s="18">
        <f>(F29+G29+H29)*0.07</f>
        <v>13.200495</v>
      </c>
      <c r="J29" s="18">
        <f>E29+F29+I29+G29+H29</f>
        <v>90951.778995000001</v>
      </c>
    </row>
    <row r="30" spans="1:13">
      <c r="A30" s="88"/>
      <c r="B30" s="7">
        <f>(D29-D28)/D28</f>
        <v>-0.27171109200343935</v>
      </c>
      <c r="C30" s="5">
        <f>SUM(C28:C29)</f>
        <v>24000</v>
      </c>
      <c r="D30" s="65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1"/>
    </row>
    <row r="31" spans="1:13">
      <c r="A31" s="55">
        <v>44959</v>
      </c>
      <c r="B31" s="13" t="s">
        <v>0</v>
      </c>
      <c r="C31" s="10">
        <v>3000</v>
      </c>
      <c r="D31" s="11">
        <v>30</v>
      </c>
      <c r="E31" s="20">
        <f>C31*D31</f>
        <v>90000</v>
      </c>
      <c r="F31" s="20">
        <f>E31*0.002</f>
        <v>180</v>
      </c>
      <c r="G31" s="20">
        <f>E31*0.000068</f>
        <v>6.12</v>
      </c>
      <c r="H31" s="20">
        <f>E31*0.00001</f>
        <v>0.9</v>
      </c>
      <c r="I31" s="20">
        <f>(F31+G31+H31)*0.07</f>
        <v>13.091400000000002</v>
      </c>
      <c r="J31" s="20">
        <f>E31+F31+I31+G31+H31</f>
        <v>90200.111399999994</v>
      </c>
    </row>
    <row r="32" spans="1:13">
      <c r="B32" s="25">
        <f>(D31-D30)/D30</f>
        <v>-0.25233644859813081</v>
      </c>
      <c r="C32" s="22">
        <f>SUM(C30:C31)</f>
        <v>27000</v>
      </c>
      <c r="D32" s="64">
        <f>E32/C32</f>
        <v>39</v>
      </c>
      <c r="E32" s="22">
        <f t="shared" ref="E32:J32" si="11">SUM(E30:E31)</f>
        <v>1053000</v>
      </c>
      <c r="F32" s="22">
        <f t="shared" si="11"/>
        <v>2106</v>
      </c>
      <c r="G32" s="22">
        <f t="shared" si="11"/>
        <v>71.604000000000013</v>
      </c>
      <c r="H32" s="22">
        <f t="shared" si="11"/>
        <v>10.530000000000001</v>
      </c>
      <c r="I32" s="22">
        <f t="shared" si="11"/>
        <v>153.16938000000002</v>
      </c>
      <c r="J32" s="22">
        <f t="shared" si="11"/>
        <v>1055341.3033799999</v>
      </c>
      <c r="K32" s="25"/>
      <c r="M32" s="21"/>
    </row>
    <row r="33" spans="1:14" s="13" customFormat="1">
      <c r="A33" s="87"/>
      <c r="B33" s="21"/>
      <c r="C33" s="21"/>
      <c r="D33" s="21"/>
      <c r="E33" s="21"/>
      <c r="F33" s="21"/>
      <c r="G33" s="21"/>
      <c r="H33" s="21"/>
      <c r="I33" s="21"/>
      <c r="J33" s="21"/>
    </row>
    <row r="34" spans="1:14" s="31" customFormat="1" ht="18.600000000000001">
      <c r="A34" s="49">
        <v>44846</v>
      </c>
      <c r="B34" s="15" t="s">
        <v>0</v>
      </c>
      <c r="C34" s="16">
        <v>3000</v>
      </c>
      <c r="D34" s="17">
        <v>27.75</v>
      </c>
      <c r="E34" s="18">
        <f>C34*D34</f>
        <v>83250</v>
      </c>
      <c r="F34" s="18">
        <f>E34*0.002</f>
        <v>166.5</v>
      </c>
      <c r="G34" s="18">
        <f>E34*0.000068</f>
        <v>5.6609999999999996</v>
      </c>
      <c r="H34" s="18">
        <f>E34*0.00001</f>
        <v>0.83250000000000002</v>
      </c>
      <c r="I34" s="18">
        <f>(F34+G34+H34)*0.07</f>
        <v>12.109545000000002</v>
      </c>
      <c r="J34" s="18">
        <f>E34+F34+I34+G34+H34</f>
        <v>83435.103044999996</v>
      </c>
      <c r="K34" s="32"/>
      <c r="L34" s="12"/>
      <c r="M34" s="12"/>
    </row>
    <row r="35" spans="1:14">
      <c r="A35" s="49">
        <v>44853</v>
      </c>
      <c r="B35" s="15" t="s">
        <v>2</v>
      </c>
      <c r="C35" s="16">
        <f>C34</f>
        <v>3000</v>
      </c>
      <c r="D35" s="26">
        <v>29.25</v>
      </c>
      <c r="E35" s="17">
        <f>C35*D35</f>
        <v>87750</v>
      </c>
      <c r="F35" s="27">
        <f>E35*0.002</f>
        <v>175.5</v>
      </c>
      <c r="G35" s="26">
        <f>E35*0.000068</f>
        <v>5.9669999999999996</v>
      </c>
      <c r="H35" s="26">
        <f>E35*0.00001</f>
        <v>0.87750000000000006</v>
      </c>
      <c r="I35" s="26">
        <f>(F35+G35+H35)*0.07</f>
        <v>12.764115000000002</v>
      </c>
      <c r="J35" s="26">
        <f>E35-F35-G35-H35-I35</f>
        <v>87554.891384999995</v>
      </c>
    </row>
    <row r="36" spans="1:14">
      <c r="A36" s="49">
        <f>DAYS360(A34,A35)</f>
        <v>7</v>
      </c>
      <c r="B36" s="30">
        <f>(D35-D34)/D34</f>
        <v>5.4054054054054057E-2</v>
      </c>
      <c r="C36" s="16"/>
      <c r="D36" s="17"/>
      <c r="E36" s="18">
        <f>E35-E34</f>
        <v>4500</v>
      </c>
      <c r="F36" s="18"/>
      <c r="G36" s="18"/>
      <c r="H36" s="18"/>
      <c r="I36" s="18"/>
      <c r="J36" s="18">
        <f>J35-J34</f>
        <v>4119.7883399999992</v>
      </c>
    </row>
    <row r="37" spans="1:14" s="62" customFormat="1" ht="21">
      <c r="A37" s="8">
        <v>45161</v>
      </c>
      <c r="C37" s="10">
        <f>C38</f>
        <v>3000</v>
      </c>
      <c r="D37" s="63">
        <v>0.25</v>
      </c>
      <c r="E37" s="59">
        <v>0</v>
      </c>
      <c r="F37" s="32">
        <v>0</v>
      </c>
      <c r="G37" s="59">
        <v>0</v>
      </c>
      <c r="H37" s="11">
        <f>G37-E37</f>
        <v>0</v>
      </c>
      <c r="I37" s="12">
        <v>0</v>
      </c>
      <c r="J37" s="60">
        <f>C37*D37*0.9</f>
        <v>675</v>
      </c>
      <c r="K37" s="11"/>
      <c r="L37" s="13"/>
      <c r="M37" s="61"/>
      <c r="N37" s="61"/>
    </row>
    <row r="38" spans="1:14">
      <c r="A38" s="49">
        <v>44854</v>
      </c>
      <c r="B38" s="15" t="s">
        <v>0</v>
      </c>
      <c r="C38" s="16">
        <v>3000</v>
      </c>
      <c r="D38" s="17">
        <v>27.75</v>
      </c>
      <c r="E38" s="18">
        <f>C38*D38</f>
        <v>83250</v>
      </c>
      <c r="F38" s="18">
        <f>E38*0.002</f>
        <v>166.5</v>
      </c>
      <c r="G38" s="18">
        <f>E38*0.000068</f>
        <v>5.6609999999999996</v>
      </c>
      <c r="H38" s="18">
        <f>E38*0.00001</f>
        <v>0.83250000000000002</v>
      </c>
      <c r="I38" s="18">
        <f>(F38+G38+H38)*0.07</f>
        <v>12.109545000000002</v>
      </c>
      <c r="J38" s="18">
        <f>E38+F38+I38+G38+H38</f>
        <v>83435.103044999996</v>
      </c>
      <c r="M38" s="21"/>
    </row>
    <row r="39" spans="1:14">
      <c r="A39" s="49">
        <v>45877</v>
      </c>
      <c r="B39" s="15" t="s">
        <v>2</v>
      </c>
      <c r="C39" s="16">
        <f>C38</f>
        <v>3000</v>
      </c>
      <c r="D39" s="26">
        <v>31</v>
      </c>
      <c r="E39" s="17">
        <f>C39*D39</f>
        <v>93000</v>
      </c>
      <c r="F39" s="27">
        <f>E39*0.002</f>
        <v>186</v>
      </c>
      <c r="G39" s="26">
        <f>E39*0.000068</f>
        <v>6.3239999999999998</v>
      </c>
      <c r="H39" s="26">
        <f>E39*0.00001</f>
        <v>0.93</v>
      </c>
      <c r="I39" s="26">
        <f>(F39+G39+H39)*0.07</f>
        <v>13.527780000000003</v>
      </c>
      <c r="J39" s="26">
        <f>E39-F39-G39-H39-I39</f>
        <v>92793.21822000001</v>
      </c>
    </row>
    <row r="40" spans="1:14">
      <c r="A40" s="49"/>
      <c r="B40" s="30">
        <f>J40/J38</f>
        <v>0.11216040771176126</v>
      </c>
      <c r="C40" s="16"/>
      <c r="D40" s="17"/>
      <c r="E40" s="18">
        <f>E39-E38</f>
        <v>9750</v>
      </c>
      <c r="F40" s="18"/>
      <c r="G40" s="18"/>
      <c r="H40" s="18"/>
      <c r="I40" s="18"/>
      <c r="J40" s="18">
        <f>J39-J38</f>
        <v>9358.1151750000136</v>
      </c>
    </row>
    <row r="41" spans="1:14" s="62" customFormat="1" ht="21">
      <c r="A41" s="8"/>
      <c r="C41" s="10"/>
      <c r="D41" s="63"/>
      <c r="E41" s="59"/>
      <c r="F41" s="32"/>
      <c r="G41" s="59"/>
      <c r="H41" s="11"/>
      <c r="I41" s="12"/>
      <c r="J41" s="60"/>
      <c r="K41" s="11"/>
      <c r="L41" s="13"/>
      <c r="M41" s="61"/>
      <c r="N41" s="61"/>
    </row>
    <row r="42" spans="1:14">
      <c r="A42" s="55"/>
      <c r="B42" s="13"/>
      <c r="C42" s="10"/>
      <c r="D42" s="11"/>
      <c r="E42" s="20"/>
      <c r="F42" s="20"/>
      <c r="G42" s="20"/>
      <c r="H42" s="20"/>
      <c r="I42" s="20"/>
      <c r="J42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0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0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0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0</v>
      </c>
      <c r="C7" s="10">
        <v>300</v>
      </c>
      <c r="D7" s="11">
        <v>207</v>
      </c>
      <c r="E7" s="20">
        <f>C7*D7</f>
        <v>62100</v>
      </c>
      <c r="F7" s="20">
        <f>E7*0.002</f>
        <v>124.2</v>
      </c>
      <c r="G7" s="20">
        <f>E7*0.00006</f>
        <v>3.726</v>
      </c>
      <c r="H7" s="20">
        <f>E7*0.00001</f>
        <v>0.621</v>
      </c>
      <c r="I7" s="20">
        <f>(F7+G7+H7)*0.07</f>
        <v>8.9982900000000008</v>
      </c>
      <c r="J7" s="20">
        <f>E7+F7+I7+G7+H7</f>
        <v>62237.545290000002</v>
      </c>
    </row>
    <row r="8" spans="1:13">
      <c r="B8" s="25">
        <f>(D7-D6)/D6</f>
        <v>-0.47989949748743721</v>
      </c>
      <c r="C8" s="22">
        <f>SUM(C6:C7)</f>
        <v>1200</v>
      </c>
      <c r="D8" s="67">
        <f>E8/C8</f>
        <v>350.25</v>
      </c>
      <c r="E8" s="22">
        <f t="shared" ref="E8:J8" si="2">SUM(E6:E7)</f>
        <v>420300</v>
      </c>
      <c r="F8" s="22">
        <f t="shared" si="2"/>
        <v>840.6</v>
      </c>
      <c r="G8" s="22">
        <f t="shared" si="2"/>
        <v>25.218</v>
      </c>
      <c r="H8" s="22">
        <f t="shared" si="2"/>
        <v>4.2030000000000012</v>
      </c>
      <c r="I8" s="22">
        <f t="shared" si="2"/>
        <v>60.901470000000003</v>
      </c>
      <c r="J8" s="22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0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0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0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0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0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0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0</v>
      </c>
      <c r="C13" s="10">
        <v>15000</v>
      </c>
      <c r="D13" s="63">
        <v>1.44</v>
      </c>
      <c r="E13" s="20">
        <f>C13*D13</f>
        <v>21600</v>
      </c>
      <c r="F13" s="20">
        <f>E13*0.002</f>
        <v>43.2</v>
      </c>
      <c r="G13" s="20">
        <f>E13*0.00006</f>
        <v>1.296</v>
      </c>
      <c r="H13" s="20">
        <f>E13*0.00001</f>
        <v>0.21600000000000003</v>
      </c>
      <c r="I13" s="20">
        <f>(F13+G13+H13)*0.07</f>
        <v>3.1298400000000006</v>
      </c>
      <c r="J13" s="20">
        <f>E13+F13+I13+G13+H13</f>
        <v>21647.841840000001</v>
      </c>
    </row>
    <row r="14" spans="1:13">
      <c r="B14" s="25">
        <f>(D13-D12)/D12</f>
        <v>-0.6785714285714286</v>
      </c>
      <c r="C14" s="22">
        <f>SUM(C12:C13)</f>
        <v>120000</v>
      </c>
      <c r="D14" s="64">
        <f>E14/C14</f>
        <v>4.0999999999999996</v>
      </c>
      <c r="E14" s="22">
        <f t="shared" ref="E14:J14" si="5">SUM(E12:E13)</f>
        <v>492000</v>
      </c>
      <c r="F14" s="22">
        <f t="shared" si="5"/>
        <v>984</v>
      </c>
      <c r="G14" s="22">
        <f t="shared" si="5"/>
        <v>29.520000000000003</v>
      </c>
      <c r="H14" s="22">
        <f t="shared" si="5"/>
        <v>4.9200000000000008</v>
      </c>
      <c r="I14" s="22">
        <f t="shared" si="5"/>
        <v>71.290800000000004</v>
      </c>
      <c r="J14" s="22">
        <f t="shared" si="5"/>
        <v>493089.73080000002</v>
      </c>
    </row>
    <row r="15" spans="1:13">
      <c r="A15" s="66">
        <v>44693</v>
      </c>
      <c r="B15" s="13" t="s">
        <v>0</v>
      </c>
      <c r="C15" s="10">
        <v>10000</v>
      </c>
      <c r="D15" s="63">
        <v>1.4</v>
      </c>
      <c r="E15" s="20">
        <f>C15*D15</f>
        <v>14000</v>
      </c>
      <c r="F15" s="20">
        <f>E15*0.002</f>
        <v>28</v>
      </c>
      <c r="G15" s="20">
        <f>E15*0.00006</f>
        <v>0.84</v>
      </c>
      <c r="H15" s="20">
        <f>E15*0.00001</f>
        <v>0.14000000000000001</v>
      </c>
      <c r="I15" s="20">
        <f>(F15+G15+H15)*0.07</f>
        <v>2.0286000000000004</v>
      </c>
      <c r="J15" s="20">
        <f>E15+F15+I15+G15+H15</f>
        <v>14031.008599999999</v>
      </c>
    </row>
    <row r="16" spans="1:13">
      <c r="B16" s="25">
        <f>(D15-D14)/D14</f>
        <v>-0.65853658536585369</v>
      </c>
      <c r="C16" s="22">
        <f>SUM(C14:C15)</f>
        <v>130000</v>
      </c>
      <c r="D16" s="64">
        <f>E16/C16</f>
        <v>3.8923076923076922</v>
      </c>
      <c r="E16" s="22">
        <f t="shared" ref="E16:J16" si="6">SUM(E14:E15)</f>
        <v>506000</v>
      </c>
      <c r="F16" s="22">
        <f t="shared" si="6"/>
        <v>1012</v>
      </c>
      <c r="G16" s="22">
        <f t="shared" si="6"/>
        <v>30.360000000000003</v>
      </c>
      <c r="H16" s="22">
        <f t="shared" si="6"/>
        <v>5.0600000000000005</v>
      </c>
      <c r="I16" s="22">
        <f t="shared" si="6"/>
        <v>73.319400000000002</v>
      </c>
      <c r="J16" s="22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0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0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0</v>
      </c>
      <c r="C7" s="10">
        <v>3000</v>
      </c>
      <c r="D7" s="46">
        <v>5</v>
      </c>
      <c r="E7" s="20">
        <f>C7*D7</f>
        <v>15000</v>
      </c>
      <c r="F7" s="20">
        <f>E7*0.002</f>
        <v>30</v>
      </c>
      <c r="G7" s="20">
        <f>E7*0.00006</f>
        <v>0.9</v>
      </c>
      <c r="H7" s="20">
        <f>E7*0.00001</f>
        <v>0.15000000000000002</v>
      </c>
      <c r="I7" s="20">
        <f>(F7+G7+H7)*0.07</f>
        <v>2.1735000000000002</v>
      </c>
      <c r="J7" s="20">
        <f>E7+F7+I7+G7+H7</f>
        <v>15033.2235</v>
      </c>
    </row>
    <row r="8" spans="1:13" s="1" customFormat="1">
      <c r="A8" s="55"/>
      <c r="B8" s="12">
        <f>(D7-D6)/D6</f>
        <v>-0.79838709677419351</v>
      </c>
      <c r="C8" s="10">
        <f>SUM(C6:C7)</f>
        <v>9000</v>
      </c>
      <c r="D8" s="63">
        <f>E8/C8</f>
        <v>18.2</v>
      </c>
      <c r="E8" s="10">
        <f t="shared" ref="E8:J8" si="2">SUM(E6:E7)</f>
        <v>163800</v>
      </c>
      <c r="F8" s="10">
        <f t="shared" si="2"/>
        <v>327.60000000000002</v>
      </c>
      <c r="G8" s="10">
        <f t="shared" si="2"/>
        <v>9.8280000000000012</v>
      </c>
      <c r="H8" s="10">
        <f t="shared" si="2"/>
        <v>1.6379999999999999</v>
      </c>
      <c r="I8" s="10">
        <f t="shared" si="2"/>
        <v>23.734620000000003</v>
      </c>
      <c r="J8" s="10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8" workbookViewId="0">
      <selection activeCell="D23" sqref="D2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0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0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1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1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1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0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1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0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0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0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0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2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3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1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14">
        <v>45875</v>
      </c>
      <c r="B20" s="15" t="s">
        <v>0</v>
      </c>
      <c r="C20" s="16">
        <v>2500</v>
      </c>
      <c r="D20" s="17">
        <v>12.6</v>
      </c>
      <c r="E20" s="18">
        <f>C20*D20</f>
        <v>31500</v>
      </c>
      <c r="F20" s="18">
        <f>E20*0.002</f>
        <v>63</v>
      </c>
      <c r="G20" s="18">
        <f>E20*0.000068</f>
        <v>2.1419999999999999</v>
      </c>
      <c r="H20" s="18">
        <f>E20*0.00001</f>
        <v>0.315</v>
      </c>
      <c r="I20" s="18">
        <f>(F20+G20+H20)*0.07</f>
        <v>4.5819900000000002</v>
      </c>
      <c r="J20" s="18">
        <f>E20+F20+I20+G20+H20</f>
        <v>31570.038989999997</v>
      </c>
      <c r="M20" s="21"/>
    </row>
    <row r="21" spans="1:13">
      <c r="A21" s="42"/>
      <c r="B21" s="7">
        <f>(D20-D19)/D19</f>
        <v>-0.56097560975609762</v>
      </c>
      <c r="C21" s="5">
        <f>SUM(C19:C20)</f>
        <v>17500</v>
      </c>
      <c r="D21" s="65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4"/>
      <c r="L21" s="25"/>
      <c r="M21" s="21"/>
    </row>
    <row r="22" spans="1:13">
      <c r="A22" s="8">
        <v>45875</v>
      </c>
      <c r="B22" s="13" t="s">
        <v>0</v>
      </c>
      <c r="C22" s="10">
        <v>2500</v>
      </c>
      <c r="D22" s="11">
        <v>12</v>
      </c>
      <c r="E22" s="20">
        <f>C22*D22</f>
        <v>30000</v>
      </c>
      <c r="F22" s="20">
        <f>E22*0.002</f>
        <v>60</v>
      </c>
      <c r="G22" s="20">
        <f>E22*0.000068</f>
        <v>2.04</v>
      </c>
      <c r="H22" s="20">
        <f>E22*0.00001</f>
        <v>0.30000000000000004</v>
      </c>
      <c r="I22" s="20">
        <f>(F22+G22+H22)*0.07</f>
        <v>4.3638000000000003</v>
      </c>
      <c r="J22" s="20">
        <f>E22+F22+I22+G22+H22</f>
        <v>30066.703799999999</v>
      </c>
      <c r="M22" s="21"/>
    </row>
    <row r="23" spans="1:13">
      <c r="A23" s="44"/>
      <c r="B23" s="25">
        <f>(D22-D21)/D21</f>
        <v>-0.54545454545454541</v>
      </c>
      <c r="C23" s="22">
        <f>SUM(C21:C22)</f>
        <v>20000</v>
      </c>
      <c r="D23" s="64">
        <f>E23/C23</f>
        <v>24.6</v>
      </c>
      <c r="E23" s="22">
        <f t="shared" ref="E23:J23" si="11">SUM(E21:E22)</f>
        <v>492000</v>
      </c>
      <c r="F23" s="22">
        <f t="shared" si="11"/>
        <v>984</v>
      </c>
      <c r="G23" s="22">
        <f t="shared" si="11"/>
        <v>33.455999999999996</v>
      </c>
      <c r="H23" s="22">
        <f t="shared" si="11"/>
        <v>4.92</v>
      </c>
      <c r="I23" s="22">
        <f t="shared" si="11"/>
        <v>71.566320000000005</v>
      </c>
      <c r="J23" s="22">
        <f t="shared" si="11"/>
        <v>493093.94232000003</v>
      </c>
      <c r="K23" s="24"/>
      <c r="L23" s="25"/>
      <c r="M23" s="21"/>
    </row>
    <row r="24" spans="1:13">
      <c r="C24" s="105" t="s">
        <v>38</v>
      </c>
    </row>
    <row r="25" spans="1:13">
      <c r="A25" s="14">
        <v>44641</v>
      </c>
      <c r="B25" s="15" t="s">
        <v>0</v>
      </c>
      <c r="C25" s="16">
        <v>3000</v>
      </c>
      <c r="D25" s="17">
        <v>24.5</v>
      </c>
      <c r="E25" s="18">
        <f>C25*D25</f>
        <v>73500</v>
      </c>
      <c r="F25" s="18">
        <f>E25*0.002</f>
        <v>147</v>
      </c>
      <c r="G25" s="18">
        <f>E25*0.000068</f>
        <v>4.9980000000000002</v>
      </c>
      <c r="H25" s="18">
        <f>E25*0.00001</f>
        <v>0.7350000000000001</v>
      </c>
      <c r="I25" s="18">
        <f>(F25+G25+H25)*0.07</f>
        <v>10.691310000000001</v>
      </c>
      <c r="J25" s="18">
        <f>E25+F25+I25+G25+H25</f>
        <v>73663.424310000002</v>
      </c>
      <c r="M25" s="21"/>
    </row>
    <row r="26" spans="1:13" s="13" customFormat="1">
      <c r="A26" s="14">
        <v>44867</v>
      </c>
      <c r="B26" s="15" t="s">
        <v>2</v>
      </c>
      <c r="C26" s="16">
        <f>C25</f>
        <v>3000</v>
      </c>
      <c r="D26" s="26">
        <v>16.100000000000001</v>
      </c>
      <c r="E26" s="17">
        <f>C26*D26</f>
        <v>48300.000000000007</v>
      </c>
      <c r="F26" s="27">
        <f>E26*0.002</f>
        <v>96.600000000000023</v>
      </c>
      <c r="G26" s="26">
        <f>E26*0.000068</f>
        <v>3.2844000000000007</v>
      </c>
      <c r="H26" s="26">
        <f>E26*0.00001</f>
        <v>0.4830000000000001</v>
      </c>
      <c r="I26" s="26">
        <f>(F26+G26+H26)*0.07</f>
        <v>7.025718000000003</v>
      </c>
      <c r="J26" s="26">
        <f>E26-F26-G26-H26-I26</f>
        <v>48192.606882000015</v>
      </c>
    </row>
    <row r="27" spans="1:13" s="31" customFormat="1" ht="18.600000000000001">
      <c r="A27" s="14" t="s">
        <v>3</v>
      </c>
      <c r="B27" s="7">
        <f>(D26-D25)/D25</f>
        <v>-0.3428571428571428</v>
      </c>
      <c r="C27" s="16"/>
      <c r="D27" s="17"/>
      <c r="E27" s="18">
        <f>E26-E25</f>
        <v>-25199.999999999993</v>
      </c>
      <c r="F27" s="18"/>
      <c r="G27" s="18"/>
      <c r="H27" s="18"/>
      <c r="I27" s="18"/>
      <c r="J27" s="18">
        <f>J26-J25</f>
        <v>-25470.817427999988</v>
      </c>
      <c r="K27" s="12"/>
    </row>
    <row r="28" spans="1:13" s="31" customFormat="1" ht="18.600000000000001">
      <c r="A28" s="8"/>
      <c r="B28" s="25"/>
      <c r="C28" s="10"/>
      <c r="D28" s="11"/>
      <c r="E28" s="20"/>
      <c r="F28" s="20"/>
      <c r="G28" s="20"/>
      <c r="H28" s="20"/>
      <c r="I28" s="20"/>
      <c r="J28" s="20"/>
      <c r="K28" s="12"/>
    </row>
    <row r="29" spans="1:13" s="13" customFormat="1">
      <c r="A29" s="39">
        <v>44372</v>
      </c>
      <c r="B29" s="15" t="s">
        <v>0</v>
      </c>
      <c r="C29" s="16">
        <v>1500</v>
      </c>
      <c r="D29" s="17">
        <v>24.5</v>
      </c>
      <c r="E29" s="18">
        <f>C29*D29</f>
        <v>36750</v>
      </c>
      <c r="F29" s="18">
        <f>E29*0.002</f>
        <v>73.5</v>
      </c>
      <c r="G29" s="18">
        <f>E29*0.00006</f>
        <v>2.2050000000000001</v>
      </c>
      <c r="H29" s="18">
        <f>E29*0.00001</f>
        <v>0.36750000000000005</v>
      </c>
      <c r="I29" s="18">
        <f>(F29+G29+H29)*0.07</f>
        <v>5.3250750000000009</v>
      </c>
      <c r="J29" s="18">
        <f>E29+F29+I29+G29+H29</f>
        <v>36831.397575000003</v>
      </c>
      <c r="K29" s="32"/>
      <c r="L29" s="11"/>
      <c r="M29" s="12"/>
    </row>
    <row r="30" spans="1:13" s="13" customFormat="1">
      <c r="A30" s="14">
        <v>44533</v>
      </c>
      <c r="B30" s="15" t="s">
        <v>2</v>
      </c>
      <c r="C30" s="16">
        <f>C29</f>
        <v>1500</v>
      </c>
      <c r="D30" s="26">
        <v>32</v>
      </c>
      <c r="E30" s="17">
        <f>C30*D30</f>
        <v>48000</v>
      </c>
      <c r="F30" s="27">
        <f>E30*0.002</f>
        <v>96</v>
      </c>
      <c r="G30" s="26">
        <f>E30*0.000068</f>
        <v>3.2639999999999998</v>
      </c>
      <c r="H30" s="26">
        <f>E30*0.00001</f>
        <v>0.48000000000000004</v>
      </c>
      <c r="I30" s="26">
        <f>(F30+G30+H30)*0.07</f>
        <v>6.9820800000000007</v>
      </c>
      <c r="J30" s="26">
        <f>E30-F30-G30-H30-I30</f>
        <v>47893.273919999992</v>
      </c>
    </row>
    <row r="31" spans="1:13" s="31" customFormat="1" ht="18.600000000000001">
      <c r="A31" s="14" t="s">
        <v>3</v>
      </c>
      <c r="B31" s="7">
        <f>(D30-D29)/D29</f>
        <v>0.30612244897959184</v>
      </c>
      <c r="C31" s="16"/>
      <c r="D31" s="17"/>
      <c r="E31" s="18">
        <f>E30-E29</f>
        <v>11250</v>
      </c>
      <c r="F31" s="18"/>
      <c r="G31" s="18"/>
      <c r="H31" s="18"/>
      <c r="I31" s="18"/>
      <c r="J31" s="18">
        <f>J30-J29</f>
        <v>11061.87634499999</v>
      </c>
      <c r="K31" s="12"/>
    </row>
    <row r="32" spans="1:13" s="13" customFormat="1">
      <c r="A32" s="39">
        <v>44372</v>
      </c>
      <c r="B32" s="15" t="s">
        <v>0</v>
      </c>
      <c r="C32" s="16">
        <v>1500</v>
      </c>
      <c r="D32" s="17">
        <v>24.5</v>
      </c>
      <c r="E32" s="18">
        <f>C32*D32</f>
        <v>36750</v>
      </c>
      <c r="F32" s="18">
        <f>E32*0.002</f>
        <v>73.5</v>
      </c>
      <c r="G32" s="18">
        <f>E32*0.00006</f>
        <v>2.2050000000000001</v>
      </c>
      <c r="H32" s="18">
        <f>E32*0.00001</f>
        <v>0.36750000000000005</v>
      </c>
      <c r="I32" s="18">
        <f>(F32+G32+H32)*0.07</f>
        <v>5.3250750000000009</v>
      </c>
      <c r="J32" s="18">
        <f>E32+F32+I32+G32+H32</f>
        <v>36831.397575000003</v>
      </c>
      <c r="K32" s="32"/>
      <c r="L32" s="11"/>
      <c r="M32" s="12"/>
    </row>
    <row r="33" spans="1:13" s="13" customFormat="1">
      <c r="A33" s="14">
        <v>44537</v>
      </c>
      <c r="B33" s="15" t="s">
        <v>2</v>
      </c>
      <c r="C33" s="16">
        <f>C32</f>
        <v>1500</v>
      </c>
      <c r="D33" s="26">
        <v>33</v>
      </c>
      <c r="E33" s="17">
        <f>C33*D33</f>
        <v>49500</v>
      </c>
      <c r="F33" s="27">
        <f>E33*0.002</f>
        <v>99</v>
      </c>
      <c r="G33" s="26">
        <f>E33*0.000068</f>
        <v>3.3660000000000001</v>
      </c>
      <c r="H33" s="26">
        <f>E33*0.00001</f>
        <v>0.49500000000000005</v>
      </c>
      <c r="I33" s="26">
        <f>(F33+G33+H33)*0.07</f>
        <v>7.2002700000000006</v>
      </c>
      <c r="J33" s="26">
        <f>E33-F33-G33-H33-I33</f>
        <v>49389.938729999994</v>
      </c>
    </row>
    <row r="34" spans="1:13" s="31" customFormat="1" ht="18.600000000000001">
      <c r="A34" s="14" t="s">
        <v>3</v>
      </c>
      <c r="B34" s="7">
        <f>(D33-D32)/D32</f>
        <v>0.34693877551020408</v>
      </c>
      <c r="C34" s="16"/>
      <c r="D34" s="17"/>
      <c r="E34" s="18">
        <f>E33-E32</f>
        <v>12750</v>
      </c>
      <c r="F34" s="18"/>
      <c r="G34" s="18"/>
      <c r="H34" s="18"/>
      <c r="I34" s="18"/>
      <c r="J34" s="18">
        <f>J33-J32</f>
        <v>12558.541154999992</v>
      </c>
      <c r="K34" s="12"/>
    </row>
    <row r="35" spans="1:13" s="13" customFormat="1">
      <c r="A35" s="39">
        <v>44372</v>
      </c>
      <c r="B35" s="15" t="s">
        <v>0</v>
      </c>
      <c r="C35" s="16">
        <v>1500</v>
      </c>
      <c r="D35" s="17">
        <v>31.5</v>
      </c>
      <c r="E35" s="18">
        <f>C35*D35</f>
        <v>47250</v>
      </c>
      <c r="F35" s="18">
        <f>E35*0.002</f>
        <v>94.5</v>
      </c>
      <c r="G35" s="18">
        <f>E35*0.00006</f>
        <v>2.835</v>
      </c>
      <c r="H35" s="18">
        <f>E35*0.00001</f>
        <v>0.47250000000000003</v>
      </c>
      <c r="I35" s="18">
        <f>(F35+G35+H35)*0.07</f>
        <v>6.8465249999999997</v>
      </c>
      <c r="J35" s="18">
        <f>E35+F35+I35+G35+H35</f>
        <v>47354.654025000003</v>
      </c>
      <c r="K35" s="32"/>
      <c r="L35" s="11"/>
      <c r="M35" s="12"/>
    </row>
    <row r="36" spans="1:13" s="13" customFormat="1">
      <c r="A36" s="14">
        <v>44574</v>
      </c>
      <c r="B36" s="15" t="s">
        <v>2</v>
      </c>
      <c r="C36" s="16">
        <f>C35</f>
        <v>1500</v>
      </c>
      <c r="D36" s="26">
        <v>33</v>
      </c>
      <c r="E36" s="17">
        <f>C36*D36</f>
        <v>49500</v>
      </c>
      <c r="F36" s="27">
        <f>E36*0.002</f>
        <v>99</v>
      </c>
      <c r="G36" s="26">
        <f>E36*0.000068</f>
        <v>3.3660000000000001</v>
      </c>
      <c r="H36" s="26">
        <f>E36*0.00001</f>
        <v>0.49500000000000005</v>
      </c>
      <c r="I36" s="26">
        <f>(F36+G36+H36)*0.07</f>
        <v>7.2002700000000006</v>
      </c>
      <c r="J36" s="26">
        <f>E36-F36-G36-H36-I36</f>
        <v>49389.938729999994</v>
      </c>
    </row>
    <row r="37" spans="1:13" s="31" customFormat="1" ht="18.600000000000001">
      <c r="A37" s="14" t="s">
        <v>3</v>
      </c>
      <c r="B37" s="7">
        <f>(D36-D35)/D35</f>
        <v>4.7619047619047616E-2</v>
      </c>
      <c r="C37" s="16"/>
      <c r="D37" s="17"/>
      <c r="E37" s="18">
        <f>E36-E35</f>
        <v>2250</v>
      </c>
      <c r="F37" s="18"/>
      <c r="G37" s="18"/>
      <c r="H37" s="18"/>
      <c r="I37" s="18"/>
      <c r="J37" s="18">
        <f>J36-J35</f>
        <v>2035.2847049999909</v>
      </c>
      <c r="K37" s="12"/>
    </row>
    <row r="38" spans="1:13" s="13" customFormat="1">
      <c r="A38" s="66">
        <v>44372</v>
      </c>
      <c r="B38" s="13" t="s">
        <v>0</v>
      </c>
      <c r="C38" s="10">
        <v>2500</v>
      </c>
      <c r="D38" s="11">
        <v>12.6</v>
      </c>
      <c r="E38" s="20">
        <f>C38*D38</f>
        <v>31500</v>
      </c>
      <c r="F38" s="20">
        <f>E38*0.002</f>
        <v>63</v>
      </c>
      <c r="G38" s="20">
        <f>E38*0.00006</f>
        <v>1.8900000000000001</v>
      </c>
      <c r="H38" s="20">
        <f>E38*0.00001</f>
        <v>0.315</v>
      </c>
      <c r="I38" s="20">
        <f>(F38+G38+H38)*0.07</f>
        <v>4.5643500000000001</v>
      </c>
      <c r="J38" s="20">
        <f>E38+F38+I38+G38+H38</f>
        <v>31569.769349999999</v>
      </c>
      <c r="K38" s="32"/>
      <c r="L38" s="11"/>
      <c r="M38" s="12"/>
    </row>
    <row r="39" spans="1:13" s="13" customFormat="1">
      <c r="A39" s="8">
        <v>44574</v>
      </c>
      <c r="B39" s="13" t="s">
        <v>2</v>
      </c>
      <c r="C39" s="10">
        <f>C38</f>
        <v>2500</v>
      </c>
      <c r="D39" s="34">
        <v>12.8</v>
      </c>
      <c r="E39" s="11">
        <f>C39*D39</f>
        <v>32000</v>
      </c>
      <c r="F39" s="35">
        <f>E39*0.002</f>
        <v>64</v>
      </c>
      <c r="G39" s="34">
        <f>E39*0.000068</f>
        <v>2.1760000000000002</v>
      </c>
      <c r="H39" s="34">
        <f>E39*0.00001</f>
        <v>0.32</v>
      </c>
      <c r="I39" s="34">
        <f>(F39+G39+H39)*0.07</f>
        <v>4.6547200000000002</v>
      </c>
      <c r="J39" s="34">
        <f>E39-F39-G39-H39-I39</f>
        <v>31928.849280000002</v>
      </c>
    </row>
    <row r="40" spans="1:13" s="31" customFormat="1" ht="18.600000000000001">
      <c r="A40" s="8" t="s">
        <v>3</v>
      </c>
      <c r="B40" s="25">
        <f>(D39-D38)/D38</f>
        <v>1.5873015873015959E-2</v>
      </c>
      <c r="C40" s="10"/>
      <c r="D40" s="11"/>
      <c r="E40" s="20">
        <f>E39-E38</f>
        <v>500</v>
      </c>
      <c r="F40" s="20"/>
      <c r="G40" s="20"/>
      <c r="H40" s="20"/>
      <c r="I40" s="20"/>
      <c r="J40" s="20">
        <f>J39-J38</f>
        <v>359.07993000000351</v>
      </c>
      <c r="K4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11.8867187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33</v>
      </c>
    </row>
    <row r="2" spans="1:11" s="19" customFormat="1" ht="15.6">
      <c r="A2" s="49">
        <v>45113</v>
      </c>
      <c r="B2" s="15" t="s">
        <v>0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0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45875</v>
      </c>
      <c r="B5" s="13" t="s">
        <v>0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25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8">
        <v>45875</v>
      </c>
      <c r="B7" s="13" t="s">
        <v>0</v>
      </c>
      <c r="C7" s="10">
        <v>5000</v>
      </c>
      <c r="D7" s="46">
        <v>6</v>
      </c>
      <c r="E7" s="20">
        <f>C7*D7</f>
        <v>30000</v>
      </c>
      <c r="F7" s="20">
        <f>E7*0.002</f>
        <v>60</v>
      </c>
      <c r="G7" s="20">
        <f>E7*0.000068</f>
        <v>2.04</v>
      </c>
      <c r="H7" s="20">
        <f>E7*0.00001</f>
        <v>0.30000000000000004</v>
      </c>
      <c r="I7" s="20">
        <f>(F7+G7+H7)*0.07</f>
        <v>4.3638000000000003</v>
      </c>
      <c r="J7" s="20">
        <f>E7+F7+I7+G7+H7</f>
        <v>30066.703799999999</v>
      </c>
    </row>
    <row r="8" spans="1:11" s="21" customFormat="1">
      <c r="A8" s="44"/>
      <c r="B8" s="25">
        <f>(D7-D6)/D6</f>
        <v>-0.16666666666666669</v>
      </c>
      <c r="C8" s="22">
        <f>SUM(C6:C7)</f>
        <v>30000</v>
      </c>
      <c r="D8" s="33">
        <f>E8/C8</f>
        <v>7</v>
      </c>
      <c r="E8" s="22">
        <f t="shared" ref="E8:J8" si="2">SUM(E6:E7)</f>
        <v>210000</v>
      </c>
      <c r="F8" s="22">
        <f t="shared" si="2"/>
        <v>420</v>
      </c>
      <c r="G8" s="22">
        <f t="shared" si="2"/>
        <v>13.675999999999998</v>
      </c>
      <c r="H8" s="22">
        <f t="shared" si="2"/>
        <v>2.1000000000000005</v>
      </c>
      <c r="I8" s="22">
        <f t="shared" si="2"/>
        <v>30.504320000000007</v>
      </c>
      <c r="J8" s="22">
        <f t="shared" si="2"/>
        <v>210466.28031999996</v>
      </c>
      <c r="K8" s="25"/>
    </row>
    <row r="9" spans="1:11" s="21" customFormat="1">
      <c r="A9" s="14"/>
      <c r="B9" s="15"/>
      <c r="C9" s="16"/>
      <c r="D9" s="41"/>
      <c r="E9" s="18"/>
      <c r="F9" s="18"/>
      <c r="G9" s="18"/>
      <c r="H9" s="18"/>
      <c r="I9" s="18"/>
      <c r="J9" s="18"/>
    </row>
    <row r="10" spans="1:11" s="21" customFormat="1">
      <c r="A10" s="14">
        <v>45272</v>
      </c>
      <c r="B10" s="15" t="s">
        <v>0</v>
      </c>
      <c r="C10" s="16">
        <v>2500</v>
      </c>
      <c r="D10" s="41">
        <v>6.35</v>
      </c>
      <c r="E10" s="18">
        <f>C10*D10</f>
        <v>15875</v>
      </c>
      <c r="F10" s="18">
        <f>E10*0.002</f>
        <v>31.75</v>
      </c>
      <c r="G10" s="18">
        <f>E10*0.000068</f>
        <v>1.0794999999999999</v>
      </c>
      <c r="H10" s="18">
        <f>E10*0.00001</f>
        <v>0.15875</v>
      </c>
      <c r="I10" s="18">
        <f>(F10+G10+H10)*0.07</f>
        <v>2.3091775000000001</v>
      </c>
      <c r="J10" s="18">
        <f>E10+F10+I10+G10+H10</f>
        <v>15910.2974275</v>
      </c>
    </row>
    <row r="11" spans="1:11" s="13" customFormat="1">
      <c r="A11" s="14">
        <v>44867</v>
      </c>
      <c r="B11" s="15" t="s">
        <v>2</v>
      </c>
      <c r="C11" s="16">
        <f>C10</f>
        <v>2500</v>
      </c>
      <c r="D11" s="26">
        <v>6.7</v>
      </c>
      <c r="E11" s="17">
        <f>C11*D11</f>
        <v>16750</v>
      </c>
      <c r="F11" s="27">
        <f>E11*0.002</f>
        <v>33.5</v>
      </c>
      <c r="G11" s="26">
        <f>E11*0.000068</f>
        <v>1.139</v>
      </c>
      <c r="H11" s="26">
        <f>E11*0.00001</f>
        <v>0.16750000000000001</v>
      </c>
      <c r="I11" s="26">
        <f>(F11+G11+H11)*0.07</f>
        <v>2.436455</v>
      </c>
      <c r="J11" s="26">
        <f>E11-F11-G11-H11-I11</f>
        <v>16712.757045000002</v>
      </c>
    </row>
    <row r="12" spans="1:11" s="31" customFormat="1" ht="18.600000000000001">
      <c r="A12" s="14" t="s">
        <v>3</v>
      </c>
      <c r="B12" s="7">
        <f>J12/J10</f>
        <v>5.043649379633839E-2</v>
      </c>
      <c r="C12" s="16"/>
      <c r="D12" s="17"/>
      <c r="E12" s="18">
        <f>E11-E10</f>
        <v>875</v>
      </c>
      <c r="F12" s="18"/>
      <c r="G12" s="18"/>
      <c r="H12" s="18"/>
      <c r="I12" s="18"/>
      <c r="J12" s="18">
        <f>J11-J10</f>
        <v>802.45961750000242</v>
      </c>
      <c r="K12" s="12"/>
    </row>
    <row r="13" spans="1:11" s="21" customFormat="1">
      <c r="A13" s="14">
        <v>45218</v>
      </c>
      <c r="B13" s="15" t="s">
        <v>0</v>
      </c>
      <c r="C13" s="16">
        <v>2500</v>
      </c>
      <c r="D13" s="41">
        <v>6.6</v>
      </c>
      <c r="E13" s="18">
        <f>C13*D13</f>
        <v>16500</v>
      </c>
      <c r="F13" s="18">
        <f>E13*0.002</f>
        <v>33</v>
      </c>
      <c r="G13" s="18">
        <f>E13*0.000068</f>
        <v>1.1219999999999999</v>
      </c>
      <c r="H13" s="18">
        <f>E13*0.00001</f>
        <v>0.16500000000000001</v>
      </c>
      <c r="I13" s="18">
        <f>(F13+G13+H13)*0.07</f>
        <v>2.4000900000000001</v>
      </c>
      <c r="J13" s="18">
        <f>E13+F13+I13+G13+H13</f>
        <v>16536.687089999999</v>
      </c>
    </row>
    <row r="14" spans="1:11" s="13" customFormat="1">
      <c r="A14" s="14">
        <v>45295</v>
      </c>
      <c r="B14" s="15" t="s">
        <v>2</v>
      </c>
      <c r="C14" s="16">
        <f>C13</f>
        <v>2500</v>
      </c>
      <c r="D14" s="26">
        <v>7</v>
      </c>
      <c r="E14" s="17">
        <f>C14*D14</f>
        <v>17500</v>
      </c>
      <c r="F14" s="27">
        <f>E14*0.002</f>
        <v>35</v>
      </c>
      <c r="G14" s="26">
        <f>E14*0.000068</f>
        <v>1.19</v>
      </c>
      <c r="H14" s="26">
        <f>E14*0.00001</f>
        <v>0.17500000000000002</v>
      </c>
      <c r="I14" s="26">
        <f>(F14+G14+H14)*0.07</f>
        <v>2.54555</v>
      </c>
      <c r="J14" s="26">
        <f>E14-F14-G14-H14-I14</f>
        <v>17461.089450000003</v>
      </c>
    </row>
    <row r="15" spans="1:11" s="31" customFormat="1" ht="18.600000000000001">
      <c r="A15" s="14" t="s">
        <v>3</v>
      </c>
      <c r="B15" s="7">
        <f>J15/J13</f>
        <v>5.5900093831914174E-2</v>
      </c>
      <c r="C15" s="16"/>
      <c r="D15" s="17"/>
      <c r="E15" s="18">
        <f>E14-E13</f>
        <v>1000</v>
      </c>
      <c r="F15" s="18"/>
      <c r="G15" s="18"/>
      <c r="H15" s="18"/>
      <c r="I15" s="18"/>
      <c r="J15" s="18">
        <f>J14-J13</f>
        <v>924.40236000000368</v>
      </c>
      <c r="K15" s="12"/>
    </row>
    <row r="16" spans="1:11" s="21" customFormat="1">
      <c r="A16" s="14">
        <v>45132</v>
      </c>
      <c r="B16" s="15" t="s">
        <v>0</v>
      </c>
      <c r="C16" s="16">
        <v>2500</v>
      </c>
      <c r="D16" s="41">
        <v>7.45</v>
      </c>
      <c r="E16" s="18">
        <f>C16*D16</f>
        <v>18625</v>
      </c>
      <c r="F16" s="18">
        <f>E16*0.002</f>
        <v>37.25</v>
      </c>
      <c r="G16" s="18">
        <f>E16*0.000068</f>
        <v>1.2665</v>
      </c>
      <c r="H16" s="18">
        <f>E16*0.00001</f>
        <v>0.18625000000000003</v>
      </c>
      <c r="I16" s="18">
        <f>(F16+G16+H16)*0.07</f>
        <v>2.7091925000000003</v>
      </c>
      <c r="J16" s="18">
        <f>E16+F16+I16+G16+H16</f>
        <v>18666.411942499999</v>
      </c>
    </row>
    <row r="17" spans="1:11" s="13" customFormat="1">
      <c r="A17" s="8">
        <v>45295</v>
      </c>
      <c r="B17" s="13" t="s">
        <v>2</v>
      </c>
      <c r="C17" s="10">
        <f>C16</f>
        <v>2500</v>
      </c>
      <c r="D17" s="34">
        <v>7.9</v>
      </c>
      <c r="E17" s="11">
        <f>C17*D17</f>
        <v>19750</v>
      </c>
      <c r="F17" s="35">
        <f>E17*0.002</f>
        <v>39.5</v>
      </c>
      <c r="G17" s="34">
        <f>E17*0.000068</f>
        <v>1.343</v>
      </c>
      <c r="H17" s="34">
        <f>E17*0.00001</f>
        <v>0.19750000000000001</v>
      </c>
      <c r="I17" s="34">
        <f>(F17+G17+H17)*0.07</f>
        <v>2.8728350000000002</v>
      </c>
      <c r="J17" s="34">
        <f>E17-F17-G17-H17-I17</f>
        <v>19706.086665000003</v>
      </c>
    </row>
    <row r="18" spans="1:11" s="31" customFormat="1" ht="18.600000000000001">
      <c r="A18" s="8" t="s">
        <v>3</v>
      </c>
      <c r="B18" s="25">
        <f>J18/J16</f>
        <v>5.5697620180172644E-2</v>
      </c>
      <c r="C18" s="10"/>
      <c r="D18" s="11"/>
      <c r="E18" s="20">
        <f>E17-E16</f>
        <v>1125</v>
      </c>
      <c r="F18" s="20"/>
      <c r="G18" s="20"/>
      <c r="H18" s="20"/>
      <c r="I18" s="20"/>
      <c r="J18" s="20">
        <f>J17-J16</f>
        <v>1039.6747225000036</v>
      </c>
      <c r="K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A3" sqref="A3:XF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5546875" style="21" bestFit="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0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0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0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" customFormat="1">
      <c r="A7" s="49">
        <v>45712</v>
      </c>
      <c r="B7" s="15" t="s">
        <v>2</v>
      </c>
      <c r="C7" s="16">
        <f>C6</f>
        <v>36000</v>
      </c>
      <c r="D7" s="26">
        <v>2.94</v>
      </c>
      <c r="E7" s="17">
        <f>C7*D7</f>
        <v>105840</v>
      </c>
      <c r="F7" s="27">
        <f>E7*0.002</f>
        <v>211.68</v>
      </c>
      <c r="G7" s="26">
        <f>E7*0.000068</f>
        <v>7.19712</v>
      </c>
      <c r="H7" s="26">
        <f>E7*0.00001</f>
        <v>1.0584</v>
      </c>
      <c r="I7" s="26">
        <f>(F7+G7+H7)*0.07</f>
        <v>15.395486400000003</v>
      </c>
      <c r="J7" s="26">
        <f>E7-F7-G7-H7-I7</f>
        <v>105604.66899360002</v>
      </c>
    </row>
    <row r="8" spans="1:14" s="1" customFormat="1">
      <c r="A8" s="49" t="s">
        <v>3</v>
      </c>
      <c r="B8" s="15"/>
      <c r="C8" s="16"/>
      <c r="D8" s="17"/>
      <c r="E8" s="18">
        <f>E7-E6</f>
        <v>-261360</v>
      </c>
      <c r="F8" s="18"/>
      <c r="G8" s="18"/>
      <c r="H8" s="18"/>
      <c r="I8" s="18"/>
      <c r="J8" s="18">
        <f>J7-J6</f>
        <v>-262408.64228639996</v>
      </c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0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2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3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tabSelected="1" topLeftCell="A6" workbookViewId="0">
      <selection activeCell="C10" sqref="C10"/>
    </sheetView>
  </sheetViews>
  <sheetFormatPr defaultColWidth="8.88671875" defaultRowHeight="13.8"/>
  <cols>
    <col min="1" max="1" width="10.6640625" style="87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9.33203125" style="21" bestFit="1" customWidth="1"/>
    <col min="12" max="12" width="8.88671875" style="25"/>
    <col min="13" max="16384" width="8.88671875" style="21"/>
  </cols>
  <sheetData>
    <row r="1" spans="1:15">
      <c r="B1" s="21" t="s">
        <v>7</v>
      </c>
    </row>
    <row r="2" spans="1:15" s="13" customFormat="1">
      <c r="A2" s="49">
        <v>44362</v>
      </c>
      <c r="B2" s="15" t="s">
        <v>0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0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0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0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45812</v>
      </c>
      <c r="B9" s="13" t="s">
        <v>0</v>
      </c>
      <c r="C9" s="10">
        <v>2500</v>
      </c>
      <c r="D9" s="46">
        <v>11</v>
      </c>
      <c r="E9" s="20">
        <f>C9*D9</f>
        <v>27500</v>
      </c>
      <c r="F9" s="20">
        <f>E9*0.002</f>
        <v>55</v>
      </c>
      <c r="G9" s="20">
        <f>E9*0.00006</f>
        <v>1.6500000000000001</v>
      </c>
      <c r="H9" s="20">
        <f>E9*0.00001</f>
        <v>0.27500000000000002</v>
      </c>
      <c r="I9" s="20">
        <f>(F9+G9+H9)*0.07</f>
        <v>3.98475</v>
      </c>
      <c r="J9" s="20">
        <f>E9+F9+I9+G9+H9</f>
        <v>27560.909750000003</v>
      </c>
      <c r="K9" s="56">
        <v>12.5</v>
      </c>
      <c r="L9" s="57"/>
      <c r="M9" s="57"/>
      <c r="N9" s="57"/>
      <c r="O9" s="57"/>
    </row>
    <row r="10" spans="1:15" s="1" customFormat="1">
      <c r="A10" s="50"/>
      <c r="B10" s="3">
        <f>(D9-D8)/D8</f>
        <v>-0.6333333333333333</v>
      </c>
      <c r="C10" s="2">
        <f>SUM(C8:C9)</f>
        <v>12500</v>
      </c>
      <c r="D10" s="47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0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2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3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0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2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3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0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2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3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0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2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3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0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2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3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0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2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3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0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2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3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0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2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3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0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2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3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0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2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3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0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2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3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0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2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3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0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2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3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0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2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3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35</v>
      </c>
    </row>
    <row r="2" spans="1:14" s="13" customFormat="1">
      <c r="A2" s="39">
        <v>45175</v>
      </c>
      <c r="B2" s="15" t="s">
        <v>0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0</v>
      </c>
      <c r="C3" s="10">
        <v>2000</v>
      </c>
      <c r="D3" s="11">
        <v>9.5</v>
      </c>
      <c r="E3" s="20">
        <f>C3*D3</f>
        <v>19000</v>
      </c>
      <c r="F3" s="20">
        <f>E3*0.002</f>
        <v>38</v>
      </c>
      <c r="G3" s="20">
        <f>E3*0.00006</f>
        <v>1.1400000000000001</v>
      </c>
      <c r="H3" s="20">
        <f>E3*0.00001</f>
        <v>0.19</v>
      </c>
      <c r="I3" s="20">
        <f>(F3+G3+H3)*0.07</f>
        <v>2.7531000000000003</v>
      </c>
      <c r="J3" s="20">
        <f>E3+F3+I3+G3+H3</f>
        <v>19042.0831</v>
      </c>
      <c r="K3" s="32"/>
      <c r="L3" s="11"/>
      <c r="M3" s="12"/>
    </row>
    <row r="4" spans="1:14" s="62" customFormat="1" ht="21">
      <c r="A4" s="55"/>
      <c r="B4" s="75">
        <f>(D3-D2)/D2</f>
        <v>-0.63461538461538458</v>
      </c>
      <c r="C4" s="10">
        <f>SUM(C2:C3)</f>
        <v>3000</v>
      </c>
      <c r="D4" s="63">
        <f>E4/C4</f>
        <v>15</v>
      </c>
      <c r="E4" s="10">
        <f t="shared" ref="E4:J4" si="0">SUM(E2:E3)</f>
        <v>45000</v>
      </c>
      <c r="F4" s="10">
        <f t="shared" si="0"/>
        <v>90</v>
      </c>
      <c r="G4" s="10">
        <f t="shared" si="0"/>
        <v>2.7</v>
      </c>
      <c r="H4" s="10">
        <f t="shared" si="0"/>
        <v>0.45</v>
      </c>
      <c r="I4" s="10">
        <f t="shared" si="0"/>
        <v>6.5205000000000002</v>
      </c>
      <c r="J4" s="10">
        <f t="shared" si="0"/>
        <v>45099.6705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0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2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3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6"/>
  <sheetViews>
    <sheetView workbookViewId="0">
      <selection activeCell="D6" sqref="D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0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4" s="13" customFormat="1">
      <c r="A3" s="39">
        <v>45728</v>
      </c>
      <c r="B3" s="15" t="s">
        <v>0</v>
      </c>
      <c r="C3" s="16">
        <v>4000</v>
      </c>
      <c r="D3" s="17">
        <v>23.1</v>
      </c>
      <c r="E3" s="18">
        <f>C3*D3</f>
        <v>92400</v>
      </c>
      <c r="F3" s="18">
        <f>E3*0.002</f>
        <v>184.8</v>
      </c>
      <c r="G3" s="18">
        <f>E3*0.00006</f>
        <v>5.5440000000000005</v>
      </c>
      <c r="H3" s="18">
        <f>E3*0.00001</f>
        <v>0.92400000000000004</v>
      </c>
      <c r="I3" s="18">
        <f>(F3+G3+H3)*0.07</f>
        <v>13.388760000000003</v>
      </c>
      <c r="J3" s="18">
        <f>E3+F3+I3+G3+H3</f>
        <v>92604.656759999998</v>
      </c>
      <c r="K3" s="32"/>
      <c r="L3" s="11"/>
      <c r="M3" s="12"/>
    </row>
    <row r="4" spans="1:14" s="62" customFormat="1" ht="21">
      <c r="A4" s="49"/>
      <c r="B4" s="74">
        <f>(D3-D2)/D2</f>
        <v>-7.228915662650591E-2</v>
      </c>
      <c r="C4" s="16">
        <f>SUM(C2:C3)</f>
        <v>8000</v>
      </c>
      <c r="D4" s="40">
        <f>E4/C4</f>
        <v>24</v>
      </c>
      <c r="E4" s="16">
        <f t="shared" ref="E4:J4" si="0">SUM(E2:E3)</f>
        <v>192000</v>
      </c>
      <c r="F4" s="16">
        <f t="shared" si="0"/>
        <v>384</v>
      </c>
      <c r="G4" s="16">
        <f t="shared" si="0"/>
        <v>11.52</v>
      </c>
      <c r="H4" s="16">
        <f t="shared" si="0"/>
        <v>1.9200000000000002</v>
      </c>
      <c r="I4" s="16">
        <f t="shared" si="0"/>
        <v>27.820800000000006</v>
      </c>
      <c r="J4" s="16">
        <f t="shared" si="0"/>
        <v>192425.26079999999</v>
      </c>
      <c r="K4" s="11"/>
      <c r="L4" s="13"/>
      <c r="M4" s="61"/>
      <c r="N4" s="61"/>
    </row>
    <row r="5" spans="1:14" s="13" customFormat="1">
      <c r="A5" s="66">
        <v>45728</v>
      </c>
      <c r="B5" s="13" t="s">
        <v>0</v>
      </c>
      <c r="C5" s="10">
        <v>4000</v>
      </c>
      <c r="D5" s="11">
        <v>21</v>
      </c>
      <c r="E5" s="20">
        <f>C5*D5</f>
        <v>84000</v>
      </c>
      <c r="F5" s="20">
        <f>E5*0.002</f>
        <v>168</v>
      </c>
      <c r="G5" s="20">
        <f>E5*0.00006</f>
        <v>5.04</v>
      </c>
      <c r="H5" s="20">
        <f>E5*0.00001</f>
        <v>0.84000000000000008</v>
      </c>
      <c r="I5" s="20">
        <f>(F5+G5+H5)*0.07</f>
        <v>12.171600000000002</v>
      </c>
      <c r="J5" s="20">
        <f>E5+F5+I5+G5+H5</f>
        <v>84186.051599999992</v>
      </c>
      <c r="K5" s="32"/>
      <c r="L5" s="11"/>
      <c r="M5" s="12"/>
    </row>
    <row r="6" spans="1:14" s="62" customFormat="1" ht="21">
      <c r="A6" s="55"/>
      <c r="B6" s="75">
        <f>(D5-D4)/D4</f>
        <v>-0.125</v>
      </c>
      <c r="C6" s="10">
        <f>SUM(C4:C5)</f>
        <v>12000</v>
      </c>
      <c r="D6" s="63">
        <f>E6/C6</f>
        <v>23</v>
      </c>
      <c r="E6" s="10">
        <f t="shared" ref="E6:J6" si="1">SUM(E4:E5)</f>
        <v>276000</v>
      </c>
      <c r="F6" s="10">
        <f t="shared" si="1"/>
        <v>552</v>
      </c>
      <c r="G6" s="10">
        <f t="shared" si="1"/>
        <v>16.559999999999999</v>
      </c>
      <c r="H6" s="10">
        <f t="shared" si="1"/>
        <v>2.7600000000000002</v>
      </c>
      <c r="I6" s="10">
        <f t="shared" si="1"/>
        <v>39.992400000000004</v>
      </c>
      <c r="J6" s="10">
        <f t="shared" si="1"/>
        <v>276611.3124</v>
      </c>
      <c r="K6" s="11"/>
      <c r="L6" s="13"/>
      <c r="M6" s="61"/>
      <c r="N6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44466</v>
      </c>
      <c r="B2" s="15" t="s">
        <v>0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0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0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0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0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0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45793</v>
      </c>
      <c r="B13" s="13" t="s">
        <v>0</v>
      </c>
      <c r="C13" s="10">
        <v>10000</v>
      </c>
      <c r="D13" s="46">
        <v>4.5</v>
      </c>
      <c r="E13" s="20">
        <f>C13*D13</f>
        <v>45000</v>
      </c>
      <c r="F13" s="20">
        <f>E13*0.002</f>
        <v>90</v>
      </c>
      <c r="G13" s="20">
        <f>E13*0.000068</f>
        <v>3.06</v>
      </c>
      <c r="H13" s="20">
        <f>E13*0.00001</f>
        <v>0.45</v>
      </c>
      <c r="I13" s="20">
        <f>(F13+G13+H13)*0.07</f>
        <v>6.545700000000001</v>
      </c>
      <c r="J13" s="20">
        <f>E13+F13+I13+G13+H13</f>
        <v>45100.055699999997</v>
      </c>
    </row>
    <row r="14" spans="1:11" s="21" customFormat="1">
      <c r="A14" s="44"/>
      <c r="B14" s="73">
        <f>(D13-D12)/D12</f>
        <v>-0.48275862068965514</v>
      </c>
      <c r="C14" s="22">
        <f>C12+C13</f>
        <v>60000</v>
      </c>
      <c r="D14" s="33">
        <f>E14/C14</f>
        <v>8</v>
      </c>
      <c r="E14" s="22">
        <f t="shared" ref="E14:J14" si="5">E12+E13</f>
        <v>480000</v>
      </c>
      <c r="F14" s="22">
        <f t="shared" si="5"/>
        <v>960</v>
      </c>
      <c r="G14" s="22">
        <f t="shared" si="5"/>
        <v>31.911999999999999</v>
      </c>
      <c r="H14" s="22">
        <f t="shared" si="5"/>
        <v>4.8000000000000007</v>
      </c>
      <c r="I14" s="22">
        <f t="shared" si="5"/>
        <v>69.769840000000002</v>
      </c>
      <c r="J14" s="22">
        <f t="shared" si="5"/>
        <v>481066.48184000002</v>
      </c>
      <c r="K14" s="25"/>
    </row>
    <row r="16" spans="1:11" s="21" customFormat="1">
      <c r="A16" s="14">
        <v>45793</v>
      </c>
      <c r="B16" s="15" t="s">
        <v>0</v>
      </c>
      <c r="C16" s="16">
        <v>10000</v>
      </c>
      <c r="D16" s="41">
        <v>4.7</v>
      </c>
      <c r="E16" s="18">
        <f>C16*D16</f>
        <v>47000</v>
      </c>
      <c r="F16" s="18">
        <f>E16*0.002</f>
        <v>94</v>
      </c>
      <c r="G16" s="18">
        <f>E16*0.000068</f>
        <v>3.1960000000000002</v>
      </c>
      <c r="H16" s="18">
        <f>E16*0.00001</f>
        <v>0.47000000000000003</v>
      </c>
      <c r="I16" s="18">
        <f>(F16+G16+H16)*0.07</f>
        <v>6.8366200000000008</v>
      </c>
      <c r="J16" s="18">
        <f>E16+F16+I16+G16+H16</f>
        <v>47104.502620000007</v>
      </c>
    </row>
    <row r="17" spans="1:10">
      <c r="A17" s="49">
        <v>45868</v>
      </c>
      <c r="B17" s="15" t="s">
        <v>2</v>
      </c>
      <c r="C17" s="16">
        <f>C16</f>
        <v>10000</v>
      </c>
      <c r="D17" s="26">
        <v>5.5</v>
      </c>
      <c r="E17" s="17">
        <f>C17*D17</f>
        <v>55000</v>
      </c>
      <c r="F17" s="27">
        <f>E17*0.002</f>
        <v>110</v>
      </c>
      <c r="G17" s="26">
        <f>E17*0.000068</f>
        <v>3.7399999999999998</v>
      </c>
      <c r="H17" s="26">
        <f>E17*0.00001</f>
        <v>0.55000000000000004</v>
      </c>
      <c r="I17" s="26">
        <f>(F17+G17+H17)*0.07</f>
        <v>8.0003000000000011</v>
      </c>
      <c r="J17" s="26">
        <f>E17-F17-G17-H17-I17</f>
        <v>54877.709699999999</v>
      </c>
    </row>
    <row r="18" spans="1:10">
      <c r="A18" s="49" t="s">
        <v>3</v>
      </c>
      <c r="B18" s="15"/>
      <c r="C18" s="16"/>
      <c r="D18" s="17"/>
      <c r="E18" s="18">
        <f>E17-E16</f>
        <v>8000</v>
      </c>
      <c r="F18" s="18">
        <f t="shared" ref="F18:J18" si="6">F17-F16</f>
        <v>16</v>
      </c>
      <c r="G18" s="18">
        <f t="shared" si="6"/>
        <v>0.54399999999999959</v>
      </c>
      <c r="H18" s="18">
        <f t="shared" si="6"/>
        <v>8.0000000000000016E-2</v>
      </c>
      <c r="I18" s="18">
        <f t="shared" si="6"/>
        <v>1.1636800000000003</v>
      </c>
      <c r="J18" s="18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8.109375" style="21" bestFit="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36</v>
      </c>
    </row>
    <row r="2" spans="1:14" s="13" customFormat="1">
      <c r="A2" s="39">
        <v>44566</v>
      </c>
      <c r="B2" s="15" t="s">
        <v>0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0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45846</v>
      </c>
      <c r="B5" s="15" t="s">
        <v>0</v>
      </c>
      <c r="C5" s="16">
        <v>5000</v>
      </c>
      <c r="D5" s="41">
        <v>8.8000000000000007</v>
      </c>
      <c r="E5" s="18">
        <f>C5*D5</f>
        <v>44000</v>
      </c>
      <c r="F5" s="18">
        <f>E5*0.002</f>
        <v>88</v>
      </c>
      <c r="G5" s="18">
        <f>E5*0.000068</f>
        <v>2.992</v>
      </c>
      <c r="H5" s="18">
        <f>E5*0.00001</f>
        <v>0.44000000000000006</v>
      </c>
      <c r="I5" s="18">
        <f>(F5+G5+H5)*0.07</f>
        <v>6.400240000000001</v>
      </c>
      <c r="J5" s="18">
        <f>E5+F5+I5+G5+H5</f>
        <v>44097.832240000003</v>
      </c>
      <c r="M5" s="21"/>
    </row>
    <row r="6" spans="1:14" s="62" customFormat="1" ht="21">
      <c r="A6" s="42"/>
      <c r="B6" s="7">
        <f>(D5-D4)/D4</f>
        <v>-0.28455284552845528</v>
      </c>
      <c r="C6" s="5">
        <f>SUM(C4:C5)</f>
        <v>25000</v>
      </c>
      <c r="D6" s="36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5"/>
      <c r="L6" s="21"/>
      <c r="M6" s="21"/>
      <c r="N6" s="21"/>
    </row>
    <row r="7" spans="1:14">
      <c r="A7" s="8">
        <v>45846</v>
      </c>
      <c r="B7" s="13" t="s">
        <v>0</v>
      </c>
      <c r="C7" s="10">
        <v>5000</v>
      </c>
      <c r="D7" s="46">
        <v>8</v>
      </c>
      <c r="E7" s="20">
        <f>C7*D7</f>
        <v>40000</v>
      </c>
      <c r="F7" s="20">
        <f>E7*0.002</f>
        <v>80</v>
      </c>
      <c r="G7" s="20">
        <f>E7*0.000068</f>
        <v>2.72</v>
      </c>
      <c r="H7" s="20">
        <f>E7*0.00001</f>
        <v>0.4</v>
      </c>
      <c r="I7" s="20">
        <f>(F7+G7+H7)*0.07</f>
        <v>5.8184000000000005</v>
      </c>
      <c r="J7" s="20">
        <f>E7+F7+I7+G7+H7</f>
        <v>40088.938399999999</v>
      </c>
      <c r="M7" s="21"/>
    </row>
    <row r="8" spans="1:14" s="62" customFormat="1" ht="21">
      <c r="A8" s="44"/>
      <c r="B8" s="73">
        <f>(D7-D6)/D6</f>
        <v>-0.31034482758620685</v>
      </c>
      <c r="C8" s="22">
        <f>SUM(C6:C7)</f>
        <v>30000</v>
      </c>
      <c r="D8" s="33">
        <f>E8/C8</f>
        <v>11</v>
      </c>
      <c r="E8" s="22">
        <f t="shared" ref="E8:J8" si="2">SUM(E6:E7)</f>
        <v>330000</v>
      </c>
      <c r="F8" s="22">
        <f t="shared" si="2"/>
        <v>660</v>
      </c>
      <c r="G8" s="22">
        <f t="shared" si="2"/>
        <v>21.439999999999998</v>
      </c>
      <c r="H8" s="22">
        <f t="shared" si="2"/>
        <v>3.3</v>
      </c>
      <c r="I8" s="22">
        <f t="shared" si="2"/>
        <v>47.93180000000001</v>
      </c>
      <c r="J8" s="22">
        <f t="shared" si="2"/>
        <v>330732.67180000001</v>
      </c>
      <c r="K8" s="25"/>
      <c r="L8" s="21"/>
      <c r="M8" s="21"/>
      <c r="N8" s="21"/>
    </row>
    <row r="9" spans="1:14">
      <c r="A9" s="14"/>
      <c r="B9" s="15"/>
      <c r="C9" s="16"/>
      <c r="D9" s="41"/>
      <c r="E9" s="18"/>
      <c r="F9" s="18"/>
      <c r="G9" s="18"/>
      <c r="H9" s="18"/>
      <c r="I9" s="18"/>
      <c r="J9" s="18"/>
      <c r="M9" s="21"/>
    </row>
    <row r="10" spans="1:14" s="94" customFormat="1" ht="20.399999999999999">
      <c r="A10" s="49">
        <v>45524</v>
      </c>
      <c r="B10" s="97"/>
      <c r="C10" s="16">
        <v>5000</v>
      </c>
      <c r="D10" s="40">
        <v>0.193</v>
      </c>
      <c r="E10" s="98"/>
      <c r="F10" s="29"/>
      <c r="G10" s="98"/>
      <c r="H10" s="17"/>
      <c r="I10" s="99">
        <v>965</v>
      </c>
      <c r="J10" s="99">
        <v>868.5</v>
      </c>
      <c r="K10" s="11"/>
      <c r="L10" s="13"/>
      <c r="M10" s="61"/>
      <c r="N10" s="61"/>
    </row>
    <row r="11" spans="1:14" s="94" customFormat="1">
      <c r="A11" s="49">
        <v>44956</v>
      </c>
      <c r="B11" s="15" t="s">
        <v>0</v>
      </c>
      <c r="C11" s="16">
        <v>5000</v>
      </c>
      <c r="D11" s="41">
        <v>8.6</v>
      </c>
      <c r="E11" s="18">
        <v>43000</v>
      </c>
      <c r="F11" s="18">
        <v>86</v>
      </c>
      <c r="G11" s="18">
        <v>2.58</v>
      </c>
      <c r="H11" s="18">
        <v>0.43000000000000005</v>
      </c>
      <c r="I11" s="18">
        <v>6.2307000000000006</v>
      </c>
      <c r="J11" s="18">
        <v>43095.240700000002</v>
      </c>
      <c r="K11" s="1"/>
      <c r="L11" s="1"/>
      <c r="M11" s="1"/>
      <c r="N11" s="1"/>
    </row>
    <row r="12" spans="1:14" s="1" customFormat="1">
      <c r="A12" s="49">
        <v>45525</v>
      </c>
      <c r="B12" s="15" t="s">
        <v>2</v>
      </c>
      <c r="C12" s="16">
        <v>5000</v>
      </c>
      <c r="D12" s="26">
        <v>10.1</v>
      </c>
      <c r="E12" s="17">
        <v>50500</v>
      </c>
      <c r="F12" s="27">
        <v>101</v>
      </c>
      <c r="G12" s="26">
        <v>3.4340000000000002</v>
      </c>
      <c r="H12" s="26">
        <v>0.505</v>
      </c>
      <c r="I12" s="26">
        <v>7.3457300000000005</v>
      </c>
      <c r="J12" s="26">
        <v>50387.715270000001</v>
      </c>
    </row>
    <row r="13" spans="1:14" s="1" customFormat="1">
      <c r="A13" s="49"/>
      <c r="B13" s="15"/>
      <c r="C13" s="16"/>
      <c r="D13" s="26"/>
      <c r="E13" s="17"/>
      <c r="F13" s="27"/>
      <c r="G13" s="26"/>
      <c r="H13" s="26"/>
      <c r="I13" s="26"/>
      <c r="J13" s="26"/>
    </row>
    <row r="14" spans="1:14">
      <c r="A14" s="49" t="s">
        <v>3</v>
      </c>
      <c r="B14" s="15"/>
      <c r="C14" s="16"/>
      <c r="D14" s="17"/>
      <c r="E14" s="18">
        <v>7500</v>
      </c>
      <c r="F14" s="18"/>
      <c r="G14" s="18"/>
      <c r="H14" s="18"/>
      <c r="I14" s="18"/>
      <c r="J14" s="18">
        <v>7292.4745699999985</v>
      </c>
      <c r="K14" s="1"/>
      <c r="L14" s="1"/>
      <c r="M14" s="1"/>
      <c r="N14" s="1"/>
    </row>
    <row r="15" spans="1:14">
      <c r="A15" s="54"/>
      <c r="B15" s="94"/>
      <c r="C15" s="51"/>
      <c r="D15" s="52"/>
      <c r="E15" s="94"/>
      <c r="F15" s="94"/>
      <c r="G15" s="94"/>
      <c r="H15" s="94"/>
      <c r="I15" s="94"/>
      <c r="J15" s="100">
        <v>8160.9745699999985</v>
      </c>
      <c r="K15" s="1"/>
      <c r="L15" s="1"/>
      <c r="M15" s="1"/>
      <c r="N15" s="1"/>
    </row>
    <row r="16" spans="1:14" ht="20.399999999999999">
      <c r="A16" s="49">
        <v>45524</v>
      </c>
      <c r="B16" s="97"/>
      <c r="C16" s="16">
        <v>5000</v>
      </c>
      <c r="D16" s="40">
        <v>0.193</v>
      </c>
      <c r="E16" s="98"/>
      <c r="F16" s="29"/>
      <c r="G16" s="98"/>
      <c r="H16" s="17"/>
      <c r="I16" s="99">
        <v>965</v>
      </c>
      <c r="J16" s="99">
        <v>868.5</v>
      </c>
      <c r="K16" s="11"/>
      <c r="L16" s="13"/>
      <c r="M16" s="61"/>
      <c r="N16" s="61"/>
    </row>
    <row r="17" spans="1:14">
      <c r="A17" s="14">
        <v>45436</v>
      </c>
      <c r="B17" s="15" t="s">
        <v>0</v>
      </c>
      <c r="C17" s="16">
        <v>5000</v>
      </c>
      <c r="D17" s="96">
        <v>8.8000000000000007</v>
      </c>
      <c r="E17" s="18">
        <v>44000</v>
      </c>
      <c r="F17" s="18">
        <v>88</v>
      </c>
      <c r="G17" s="18">
        <v>2.992</v>
      </c>
      <c r="H17" s="18">
        <v>0.44000000000000006</v>
      </c>
      <c r="I17" s="18">
        <v>6.400240000000001</v>
      </c>
      <c r="J17" s="18">
        <v>44097.832240000003</v>
      </c>
      <c r="M17" s="21"/>
    </row>
    <row r="18" spans="1:14">
      <c r="A18" s="49">
        <v>45530</v>
      </c>
      <c r="B18" s="15" t="s">
        <v>2</v>
      </c>
      <c r="C18" s="16">
        <v>5000</v>
      </c>
      <c r="D18" s="26">
        <v>10.3</v>
      </c>
      <c r="E18" s="17">
        <v>51500</v>
      </c>
      <c r="F18" s="27">
        <v>103</v>
      </c>
      <c r="G18" s="26">
        <v>3.5019999999999998</v>
      </c>
      <c r="H18" s="26">
        <v>0.51500000000000001</v>
      </c>
      <c r="I18" s="26">
        <v>7.4911900000000005</v>
      </c>
      <c r="J18" s="26">
        <v>51385.49181</v>
      </c>
      <c r="K18" s="1"/>
      <c r="L18" s="1"/>
      <c r="M18" s="1"/>
      <c r="N18" s="1"/>
    </row>
    <row r="19" spans="1:14">
      <c r="A19" s="49"/>
      <c r="B19" s="30">
        <v>0.17045454545454544</v>
      </c>
      <c r="C19" s="16"/>
      <c r="D19" s="26"/>
      <c r="E19" s="17"/>
      <c r="F19" s="27"/>
      <c r="G19" s="26"/>
      <c r="H19" s="26"/>
      <c r="I19" s="26"/>
      <c r="J19" s="26"/>
      <c r="K19" s="1"/>
      <c r="L19" s="1"/>
      <c r="M19" s="1"/>
      <c r="N19" s="1"/>
    </row>
    <row r="20" spans="1:14">
      <c r="A20" s="49" t="s">
        <v>3</v>
      </c>
      <c r="B20" s="15"/>
      <c r="C20" s="16"/>
      <c r="D20" s="17"/>
      <c r="E20" s="18">
        <v>7500</v>
      </c>
      <c r="F20" s="18"/>
      <c r="G20" s="18"/>
      <c r="H20" s="18"/>
      <c r="I20" s="18"/>
      <c r="J20" s="18">
        <v>7287.6595699999962</v>
      </c>
      <c r="K20" s="1"/>
      <c r="L20" s="1"/>
      <c r="M20" s="1"/>
      <c r="N20" s="1"/>
    </row>
    <row r="21" spans="1:14">
      <c r="A21" s="54"/>
      <c r="B21" s="94"/>
      <c r="C21" s="51"/>
      <c r="D21" s="52"/>
      <c r="E21" s="94"/>
      <c r="F21" s="94"/>
      <c r="G21" s="94"/>
      <c r="H21" s="94"/>
      <c r="I21" s="94"/>
      <c r="J21" s="100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2" sqref="D22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21875" style="1" bestFit="1" customWidth="1"/>
    <col min="4" max="4" width="7.6640625" style="45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8</v>
      </c>
    </row>
    <row r="2" spans="1:11" s="19" customFormat="1" ht="15.6">
      <c r="A2" s="14">
        <v>43237</v>
      </c>
      <c r="B2" s="15" t="s">
        <v>0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0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0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5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0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0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0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1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1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1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0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0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0</v>
      </c>
      <c r="C21" s="10">
        <v>10000</v>
      </c>
      <c r="D21" s="46">
        <v>5.9</v>
      </c>
      <c r="E21" s="20">
        <f>C21*D21</f>
        <v>59000</v>
      </c>
      <c r="F21" s="20">
        <f>E21*0.002</f>
        <v>118</v>
      </c>
      <c r="G21" s="20">
        <f>E21*0.000068</f>
        <v>4.0119999999999996</v>
      </c>
      <c r="H21" s="20">
        <f>E21*0.00001</f>
        <v>0.59000000000000008</v>
      </c>
      <c r="I21" s="20">
        <f>(F21+G21+H21)*0.07</f>
        <v>8.5821400000000008</v>
      </c>
      <c r="J21" s="20">
        <f>E21+F21+I21+G21+H21</f>
        <v>59131.184139999998</v>
      </c>
    </row>
    <row r="22" spans="1:13" s="21" customFormat="1" ht="21">
      <c r="A22" s="9" t="s">
        <v>3</v>
      </c>
      <c r="B22" s="75">
        <f>(D21-D20)/D20</f>
        <v>-0.41414977244517992</v>
      </c>
      <c r="C22" s="22">
        <f>C20+C21</f>
        <v>130000</v>
      </c>
      <c r="D22" s="33">
        <f>E22/C22</f>
        <v>9.75</v>
      </c>
      <c r="E22" s="22">
        <f t="shared" ref="E22:J22" si="12">E20+E21</f>
        <v>1267500</v>
      </c>
      <c r="F22" s="22">
        <f t="shared" si="12"/>
        <v>2535</v>
      </c>
      <c r="G22" s="22">
        <f t="shared" si="12"/>
        <v>86.19</v>
      </c>
      <c r="H22" s="22">
        <f t="shared" si="12"/>
        <v>12.675000000000001</v>
      </c>
      <c r="I22" s="22">
        <f t="shared" si="12"/>
        <v>184.37055000000004</v>
      </c>
      <c r="J22" s="22">
        <f t="shared" si="12"/>
        <v>1270318.2355500001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0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2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0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2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0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2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10</v>
      </c>
    </row>
    <row r="2" spans="1:14" s="1" customFormat="1">
      <c r="A2" s="49">
        <v>45085</v>
      </c>
      <c r="B2" s="15" t="s">
        <v>0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0</v>
      </c>
      <c r="C3" s="10">
        <v>1200</v>
      </c>
      <c r="D3" s="11">
        <v>10</v>
      </c>
      <c r="E3" s="20">
        <f>C3*D3</f>
        <v>12000</v>
      </c>
      <c r="F3" s="20">
        <f>E3*0.002</f>
        <v>24</v>
      </c>
      <c r="G3" s="20">
        <f>E3*0.00006</f>
        <v>0.72</v>
      </c>
      <c r="H3" s="20">
        <f>E3*0.00001</f>
        <v>0.12000000000000001</v>
      </c>
      <c r="I3" s="20">
        <f>(F3+G3+H3)*0.07</f>
        <v>1.7388000000000001</v>
      </c>
      <c r="J3" s="20">
        <f>E3+F3+I3+G3+H3</f>
        <v>12026.578799999999</v>
      </c>
      <c r="K3" s="32"/>
      <c r="L3" s="11"/>
      <c r="M3" s="12"/>
    </row>
    <row r="4" spans="1:14" s="62" customFormat="1" ht="21">
      <c r="A4" s="55"/>
      <c r="B4" s="75">
        <f>(D3-D2)/D2</f>
        <v>-0.72972972972972971</v>
      </c>
      <c r="C4" s="10">
        <f>SUM(C2:C3)</f>
        <v>2400</v>
      </c>
      <c r="D4" s="63">
        <f>E4/C4</f>
        <v>23.5</v>
      </c>
      <c r="E4" s="10">
        <f t="shared" ref="E4:J4" si="0">SUM(E2:E3)</f>
        <v>56400</v>
      </c>
      <c r="F4" s="10">
        <f t="shared" si="0"/>
        <v>112.8</v>
      </c>
      <c r="G4" s="10">
        <f t="shared" si="0"/>
        <v>3.3840000000000003</v>
      </c>
      <c r="H4" s="10">
        <f t="shared" si="0"/>
        <v>0.56400000000000006</v>
      </c>
      <c r="I4" s="10">
        <f t="shared" si="0"/>
        <v>8.1723600000000012</v>
      </c>
      <c r="J4" s="10">
        <f t="shared" si="0"/>
        <v>56524.920360000004</v>
      </c>
      <c r="K4" s="11"/>
      <c r="L4" s="13"/>
      <c r="M4" s="61"/>
      <c r="N4" s="61"/>
    </row>
    <row r="6" spans="1:14" s="1" customFormat="1">
      <c r="A6" s="49">
        <v>45085</v>
      </c>
      <c r="B6" s="15" t="s">
        <v>0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2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3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11</v>
      </c>
    </row>
    <row r="2" spans="1:14" s="19" customFormat="1" ht="15.6">
      <c r="A2" s="49">
        <v>45155</v>
      </c>
      <c r="B2" s="15" t="s">
        <v>0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62" customFormat="1" ht="21">
      <c r="A3" s="39">
        <v>45460</v>
      </c>
      <c r="B3" s="15" t="s">
        <v>0</v>
      </c>
      <c r="C3" s="16">
        <v>2500</v>
      </c>
      <c r="D3" s="17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  <c r="N3" s="13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39">
        <v>45877</v>
      </c>
      <c r="B5" s="15" t="s">
        <v>0</v>
      </c>
      <c r="C5" s="16">
        <v>2500</v>
      </c>
      <c r="D5" s="17">
        <v>9.9</v>
      </c>
      <c r="E5" s="18">
        <f>C5*D5</f>
        <v>24750</v>
      </c>
      <c r="F5" s="18">
        <f>E5*0.002</f>
        <v>49.5</v>
      </c>
      <c r="G5" s="18">
        <f>E5*0.00006</f>
        <v>1.4850000000000001</v>
      </c>
      <c r="H5" s="18">
        <f>E5*0.00001</f>
        <v>0.24750000000000003</v>
      </c>
      <c r="I5" s="18">
        <f>(F5+G5+H5)*0.07</f>
        <v>3.5862750000000005</v>
      </c>
      <c r="J5" s="18">
        <f>E5+F5+I5+G5+H5</f>
        <v>24804.818775000003</v>
      </c>
      <c r="K5" s="32"/>
      <c r="L5" s="11"/>
      <c r="M5" s="12"/>
      <c r="N5" s="13"/>
    </row>
    <row r="6" spans="1:14" s="19" customFormat="1" ht="20.399999999999999">
      <c r="A6" s="49"/>
      <c r="B6" s="74">
        <f>(D5-D4)/D4</f>
        <v>-9.1743119266055037E-2</v>
      </c>
      <c r="C6" s="16">
        <f>SUM(C4:C5)</f>
        <v>15000</v>
      </c>
      <c r="D6" s="40">
        <f>E6/C6</f>
        <v>10.733333333333333</v>
      </c>
      <c r="E6" s="16">
        <f t="shared" ref="E6:J6" si="1">SUM(E4:E5)</f>
        <v>161000</v>
      </c>
      <c r="F6" s="16">
        <f t="shared" si="1"/>
        <v>322</v>
      </c>
      <c r="G6" s="16">
        <f t="shared" si="1"/>
        <v>9.66</v>
      </c>
      <c r="H6" s="16">
        <f t="shared" si="1"/>
        <v>1.61</v>
      </c>
      <c r="I6" s="16">
        <f t="shared" si="1"/>
        <v>23.328900000000001</v>
      </c>
      <c r="J6" s="16">
        <f t="shared" si="1"/>
        <v>161356.59890000001</v>
      </c>
      <c r="K6" s="11"/>
      <c r="L6" s="13"/>
      <c r="M6" s="61"/>
      <c r="N6" s="61"/>
    </row>
    <row r="7" spans="1:14" s="62" customFormat="1" ht="21">
      <c r="A7" s="39">
        <v>45882</v>
      </c>
      <c r="B7" s="15" t="s">
        <v>0</v>
      </c>
      <c r="C7" s="16">
        <v>2500</v>
      </c>
      <c r="D7" s="17">
        <v>9.8000000000000007</v>
      </c>
      <c r="E7" s="18">
        <f>C7*D7</f>
        <v>24500</v>
      </c>
      <c r="F7" s="18">
        <f>E7*0.002</f>
        <v>49</v>
      </c>
      <c r="G7" s="18">
        <f>E7*0.00006</f>
        <v>1.47</v>
      </c>
      <c r="H7" s="18">
        <f>E7*0.00001</f>
        <v>0.24500000000000002</v>
      </c>
      <c r="I7" s="18">
        <f>(F7+G7+H7)*0.07</f>
        <v>3.5500500000000001</v>
      </c>
      <c r="J7" s="18">
        <f>E7+F7+I7+G7+H7</f>
        <v>24554.265050000002</v>
      </c>
      <c r="K7" s="32"/>
      <c r="L7" s="11"/>
      <c r="M7" s="12"/>
      <c r="N7" s="13"/>
    </row>
    <row r="8" spans="1:14" s="19" customFormat="1" ht="20.399999999999999">
      <c r="A8" s="49"/>
      <c r="B8" s="74">
        <f>(D7-D6)/D6</f>
        <v>-8.6956521739130294E-2</v>
      </c>
      <c r="C8" s="16">
        <f>SUM(C6:C7)</f>
        <v>17500</v>
      </c>
      <c r="D8" s="40">
        <f>E8/C8</f>
        <v>10.6</v>
      </c>
      <c r="E8" s="16">
        <f t="shared" ref="E8:J8" si="2">SUM(E6:E7)</f>
        <v>185500</v>
      </c>
      <c r="F8" s="16">
        <f t="shared" si="2"/>
        <v>371</v>
      </c>
      <c r="G8" s="16">
        <f t="shared" si="2"/>
        <v>11.13</v>
      </c>
      <c r="H8" s="16">
        <f t="shared" si="2"/>
        <v>1.8550000000000002</v>
      </c>
      <c r="I8" s="16">
        <f t="shared" si="2"/>
        <v>26.87895</v>
      </c>
      <c r="J8" s="16">
        <f t="shared" si="2"/>
        <v>185910.86395000003</v>
      </c>
      <c r="K8" s="11"/>
      <c r="L8" s="13"/>
      <c r="M8" s="61"/>
      <c r="N8" s="61"/>
    </row>
    <row r="9" spans="1:14" s="62" customFormat="1" ht="21">
      <c r="A9" s="66">
        <v>45882</v>
      </c>
      <c r="B9" s="13" t="s">
        <v>0</v>
      </c>
      <c r="C9" s="10">
        <v>2500</v>
      </c>
      <c r="D9" s="11">
        <v>9.8000000000000007</v>
      </c>
      <c r="E9" s="20">
        <f>C9*D9</f>
        <v>24500</v>
      </c>
      <c r="F9" s="20">
        <f>E9*0.002</f>
        <v>49</v>
      </c>
      <c r="G9" s="20">
        <f>E9*0.00006</f>
        <v>1.47</v>
      </c>
      <c r="H9" s="20">
        <f>E9*0.00001</f>
        <v>0.24500000000000002</v>
      </c>
      <c r="I9" s="20">
        <f>(F9+G9+H9)*0.07</f>
        <v>3.5500500000000001</v>
      </c>
      <c r="J9" s="20">
        <f>E9+F9+I9+G9+H9</f>
        <v>24554.265050000002</v>
      </c>
      <c r="K9" s="32"/>
      <c r="L9" s="11"/>
      <c r="M9" s="12"/>
      <c r="N9" s="13"/>
    </row>
    <row r="10" spans="1:14" s="19" customFormat="1" ht="21">
      <c r="A10" s="55"/>
      <c r="B10" s="75">
        <f>(D9-D8)/D8</f>
        <v>-7.5471698113207447E-2</v>
      </c>
      <c r="C10" s="10">
        <f>SUM(C8:C9)</f>
        <v>20000</v>
      </c>
      <c r="D10" s="63">
        <f>E10/C10</f>
        <v>10.5</v>
      </c>
      <c r="E10" s="10">
        <f t="shared" ref="E10:J10" si="3">SUM(E8:E9)</f>
        <v>210000</v>
      </c>
      <c r="F10" s="10">
        <f t="shared" si="3"/>
        <v>420</v>
      </c>
      <c r="G10" s="10">
        <f t="shared" si="3"/>
        <v>12.600000000000001</v>
      </c>
      <c r="H10" s="10">
        <f t="shared" si="3"/>
        <v>2.1</v>
      </c>
      <c r="I10" s="10">
        <f t="shared" si="3"/>
        <v>30.428999999999998</v>
      </c>
      <c r="J10" s="10">
        <f t="shared" si="3"/>
        <v>210465.12900000002</v>
      </c>
      <c r="K10" s="11"/>
      <c r="L10" s="13"/>
      <c r="M10" s="61"/>
      <c r="N10" s="61"/>
    </row>
    <row r="11" spans="1:14" s="13" customFormat="1">
      <c r="A11" s="66"/>
      <c r="C11" s="10"/>
      <c r="D11" s="11"/>
      <c r="E11" s="20"/>
      <c r="F11" s="20"/>
      <c r="G11" s="20"/>
      <c r="H11" s="20"/>
      <c r="I11" s="20"/>
      <c r="J11" s="20"/>
      <c r="K11" s="32"/>
      <c r="L11" s="11"/>
      <c r="M11" s="12"/>
    </row>
    <row r="12" spans="1:14" s="31" customFormat="1" ht="21">
      <c r="A12" s="55">
        <v>45530</v>
      </c>
      <c r="B12" s="62"/>
      <c r="C12" s="10">
        <f>C3</f>
        <v>2500</v>
      </c>
      <c r="D12" s="63">
        <v>0.14330000000000001</v>
      </c>
      <c r="E12" s="59"/>
      <c r="F12" s="32"/>
      <c r="G12" s="59"/>
      <c r="H12" s="11"/>
      <c r="I12" s="60">
        <f>C12*D12</f>
        <v>358.25</v>
      </c>
      <c r="J12" s="60">
        <f>I12*0.9</f>
        <v>322.42500000000001</v>
      </c>
      <c r="K12" s="11"/>
      <c r="L12" s="13"/>
      <c r="M12" s="61"/>
      <c r="N12" s="61"/>
    </row>
    <row r="13" spans="1:14" s="13" customFormat="1">
      <c r="A13" s="66">
        <v>45460</v>
      </c>
      <c r="B13" s="13" t="s">
        <v>0</v>
      </c>
      <c r="C13" s="10">
        <v>2500</v>
      </c>
      <c r="D13" s="101">
        <v>10.5</v>
      </c>
      <c r="E13" s="20">
        <f>C13*D13</f>
        <v>26250</v>
      </c>
      <c r="F13" s="20">
        <f>E13*0.002</f>
        <v>52.5</v>
      </c>
      <c r="G13" s="20">
        <f>E13*0.00006</f>
        <v>1.575</v>
      </c>
      <c r="H13" s="20">
        <f>E13*0.00001</f>
        <v>0.26250000000000001</v>
      </c>
      <c r="I13" s="20">
        <f>(F13+G13+H13)*0.07</f>
        <v>3.8036250000000007</v>
      </c>
      <c r="J13" s="20">
        <f>E13+F13+I13+G13+H13</f>
        <v>26308.141125000002</v>
      </c>
      <c r="K13" s="32"/>
      <c r="L13" s="11"/>
      <c r="M13" s="12"/>
    </row>
    <row r="14" spans="1:14" s="31" customFormat="1" ht="18.600000000000001">
      <c r="A14" s="55">
        <v>45525</v>
      </c>
      <c r="B14" s="13" t="s">
        <v>2</v>
      </c>
      <c r="C14" s="10">
        <f>C13</f>
        <v>2500</v>
      </c>
      <c r="D14" s="34">
        <v>11.5</v>
      </c>
      <c r="E14" s="11">
        <f>C14*D14</f>
        <v>28750</v>
      </c>
      <c r="F14" s="35">
        <f>E14*0.002</f>
        <v>57.5</v>
      </c>
      <c r="G14" s="34">
        <f>E14*0.000068</f>
        <v>1.9550000000000001</v>
      </c>
      <c r="H14" s="34">
        <f>E14*0.00001</f>
        <v>0.28750000000000003</v>
      </c>
      <c r="I14" s="34">
        <f>(F14+G14+H14)*0.07</f>
        <v>4.1819750000000004</v>
      </c>
      <c r="J14" s="34">
        <f>E14-F14-G14-H14-I14</f>
        <v>28686.075525</v>
      </c>
      <c r="K14" s="1"/>
      <c r="L14" s="1"/>
      <c r="M14" s="1"/>
      <c r="N14" s="1"/>
    </row>
    <row r="15" spans="1:14">
      <c r="A15" s="55"/>
      <c r="B15" s="12">
        <f>(D14-D13)/D13</f>
        <v>9.5238095238095233E-2</v>
      </c>
      <c r="C15" s="10"/>
      <c r="D15" s="34"/>
      <c r="E15" s="11"/>
      <c r="F15" s="35"/>
      <c r="G15" s="34"/>
      <c r="H15" s="34"/>
      <c r="I15" s="34"/>
      <c r="J15" s="34"/>
    </row>
    <row r="16" spans="1:14">
      <c r="A16" s="55" t="s">
        <v>3</v>
      </c>
      <c r="B16" s="13"/>
      <c r="C16" s="10"/>
      <c r="D16" s="11"/>
      <c r="E16" s="20">
        <f>E14-E13</f>
        <v>2500</v>
      </c>
      <c r="F16" s="20"/>
      <c r="G16" s="20"/>
      <c r="H16" s="20"/>
      <c r="I16" s="20"/>
      <c r="J16" s="20">
        <f>J14-J13</f>
        <v>2377.9343999999983</v>
      </c>
    </row>
    <row r="17" spans="10:10">
      <c r="J17" s="53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12</v>
      </c>
    </row>
    <row r="2" spans="1:13" s="1" customFormat="1">
      <c r="A2" s="49">
        <v>45092</v>
      </c>
      <c r="B2" s="15" t="s">
        <v>0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0</v>
      </c>
      <c r="C3" s="10">
        <v>9000</v>
      </c>
      <c r="D3" s="46">
        <v>1.84</v>
      </c>
      <c r="E3" s="20">
        <f>C3*D3</f>
        <v>16560</v>
      </c>
      <c r="F3" s="20">
        <f>E3*0.002</f>
        <v>33.119999999999997</v>
      </c>
      <c r="G3" s="20">
        <f>E3*0.00006</f>
        <v>0.99360000000000004</v>
      </c>
      <c r="H3" s="20">
        <f>E3*0.00001</f>
        <v>0.16560000000000002</v>
      </c>
      <c r="I3" s="20">
        <f>(F3+G3+H3)*0.07</f>
        <v>2.3995440000000001</v>
      </c>
      <c r="J3" s="20">
        <f>E3+F3+I3+G3+H3</f>
        <v>16596.678744000001</v>
      </c>
    </row>
    <row r="4" spans="1:13" s="19" customFormat="1" ht="15.6">
      <c r="A4" s="55"/>
      <c r="B4" s="12">
        <f>(D3-D2)/D2</f>
        <v>-0.62903225806451613</v>
      </c>
      <c r="C4" s="10">
        <f>C2+C3</f>
        <v>18000</v>
      </c>
      <c r="D4" s="46">
        <f>E4/C4</f>
        <v>3.4</v>
      </c>
      <c r="E4" s="10">
        <f t="shared" ref="E4:J4" si="0">E2+E3</f>
        <v>61200</v>
      </c>
      <c r="F4" s="10">
        <f t="shared" si="0"/>
        <v>122.4</v>
      </c>
      <c r="G4" s="10">
        <f t="shared" si="0"/>
        <v>3.6719999999999997</v>
      </c>
      <c r="H4" s="10">
        <f t="shared" si="0"/>
        <v>0.6120000000000001</v>
      </c>
      <c r="I4" s="10">
        <f t="shared" si="0"/>
        <v>8.8678799999999995</v>
      </c>
      <c r="J4" s="10">
        <f t="shared" si="0"/>
        <v>61335.551879999999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/>
      <c r="B6" s="15"/>
      <c r="C6" s="16"/>
      <c r="D6" s="41"/>
      <c r="E6" s="18"/>
      <c r="F6" s="18"/>
      <c r="G6" s="18"/>
      <c r="H6" s="18"/>
      <c r="I6" s="18"/>
      <c r="J6" s="18"/>
    </row>
    <row r="7" spans="1:13" s="13" customFormat="1">
      <c r="A7" s="55"/>
      <c r="C7" s="10"/>
      <c r="D7" s="34"/>
      <c r="E7" s="11"/>
      <c r="F7" s="35"/>
      <c r="G7" s="34"/>
      <c r="H7" s="34"/>
      <c r="I7" s="34"/>
      <c r="J7" s="34"/>
    </row>
    <row r="8" spans="1:13" s="31" customFormat="1" ht="18.600000000000001">
      <c r="A8" s="9"/>
      <c r="B8" s="12"/>
      <c r="C8" s="10"/>
      <c r="D8" s="11"/>
      <c r="E8" s="20"/>
      <c r="F8" s="20"/>
      <c r="G8" s="20"/>
      <c r="H8" s="20"/>
      <c r="I8" s="20"/>
      <c r="J8" s="20"/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13</v>
      </c>
    </row>
    <row r="2" spans="1:13" s="19" customFormat="1" ht="15.6">
      <c r="A2" s="49">
        <v>44446</v>
      </c>
      <c r="B2" s="15" t="s">
        <v>0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0</v>
      </c>
      <c r="C3" s="10">
        <v>2000</v>
      </c>
      <c r="D3" s="46">
        <v>12.1</v>
      </c>
      <c r="E3" s="20">
        <f>C3*D3</f>
        <v>24200</v>
      </c>
      <c r="F3" s="20">
        <f>E3*0.002</f>
        <v>48.4</v>
      </c>
      <c r="G3" s="20">
        <f>E3*0.00006</f>
        <v>1.452</v>
      </c>
      <c r="H3" s="20">
        <f>E3*0.00001</f>
        <v>0.24200000000000002</v>
      </c>
      <c r="I3" s="20">
        <f>(F3+G3+H3)*0.07</f>
        <v>3.50658</v>
      </c>
      <c r="J3" s="20">
        <f>E3+F3+I3+G3+H3</f>
        <v>24253.600580000002</v>
      </c>
    </row>
    <row r="4" spans="1:13" s="19" customFormat="1" ht="15.6">
      <c r="A4" s="55"/>
      <c r="B4" s="12">
        <f>(D3-D2)/D2</f>
        <v>-0.44239631336405527</v>
      </c>
      <c r="C4" s="10">
        <f>C2+C3</f>
        <v>6000</v>
      </c>
      <c r="D4" s="46">
        <f>E4/C4</f>
        <v>18.5</v>
      </c>
      <c r="E4" s="10">
        <f t="shared" ref="E4:J4" si="0">E2+E3</f>
        <v>111000</v>
      </c>
      <c r="F4" s="10">
        <f t="shared" si="0"/>
        <v>222</v>
      </c>
      <c r="G4" s="10">
        <f t="shared" si="0"/>
        <v>6.66</v>
      </c>
      <c r="H4" s="10">
        <f t="shared" si="0"/>
        <v>1.1100000000000001</v>
      </c>
      <c r="I4" s="10">
        <f t="shared" si="0"/>
        <v>16.0839</v>
      </c>
      <c r="J4" s="10">
        <f t="shared" si="0"/>
        <v>111245.8539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0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2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0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2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0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2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0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2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0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2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0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2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725-C2C9-48E5-85FA-D5C68C4735D5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0</v>
      </c>
      <c r="C1" s="10">
        <v>3000</v>
      </c>
      <c r="D1" s="46">
        <v>7.5</v>
      </c>
      <c r="E1" s="20">
        <f>C1*D1</f>
        <v>22500</v>
      </c>
      <c r="F1" s="20">
        <f>E1*0.002</f>
        <v>45</v>
      </c>
      <c r="G1" s="20">
        <f>E1*0.00006</f>
        <v>1.35</v>
      </c>
      <c r="H1" s="20">
        <f>E1*0.00001</f>
        <v>0.22500000000000001</v>
      </c>
      <c r="I1" s="20">
        <f>(F1+G1+H1)*0.07</f>
        <v>3.2602500000000005</v>
      </c>
      <c r="J1" s="20">
        <f>E1+F1+I1+G1+H1</f>
        <v>22549.835249999996</v>
      </c>
    </row>
    <row r="2" spans="1:10" s="1" customFormat="1" ht="13.8">
      <c r="A2" s="55">
        <v>44277</v>
      </c>
      <c r="B2" s="13" t="s">
        <v>2</v>
      </c>
      <c r="C2" s="10">
        <f>C1</f>
        <v>3000</v>
      </c>
      <c r="D2" s="34">
        <v>7.55</v>
      </c>
      <c r="E2" s="11">
        <f>C2*D2</f>
        <v>22650</v>
      </c>
      <c r="F2" s="35">
        <f>E2*0.002</f>
        <v>45.300000000000004</v>
      </c>
      <c r="G2" s="34">
        <f>E2*0.000068</f>
        <v>1.5402</v>
      </c>
      <c r="H2" s="34">
        <f>E2*0.00001</f>
        <v>0.22650000000000001</v>
      </c>
      <c r="I2" s="34">
        <f>(F2+G2+H2)*0.07</f>
        <v>3.2946690000000007</v>
      </c>
      <c r="J2" s="34">
        <f>E2-F2-G2-H2-I2</f>
        <v>22599.638631000002</v>
      </c>
    </row>
    <row r="3" spans="1:10" s="1" customFormat="1" ht="21">
      <c r="A3" s="55" t="s">
        <v>3</v>
      </c>
      <c r="B3" s="75">
        <f>(D2-D1)/D1</f>
        <v>6.6666666666666428E-3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49.803381000005174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KCE</vt:lpstr>
      <vt:lpstr>PTTGC</vt:lpstr>
      <vt:lpstr>STA</vt:lpstr>
      <vt:lpstr>3BBIF</vt:lpstr>
      <vt:lpstr>AH</vt:lpstr>
      <vt:lpstr>AIMIRT</vt:lpstr>
      <vt:lpstr>AWC</vt:lpstr>
      <vt:lpstr>BCH</vt:lpstr>
      <vt:lpstr>BEM</vt:lpstr>
      <vt:lpstr>CRC</vt:lpstr>
      <vt:lpstr>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 (2)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2025-08-14T08:52:10Z</dcterms:modified>
  <cp:category/>
  <cp:contentStatus/>
</cp:coreProperties>
</file>