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204" documentId="13_ncr:1_{952C9640-4145-4BFE-A933-8C66170A3FDB}" xr6:coauthVersionLast="47" xr6:coauthVersionMax="47" xr10:uidLastSave="{23C0DD2A-42C4-467D-BC0A-A21F2896DBB1}"/>
  <bookViews>
    <workbookView minimized="1" xWindow="1836" yWindow="1404" windowWidth="10692" windowHeight="9948" tabRatio="461" firstSheet="17" activeTab="18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CPF" sheetId="223" r:id="rId9"/>
    <sheet name="CPN-POM" sheetId="208" r:id="rId10"/>
    <sheet name="CPNREIT" sheetId="194" r:id="rId11"/>
    <sheet name="DIF" sheetId="57" r:id="rId12"/>
    <sheet name="GVREIT" sheetId="195" r:id="rId13"/>
    <sheet name="IVL" sheetId="196" r:id="rId14"/>
    <sheet name="JMART" sheetId="204" r:id="rId15"/>
    <sheet name="JMT" sheetId="205" r:id="rId16"/>
    <sheet name="MCS" sheetId="20" r:id="rId17"/>
    <sheet name="NER" sheetId="117" r:id="rId18"/>
    <sheet name="ORI" sheetId="184" r:id="rId19"/>
    <sheet name="PTG" sheetId="216" r:id="rId20"/>
    <sheet name="RCL" sheetId="161" r:id="rId21"/>
    <sheet name="SCC" sheetId="152" r:id="rId22"/>
    <sheet name="SENA" sheetId="183" r:id="rId23"/>
    <sheet name="SINGER" sheetId="203" r:id="rId24"/>
    <sheet name="SYNEX" sheetId="199" r:id="rId25"/>
    <sheet name="TFFIF" sheetId="214" r:id="rId26"/>
    <sheet name="TMT" sheetId="145" r:id="rId27"/>
    <sheet name="TOA" sheetId="218" r:id="rId28"/>
    <sheet name="TVO" sheetId="221" r:id="rId29"/>
    <sheet name="WHAIR" sheetId="157" r:id="rId30"/>
    <sheet name="WHART" sheetId="171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84" l="1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5" i="57"/>
  <c r="C66" i="57"/>
  <c r="E66" i="57" s="1"/>
  <c r="E67" i="57" s="1"/>
  <c r="B4" i="223"/>
  <c r="C3" i="223"/>
  <c r="E3" i="223" s="1"/>
  <c r="E2" i="223"/>
  <c r="H2" i="223" s="1"/>
  <c r="C54" i="57"/>
  <c r="B54" i="57"/>
  <c r="E53" i="57"/>
  <c r="G53" i="57" s="1"/>
  <c r="G54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G31" i="184" l="1"/>
  <c r="H31" i="184"/>
  <c r="F31" i="184"/>
  <c r="E29" i="184"/>
  <c r="F28" i="184"/>
  <c r="H28" i="184"/>
  <c r="G28" i="184"/>
  <c r="F27" i="184"/>
  <c r="G27" i="184"/>
  <c r="F65" i="57"/>
  <c r="G65" i="57"/>
  <c r="H65" i="57"/>
  <c r="F66" i="57"/>
  <c r="G66" i="57"/>
  <c r="H66" i="57"/>
  <c r="F2" i="223"/>
  <c r="G2" i="223"/>
  <c r="E4" i="223"/>
  <c r="H3" i="223"/>
  <c r="G3" i="223"/>
  <c r="F3" i="223"/>
  <c r="I2" i="223"/>
  <c r="J2" i="223" s="1"/>
  <c r="H53" i="57"/>
  <c r="H54" i="57" s="1"/>
  <c r="E54" i="57"/>
  <c r="D54" i="57" s="1"/>
  <c r="F53" i="57"/>
  <c r="F9" i="210"/>
  <c r="G38" i="161"/>
  <c r="F38" i="161"/>
  <c r="H38" i="161"/>
  <c r="I31" i="184" l="1"/>
  <c r="J31" i="184"/>
  <c r="I28" i="184"/>
  <c r="J28" i="184"/>
  <c r="I27" i="184"/>
  <c r="J27" i="184" s="1"/>
  <c r="I65" i="57"/>
  <c r="J65" i="57"/>
  <c r="I66" i="57"/>
  <c r="J66" i="57" s="1"/>
  <c r="I3" i="223"/>
  <c r="J3" i="223" s="1"/>
  <c r="J4" i="223" s="1"/>
  <c r="I53" i="57"/>
  <c r="I54" i="57" s="1"/>
  <c r="F54" i="57"/>
  <c r="I9" i="210"/>
  <c r="I10" i="210" s="1"/>
  <c r="J9" i="210"/>
  <c r="J10" i="210" s="1"/>
  <c r="F10" i="210"/>
  <c r="I38" i="161"/>
  <c r="J38" i="161"/>
  <c r="J29" i="184" l="1"/>
  <c r="J67" i="57"/>
  <c r="B67" i="57" s="1"/>
  <c r="J53" i="57"/>
  <c r="J54" i="57" s="1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E51" i="57"/>
  <c r="G51" i="57" s="1"/>
  <c r="C6" i="221"/>
  <c r="B6" i="221"/>
  <c r="E5" i="221"/>
  <c r="G5" i="221"/>
  <c r="G6" i="221"/>
  <c r="C4" i="221"/>
  <c r="B4" i="221"/>
  <c r="E3" i="221"/>
  <c r="G3" i="221"/>
  <c r="G4" i="221"/>
  <c r="E18" i="184"/>
  <c r="C7" i="145"/>
  <c r="E7" i="145"/>
  <c r="E15" i="183"/>
  <c r="C59" i="20"/>
  <c r="B59" i="20"/>
  <c r="E58" i="20"/>
  <c r="G58" i="20"/>
  <c r="G59" i="20"/>
  <c r="E27" i="195"/>
  <c r="G27" i="195" s="1"/>
  <c r="E20" i="117"/>
  <c r="C10" i="197"/>
  <c r="B10" i="197"/>
  <c r="E9" i="197"/>
  <c r="G9" i="197" s="1"/>
  <c r="G10" i="197" s="1"/>
  <c r="E49" i="57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2" i="57"/>
  <c r="C63" i="57"/>
  <c r="E63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C50" i="57" s="1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9" i="57"/>
  <c r="C60" i="57"/>
  <c r="E60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56" i="20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0" i="145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G5" i="184" s="1"/>
  <c r="H5" i="184"/>
  <c r="E7" i="183"/>
  <c r="B55" i="20"/>
  <c r="E13" i="161"/>
  <c r="E9" i="16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/>
  <c r="E7" i="157"/>
  <c r="F7" i="157" s="1"/>
  <c r="C36" i="57"/>
  <c r="E36" i="57" s="1"/>
  <c r="E35" i="57"/>
  <c r="H35" i="57" s="1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H34" i="57" s="1"/>
  <c r="E33" i="57"/>
  <c r="H33" i="57" s="1"/>
  <c r="E50" i="20"/>
  <c r="H50" i="20"/>
  <c r="E32" i="57"/>
  <c r="F32" i="57" s="1"/>
  <c r="H32" i="57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7" i="20"/>
  <c r="E49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/>
  <c r="G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7" i="57"/>
  <c r="E57" i="57" s="1"/>
  <c r="E56" i="57"/>
  <c r="F56" i="57" s="1"/>
  <c r="E15" i="57"/>
  <c r="G15" i="57" s="1"/>
  <c r="C4" i="46"/>
  <c r="C6" i="46"/>
  <c r="E3" i="46"/>
  <c r="C13" i="57"/>
  <c r="E12" i="57"/>
  <c r="H12" i="57" s="1"/>
  <c r="E11" i="57"/>
  <c r="H11" i="57" s="1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F16" i="57" s="1"/>
  <c r="F18" i="57" s="1"/>
  <c r="F20" i="57" s="1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53" i="20"/>
  <c r="G53" i="20"/>
  <c r="F53" i="20"/>
  <c r="H9" i="117"/>
  <c r="G9" i="117"/>
  <c r="F9" i="117"/>
  <c r="H52" i="20"/>
  <c r="G52" i="20"/>
  <c r="F52" i="20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54" i="20"/>
  <c r="J54" i="20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0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I35" i="57" s="1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F49" i="57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I46" i="57" s="1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I40" i="57" s="1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56" i="20"/>
  <c r="I57" i="20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I68" i="20"/>
  <c r="J68" i="20"/>
  <c r="D12" i="194"/>
  <c r="B14" i="194"/>
  <c r="E14" i="194"/>
  <c r="J31" i="46"/>
  <c r="J8" i="208"/>
  <c r="I8" i="208"/>
  <c r="I11" i="204"/>
  <c r="J11" i="204"/>
  <c r="D32" i="20"/>
  <c r="E34" i="20"/>
  <c r="J69" i="20"/>
  <c r="D14" i="194"/>
  <c r="J12" i="204"/>
  <c r="D34" i="20"/>
  <c r="E36" i="20"/>
  <c r="D36" i="20"/>
  <c r="E28" i="195"/>
  <c r="D28" i="195" s="1"/>
  <c r="B28" i="195"/>
  <c r="H4" i="184" l="1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7" i="57"/>
  <c r="H57" i="57"/>
  <c r="H63" i="57"/>
  <c r="G63" i="57"/>
  <c r="F63" i="57"/>
  <c r="I63" i="57" s="1"/>
  <c r="H60" i="57"/>
  <c r="G60" i="57"/>
  <c r="I60" i="57" s="1"/>
  <c r="F60" i="57"/>
  <c r="J60" i="57" s="1"/>
  <c r="G34" i="57"/>
  <c r="J40" i="57"/>
  <c r="J41" i="57" s="1"/>
  <c r="F3" i="57"/>
  <c r="E61" i="57"/>
  <c r="H26" i="57"/>
  <c r="I45" i="57"/>
  <c r="F44" i="57"/>
  <c r="C38" i="57"/>
  <c r="E38" i="57" s="1"/>
  <c r="H38" i="57" s="1"/>
  <c r="E50" i="57"/>
  <c r="D50" i="57" s="1"/>
  <c r="B52" i="57" s="1"/>
  <c r="H44" i="57"/>
  <c r="I47" i="57"/>
  <c r="I48" i="57" s="1"/>
  <c r="G5" i="57"/>
  <c r="I5" i="57" s="1"/>
  <c r="J5" i="57" s="1"/>
  <c r="I32" i="57"/>
  <c r="J32" i="57" s="1"/>
  <c r="F43" i="57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B50" i="57" s="1"/>
  <c r="F34" i="57"/>
  <c r="I34" i="57" s="1"/>
  <c r="G16" i="57"/>
  <c r="G18" i="57" s="1"/>
  <c r="G20" i="57" s="1"/>
  <c r="F23" i="57"/>
  <c r="F25" i="57" s="1"/>
  <c r="F27" i="57" s="1"/>
  <c r="I26" i="57"/>
  <c r="J26" i="57" s="1"/>
  <c r="F4" i="57"/>
  <c r="F6" i="57" s="1"/>
  <c r="F8" i="57" s="1"/>
  <c r="D23" i="57"/>
  <c r="E25" i="57"/>
  <c r="H13" i="57"/>
  <c r="F36" i="57"/>
  <c r="G36" i="57"/>
  <c r="H36" i="57"/>
  <c r="F9" i="57"/>
  <c r="G9" i="57"/>
  <c r="H9" i="57"/>
  <c r="J45" i="57"/>
  <c r="J47" i="57"/>
  <c r="H59" i="57"/>
  <c r="G62" i="57"/>
  <c r="H49" i="57"/>
  <c r="H50" i="57" s="1"/>
  <c r="F11" i="57"/>
  <c r="G12" i="57"/>
  <c r="G13" i="57" s="1"/>
  <c r="G7" i="57"/>
  <c r="I7" i="57" s="1"/>
  <c r="J7" i="57" s="1"/>
  <c r="G22" i="57"/>
  <c r="G23" i="57" s="1"/>
  <c r="G25" i="57" s="1"/>
  <c r="G27" i="57" s="1"/>
  <c r="F62" i="57"/>
  <c r="J35" i="57"/>
  <c r="H62" i="57"/>
  <c r="H2" i="57"/>
  <c r="H4" i="57" s="1"/>
  <c r="H6" i="57" s="1"/>
  <c r="H8" i="57" s="1"/>
  <c r="E4" i="57"/>
  <c r="F59" i="57"/>
  <c r="E64" i="57"/>
  <c r="I14" i="57"/>
  <c r="I42" i="57"/>
  <c r="G49" i="57"/>
  <c r="G50" i="57" s="1"/>
  <c r="G52" i="57" s="1"/>
  <c r="F48" i="57"/>
  <c r="F50" i="57" s="1"/>
  <c r="F28" i="57"/>
  <c r="J46" i="57"/>
  <c r="G28" i="57"/>
  <c r="G59" i="57"/>
  <c r="F38" i="57"/>
  <c r="G57" i="57"/>
  <c r="I57" i="57" s="1"/>
  <c r="J57" i="57" s="1"/>
  <c r="G56" i="57"/>
  <c r="G3" i="57"/>
  <c r="I3" i="57" s="1"/>
  <c r="J3" i="57" s="1"/>
  <c r="F37" i="57"/>
  <c r="I37" i="57" s="1"/>
  <c r="H56" i="57"/>
  <c r="H22" i="57"/>
  <c r="H23" i="57" s="1"/>
  <c r="H24" i="57"/>
  <c r="I24" i="57" s="1"/>
  <c r="J24" i="57" s="1"/>
  <c r="F30" i="57"/>
  <c r="J21" i="57"/>
  <c r="G30" i="57"/>
  <c r="E58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13" i="184" l="1"/>
  <c r="J14" i="184" s="1"/>
  <c r="I5" i="184"/>
  <c r="J5" i="184" s="1"/>
  <c r="J6" i="184" s="1"/>
  <c r="J8" i="184" s="1"/>
  <c r="I62" i="57"/>
  <c r="I2" i="57"/>
  <c r="I4" i="57" s="1"/>
  <c r="I6" i="57" s="1"/>
  <c r="G29" i="57"/>
  <c r="G31" i="57" s="1"/>
  <c r="J34" i="57"/>
  <c r="H16" i="57"/>
  <c r="H18" i="57" s="1"/>
  <c r="H20" i="57" s="1"/>
  <c r="I38" i="57"/>
  <c r="J38" i="57" s="1"/>
  <c r="I56" i="57"/>
  <c r="J56" i="57" s="1"/>
  <c r="J58" i="57" s="1"/>
  <c r="I16" i="57"/>
  <c r="I18" i="57" s="1"/>
  <c r="I20" i="57" s="1"/>
  <c r="I49" i="57"/>
  <c r="J49" i="57" s="1"/>
  <c r="E18" i="57"/>
  <c r="D16" i="57"/>
  <c r="J48" i="57"/>
  <c r="J63" i="57"/>
  <c r="G38" i="57"/>
  <c r="I43" i="57"/>
  <c r="J43" i="57" s="1"/>
  <c r="I8" i="57"/>
  <c r="J2" i="57"/>
  <c r="J4" i="57" s="1"/>
  <c r="J6" i="57" s="1"/>
  <c r="J8" i="57" s="1"/>
  <c r="H25" i="57"/>
  <c r="H27" i="57" s="1"/>
  <c r="H29" i="57" s="1"/>
  <c r="H31" i="57" s="1"/>
  <c r="I59" i="57"/>
  <c r="I44" i="57"/>
  <c r="J42" i="57"/>
  <c r="J44" i="57" s="1"/>
  <c r="J50" i="57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2" i="57"/>
  <c r="J64" i="57" s="1"/>
  <c r="B64" i="57" s="1"/>
  <c r="J59" i="57"/>
  <c r="J61" i="57" s="1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I6" i="184" l="1"/>
  <c r="I8" i="184" s="1"/>
  <c r="D18" i="57"/>
  <c r="E20" i="57"/>
  <c r="D20" i="57" s="1"/>
  <c r="J13" i="57"/>
  <c r="I50" i="57"/>
  <c r="I52" i="57" s="1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D8" i="57" l="1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  <c r="F9" i="184"/>
  <c r="I9" i="184" s="1"/>
  <c r="G9" i="184"/>
  <c r="D10" i="184"/>
  <c r="E9" i="184"/>
  <c r="H9" i="184"/>
  <c r="J9" i="184" l="1"/>
  <c r="D8" i="184"/>
  <c r="B10" i="184" s="1"/>
</calcChain>
</file>

<file path=xl/sharedStrings.xml><?xml version="1.0" encoding="utf-8"?>
<sst xmlns="http://schemas.openxmlformats.org/spreadsheetml/2006/main" count="557" uniqueCount="41">
  <si>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</si>
  <si>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</si>
  <si>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</si>
  <si>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</si>
  <si>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</si>
  <si>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</si>
  <si>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</si>
  <si>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</si>
  <si>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</si>
  <si>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</si>
  <si>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</si>
  <si>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</si>
  <si>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</si>
  <si>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</si>
  <si>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</si>
  <si>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</si>
  <si>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</si>
  <si>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</si>
  <si>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</si>
  <si>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</si>
  <si>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</si>
  <si>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</si>
  <si>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</si>
  <si>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</si>
  <si>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</si>
  <si>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</si>
  <si>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</si>
  <si>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</si>
  <si>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</si>
  <si>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</si>
  <si>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</si>
  <si>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</si>
  <si>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</si>
  <si>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</si>
  <si>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</si>
  <si>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</si>
  <si>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</si>
  <si>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</si>
  <si>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</si>
  <si>
    <t>CPF</t>
  </si>
  <si>
    <t>ORI-W2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</si>
</sst>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topLeftCell="A48" workbookViewId="0">
      <selection activeCell="D67" sqref="D67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14">
        <v>45883</v>
      </c>
      <c r="B51" s="15" t="s">
        <v>0</v>
      </c>
      <c r="C51" s="16">
        <v>10000</v>
      </c>
      <c r="D51" s="41">
        <v>8.4499999999999993</v>
      </c>
      <c r="E51" s="18">
        <f>C51*D51</f>
        <v>84500</v>
      </c>
      <c r="F51" s="18">
        <f>E51*0.002</f>
        <v>169</v>
      </c>
      <c r="G51" s="18">
        <f>E51*0.000068</f>
        <v>5.7459999999999996</v>
      </c>
      <c r="H51" s="18">
        <f>E51*0.00001</f>
        <v>0.84500000000000008</v>
      </c>
      <c r="I51" s="18">
        <f>(F51+G51+H51)*0.07</f>
        <v>12.291370000000002</v>
      </c>
      <c r="J51" s="18">
        <f>E51+F51+I51+G51+H51</f>
        <v>84687.882370000007</v>
      </c>
      <c r="K51" s="21"/>
    </row>
    <row r="52" spans="1:11">
      <c r="A52" s="42"/>
      <c r="B52" s="85">
        <f>(D51-D50)/D50</f>
        <v>-0.35496183206106874</v>
      </c>
      <c r="C52" s="5">
        <f>SUM(C50:C51)</f>
        <v>50000</v>
      </c>
      <c r="D52" s="36">
        <f>E52/C52</f>
        <v>12.17</v>
      </c>
      <c r="E52" s="5">
        <f t="shared" ref="E52:J52" si="20">SUM(E50:E51)</f>
        <v>608500</v>
      </c>
      <c r="F52" s="5">
        <f t="shared" si="20"/>
        <v>1217</v>
      </c>
      <c r="G52" s="5">
        <f t="shared" si="20"/>
        <v>41.378</v>
      </c>
      <c r="H52" s="5">
        <f t="shared" si="20"/>
        <v>6.085</v>
      </c>
      <c r="I52" s="5">
        <f t="shared" si="20"/>
        <v>88.512410000000017</v>
      </c>
      <c r="J52" s="5">
        <f t="shared" si="20"/>
        <v>609852.97540999996</v>
      </c>
      <c r="K52" s="25"/>
    </row>
    <row r="53" spans="1:11" s="21" customFormat="1">
      <c r="A53" s="8">
        <v>45883</v>
      </c>
      <c r="B53" s="13" t="s">
        <v>0</v>
      </c>
      <c r="C53" s="10">
        <v>10000</v>
      </c>
      <c r="D53" s="46">
        <v>8.15</v>
      </c>
      <c r="E53" s="20">
        <f>C53*D53</f>
        <v>81500</v>
      </c>
      <c r="F53" s="20">
        <f>E53*0.002</f>
        <v>163</v>
      </c>
      <c r="G53" s="20">
        <f>E53*0.000068</f>
        <v>5.5419999999999998</v>
      </c>
      <c r="H53" s="20">
        <f>E53*0.00001</f>
        <v>0.81500000000000006</v>
      </c>
      <c r="I53" s="20">
        <f>(F53+G53+H53)*0.07</f>
        <v>11.854990000000001</v>
      </c>
      <c r="J53" s="20">
        <f>E53+F53+I53+G53+H53</f>
        <v>81681.211990000011</v>
      </c>
    </row>
    <row r="54" spans="1:11" s="21" customFormat="1">
      <c r="A54" s="44"/>
      <c r="B54" s="79">
        <f>(D53-D52)/D52</f>
        <v>-0.33032046014790467</v>
      </c>
      <c r="C54" s="22">
        <f>SUM(C52:C53)</f>
        <v>60000</v>
      </c>
      <c r="D54" s="33">
        <f>E54/C54</f>
        <v>11.5</v>
      </c>
      <c r="E54" s="22">
        <f t="shared" ref="E54:J54" si="21">SUM(E52:E53)</f>
        <v>690000</v>
      </c>
      <c r="F54" s="22">
        <f t="shared" si="21"/>
        <v>1380</v>
      </c>
      <c r="G54" s="22">
        <f t="shared" si="21"/>
        <v>46.92</v>
      </c>
      <c r="H54" s="22">
        <f t="shared" si="21"/>
        <v>6.9</v>
      </c>
      <c r="I54" s="22">
        <f t="shared" si="21"/>
        <v>100.36740000000002</v>
      </c>
      <c r="J54" s="22">
        <f t="shared" si="21"/>
        <v>691534.18739999994</v>
      </c>
      <c r="K54" s="25"/>
    </row>
    <row r="56" spans="1:11" s="21" customFormat="1">
      <c r="A56" s="14">
        <v>43630</v>
      </c>
      <c r="B56" s="15" t="s">
        <v>0</v>
      </c>
      <c r="C56" s="16">
        <v>10000</v>
      </c>
      <c r="D56" s="41">
        <v>16.600000000000001</v>
      </c>
      <c r="E56" s="18">
        <f>C56*D56</f>
        <v>166000</v>
      </c>
      <c r="F56" s="18">
        <f>E56*0.002</f>
        <v>332</v>
      </c>
      <c r="G56" s="18">
        <f>E56*0.000068</f>
        <v>11.288</v>
      </c>
      <c r="H56" s="18">
        <f>E56*0.00001</f>
        <v>1.6600000000000001</v>
      </c>
      <c r="I56" s="18">
        <f>(F56+G56+H56)*0.07</f>
        <v>24.146360000000005</v>
      </c>
      <c r="J56" s="18">
        <f>E56+F56+I56+G56+H56</f>
        <v>166369.09436000002</v>
      </c>
    </row>
    <row r="57" spans="1:11" s="13" customFormat="1">
      <c r="A57" s="14">
        <v>43643</v>
      </c>
      <c r="B57" s="15" t="s">
        <v>2</v>
      </c>
      <c r="C57" s="16">
        <f>C56</f>
        <v>10000</v>
      </c>
      <c r="D57" s="26">
        <v>16.7</v>
      </c>
      <c r="E57" s="17">
        <f>C57*D57</f>
        <v>167000</v>
      </c>
      <c r="F57" s="27">
        <f>E57*0.002</f>
        <v>334</v>
      </c>
      <c r="G57" s="26">
        <f>E57*0.000068</f>
        <v>11.356</v>
      </c>
      <c r="H57" s="26">
        <f>E57*0.00001</f>
        <v>1.6700000000000002</v>
      </c>
      <c r="I57" s="26">
        <f>(F57+G57+H57)*0.07</f>
        <v>24.291820000000001</v>
      </c>
      <c r="J57" s="26">
        <f>E57-F57-G57-H57-I57</f>
        <v>166628.68217999997</v>
      </c>
    </row>
    <row r="58" spans="1:11" s="31" customFormat="1" ht="18.600000000000001">
      <c r="A58" s="14" t="s">
        <v>3</v>
      </c>
      <c r="B58" s="15"/>
      <c r="C58" s="16"/>
      <c r="D58" s="17"/>
      <c r="E58" s="18">
        <f>E57-E56</f>
        <v>1000</v>
      </c>
      <c r="F58" s="18"/>
      <c r="G58" s="18"/>
      <c r="H58" s="18"/>
      <c r="I58" s="18"/>
      <c r="J58" s="18">
        <f>J57-J56</f>
        <v>259.58781999995699</v>
      </c>
      <c r="K58" s="12"/>
    </row>
    <row r="59" spans="1:11" s="21" customFormat="1">
      <c r="A59" s="14">
        <v>45100</v>
      </c>
      <c r="B59" s="15" t="s">
        <v>0</v>
      </c>
      <c r="C59" s="16">
        <v>2000</v>
      </c>
      <c r="D59" s="41">
        <v>10.6</v>
      </c>
      <c r="E59" s="18">
        <f>C59*D59</f>
        <v>21200</v>
      </c>
      <c r="F59" s="18">
        <f>E59*0.002</f>
        <v>42.4</v>
      </c>
      <c r="G59" s="18">
        <f>E59*0.000068</f>
        <v>1.4416</v>
      </c>
      <c r="H59" s="18">
        <f>E59*0.00001</f>
        <v>0.21200000000000002</v>
      </c>
      <c r="I59" s="18">
        <f>(F59+G59+H59)*0.07</f>
        <v>3.0837520000000005</v>
      </c>
      <c r="J59" s="18">
        <f>E59+F59+I59+G59+H59</f>
        <v>21247.137351999998</v>
      </c>
    </row>
    <row r="60" spans="1:11" s="13" customFormat="1">
      <c r="A60" s="14">
        <v>45106</v>
      </c>
      <c r="B60" s="15" t="s">
        <v>2</v>
      </c>
      <c r="C60" s="16">
        <f>C59</f>
        <v>2000</v>
      </c>
      <c r="D60" s="26">
        <v>11.2</v>
      </c>
      <c r="E60" s="17">
        <f>C60*D60</f>
        <v>22400</v>
      </c>
      <c r="F60" s="27">
        <f>E60*0.002</f>
        <v>44.800000000000004</v>
      </c>
      <c r="G60" s="26">
        <f>E60*0.000068</f>
        <v>1.5231999999999999</v>
      </c>
      <c r="H60" s="26">
        <f>E60*0.00001</f>
        <v>0.224</v>
      </c>
      <c r="I60" s="26">
        <f>(F60+G60+H60)*0.07</f>
        <v>3.2583040000000008</v>
      </c>
      <c r="J60" s="26">
        <f>E60-F60-G60-H60-I60</f>
        <v>22350.194496000004</v>
      </c>
    </row>
    <row r="61" spans="1:11" s="31" customFormat="1" ht="18.600000000000001">
      <c r="A61" s="14" t="s">
        <v>3</v>
      </c>
      <c r="B61" s="15"/>
      <c r="C61" s="16"/>
      <c r="D61" s="17"/>
      <c r="E61" s="18">
        <f>E60-E59</f>
        <v>1200</v>
      </c>
      <c r="F61" s="18"/>
      <c r="G61" s="18"/>
      <c r="H61" s="18"/>
      <c r="I61" s="18"/>
      <c r="J61" s="18">
        <f>J60-J59</f>
        <v>1103.0571440000058</v>
      </c>
      <c r="K61" s="12"/>
    </row>
    <row r="62" spans="1:11" s="21" customFormat="1">
      <c r="A62" s="14">
        <v>45330</v>
      </c>
      <c r="B62" s="15" t="s">
        <v>0</v>
      </c>
      <c r="C62" s="16">
        <v>3000</v>
      </c>
      <c r="D62" s="41">
        <v>7.95</v>
      </c>
      <c r="E62" s="18">
        <f>C62*D62</f>
        <v>23850</v>
      </c>
      <c r="F62" s="18">
        <f>E62*0.002</f>
        <v>47.7</v>
      </c>
      <c r="G62" s="18">
        <f>E62*0.000068</f>
        <v>1.6217999999999999</v>
      </c>
      <c r="H62" s="18">
        <f>E62*0.00001</f>
        <v>0.23850000000000002</v>
      </c>
      <c r="I62" s="18">
        <f>(F62+G62+H62)*0.07</f>
        <v>3.4692210000000006</v>
      </c>
      <c r="J62" s="18">
        <f>E62+F62+I62+G62+H62</f>
        <v>23903.029521</v>
      </c>
    </row>
    <row r="63" spans="1:11" s="13" customFormat="1">
      <c r="A63" s="14">
        <v>45355</v>
      </c>
      <c r="B63" s="15" t="s">
        <v>2</v>
      </c>
      <c r="C63" s="16">
        <f>C62</f>
        <v>3000</v>
      </c>
      <c r="D63" s="26">
        <v>7.9</v>
      </c>
      <c r="E63" s="17">
        <f>C63*D63</f>
        <v>23700</v>
      </c>
      <c r="F63" s="27">
        <f>E63*0.002</f>
        <v>47.4</v>
      </c>
      <c r="G63" s="26">
        <f>E63*0.000068</f>
        <v>1.6115999999999999</v>
      </c>
      <c r="H63" s="26">
        <f>E63*0.00001</f>
        <v>0.23700000000000002</v>
      </c>
      <c r="I63" s="26">
        <f>(F63+G63+H63)*0.07</f>
        <v>3.4474020000000007</v>
      </c>
      <c r="J63" s="26">
        <f>E63-F63-G63-H63-I63</f>
        <v>23647.303997999996</v>
      </c>
    </row>
    <row r="64" spans="1:11" s="31" customFormat="1" ht="18.600000000000001">
      <c r="A64" s="14" t="s">
        <v>3</v>
      </c>
      <c r="B64" s="7">
        <f>J64/J62</f>
        <v>-1.0698456560719093E-2</v>
      </c>
      <c r="C64" s="16"/>
      <c r="D64" s="17"/>
      <c r="E64" s="18">
        <f>E63-E62</f>
        <v>-150</v>
      </c>
      <c r="F64" s="18"/>
      <c r="G64" s="18"/>
      <c r="H64" s="18"/>
      <c r="I64" s="18"/>
      <c r="J64" s="18">
        <f>J63-J62</f>
        <v>-255.72552300000461</v>
      </c>
      <c r="K64" s="12"/>
    </row>
    <row r="65" spans="1:11">
      <c r="A65" s="14">
        <v>45756</v>
      </c>
      <c r="B65" s="15" t="s">
        <v>0</v>
      </c>
      <c r="C65" s="16">
        <v>5000</v>
      </c>
      <c r="D65" s="41">
        <v>7.5</v>
      </c>
      <c r="E65" s="18">
        <f>C65*D65</f>
        <v>37500</v>
      </c>
      <c r="F65" s="18">
        <f>E65*0.002</f>
        <v>75</v>
      </c>
      <c r="G65" s="18">
        <f>E65*0.000068</f>
        <v>2.5499999999999998</v>
      </c>
      <c r="H65" s="18">
        <f>E65*0.00001</f>
        <v>0.37500000000000006</v>
      </c>
      <c r="I65" s="18">
        <f>(F65+G65+H65)*0.07</f>
        <v>5.4547500000000007</v>
      </c>
      <c r="J65" s="18">
        <f>E65+F65+I65+G65+H65</f>
        <v>37583.37975</v>
      </c>
      <c r="K65" s="21"/>
    </row>
    <row r="66" spans="1:11" s="13" customFormat="1">
      <c r="A66" s="8">
        <v>45355</v>
      </c>
      <c r="B66" s="13" t="s">
        <v>2</v>
      </c>
      <c r="C66" s="10">
        <f>C65</f>
        <v>5000</v>
      </c>
      <c r="D66" s="34">
        <v>8.3000000000000007</v>
      </c>
      <c r="E66" s="11">
        <f>C66*D66</f>
        <v>41500</v>
      </c>
      <c r="F66" s="35">
        <f>E66*0.002</f>
        <v>83</v>
      </c>
      <c r="G66" s="34">
        <f>E66*0.000068</f>
        <v>2.8220000000000001</v>
      </c>
      <c r="H66" s="34">
        <f>E66*0.00001</f>
        <v>0.41500000000000004</v>
      </c>
      <c r="I66" s="34">
        <f>(F66+G66+H66)*0.07</f>
        <v>6.0365900000000012</v>
      </c>
      <c r="J66" s="34">
        <f>E66-F66-G66-H66-I66</f>
        <v>41407.726409999996</v>
      </c>
    </row>
    <row r="67" spans="1:11" s="31" customFormat="1" ht="18.600000000000001">
      <c r="A67" s="8" t="s">
        <v>3</v>
      </c>
      <c r="B67" s="25">
        <f>J67/J65</f>
        <v>0.10175632647832838</v>
      </c>
      <c r="C67" s="10"/>
      <c r="D67" s="11"/>
      <c r="E67" s="20">
        <f>E66-E65</f>
        <v>4000</v>
      </c>
      <c r="F67" s="20"/>
      <c r="G67" s="20"/>
      <c r="H67" s="20"/>
      <c r="I67" s="20"/>
      <c r="J67" s="20">
        <f>J66-J65</f>
        <v>3824.3466599999956</v>
      </c>
      <c r="K67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7" sqref="D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45875</v>
      </c>
      <c r="B20" s="13" t="s">
        <v>0</v>
      </c>
      <c r="C20" s="10">
        <v>2800</v>
      </c>
      <c r="D20" s="46">
        <v>11</v>
      </c>
      <c r="E20" s="61">
        <f>C20*D20</f>
        <v>30800</v>
      </c>
      <c r="F20" s="20">
        <f>E20*0.002</f>
        <v>61.6</v>
      </c>
      <c r="G20" s="20">
        <f>E20*0.00006</f>
        <v>1.8480000000000001</v>
      </c>
      <c r="H20" s="20">
        <f>E20*0.00001</f>
        <v>0.30800000000000005</v>
      </c>
      <c r="I20" s="20">
        <f>(F20+G20+H20)*0.07</f>
        <v>4.4629200000000004</v>
      </c>
      <c r="J20" s="61">
        <f>E20+F20+I20+G20+H20</f>
        <v>30868.218920000003</v>
      </c>
    </row>
    <row r="21" spans="1:15">
      <c r="B21" s="12">
        <f>(D20-D19)/D19</f>
        <v>-0.80180180180180183</v>
      </c>
      <c r="C21" s="10">
        <f>SUM(C19:C20)</f>
        <v>7000</v>
      </c>
      <c r="D21" s="63">
        <f>E21/C21</f>
        <v>37.700000000000003</v>
      </c>
      <c r="E21" s="10">
        <f t="shared" ref="E21:J21" si="2">SUM(E19:E20)</f>
        <v>263900</v>
      </c>
      <c r="F21" s="10">
        <f t="shared" si="2"/>
        <v>527.80000000000007</v>
      </c>
      <c r="G21" s="10">
        <f t="shared" si="2"/>
        <v>15.834000000000001</v>
      </c>
      <c r="H21" s="10">
        <f t="shared" si="2"/>
        <v>2.6390000000000002</v>
      </c>
      <c r="I21" s="10">
        <f t="shared" si="2"/>
        <v>38.239110000000011</v>
      </c>
      <c r="J21" s="10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1"/>
  <sheetViews>
    <sheetView tabSelected="1" topLeftCell="A19" workbookViewId="0">
      <selection activeCell="J31" sqref="J3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45705</v>
      </c>
      <c r="B9" s="13" t="s">
        <v>0</v>
      </c>
      <c r="C9" s="10">
        <v>10000</v>
      </c>
      <c r="D9" s="46">
        <v>2</v>
      </c>
      <c r="E9" s="61">
        <f>C9*D9</f>
        <v>20000</v>
      </c>
      <c r="F9" s="20">
        <f>E9*0.002</f>
        <v>40</v>
      </c>
      <c r="G9" s="20">
        <f>E9*0.00006</f>
        <v>1.2</v>
      </c>
      <c r="H9" s="20">
        <f>E9*0.00001</f>
        <v>0.2</v>
      </c>
      <c r="I9" s="20">
        <f>(F9+G9+H9)*0.07</f>
        <v>2.8980000000000006</v>
      </c>
      <c r="J9" s="61">
        <f>E9+F9+I9+G9+H9</f>
        <v>20044.298000000003</v>
      </c>
      <c r="K9" s="21"/>
      <c r="L9" s="21"/>
      <c r="M9" s="25"/>
      <c r="N9" s="21"/>
      <c r="O9" s="21"/>
    </row>
    <row r="10" spans="1:15" s="62" customFormat="1" ht="21">
      <c r="A10" s="55"/>
      <c r="B10" s="30">
        <f>(D9-D8)/D8</f>
        <v>-0.80769230769230771</v>
      </c>
      <c r="C10" s="10">
        <f>C8+C9</f>
        <v>60000</v>
      </c>
      <c r="D10" s="102">
        <f>E10/C10</f>
        <v>9</v>
      </c>
      <c r="E10" s="10">
        <f>E8+E9</f>
        <v>540000</v>
      </c>
      <c r="F10" s="10">
        <f t="shared" ref="F10:J10" si="2">F8+F9</f>
        <v>1080</v>
      </c>
      <c r="G10" s="10">
        <f t="shared" si="2"/>
        <v>32.400000000000006</v>
      </c>
      <c r="H10" s="10">
        <f t="shared" si="2"/>
        <v>5.4</v>
      </c>
      <c r="I10" s="10">
        <f t="shared" si="2"/>
        <v>78.245999999999995</v>
      </c>
      <c r="J10" s="10">
        <f t="shared" si="2"/>
        <v>541196.04599999997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0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2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3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0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 ht="12.6" customHeight="1">
      <c r="A16" s="49">
        <v>45541</v>
      </c>
      <c r="B16" s="15" t="s">
        <v>2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3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 s="62" customFormat="1" ht="21">
      <c r="A18" s="49">
        <v>45705</v>
      </c>
      <c r="B18" s="15" t="s">
        <v>0</v>
      </c>
      <c r="C18" s="16">
        <v>10000</v>
      </c>
      <c r="D18" s="41">
        <v>2.9</v>
      </c>
      <c r="E18" s="68">
        <f>C18*D18</f>
        <v>29000</v>
      </c>
      <c r="F18" s="18">
        <f>E18*0.002</f>
        <v>58</v>
      </c>
      <c r="G18" s="18">
        <f>E18*0.00006</f>
        <v>1.74</v>
      </c>
      <c r="H18" s="18">
        <f>E18*0.00001</f>
        <v>0.29000000000000004</v>
      </c>
      <c r="I18" s="18">
        <f>(F18+G18+H18)*0.07</f>
        <v>4.2021000000000006</v>
      </c>
      <c r="J18" s="68">
        <f>E18+F18+I18+G18+H18</f>
        <v>29064.232100000001</v>
      </c>
      <c r="K18" s="21"/>
      <c r="L18" s="21"/>
      <c r="M18" s="25"/>
      <c r="N18" s="21"/>
      <c r="O18" s="21"/>
    </row>
    <row r="19" spans="1:15">
      <c r="A19" s="49">
        <v>45719</v>
      </c>
      <c r="B19" s="15" t="s">
        <v>2</v>
      </c>
      <c r="C19" s="16">
        <f>C18</f>
        <v>10000</v>
      </c>
      <c r="D19" s="26">
        <v>2.82</v>
      </c>
      <c r="E19" s="17">
        <f>C19*D19</f>
        <v>28200</v>
      </c>
      <c r="F19" s="27">
        <f>E19*0.002</f>
        <v>56.4</v>
      </c>
      <c r="G19" s="26">
        <f>E19*0.000068</f>
        <v>1.9176</v>
      </c>
      <c r="H19" s="26">
        <f>E19*0.00001</f>
        <v>0.28200000000000003</v>
      </c>
      <c r="I19" s="26">
        <f>(F19+G19+H19)*0.07</f>
        <v>4.101972</v>
      </c>
      <c r="J19" s="26">
        <f>E19-F19-G19-H19-I19</f>
        <v>28137.298427999998</v>
      </c>
      <c r="K19" s="1"/>
      <c r="L19" s="1"/>
      <c r="M19" s="1"/>
      <c r="N19" s="1"/>
      <c r="O19" s="1"/>
    </row>
    <row r="20" spans="1:15">
      <c r="A20" s="49" t="s">
        <v>3</v>
      </c>
      <c r="B20" s="30">
        <f>(D19-D18)/D18</f>
        <v>-2.7586206896551748E-2</v>
      </c>
      <c r="C20" s="16"/>
      <c r="D20" s="17"/>
      <c r="E20" s="18">
        <f>E19-E18</f>
        <v>-800</v>
      </c>
      <c r="F20" s="18"/>
      <c r="G20" s="18"/>
      <c r="H20" s="18"/>
      <c r="I20" s="18"/>
      <c r="J20" s="18">
        <f>J19-J18</f>
        <v>-926.93367200000284</v>
      </c>
      <c r="K20" s="1"/>
      <c r="L20" s="1"/>
      <c r="M20" s="1"/>
      <c r="N20" s="1"/>
      <c r="O20" s="1"/>
    </row>
    <row r="21" spans="1:15" s="62" customFormat="1" ht="21">
      <c r="A21" s="49">
        <v>45874</v>
      </c>
      <c r="B21" s="15" t="s">
        <v>0</v>
      </c>
      <c r="C21" s="16">
        <v>10000</v>
      </c>
      <c r="D21" s="41">
        <v>1.88</v>
      </c>
      <c r="E21" s="68">
        <f>C21*D21</f>
        <v>18800</v>
      </c>
      <c r="F21" s="18">
        <f>E21*0.002</f>
        <v>37.6</v>
      </c>
      <c r="G21" s="18">
        <f>E21*0.00006</f>
        <v>1.1280000000000001</v>
      </c>
      <c r="H21" s="18">
        <f>E21*0.00001</f>
        <v>0.18800000000000003</v>
      </c>
      <c r="I21" s="18">
        <f>(F21+G21+H21)*0.07</f>
        <v>2.7241200000000005</v>
      </c>
      <c r="J21" s="68">
        <f>E21+F21+I21+G21+H21</f>
        <v>18841.640119999996</v>
      </c>
      <c r="K21" s="21"/>
      <c r="L21" s="21"/>
      <c r="M21" s="25"/>
      <c r="N21" s="21"/>
      <c r="O21" s="21"/>
    </row>
    <row r="22" spans="1:15">
      <c r="A22" s="49">
        <v>45874</v>
      </c>
      <c r="B22" s="15" t="s">
        <v>2</v>
      </c>
      <c r="C22" s="16">
        <f>C21</f>
        <v>10000</v>
      </c>
      <c r="D22" s="26">
        <v>1.9</v>
      </c>
      <c r="E22" s="17">
        <f>C22*D22</f>
        <v>19000</v>
      </c>
      <c r="F22" s="27">
        <f>E22*0.002</f>
        <v>38</v>
      </c>
      <c r="G22" s="26">
        <f>E22*0.000068</f>
        <v>1.292</v>
      </c>
      <c r="H22" s="26">
        <f>E22*0.00001</f>
        <v>0.19</v>
      </c>
      <c r="I22" s="26">
        <f>(F22+G22+H22)*0.07</f>
        <v>2.7637400000000003</v>
      </c>
      <c r="J22" s="26">
        <f>E22-F22-G22-H22-I22</f>
        <v>18957.754260000002</v>
      </c>
      <c r="K22" s="1"/>
      <c r="L22" s="1"/>
      <c r="M22" s="1"/>
      <c r="N22" s="1"/>
      <c r="O22" s="1"/>
    </row>
    <row r="23" spans="1:15">
      <c r="A23" s="49" t="s">
        <v>3</v>
      </c>
      <c r="B23" s="30">
        <f>(D22-D21)/D21</f>
        <v>1.0638297872340436E-2</v>
      </c>
      <c r="C23" s="16"/>
      <c r="D23" s="17"/>
      <c r="E23" s="18">
        <f>E22-E21</f>
        <v>200</v>
      </c>
      <c r="F23" s="18"/>
      <c r="G23" s="18"/>
      <c r="H23" s="18"/>
      <c r="I23" s="18"/>
      <c r="J23" s="18">
        <f>J22-J21</f>
        <v>116.11414000000514</v>
      </c>
      <c r="K23" s="1"/>
      <c r="L23" s="1"/>
      <c r="M23" s="1"/>
      <c r="N23" s="1"/>
      <c r="O23" s="1"/>
    </row>
    <row r="24" spans="1:15" s="62" customFormat="1" ht="21">
      <c r="A24" s="49">
        <v>45747</v>
      </c>
      <c r="B24" s="15" t="s">
        <v>0</v>
      </c>
      <c r="C24" s="16">
        <v>10000</v>
      </c>
      <c r="D24" s="41">
        <v>1.85</v>
      </c>
      <c r="E24" s="68">
        <f>C24*D24</f>
        <v>18500</v>
      </c>
      <c r="F24" s="18">
        <f>E24*0.002</f>
        <v>37</v>
      </c>
      <c r="G24" s="18">
        <f>E24*0.00006</f>
        <v>1.1100000000000001</v>
      </c>
      <c r="H24" s="18">
        <f>E24*0.00001</f>
        <v>0.18500000000000003</v>
      </c>
      <c r="I24" s="18">
        <f>(F24+G24+H24)*0.07</f>
        <v>2.6806500000000004</v>
      </c>
      <c r="J24" s="68">
        <f>E24+F24+I24+G24+H24</f>
        <v>18540.97565</v>
      </c>
      <c r="K24" s="21"/>
      <c r="L24" s="21"/>
      <c r="M24" s="25"/>
      <c r="N24" s="21"/>
      <c r="O24" s="21"/>
    </row>
    <row r="25" spans="1:15">
      <c r="A25" s="49">
        <v>45876</v>
      </c>
      <c r="B25" s="15" t="s">
        <v>2</v>
      </c>
      <c r="C25" s="16">
        <f>C24</f>
        <v>10000</v>
      </c>
      <c r="D25" s="26">
        <v>2.06</v>
      </c>
      <c r="E25" s="17">
        <f>C25*D25</f>
        <v>20600</v>
      </c>
      <c r="F25" s="27">
        <f>E25*0.002</f>
        <v>41.2</v>
      </c>
      <c r="G25" s="26">
        <f>E25*0.000068</f>
        <v>1.4008</v>
      </c>
      <c r="H25" s="26">
        <f>E25*0.00001</f>
        <v>0.20600000000000002</v>
      </c>
      <c r="I25" s="26">
        <f>(F25+G25+H25)*0.07</f>
        <v>2.9964760000000004</v>
      </c>
      <c r="J25" s="26">
        <f>E25-F25-G25-H25-I25</f>
        <v>20554.196724000001</v>
      </c>
      <c r="K25" s="1"/>
      <c r="L25" s="1"/>
      <c r="M25" s="1"/>
      <c r="N25" s="1"/>
      <c r="O25" s="1"/>
    </row>
    <row r="26" spans="1:15">
      <c r="A26" s="49" t="s">
        <v>3</v>
      </c>
      <c r="B26" s="30">
        <f>(D25-D24)/D24</f>
        <v>0.11351351351351349</v>
      </c>
      <c r="C26" s="16"/>
      <c r="D26" s="17"/>
      <c r="E26" s="18">
        <f>E25-E24</f>
        <v>2100</v>
      </c>
      <c r="F26" s="18"/>
      <c r="G26" s="18"/>
      <c r="H26" s="18"/>
      <c r="I26" s="18"/>
      <c r="J26" s="18">
        <f>J25-J24</f>
        <v>2013.221074000001</v>
      </c>
      <c r="K26" s="1"/>
      <c r="L26" s="1"/>
      <c r="M26" s="1"/>
      <c r="N26" s="1"/>
      <c r="O26" s="1"/>
    </row>
    <row r="27" spans="1:15" s="62" customFormat="1" ht="21">
      <c r="A27" s="55">
        <v>45747</v>
      </c>
      <c r="B27" s="13" t="s">
        <v>0</v>
      </c>
      <c r="C27" s="10">
        <v>5000</v>
      </c>
      <c r="D27" s="46">
        <v>2.2000000000000002</v>
      </c>
      <c r="E27" s="61">
        <f>C27*D27</f>
        <v>11000</v>
      </c>
      <c r="F27" s="20">
        <f>E27*0.002</f>
        <v>22</v>
      </c>
      <c r="G27" s="20">
        <f>E27*0.00006</f>
        <v>0.66</v>
      </c>
      <c r="H27" s="20">
        <f>E27*0.00001</f>
        <v>0.11000000000000001</v>
      </c>
      <c r="I27" s="20">
        <f>(F27+G27+H27)*0.07</f>
        <v>1.5939000000000001</v>
      </c>
      <c r="J27" s="61">
        <f>E27+F27+I27+G27+H27</f>
        <v>11024.3639</v>
      </c>
      <c r="K27" s="21"/>
      <c r="L27" s="21"/>
      <c r="M27" s="25"/>
      <c r="N27" s="21"/>
      <c r="O27" s="21"/>
    </row>
    <row r="28" spans="1:15">
      <c r="A28" s="49">
        <v>45887</v>
      </c>
      <c r="B28" s="15" t="s">
        <v>2</v>
      </c>
      <c r="C28" s="16">
        <f>C27</f>
        <v>5000</v>
      </c>
      <c r="D28" s="26">
        <v>2.2999999999999998</v>
      </c>
      <c r="E28" s="17">
        <f>C28*D28</f>
        <v>11500</v>
      </c>
      <c r="F28" s="27">
        <f>E28*0.002</f>
        <v>23</v>
      </c>
      <c r="G28" s="26">
        <f>E28*0.000068</f>
        <v>0.78200000000000003</v>
      </c>
      <c r="H28" s="26">
        <f>E28*0.00001</f>
        <v>0.115</v>
      </c>
      <c r="I28" s="26">
        <f>(F28+G28+H28)*0.07</f>
        <v>1.67279</v>
      </c>
      <c r="J28" s="26">
        <f>E28-F28-G28-H28-I28</f>
        <v>11474.43021</v>
      </c>
      <c r="K28" s="1"/>
      <c r="L28" s="1"/>
      <c r="M28" s="1"/>
      <c r="N28" s="1"/>
      <c r="O28" s="1"/>
    </row>
    <row r="29" spans="1:15">
      <c r="A29" s="55" t="s">
        <v>3</v>
      </c>
      <c r="B29" s="12">
        <f>(D28-D27)/D27</f>
        <v>4.5454545454545289E-2</v>
      </c>
      <c r="C29" s="10"/>
      <c r="D29" s="11"/>
      <c r="E29" s="20">
        <f>E28-E27</f>
        <v>500</v>
      </c>
      <c r="F29" s="20"/>
      <c r="G29" s="20"/>
      <c r="H29" s="20"/>
      <c r="I29" s="20"/>
      <c r="J29" s="20">
        <f>J28-J27</f>
        <v>450.06631000000016</v>
      </c>
      <c r="K29" s="1"/>
      <c r="L29" s="1"/>
      <c r="M29" s="1"/>
      <c r="N29" s="1"/>
      <c r="O29" s="1"/>
    </row>
    <row r="30" spans="1:15">
      <c r="A30" s="38" t="s">
        <v>40</v>
      </c>
    </row>
    <row r="31" spans="1:15">
      <c r="A31" s="49">
        <v>45887</v>
      </c>
      <c r="B31" s="15" t="s">
        <v>2</v>
      </c>
      <c r="C31" s="16">
        <v>15000</v>
      </c>
      <c r="D31" s="26">
        <v>0.38</v>
      </c>
      <c r="E31" s="17">
        <f>C31*D31</f>
        <v>5700</v>
      </c>
      <c r="F31" s="27">
        <f>E31*0.002</f>
        <v>11.4</v>
      </c>
      <c r="G31" s="26">
        <f>E31*0.000068</f>
        <v>0.3876</v>
      </c>
      <c r="H31" s="26">
        <f>E31*0.00001</f>
        <v>5.7000000000000002E-2</v>
      </c>
      <c r="I31" s="26">
        <f>(F31+G31+H31)*0.07</f>
        <v>0.82912200000000014</v>
      </c>
      <c r="J31" s="26">
        <f>E31-F31-G31-H31-I31</f>
        <v>5687.3262780000005</v>
      </c>
      <c r="K31" s="1"/>
      <c r="L31" s="1"/>
      <c r="M31" s="1"/>
      <c r="N31" s="1"/>
      <c r="O3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B24" sqref="B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3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2"/>
  <sheetViews>
    <sheetView topLeftCell="A21" workbookViewId="0">
      <selection activeCell="E31" sqref="E31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55">
        <v>45887</v>
      </c>
      <c r="B31" s="13" t="s">
        <v>0</v>
      </c>
      <c r="C31" s="10">
        <v>3000</v>
      </c>
      <c r="D31" s="11">
        <v>28</v>
      </c>
      <c r="E31" s="20">
        <f>C31*D31</f>
        <v>84000</v>
      </c>
      <c r="F31" s="20">
        <f>E31*0.002</f>
        <v>168</v>
      </c>
      <c r="G31" s="20">
        <f>E31*0.000068</f>
        <v>5.7119999999999997</v>
      </c>
      <c r="H31" s="20">
        <f>E31*0.00001</f>
        <v>0.84000000000000008</v>
      </c>
      <c r="I31" s="20">
        <f>(F31+G31+H31)*0.07</f>
        <v>12.218640000000001</v>
      </c>
      <c r="J31" s="20">
        <f>E31+F31+I31+G31+H31</f>
        <v>84186.770640000002</v>
      </c>
    </row>
    <row r="32" spans="1:13">
      <c r="B32" s="25">
        <f>(D31-D30)/D30</f>
        <v>-0.30218068535825543</v>
      </c>
      <c r="C32" s="22">
        <f>SUM(C30:C31)</f>
        <v>27000</v>
      </c>
      <c r="D32" s="64">
        <f>E32/C32</f>
        <v>38.777777777777779</v>
      </c>
      <c r="E32" s="22">
        <f t="shared" ref="E32:J32" si="11">SUM(E30:E31)</f>
        <v>1047000</v>
      </c>
      <c r="F32" s="22">
        <f t="shared" si="11"/>
        <v>2094</v>
      </c>
      <c r="G32" s="22">
        <f t="shared" si="11"/>
        <v>71.196000000000012</v>
      </c>
      <c r="H32" s="22">
        <f t="shared" si="11"/>
        <v>10.47</v>
      </c>
      <c r="I32" s="22">
        <f t="shared" si="11"/>
        <v>152.29662000000002</v>
      </c>
      <c r="J32" s="22">
        <f t="shared" si="11"/>
        <v>1049327.9626199999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 s="62" customFormat="1" ht="21">
      <c r="A41" s="8"/>
      <c r="C41" s="10"/>
      <c r="D41" s="63"/>
      <c r="E41" s="59"/>
      <c r="F41" s="32"/>
      <c r="G41" s="59"/>
      <c r="H41" s="11"/>
      <c r="I41" s="12"/>
      <c r="J41" s="60"/>
      <c r="K41" s="11"/>
      <c r="L41" s="13"/>
      <c r="M41" s="61"/>
      <c r="N41" s="61"/>
    </row>
    <row r="42" spans="1:14">
      <c r="A42" s="55"/>
      <c r="B42" s="13"/>
      <c r="C42" s="10"/>
      <c r="D42" s="11"/>
      <c r="E42" s="20"/>
      <c r="F42" s="20"/>
      <c r="G42" s="20"/>
      <c r="H42" s="20"/>
      <c r="I42" s="20"/>
      <c r="J4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11.2</v>
      </c>
      <c r="E22" s="20">
        <f>C22*D22</f>
        <v>28000</v>
      </c>
      <c r="F22" s="20">
        <f>E22*0.002</f>
        <v>56</v>
      </c>
      <c r="G22" s="20">
        <f>E22*0.000068</f>
        <v>1.9039999999999999</v>
      </c>
      <c r="H22" s="20">
        <f>E22*0.00001</f>
        <v>0.28000000000000003</v>
      </c>
      <c r="I22" s="20">
        <f>(F22+G22+H22)*0.07</f>
        <v>4.0728800000000005</v>
      </c>
      <c r="J22" s="20">
        <f>E22+F22+I22+G22+H22</f>
        <v>28062.256879999997</v>
      </c>
      <c r="M22" s="21"/>
    </row>
    <row r="23" spans="1:13">
      <c r="A23" s="44"/>
      <c r="B23" s="25">
        <f>(D22-D21)/D21</f>
        <v>-0.5757575757575758</v>
      </c>
      <c r="C23" s="22">
        <f>SUM(C21:C22)</f>
        <v>20000</v>
      </c>
      <c r="D23" s="64">
        <f>E23/C23</f>
        <v>24.5</v>
      </c>
      <c r="E23" s="22">
        <f t="shared" ref="E23:J23" si="11">SUM(E21:E22)</f>
        <v>490000</v>
      </c>
      <c r="F23" s="22">
        <f t="shared" si="11"/>
        <v>980</v>
      </c>
      <c r="G23" s="22">
        <f t="shared" si="11"/>
        <v>33.319999999999993</v>
      </c>
      <c r="H23" s="22">
        <f t="shared" si="11"/>
        <v>4.9000000000000004</v>
      </c>
      <c r="I23" s="22">
        <f t="shared" si="11"/>
        <v>71.275400000000005</v>
      </c>
      <c r="J23" s="22">
        <f t="shared" si="11"/>
        <v>491089.49540000001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C10" sqref="C10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39">
        <v>45882</v>
      </c>
      <c r="B7" s="15" t="s">
        <v>0</v>
      </c>
      <c r="C7" s="16">
        <v>2500</v>
      </c>
      <c r="D7" s="17">
        <v>9.8000000000000007</v>
      </c>
      <c r="E7" s="18">
        <f>C7*D7</f>
        <v>24500</v>
      </c>
      <c r="F7" s="18">
        <f>E7*0.002</f>
        <v>49</v>
      </c>
      <c r="G7" s="18">
        <f>E7*0.00006</f>
        <v>1.47</v>
      </c>
      <c r="H7" s="18">
        <f>E7*0.00001</f>
        <v>0.24500000000000002</v>
      </c>
      <c r="I7" s="18">
        <f>(F7+G7+H7)*0.07</f>
        <v>3.5500500000000001</v>
      </c>
      <c r="J7" s="18">
        <f>E7+F7+I7+G7+H7</f>
        <v>24554.265050000002</v>
      </c>
      <c r="K7" s="32"/>
      <c r="L7" s="11"/>
      <c r="M7" s="12"/>
      <c r="N7" s="13"/>
    </row>
    <row r="8" spans="1:14" s="19" customFormat="1" ht="20.399999999999999">
      <c r="A8" s="49"/>
      <c r="B8" s="74">
        <f>(D7-D6)/D6</f>
        <v>-8.6956521739130294E-2</v>
      </c>
      <c r="C8" s="16">
        <f>SUM(C6:C7)</f>
        <v>17500</v>
      </c>
      <c r="D8" s="40">
        <f>E8/C8</f>
        <v>10.6</v>
      </c>
      <c r="E8" s="16">
        <f t="shared" ref="E8:J8" si="2">SUM(E6:E7)</f>
        <v>185500</v>
      </c>
      <c r="F8" s="16">
        <f t="shared" si="2"/>
        <v>371</v>
      </c>
      <c r="G8" s="16">
        <f t="shared" si="2"/>
        <v>11.13</v>
      </c>
      <c r="H8" s="16">
        <f t="shared" si="2"/>
        <v>1.8550000000000002</v>
      </c>
      <c r="I8" s="16">
        <f t="shared" si="2"/>
        <v>26.87895</v>
      </c>
      <c r="J8" s="16">
        <f t="shared" si="2"/>
        <v>185910.86395000003</v>
      </c>
      <c r="K8" s="11"/>
      <c r="L8" s="13"/>
      <c r="M8" s="61"/>
      <c r="N8" s="61"/>
    </row>
    <row r="9" spans="1:14" s="62" customFormat="1" ht="21">
      <c r="A9" s="66">
        <v>45882</v>
      </c>
      <c r="B9" s="13" t="s">
        <v>0</v>
      </c>
      <c r="C9" s="10">
        <v>2500</v>
      </c>
      <c r="D9" s="11">
        <v>9.8000000000000007</v>
      </c>
      <c r="E9" s="20">
        <f>C9*D9</f>
        <v>24500</v>
      </c>
      <c r="F9" s="20">
        <f>E9*0.002</f>
        <v>49</v>
      </c>
      <c r="G9" s="20">
        <f>E9*0.00006</f>
        <v>1.47</v>
      </c>
      <c r="H9" s="20">
        <f>E9*0.00001</f>
        <v>0.24500000000000002</v>
      </c>
      <c r="I9" s="20">
        <f>(F9+G9+H9)*0.07</f>
        <v>3.5500500000000001</v>
      </c>
      <c r="J9" s="20">
        <f>E9+F9+I9+G9+H9</f>
        <v>24554.265050000002</v>
      </c>
      <c r="K9" s="32"/>
      <c r="L9" s="11"/>
      <c r="M9" s="12"/>
      <c r="N9" s="13"/>
    </row>
    <row r="10" spans="1:14" s="19" customFormat="1" ht="21">
      <c r="A10" s="55"/>
      <c r="B10" s="75">
        <f>(D9-D8)/D8</f>
        <v>-7.5471698113207447E-2</v>
      </c>
      <c r="C10" s="10">
        <f>SUM(C8:C9)</f>
        <v>20000</v>
      </c>
      <c r="D10" s="63">
        <f>E10/C10</f>
        <v>10.5</v>
      </c>
      <c r="E10" s="10">
        <f t="shared" ref="E10:J10" si="3">SUM(E8:E9)</f>
        <v>210000</v>
      </c>
      <c r="F10" s="10">
        <f t="shared" si="3"/>
        <v>420</v>
      </c>
      <c r="G10" s="10">
        <f t="shared" si="3"/>
        <v>12.600000000000001</v>
      </c>
      <c r="H10" s="10">
        <f t="shared" si="3"/>
        <v>2.1</v>
      </c>
      <c r="I10" s="10">
        <f t="shared" si="3"/>
        <v>30.428999999999998</v>
      </c>
      <c r="J10" s="10">
        <f t="shared" si="3"/>
        <v>210465.12900000002</v>
      </c>
      <c r="K10" s="11"/>
      <c r="L10" s="13"/>
      <c r="M10" s="61"/>
      <c r="N10" s="61"/>
    </row>
    <row r="11" spans="1:14" s="13" customFormat="1">
      <c r="A11" s="66"/>
      <c r="C11" s="10"/>
      <c r="D11" s="11"/>
      <c r="E11" s="20"/>
      <c r="F11" s="20"/>
      <c r="G11" s="20"/>
      <c r="H11" s="20"/>
      <c r="I11" s="20"/>
      <c r="J11" s="20"/>
      <c r="K11" s="32"/>
      <c r="L11" s="11"/>
      <c r="M11" s="12"/>
    </row>
    <row r="12" spans="1:14" s="31" customFormat="1" ht="21">
      <c r="A12" s="55">
        <v>45530</v>
      </c>
      <c r="B12" s="62"/>
      <c r="C12" s="10">
        <f>C3</f>
        <v>2500</v>
      </c>
      <c r="D12" s="63">
        <v>0.14330000000000001</v>
      </c>
      <c r="E12" s="59"/>
      <c r="F12" s="32"/>
      <c r="G12" s="59"/>
      <c r="H12" s="11"/>
      <c r="I12" s="60">
        <f>C12*D12</f>
        <v>358.25</v>
      </c>
      <c r="J12" s="60">
        <f>I12*0.9</f>
        <v>322.42500000000001</v>
      </c>
      <c r="K12" s="11"/>
      <c r="L12" s="13"/>
      <c r="M12" s="61"/>
      <c r="N12" s="61"/>
    </row>
    <row r="13" spans="1:14" s="13" customFormat="1">
      <c r="A13" s="66">
        <v>45460</v>
      </c>
      <c r="B13" s="13" t="s">
        <v>0</v>
      </c>
      <c r="C13" s="10">
        <v>2500</v>
      </c>
      <c r="D13" s="101">
        <v>10.5</v>
      </c>
      <c r="E13" s="20">
        <f>C13*D13</f>
        <v>26250</v>
      </c>
      <c r="F13" s="20">
        <f>E13*0.002</f>
        <v>52.5</v>
      </c>
      <c r="G13" s="20">
        <f>E13*0.00006</f>
        <v>1.575</v>
      </c>
      <c r="H13" s="20">
        <f>E13*0.00001</f>
        <v>0.26250000000000001</v>
      </c>
      <c r="I13" s="20">
        <f>(F13+G13+H13)*0.07</f>
        <v>3.8036250000000007</v>
      </c>
      <c r="J13" s="20">
        <f>E13+F13+I13+G13+H13</f>
        <v>26308.141125000002</v>
      </c>
      <c r="K13" s="32"/>
      <c r="L13" s="11"/>
      <c r="M13" s="12"/>
    </row>
    <row r="14" spans="1:14" s="31" customFormat="1" ht="18.600000000000001">
      <c r="A14" s="55">
        <v>45525</v>
      </c>
      <c r="B14" s="13" t="s">
        <v>2</v>
      </c>
      <c r="C14" s="10">
        <f>C13</f>
        <v>2500</v>
      </c>
      <c r="D14" s="34">
        <v>11.5</v>
      </c>
      <c r="E14" s="11">
        <f>C14*D14</f>
        <v>28750</v>
      </c>
      <c r="F14" s="35">
        <f>E14*0.002</f>
        <v>57.5</v>
      </c>
      <c r="G14" s="34">
        <f>E14*0.000068</f>
        <v>1.9550000000000001</v>
      </c>
      <c r="H14" s="34">
        <f>E14*0.00001</f>
        <v>0.28750000000000003</v>
      </c>
      <c r="I14" s="34">
        <f>(F14+G14+H14)*0.07</f>
        <v>4.1819750000000004</v>
      </c>
      <c r="J14" s="34">
        <f>E14-F14-G14-H14-I14</f>
        <v>28686.075525</v>
      </c>
      <c r="K14" s="1"/>
      <c r="L14" s="1"/>
      <c r="M14" s="1"/>
      <c r="N14" s="1"/>
    </row>
    <row r="15" spans="1:14">
      <c r="A15" s="55"/>
      <c r="B15" s="12">
        <f>(D14-D13)/D13</f>
        <v>9.5238095238095233E-2</v>
      </c>
      <c r="C15" s="10"/>
      <c r="D15" s="34"/>
      <c r="E15" s="11"/>
      <c r="F15" s="35"/>
      <c r="G15" s="34"/>
      <c r="H15" s="34"/>
      <c r="I15" s="34"/>
      <c r="J15" s="34"/>
    </row>
    <row r="16" spans="1:14">
      <c r="A16" s="55" t="s">
        <v>3</v>
      </c>
      <c r="B16" s="13"/>
      <c r="C16" s="10"/>
      <c r="D16" s="11"/>
      <c r="E16" s="20">
        <f>E14-E13</f>
        <v>2500</v>
      </c>
      <c r="F16" s="20"/>
      <c r="G16" s="20"/>
      <c r="H16" s="20"/>
      <c r="I16" s="20"/>
      <c r="J16" s="20">
        <f>J14-J13</f>
        <v>2377.9343999999983</v>
      </c>
    </row>
    <row r="17" spans="10:10">
      <c r="J17" s="53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6"/>
  <sheetViews>
    <sheetView workbookViewId="0">
      <selection activeCell="B2" sqref="B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39</v>
      </c>
    </row>
    <row r="2" spans="1:14">
      <c r="A2" s="66">
        <v>45817</v>
      </c>
      <c r="B2" s="13" t="s">
        <v>0</v>
      </c>
      <c r="C2" s="10">
        <v>4000</v>
      </c>
      <c r="D2" s="11">
        <v>24.1</v>
      </c>
      <c r="E2" s="20">
        <f>C2*D2</f>
        <v>96400</v>
      </c>
      <c r="F2" s="20">
        <f>E2*0.002</f>
        <v>192.8</v>
      </c>
      <c r="G2" s="20">
        <f>E2*0.00006</f>
        <v>5.7839999999999998</v>
      </c>
      <c r="H2" s="20">
        <f>E2*0.00001</f>
        <v>0.96400000000000008</v>
      </c>
      <c r="I2" s="20">
        <f>(F2+G2+H2)*0.07</f>
        <v>13.968360000000002</v>
      </c>
      <c r="J2" s="20">
        <f>E2+F2+I2+G2+H2</f>
        <v>96613.516360000009</v>
      </c>
    </row>
    <row r="3" spans="1:14">
      <c r="A3" s="55">
        <v>45868</v>
      </c>
      <c r="B3" s="13" t="s">
        <v>2</v>
      </c>
      <c r="C3" s="10">
        <f>C2</f>
        <v>4000</v>
      </c>
      <c r="D3" s="34">
        <v>24.3</v>
      </c>
      <c r="E3" s="11">
        <f>C3*D3</f>
        <v>97200</v>
      </c>
      <c r="F3" s="35">
        <f>E3*0.002</f>
        <v>194.4</v>
      </c>
      <c r="G3" s="34">
        <f>E3*0.000068</f>
        <v>6.6096000000000004</v>
      </c>
      <c r="H3" s="34">
        <f>E3*0.00001</f>
        <v>0.97200000000000009</v>
      </c>
      <c r="I3" s="34">
        <f>(F3+G3+H3)*0.07</f>
        <v>14.138712000000002</v>
      </c>
      <c r="J3" s="34">
        <f>E3-F3-G3-H3-I3</f>
        <v>96983.879688000015</v>
      </c>
      <c r="K3" s="21"/>
      <c r="L3" s="21"/>
      <c r="M3" s="21"/>
      <c r="N3" s="21"/>
    </row>
    <row r="4" spans="1:14">
      <c r="A4" s="38"/>
      <c r="B4" s="12">
        <f>(D3-D2)/D2</f>
        <v>8.2987551867219622E-3</v>
      </c>
      <c r="C4" s="10"/>
      <c r="D4" s="11"/>
      <c r="E4" s="20">
        <f>E3-E2</f>
        <v>800</v>
      </c>
      <c r="F4" s="20"/>
      <c r="G4" s="20"/>
      <c r="H4" s="20"/>
      <c r="I4" s="20"/>
      <c r="J4" s="20">
        <f>J3-J2</f>
        <v>370.36332800000673</v>
      </c>
      <c r="K4" s="21"/>
      <c r="L4" s="21"/>
      <c r="M4" s="21"/>
      <c r="N4" s="21"/>
    </row>
    <row r="5" spans="1:14" s="13" customFormat="1">
      <c r="A5" s="49"/>
      <c r="B5" s="15"/>
      <c r="C5" s="16"/>
      <c r="D5" s="26"/>
      <c r="E5" s="17"/>
      <c r="F5" s="27"/>
      <c r="G5" s="26"/>
      <c r="H5" s="26"/>
      <c r="I5" s="26"/>
      <c r="J5" s="26"/>
    </row>
    <row r="6" spans="1:14" s="31" customFormat="1" ht="18.600000000000001">
      <c r="A6" s="28"/>
      <c r="B6" s="30"/>
      <c r="C6" s="16"/>
      <c r="D6" s="17"/>
      <c r="E6" s="18"/>
      <c r="F6" s="18"/>
      <c r="G6" s="18"/>
      <c r="H6" s="18"/>
      <c r="I6" s="18"/>
      <c r="J6" s="18"/>
      <c r="K6" s="32"/>
      <c r="L6" s="12"/>
      <c r="M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CPF</vt:lpstr>
      <vt:lpstr>CPN-POM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2025-08-18T08:34:49Z</dcterms:modified>
  <cp:category/>
  <cp:contentStatus/>
</cp:coreProperties>
</file>