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083" documentId="13_ncr:1_{952C9640-4145-4BFE-A933-8C66170A3FDB}" xr6:coauthVersionLast="47" xr6:coauthVersionMax="47" xr10:uidLastSave="{7F0B086E-A02C-42C5-B485-B6CAD9BEF52C}"/>
  <bookViews>
    <workbookView xWindow="0" yWindow="3084" windowWidth="10104" windowHeight="9156" tabRatio="461" firstSheet="15" activeTab="15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FFIF" sheetId="214" r:id="rId27"/>
    <sheet name="TMT" sheetId="145" r:id="rId28"/>
    <sheet name="TOA" sheetId="218" r:id="rId29"/>
    <sheet name="TVO" sheetId="221" r:id="rId30"/>
    <sheet name="WHAIR" sheetId="157" r:id="rId31"/>
    <sheet name="WHART" sheetId="17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84" l="1"/>
  <c r="B28" i="184"/>
  <c r="C27" i="184"/>
  <c r="E27" i="184" s="1"/>
  <c r="C8" i="214"/>
  <c r="B8" i="214"/>
  <c r="H7" i="214"/>
  <c r="H8" i="214" s="1"/>
  <c r="E7" i="214"/>
  <c r="G7" i="214" s="1"/>
  <c r="G8" i="214" s="1"/>
  <c r="F26" i="184" l="1"/>
  <c r="H26" i="184"/>
  <c r="G26" i="184"/>
  <c r="E28" i="184"/>
  <c r="F27" i="184"/>
  <c r="H27" i="184"/>
  <c r="G27" i="184"/>
  <c r="F7" i="214"/>
  <c r="E8" i="214"/>
  <c r="D8" i="214" s="1"/>
  <c r="I26" i="184" l="1"/>
  <c r="J26" i="184"/>
  <c r="I27" i="184"/>
  <c r="J27" i="184" s="1"/>
  <c r="J28" i="184" s="1"/>
  <c r="I7" i="214"/>
  <c r="I8" i="214" s="1"/>
  <c r="F8" i="214"/>
  <c r="J7" i="214"/>
  <c r="J8" i="214" s="1"/>
  <c r="C23" i="199" l="1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5" i="184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3" i="184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5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C6" i="210"/>
  <c r="E15" i="183"/>
  <c r="C59" i="20"/>
  <c r="B59" i="20"/>
  <c r="E58" i="20"/>
  <c r="G58" i="20"/>
  <c r="G59" i="20"/>
  <c r="C12" i="184"/>
  <c r="E11" i="184"/>
  <c r="H11" i="184" s="1"/>
  <c r="H12" i="184" s="1"/>
  <c r="E29" i="195"/>
  <c r="G29" i="195"/>
  <c r="E20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9" i="195"/>
  <c r="E39" i="195"/>
  <c r="E38" i="195"/>
  <c r="E9" i="184"/>
  <c r="E35" i="195"/>
  <c r="C36" i="195"/>
  <c r="E36" i="195"/>
  <c r="B34" i="46"/>
  <c r="A34" i="46"/>
  <c r="C33" i="46"/>
  <c r="E33" i="46"/>
  <c r="E32" i="46"/>
  <c r="E32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E20" i="205"/>
  <c r="E21" i="205" s="1"/>
  <c r="E9" i="210"/>
  <c r="B11" i="210"/>
  <c r="C10" i="210"/>
  <c r="E10" i="210"/>
  <c r="C8" i="210"/>
  <c r="I8" i="210"/>
  <c r="J8" i="210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B6" i="210"/>
  <c r="E5" i="210"/>
  <c r="E14" i="196"/>
  <c r="E5" i="171"/>
  <c r="B28" i="205"/>
  <c r="C27" i="205"/>
  <c r="E27" i="205"/>
  <c r="E26" i="205"/>
  <c r="H26" i="205" s="1"/>
  <c r="E6" i="218"/>
  <c r="C7" i="218"/>
  <c r="E7" i="218"/>
  <c r="E27" i="195"/>
  <c r="E60" i="57"/>
  <c r="C61" i="57"/>
  <c r="E61" i="57"/>
  <c r="B3" i="220"/>
  <c r="C2" i="220"/>
  <c r="E2" i="220"/>
  <c r="E1" i="220"/>
  <c r="B3" i="219"/>
  <c r="E40" i="16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5" i="195"/>
  <c r="E23" i="195"/>
  <c r="E21" i="195"/>
  <c r="C4" i="210"/>
  <c r="B4" i="210"/>
  <c r="E3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H43" i="161"/>
  <c r="C43" i="161"/>
  <c r="J43" i="161"/>
  <c r="E44" i="161"/>
  <c r="C39" i="161"/>
  <c r="J39" i="161"/>
  <c r="H39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5" i="184"/>
  <c r="E15" i="184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3" i="161"/>
  <c r="H33" i="161" s="1"/>
  <c r="H34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41" i="161"/>
  <c r="E41" i="161"/>
  <c r="E31" i="161"/>
  <c r="E7" i="194"/>
  <c r="E29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25" i="16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H7" i="161"/>
  <c r="G7" i="161"/>
  <c r="F7" i="161"/>
  <c r="H5" i="161"/>
  <c r="G5" i="161"/>
  <c r="F5" i="161"/>
  <c r="H18" i="42"/>
  <c r="G18" i="42"/>
  <c r="F18" i="42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7" i="161"/>
  <c r="J7" i="161"/>
  <c r="I5" i="161"/>
  <c r="J5" i="161"/>
  <c r="I18" i="42"/>
  <c r="J18" i="42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/>
  <c r="I27" i="46"/>
  <c r="J27" i="46"/>
  <c r="H26" i="46"/>
  <c r="G26" i="46"/>
  <c r="F26" i="46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E8" i="161"/>
  <c r="D8" i="161"/>
  <c r="H6" i="161"/>
  <c r="H8" i="161"/>
  <c r="G6" i="161"/>
  <c r="G8" i="161"/>
  <c r="F6" i="161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I10" i="161"/>
  <c r="F12" i="161"/>
  <c r="E20" i="150"/>
  <c r="I8" i="161"/>
  <c r="J6" i="161"/>
  <c r="J8" i="161"/>
  <c r="I12" i="161"/>
  <c r="J10" i="161"/>
  <c r="J12" i="161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E42" i="161"/>
  <c r="H41" i="161"/>
  <c r="G41" i="161"/>
  <c r="J41" i="161" s="1"/>
  <c r="J42" i="161" s="1"/>
  <c r="B42" i="161" s="1"/>
  <c r="F41" i="161"/>
  <c r="H31" i="161"/>
  <c r="G31" i="161"/>
  <c r="F31" i="161"/>
  <c r="H7" i="194"/>
  <c r="G7" i="194"/>
  <c r="F7" i="194"/>
  <c r="H29" i="161"/>
  <c r="G29" i="161"/>
  <c r="F29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/>
  <c r="D6" i="195"/>
  <c r="B8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H25" i="161"/>
  <c r="G25" i="161"/>
  <c r="F25" i="16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41" i="161"/>
  <c r="I31" i="161"/>
  <c r="J31" i="161"/>
  <c r="I7" i="194"/>
  <c r="J7" i="194"/>
  <c r="I29" i="161"/>
  <c r="J29" i="161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/>
  <c r="D6" i="194"/>
  <c r="B8" i="194"/>
  <c r="I5" i="194"/>
  <c r="J5" i="194"/>
  <c r="I18" i="150"/>
  <c r="J18" i="150"/>
  <c r="J20" i="150"/>
  <c r="C33" i="195"/>
  <c r="E33" i="195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25" i="161"/>
  <c r="J25" i="161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I56" i="197"/>
  <c r="J56" i="197"/>
  <c r="J57" i="197"/>
  <c r="I53" i="197"/>
  <c r="J53" i="197"/>
  <c r="J54" i="197"/>
  <c r="D20" i="161"/>
  <c r="E22" i="161"/>
  <c r="D22" i="161"/>
  <c r="E24" i="161"/>
  <c r="D24" i="161"/>
  <c r="B26" i="161"/>
  <c r="E26" i="161"/>
  <c r="E28" i="161"/>
  <c r="D28" i="161"/>
  <c r="B30" i="161"/>
  <c r="E30" i="161"/>
  <c r="D26" i="161"/>
  <c r="B28" i="161"/>
  <c r="D30" i="161"/>
  <c r="B32" i="161"/>
  <c r="E32" i="161"/>
  <c r="D32" i="161"/>
  <c r="B34" i="16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 s="1"/>
  <c r="E34" i="161"/>
  <c r="D34" i="161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9" i="195"/>
  <c r="F29" i="195"/>
  <c r="E8" i="195"/>
  <c r="D8" i="195"/>
  <c r="I3" i="195"/>
  <c r="F5" i="195"/>
  <c r="G5" i="195"/>
  <c r="H5" i="195"/>
  <c r="G4" i="195"/>
  <c r="G6" i="195"/>
  <c r="H4" i="195"/>
  <c r="H6" i="195"/>
  <c r="H8" i="195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7" i="184"/>
  <c r="G17" i="184"/>
  <c r="F17" i="184"/>
  <c r="E19" i="184"/>
  <c r="H18" i="184"/>
  <c r="G18" i="184"/>
  <c r="F18" i="184"/>
  <c r="H9" i="210"/>
  <c r="G9" i="210"/>
  <c r="F9" i="210"/>
  <c r="E12" i="210"/>
  <c r="H10" i="210"/>
  <c r="G10" i="210"/>
  <c r="F10" i="210"/>
  <c r="H32" i="205"/>
  <c r="G32" i="205"/>
  <c r="F32" i="205"/>
  <c r="H7" i="184"/>
  <c r="H8" i="184"/>
  <c r="G7" i="184"/>
  <c r="F7" i="184"/>
  <c r="E6" i="210"/>
  <c r="H5" i="210"/>
  <c r="H6" i="210"/>
  <c r="G5" i="210"/>
  <c r="G6" i="210"/>
  <c r="F5" i="210"/>
  <c r="F5" i="171"/>
  <c r="G27" i="205"/>
  <c r="H6" i="218"/>
  <c r="G6" i="218"/>
  <c r="F6" i="218"/>
  <c r="E8" i="218"/>
  <c r="H7" i="218"/>
  <c r="G7" i="218"/>
  <c r="F7" i="218"/>
  <c r="H27" i="195"/>
  <c r="G27" i="195"/>
  <c r="F27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4" i="195"/>
  <c r="C26" i="195"/>
  <c r="C28" i="195"/>
  <c r="C30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/>
  <c r="H3" i="210"/>
  <c r="H4" i="210"/>
  <c r="G3" i="210"/>
  <c r="G4" i="210"/>
  <c r="F3" i="210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E16" i="184"/>
  <c r="H15" i="184"/>
  <c r="G15" i="184"/>
  <c r="F15" i="184"/>
  <c r="G16" i="205"/>
  <c r="H2" i="210"/>
  <c r="G2" i="210"/>
  <c r="F2" i="210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29" i="195"/>
  <c r="G8" i="195"/>
  <c r="I7" i="195"/>
  <c r="I5" i="195"/>
  <c r="F6" i="195"/>
  <c r="J5" i="195"/>
  <c r="I4" i="195"/>
  <c r="I6" i="195"/>
  <c r="I8" i="195"/>
  <c r="J2" i="195"/>
  <c r="J4" i="195"/>
  <c r="J6" i="195"/>
  <c r="F8" i="195"/>
  <c r="G28" i="195"/>
  <c r="G30" i="195"/>
  <c r="I33" i="195"/>
  <c r="J33" i="195"/>
  <c r="H28" i="195"/>
  <c r="H30" i="195"/>
  <c r="J7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9" i="195"/>
  <c r="J39" i="195"/>
  <c r="I38" i="195"/>
  <c r="J38" i="195"/>
  <c r="I9" i="184"/>
  <c r="I35" i="195"/>
  <c r="J35" i="195"/>
  <c r="I36" i="195"/>
  <c r="J36" i="195"/>
  <c r="I33" i="46"/>
  <c r="J33" i="46"/>
  <c r="I32" i="46"/>
  <c r="J32" i="46"/>
  <c r="I32" i="195"/>
  <c r="J32" i="195"/>
  <c r="I17" i="184"/>
  <c r="J17" i="184"/>
  <c r="I18" i="184"/>
  <c r="J18" i="184"/>
  <c r="I9" i="210"/>
  <c r="J9" i="210"/>
  <c r="I10" i="210"/>
  <c r="J10" i="210"/>
  <c r="I7" i="184"/>
  <c r="D6" i="210"/>
  <c r="F6" i="210"/>
  <c r="I5" i="210"/>
  <c r="I6" i="210"/>
  <c r="I6" i="218"/>
  <c r="J6" i="218"/>
  <c r="I7" i="218"/>
  <c r="J7" i="218"/>
  <c r="I27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/>
  <c r="J3" i="210"/>
  <c r="J4" i="210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9" i="195"/>
  <c r="J19" i="195"/>
  <c r="I14" i="204"/>
  <c r="J14" i="204"/>
  <c r="I15" i="204"/>
  <c r="J15" i="204"/>
  <c r="J16" i="204"/>
  <c r="I17" i="195"/>
  <c r="J17" i="195"/>
  <c r="D14" i="195"/>
  <c r="B16" i="195"/>
  <c r="E16" i="195"/>
  <c r="I44" i="161"/>
  <c r="J44" i="16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G14" i="195"/>
  <c r="G16" i="195"/>
  <c r="G18" i="195"/>
  <c r="G20" i="195"/>
  <c r="G22" i="195"/>
  <c r="G24" i="195"/>
  <c r="G26" i="195"/>
  <c r="H14" i="195"/>
  <c r="H16" i="195"/>
  <c r="H18" i="195"/>
  <c r="H20" i="195"/>
  <c r="H22" i="195"/>
  <c r="H24" i="195"/>
  <c r="H26" i="195"/>
  <c r="I2" i="216"/>
  <c r="J2" i="216"/>
  <c r="F48" i="57"/>
  <c r="I47" i="57"/>
  <c r="J47" i="57"/>
  <c r="I46" i="57"/>
  <c r="J46" i="57"/>
  <c r="I45" i="57"/>
  <c r="J45" i="57"/>
  <c r="D44" i="57"/>
  <c r="F14" i="195"/>
  <c r="F16" i="195"/>
  <c r="F18" i="195"/>
  <c r="F20" i="195"/>
  <c r="F22" i="195"/>
  <c r="F24" i="195"/>
  <c r="F26" i="195"/>
  <c r="F28" i="195"/>
  <c r="F30" i="195"/>
  <c r="I13" i="195"/>
  <c r="J13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I2" i="210"/>
  <c r="J2" i="210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/>
  <c r="I9" i="195"/>
  <c r="J9" i="195"/>
  <c r="I10" i="195"/>
  <c r="J10" i="195"/>
  <c r="J11" i="195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3" i="42"/>
  <c r="J24" i="42"/>
  <c r="D10" i="184"/>
  <c r="B12" i="184"/>
  <c r="J3" i="221"/>
  <c r="J4" i="221"/>
  <c r="J49" i="57"/>
  <c r="J50" i="57"/>
  <c r="J5" i="210"/>
  <c r="J6" i="210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9" i="195"/>
  <c r="J34" i="195"/>
  <c r="J8" i="195"/>
  <c r="J27" i="195"/>
  <c r="J8" i="197"/>
  <c r="I8" i="197"/>
  <c r="J48" i="57"/>
  <c r="I48" i="57"/>
  <c r="I50" i="57"/>
  <c r="J22" i="184"/>
  <c r="J40" i="195"/>
  <c r="B40" i="195"/>
  <c r="J37" i="195"/>
  <c r="B37" i="195"/>
  <c r="J34" i="46"/>
  <c r="B34" i="195"/>
  <c r="J20" i="194"/>
  <c r="J23" i="194"/>
  <c r="J19" i="184"/>
  <c r="J12" i="210"/>
  <c r="J13" i="210"/>
  <c r="J8" i="218"/>
  <c r="B8" i="218"/>
  <c r="J62" i="57"/>
  <c r="B62" i="57"/>
  <c r="J3" i="220"/>
  <c r="I2" i="219"/>
  <c r="J2" i="219"/>
  <c r="I1" i="219"/>
  <c r="J1" i="219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6" i="195"/>
  <c r="B18" i="195"/>
  <c r="E18" i="195"/>
  <c r="E20" i="195"/>
  <c r="J14" i="195"/>
  <c r="J16" i="195"/>
  <c r="J18" i="195"/>
  <c r="J20" i="195"/>
  <c r="J22" i="195"/>
  <c r="J24" i="195"/>
  <c r="J26" i="195"/>
  <c r="I14" i="195"/>
  <c r="I16" i="195"/>
  <c r="I18" i="195"/>
  <c r="I20" i="195"/>
  <c r="I22" i="195"/>
  <c r="I24" i="195"/>
  <c r="I26" i="195"/>
  <c r="I28" i="195"/>
  <c r="I30" i="195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28" i="195"/>
  <c r="J30" i="195"/>
  <c r="J3" i="219"/>
  <c r="D20" i="195"/>
  <c r="B22" i="195"/>
  <c r="E22" i="195"/>
  <c r="J69" i="20"/>
  <c r="D18" i="195"/>
  <c r="B20" i="195"/>
  <c r="D14" i="194"/>
  <c r="J12" i="204"/>
  <c r="J38" i="57"/>
  <c r="D34" i="20"/>
  <c r="E36" i="20"/>
  <c r="D36" i="20"/>
  <c r="D22" i="195"/>
  <c r="B24" i="195"/>
  <c r="E24" i="195"/>
  <c r="D24" i="195"/>
  <c r="B26" i="195"/>
  <c r="E26" i="195"/>
  <c r="E28" i="195"/>
  <c r="E30" i="195"/>
  <c r="D30" i="195"/>
  <c r="D26" i="195"/>
  <c r="B28" i="195"/>
  <c r="D28" i="195"/>
  <c r="B30" i="195"/>
  <c r="F21" i="46" l="1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3" i="161"/>
  <c r="G33" i="161"/>
  <c r="G34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E12" i="184"/>
  <c r="D12" i="184" s="1"/>
  <c r="F11" i="184"/>
  <c r="F12" i="184" s="1"/>
  <c r="G11" i="184"/>
  <c r="G12" i="18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F22" i="46" l="1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4" i="161"/>
  <c r="I33" i="161"/>
  <c r="I34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I11" i="184"/>
  <c r="J11" i="184" s="1"/>
  <c r="J12" i="184" s="1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7" i="204" l="1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3" i="161"/>
  <c r="J34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E10" i="157" l="1"/>
  <c r="D8" i="157"/>
  <c r="B10" i="157" s="1"/>
  <c r="E12" i="157" l="1"/>
  <c r="D10" i="157"/>
  <c r="B12" i="157" s="1"/>
  <c r="D12" i="157" l="1"/>
  <c r="D14" i="157" l="1"/>
</calcChain>
</file>

<file path=xl/sharedStrings.xml><?xml version="1.0" encoding="utf-8"?>
<sst xmlns="http://schemas.openxmlformats.org/spreadsheetml/2006/main" count="553" uniqueCount="39">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</sst>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5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5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5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5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4" workbookViewId="0">
      <selection activeCell="D52" sqref="D52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8.35</v>
      </c>
      <c r="E51" s="20">
        <f>C51*D51</f>
        <v>83500</v>
      </c>
      <c r="F51" s="20">
        <f>E51*0.002</f>
        <v>167</v>
      </c>
      <c r="G51" s="20">
        <f>E51*0.000068</f>
        <v>5.6779999999999999</v>
      </c>
      <c r="H51" s="20">
        <f>E51*0.00001</f>
        <v>0.83500000000000008</v>
      </c>
      <c r="I51" s="20">
        <f>(F51+G51+H51)*0.07</f>
        <v>12.145910000000001</v>
      </c>
      <c r="J51" s="20">
        <f>E51+F51+I51+G51+H51</f>
        <v>83685.658910000013</v>
      </c>
      <c r="K51" s="21"/>
    </row>
    <row r="52" spans="1:11">
      <c r="A52" s="44"/>
      <c r="B52" s="79">
        <f>(D51-D50)/D50</f>
        <v>-0.36259541984732824</v>
      </c>
      <c r="C52" s="22">
        <f>SUM(C50:C51)</f>
        <v>50000</v>
      </c>
      <c r="D52" s="33">
        <f>E52/C52</f>
        <v>12.15</v>
      </c>
      <c r="E52" s="22">
        <f t="shared" ref="E52:J52" si="20">SUM(E50:E51)</f>
        <v>607500</v>
      </c>
      <c r="F52" s="22">
        <f t="shared" si="20"/>
        <v>1215</v>
      </c>
      <c r="G52" s="22">
        <f t="shared" si="20"/>
        <v>41.309999999999995</v>
      </c>
      <c r="H52" s="22">
        <f t="shared" si="20"/>
        <v>6.0750000000000002</v>
      </c>
      <c r="I52" s="22">
        <f t="shared" si="20"/>
        <v>88.366950000000017</v>
      </c>
      <c r="J52" s="22">
        <f t="shared" si="20"/>
        <v>608850.75194999995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30" sqref="D30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0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0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0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0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2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3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0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2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3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0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2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3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tabSelected="1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9.25</v>
      </c>
      <c r="E7" s="20">
        <f>C7*D7</f>
        <v>29600</v>
      </c>
      <c r="F7" s="20">
        <f>E7*0.002</f>
        <v>59.2</v>
      </c>
      <c r="G7" s="20">
        <f>E7*0.00006</f>
        <v>1.776</v>
      </c>
      <c r="H7" s="20">
        <f>E7*0.00001</f>
        <v>0.29600000000000004</v>
      </c>
      <c r="I7" s="20">
        <f>(F7+G7+H7)*0.07</f>
        <v>4.2890400000000009</v>
      </c>
      <c r="J7" s="20">
        <f>E7+F7+I7+G7+H7</f>
        <v>29665.561040000001</v>
      </c>
    </row>
    <row r="8" spans="1:13">
      <c r="A8" s="55"/>
      <c r="B8" s="12">
        <f>(D7-D6)/D6</f>
        <v>-0.71969696969696972</v>
      </c>
      <c r="C8" s="10">
        <f>SUM(C6:C7)</f>
        <v>10000</v>
      </c>
      <c r="D8" s="63">
        <f>E8/C8</f>
        <v>25.4</v>
      </c>
      <c r="E8" s="10">
        <f t="shared" ref="E8:J8" si="2">SUM(E6:E7)</f>
        <v>254000</v>
      </c>
      <c r="F8" s="10">
        <f t="shared" si="2"/>
        <v>508</v>
      </c>
      <c r="G8" s="10">
        <f t="shared" si="2"/>
        <v>15.24</v>
      </c>
      <c r="H8" s="10">
        <f t="shared" si="2"/>
        <v>2.54</v>
      </c>
      <c r="I8" s="10">
        <f t="shared" si="2"/>
        <v>36.804600000000008</v>
      </c>
      <c r="J8" s="10">
        <f t="shared" si="2"/>
        <v>254562.58459999997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0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49">
        <v>45875</v>
      </c>
      <c r="B20" s="15" t="s">
        <v>0</v>
      </c>
      <c r="C20" s="16">
        <v>2800</v>
      </c>
      <c r="D20" s="41">
        <v>11</v>
      </c>
      <c r="E20" s="68">
        <f>C20*D20</f>
        <v>30800</v>
      </c>
      <c r="F20" s="18">
        <f>E20*0.002</f>
        <v>61.6</v>
      </c>
      <c r="G20" s="18">
        <f>E20*0.00006</f>
        <v>1.8480000000000001</v>
      </c>
      <c r="H20" s="18">
        <f>E20*0.00001</f>
        <v>0.30800000000000005</v>
      </c>
      <c r="I20" s="18">
        <f>(F20+G20+H20)*0.07</f>
        <v>4.4629200000000004</v>
      </c>
      <c r="J20" s="68">
        <f>E20+F20+I20+G20+H20</f>
        <v>30868.218920000003</v>
      </c>
    </row>
    <row r="21" spans="1:15">
      <c r="A21" s="69"/>
      <c r="B21" s="30">
        <f>(D20-D19)/D19</f>
        <v>-0.80180180180180183</v>
      </c>
      <c r="C21" s="16">
        <f>SUM(C19:C20)</f>
        <v>7000</v>
      </c>
      <c r="D21" s="40">
        <f>E21/C21</f>
        <v>37.700000000000003</v>
      </c>
      <c r="E21" s="16">
        <f t="shared" ref="E21:J21" si="2">SUM(E19:E20)</f>
        <v>263900</v>
      </c>
      <c r="F21" s="16">
        <f t="shared" si="2"/>
        <v>527.80000000000007</v>
      </c>
      <c r="G21" s="16">
        <f t="shared" si="2"/>
        <v>15.834000000000001</v>
      </c>
      <c r="H21" s="16">
        <f t="shared" si="2"/>
        <v>2.6390000000000002</v>
      </c>
      <c r="I21" s="16">
        <f t="shared" si="2"/>
        <v>38.239110000000011</v>
      </c>
      <c r="J21" s="16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8"/>
  <sheetViews>
    <sheetView topLeftCell="A6" workbookViewId="0">
      <selection activeCell="E13" sqref="E1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4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4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3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  <row r="26" spans="1:15" s="62" customFormat="1" ht="21">
      <c r="A26" s="49">
        <v>45747</v>
      </c>
      <c r="B26" s="15" t="s">
        <v>0</v>
      </c>
      <c r="C26" s="16">
        <v>10000</v>
      </c>
      <c r="D26" s="41">
        <v>1.85</v>
      </c>
      <c r="E26" s="68">
        <f>C26*D26</f>
        <v>18500</v>
      </c>
      <c r="F26" s="18">
        <f>E26*0.002</f>
        <v>37</v>
      </c>
      <c r="G26" s="18">
        <f>E26*0.00006</f>
        <v>1.1100000000000001</v>
      </c>
      <c r="H26" s="18">
        <f>E26*0.00001</f>
        <v>0.18500000000000003</v>
      </c>
      <c r="I26" s="18">
        <f>(F26+G26+H26)*0.07</f>
        <v>2.6806500000000004</v>
      </c>
      <c r="J26" s="68">
        <f>E26+F26+I26+G26+H26</f>
        <v>18540.97565</v>
      </c>
      <c r="K26" s="21"/>
      <c r="L26" s="21"/>
      <c r="M26" s="25"/>
      <c r="N26" s="21"/>
      <c r="O26" s="21"/>
    </row>
    <row r="27" spans="1:15">
      <c r="A27" s="49">
        <v>45876</v>
      </c>
      <c r="B27" s="15" t="s">
        <v>2</v>
      </c>
      <c r="C27" s="16">
        <f>C26</f>
        <v>10000</v>
      </c>
      <c r="D27" s="26">
        <v>2.06</v>
      </c>
      <c r="E27" s="17">
        <f>C27*D27</f>
        <v>20600</v>
      </c>
      <c r="F27" s="27">
        <f>E27*0.002</f>
        <v>41.2</v>
      </c>
      <c r="G27" s="26">
        <f>E27*0.000068</f>
        <v>1.4008</v>
      </c>
      <c r="H27" s="26">
        <f>E27*0.00001</f>
        <v>0.20600000000000002</v>
      </c>
      <c r="I27" s="26">
        <f>(F27+G27+H27)*0.07</f>
        <v>2.9964760000000004</v>
      </c>
      <c r="J27" s="26">
        <f>E27-F27-G27-H27-I27</f>
        <v>20554.196724000001</v>
      </c>
      <c r="K27" s="1"/>
      <c r="L27" s="1"/>
      <c r="M27" s="1"/>
      <c r="N27" s="1"/>
      <c r="O27" s="1"/>
    </row>
    <row r="28" spans="1:15">
      <c r="A28" s="49" t="s">
        <v>3</v>
      </c>
      <c r="B28" s="30">
        <f>(D27-D26)/D26</f>
        <v>0.11351351351351349</v>
      </c>
      <c r="C28" s="16"/>
      <c r="D28" s="17"/>
      <c r="E28" s="18">
        <f>E27-E26</f>
        <v>2100</v>
      </c>
      <c r="F28" s="18"/>
      <c r="G28" s="18"/>
      <c r="H28" s="18"/>
      <c r="I28" s="18"/>
      <c r="J28" s="18">
        <f>J27-J26</f>
        <v>2013.221074000001</v>
      </c>
      <c r="K28" s="1"/>
      <c r="L28" s="1"/>
      <c r="M28" s="1"/>
      <c r="N28" s="1"/>
      <c r="O28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19" workbookViewId="0">
      <selection activeCell="D42" sqref="D4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0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0.10319137216569858</v>
      </c>
      <c r="C42" s="10"/>
      <c r="D42" s="11"/>
      <c r="E42" s="20">
        <f>E41-E40</f>
        <v>9000</v>
      </c>
      <c r="F42" s="20"/>
      <c r="G42" s="20"/>
      <c r="H42" s="20"/>
      <c r="I42" s="20"/>
      <c r="J42" s="20">
        <f>J41-J40</f>
        <v>8609.7827700000053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8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12</v>
      </c>
      <c r="E22" s="20">
        <f>C22*D22</f>
        <v>30000</v>
      </c>
      <c r="F22" s="20">
        <f>E22*0.002</f>
        <v>60</v>
      </c>
      <c r="G22" s="20">
        <f>E22*0.000068</f>
        <v>2.04</v>
      </c>
      <c r="H22" s="20">
        <f>E22*0.00001</f>
        <v>0.30000000000000004</v>
      </c>
      <c r="I22" s="20">
        <f>(F22+G22+H22)*0.07</f>
        <v>4.3638000000000003</v>
      </c>
      <c r="J22" s="20">
        <f>E22+F22+I22+G22+H22</f>
        <v>30066.703799999999</v>
      </c>
      <c r="M22" s="21"/>
    </row>
    <row r="23" spans="1:13">
      <c r="A23" s="44"/>
      <c r="B23" s="25">
        <f>(D22-D21)/D21</f>
        <v>-0.54545454545454541</v>
      </c>
      <c r="C23" s="22">
        <f>SUM(C21:C22)</f>
        <v>20000</v>
      </c>
      <c r="D23" s="64">
        <f>E23/C23</f>
        <v>24.6</v>
      </c>
      <c r="E23" s="22">
        <f t="shared" ref="E23:J23" si="11">SUM(E21:E22)</f>
        <v>492000</v>
      </c>
      <c r="F23" s="22">
        <f t="shared" si="11"/>
        <v>984</v>
      </c>
      <c r="G23" s="22">
        <f t="shared" si="11"/>
        <v>33.455999999999996</v>
      </c>
      <c r="H23" s="22">
        <f t="shared" si="11"/>
        <v>4.92</v>
      </c>
      <c r="I23" s="22">
        <f t="shared" si="11"/>
        <v>71.566320000000005</v>
      </c>
      <c r="J23" s="22">
        <f t="shared" si="11"/>
        <v>493093.94232000003</v>
      </c>
      <c r="K23" s="24"/>
      <c r="L23" s="25"/>
      <c r="M23" s="21"/>
    </row>
    <row r="24" spans="1:13">
      <c r="C24" s="106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F11" sqref="F11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8"/>
      <c r="C10" s="16">
        <v>5000</v>
      </c>
      <c r="D10" s="40">
        <v>0.193</v>
      </c>
      <c r="E10" s="99"/>
      <c r="F10" s="29"/>
      <c r="G10" s="99"/>
      <c r="H10" s="17"/>
      <c r="I10" s="100">
        <v>965</v>
      </c>
      <c r="J10" s="100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1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8"/>
      <c r="C16" s="16">
        <v>5000</v>
      </c>
      <c r="D16" s="40">
        <v>0.193</v>
      </c>
      <c r="E16" s="99"/>
      <c r="F16" s="29"/>
      <c r="G16" s="99"/>
      <c r="H16" s="17"/>
      <c r="I16" s="100">
        <v>965</v>
      </c>
      <c r="J16" s="100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1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C6" sqref="C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0</v>
      </c>
      <c r="C3" s="16">
        <v>2500</v>
      </c>
      <c r="D3" s="9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0</v>
      </c>
      <c r="C5" s="10">
        <v>2500</v>
      </c>
      <c r="D5" s="11">
        <v>9.1</v>
      </c>
      <c r="E5" s="20">
        <f>C5*D5</f>
        <v>22750</v>
      </c>
      <c r="F5" s="20">
        <f>E5*0.002</f>
        <v>45.5</v>
      </c>
      <c r="G5" s="20">
        <f>E5*0.00006</f>
        <v>1.365</v>
      </c>
      <c r="H5" s="20">
        <f>E5*0.00001</f>
        <v>0.22750000000000001</v>
      </c>
      <c r="I5" s="20">
        <f>(F5+G5+H5)*0.07</f>
        <v>3.2964750000000005</v>
      </c>
      <c r="J5" s="20">
        <f>E5+F5+I5+G5+H5</f>
        <v>22800.388975000002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-0.16513761467889915</v>
      </c>
      <c r="C6" s="10">
        <f>SUM(C4:C5)</f>
        <v>15000</v>
      </c>
      <c r="D6" s="63">
        <f>E6/C6</f>
        <v>10.6</v>
      </c>
      <c r="E6" s="10">
        <f t="shared" ref="E6:J6" si="1">SUM(E4:E5)</f>
        <v>159000</v>
      </c>
      <c r="F6" s="10">
        <f t="shared" si="1"/>
        <v>318</v>
      </c>
      <c r="G6" s="10">
        <f t="shared" si="1"/>
        <v>9.5400000000000009</v>
      </c>
      <c r="H6" s="10">
        <f t="shared" si="1"/>
        <v>1.59</v>
      </c>
      <c r="I6" s="10">
        <f t="shared" si="1"/>
        <v>23.039100000000001</v>
      </c>
      <c r="J6" s="10">
        <f t="shared" si="1"/>
        <v>159352.16910000003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0</v>
      </c>
      <c r="C9" s="10">
        <v>2500</v>
      </c>
      <c r="D9" s="102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2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3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2025-08-07T07:48:45Z</dcterms:modified>
  <cp:category/>
  <cp:contentStatus/>
</cp:coreProperties>
</file>