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30" documentId="13_ncr:1_{952C9640-4145-4BFE-A933-8C66170A3FDB}" xr6:coauthVersionLast="47" xr6:coauthVersionMax="47" xr10:uidLastSave="{5F016778-5B52-4710-BFB4-C81FB388FCDA}"/>
  <bookViews>
    <workbookView xWindow="5568" yWindow="612" windowWidth="17424" windowHeight="11628" tabRatio="461" firstSheet="14" activeTab="19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BEM" sheetId="219" r:id="rId9"/>
    <sheet name="CRC" sheetId="220" r:id="rId10"/>
    <sheet name="POM" sheetId="208" r:id="rId11"/>
    <sheet name="CPNREIT" sheetId="194" r:id="rId12"/>
    <sheet name="DIF" sheetId="57" r:id="rId13"/>
    <sheet name="GVREIT" sheetId="195" r:id="rId14"/>
    <sheet name="IVL" sheetId="196" r:id="rId15"/>
    <sheet name="JMART" sheetId="204" r:id="rId16"/>
    <sheet name="JMT" sheetId="205" r:id="rId17"/>
    <sheet name="MCS" sheetId="20" r:id="rId18"/>
    <sheet name="NER" sheetId="117" r:id="rId19"/>
    <sheet name="ORI" sheetId="184" r:id="rId20"/>
    <sheet name="PTG" sheetId="216" r:id="rId21"/>
    <sheet name="RCL" sheetId="161" r:id="rId22"/>
    <sheet name="SCC" sheetId="152" r:id="rId23"/>
    <sheet name="SENA" sheetId="183" r:id="rId24"/>
    <sheet name="SINGER" sheetId="203" r:id="rId25"/>
    <sheet name="SYNEX" sheetId="199" r:id="rId26"/>
    <sheet name="TFFIF" sheetId="214" r:id="rId27"/>
    <sheet name="TMT" sheetId="145" r:id="rId28"/>
    <sheet name="TOA" sheetId="218" r:id="rId29"/>
    <sheet name="TVO" sheetId="221" r:id="rId30"/>
    <sheet name="WHAIR" sheetId="157" r:id="rId31"/>
    <sheet name="WHART" sheetId="171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57" l="1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F15" i="196" l="1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15" i="196" l="1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7" i="205"/>
  <c r="H37" i="205" s="1"/>
  <c r="B39" i="205"/>
  <c r="C38" i="205"/>
  <c r="E38" i="205" s="1"/>
  <c r="E28" i="206"/>
  <c r="H28" i="206" s="1"/>
  <c r="B30" i="206"/>
  <c r="C29" i="206"/>
  <c r="E29" i="206" s="1"/>
  <c r="E12" i="117"/>
  <c r="C13" i="117"/>
  <c r="B13" i="117"/>
  <c r="G12" i="117"/>
  <c r="G13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C52" i="57"/>
  <c r="B52" i="57"/>
  <c r="E51" i="57"/>
  <c r="G51" i="57" s="1"/>
  <c r="G52" i="57" s="1"/>
  <c r="C6" i="221"/>
  <c r="B6" i="221"/>
  <c r="E5" i="221"/>
  <c r="G5" i="221"/>
  <c r="G6" i="221"/>
  <c r="C4" i="221"/>
  <c r="B4" i="221"/>
  <c r="E3" i="221"/>
  <c r="G3" i="221"/>
  <c r="G4" i="221"/>
  <c r="E20" i="184"/>
  <c r="C7" i="145"/>
  <c r="E7" i="145"/>
  <c r="C6" i="210"/>
  <c r="E15" i="183"/>
  <c r="C59" i="20"/>
  <c r="B59" i="20"/>
  <c r="E58" i="20"/>
  <c r="G58" i="20"/>
  <c r="G59" i="20"/>
  <c r="C12" i="184"/>
  <c r="E11" i="184"/>
  <c r="H11" i="184" s="1"/>
  <c r="H12" i="184" s="1"/>
  <c r="E29" i="195"/>
  <c r="G29" i="195"/>
  <c r="E22" i="117"/>
  <c r="C10" i="197"/>
  <c r="B10" i="197"/>
  <c r="E9" i="197"/>
  <c r="G9" i="197" s="1"/>
  <c r="G10" i="197" s="1"/>
  <c r="C50" i="57"/>
  <c r="E49" i="57"/>
  <c r="E2" i="221"/>
  <c r="E7" i="197"/>
  <c r="B22" i="184"/>
  <c r="C21" i="184"/>
  <c r="E21" i="184"/>
  <c r="C39" i="195"/>
  <c r="E39" i="195"/>
  <c r="E38" i="195"/>
  <c r="E9" i="184"/>
  <c r="E35" i="195"/>
  <c r="C36" i="195"/>
  <c r="E36" i="195"/>
  <c r="B34" i="46"/>
  <c r="A34" i="46"/>
  <c r="C33" i="46"/>
  <c r="E33" i="46"/>
  <c r="E32" i="46"/>
  <c r="E32" i="195"/>
  <c r="B16" i="194"/>
  <c r="C16" i="194"/>
  <c r="E10" i="196"/>
  <c r="H10" i="196" s="1"/>
  <c r="B12" i="196"/>
  <c r="C11" i="196"/>
  <c r="E11" i="196" s="1"/>
  <c r="B16" i="184"/>
  <c r="B19" i="184"/>
  <c r="E17" i="184"/>
  <c r="C18" i="184"/>
  <c r="E18" i="184"/>
  <c r="B21" i="205"/>
  <c r="E22" i="205"/>
  <c r="C21" i="205"/>
  <c r="C23" i="205" s="1"/>
  <c r="E9" i="210"/>
  <c r="B11" i="210"/>
  <c r="C10" i="210"/>
  <c r="E10" i="210"/>
  <c r="C8" i="210"/>
  <c r="I8" i="210"/>
  <c r="J8" i="210"/>
  <c r="E34" i="205"/>
  <c r="B36" i="205"/>
  <c r="C35" i="205"/>
  <c r="E35" i="205" s="1"/>
  <c r="B33" i="205"/>
  <c r="E31" i="205"/>
  <c r="C32" i="205"/>
  <c r="E32" i="205" s="1"/>
  <c r="H32" i="205" s="1"/>
  <c r="E20" i="205"/>
  <c r="G20" i="205" s="1"/>
  <c r="E7" i="184"/>
  <c r="B6" i="210"/>
  <c r="E5" i="210"/>
  <c r="E14" i="196"/>
  <c r="E5" i="171"/>
  <c r="B30" i="205"/>
  <c r="C29" i="205"/>
  <c r="E29" i="205"/>
  <c r="E28" i="205"/>
  <c r="H28" i="205" s="1"/>
  <c r="E6" i="218"/>
  <c r="C7" i="218"/>
  <c r="E7" i="218"/>
  <c r="E27" i="195"/>
  <c r="E60" i="57"/>
  <c r="C61" i="57"/>
  <c r="E61" i="57"/>
  <c r="B3" i="220"/>
  <c r="C2" i="220"/>
  <c r="E2" i="220"/>
  <c r="E1" i="220"/>
  <c r="B3" i="219"/>
  <c r="E40" i="161"/>
  <c r="A8" i="150"/>
  <c r="C7" i="150"/>
  <c r="E7" i="150"/>
  <c r="E6" i="150"/>
  <c r="C4" i="150"/>
  <c r="B4" i="150"/>
  <c r="E3" i="150"/>
  <c r="E14" i="214"/>
  <c r="C15" i="214"/>
  <c r="E15" i="214"/>
  <c r="B6" i="214"/>
  <c r="C6" i="214"/>
  <c r="E11" i="214"/>
  <c r="C12" i="214"/>
  <c r="E12" i="214"/>
  <c r="E8" i="214"/>
  <c r="C9" i="214"/>
  <c r="E9" i="214"/>
  <c r="E9" i="150"/>
  <c r="A11" i="150"/>
  <c r="C10" i="150"/>
  <c r="E10" i="150"/>
  <c r="E12" i="150"/>
  <c r="E5" i="214"/>
  <c r="E6" i="214"/>
  <c r="E12" i="197"/>
  <c r="C13" i="197"/>
  <c r="E13" i="197"/>
  <c r="B18" i="205"/>
  <c r="C17" i="205"/>
  <c r="E17" i="205" s="1"/>
  <c r="E25" i="205"/>
  <c r="B27" i="205"/>
  <c r="C26" i="205"/>
  <c r="E26" i="205" s="1"/>
  <c r="A14" i="150"/>
  <c r="C13" i="150"/>
  <c r="E13" i="150"/>
  <c r="E15" i="150"/>
  <c r="E30" i="204"/>
  <c r="B32" i="204"/>
  <c r="A32" i="204"/>
  <c r="C31" i="204"/>
  <c r="E31" i="204"/>
  <c r="E24" i="197"/>
  <c r="C8" i="204"/>
  <c r="B8" i="204"/>
  <c r="E7" i="204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5" i="195"/>
  <c r="E23" i="195"/>
  <c r="E21" i="195"/>
  <c r="C4" i="210"/>
  <c r="B4" i="210"/>
  <c r="E3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H43" i="161"/>
  <c r="C43" i="161"/>
  <c r="J43" i="161"/>
  <c r="E44" i="161"/>
  <c r="C39" i="161"/>
  <c r="J39" i="161"/>
  <c r="H39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B4" i="214"/>
  <c r="E3" i="214"/>
  <c r="E2" i="214"/>
  <c r="C48" i="57"/>
  <c r="B48" i="57"/>
  <c r="E47" i="57"/>
  <c r="E46" i="57"/>
  <c r="E45" i="57"/>
  <c r="C14" i="195"/>
  <c r="C16" i="195"/>
  <c r="C18" i="195"/>
  <c r="C20" i="195"/>
  <c r="C22" i="195"/>
  <c r="B14" i="195"/>
  <c r="E13" i="195"/>
  <c r="E57" i="57"/>
  <c r="C58" i="57"/>
  <c r="E58" i="57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B11" i="117"/>
  <c r="C11" i="117"/>
  <c r="E18" i="117"/>
  <c r="B20" i="117"/>
  <c r="C15" i="184"/>
  <c r="E15" i="184"/>
  <c r="C12" i="205"/>
  <c r="E12" i="205" s="1"/>
  <c r="E16" i="205"/>
  <c r="H16" i="205" s="1"/>
  <c r="E10" i="117"/>
  <c r="H10" i="117" s="1"/>
  <c r="H11" i="117" s="1"/>
  <c r="E2" i="210"/>
  <c r="C8" i="205"/>
  <c r="E8" i="205" s="1"/>
  <c r="A20" i="117"/>
  <c r="C19" i="117"/>
  <c r="E19" i="117" s="1"/>
  <c r="C24" i="42"/>
  <c r="B24" i="42"/>
  <c r="E23" i="42"/>
  <c r="E56" i="20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A12" i="204"/>
  <c r="B12" i="204"/>
  <c r="E18" i="194"/>
  <c r="B44" i="57"/>
  <c r="C44" i="57"/>
  <c r="E43" i="57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3" i="161"/>
  <c r="H33" i="161" s="1"/>
  <c r="H34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/>
  <c r="C11" i="145"/>
  <c r="E11" i="145"/>
  <c r="C17" i="197"/>
  <c r="E17" i="197"/>
  <c r="E20" i="199"/>
  <c r="E21" i="199"/>
  <c r="D21" i="199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E25" i="161"/>
  <c r="E19" i="46"/>
  <c r="E37" i="57"/>
  <c r="E10" i="145"/>
  <c r="E14" i="184"/>
  <c r="H14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H5" i="184"/>
  <c r="E7" i="183"/>
  <c r="B55" i="20"/>
  <c r="E13" i="161"/>
  <c r="E9" i="161"/>
  <c r="B4" i="184"/>
  <c r="C4" i="184"/>
  <c r="C6" i="184"/>
  <c r="C8" i="184"/>
  <c r="C10" i="184"/>
  <c r="E3" i="184"/>
  <c r="H3" i="184"/>
  <c r="E2" i="184"/>
  <c r="E4" i="184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7" i="117"/>
  <c r="C16" i="117"/>
  <c r="E16" i="117" s="1"/>
  <c r="E15" i="117"/>
  <c r="A20" i="150"/>
  <c r="C19" i="150"/>
  <c r="E2" i="171"/>
  <c r="H2" i="171" s="1"/>
  <c r="E20" i="42"/>
  <c r="E19" i="42"/>
  <c r="E51" i="20"/>
  <c r="H51" i="20"/>
  <c r="E7" i="157"/>
  <c r="F7" i="157" s="1"/>
  <c r="C36" i="57"/>
  <c r="C38" i="57"/>
  <c r="E35" i="57"/>
  <c r="G35" i="57"/>
  <c r="B8" i="161"/>
  <c r="E7" i="16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G34" i="57"/>
  <c r="I34" i="57"/>
  <c r="J34" i="57"/>
  <c r="E33" i="57"/>
  <c r="H33" i="57"/>
  <c r="E50" i="20"/>
  <c r="H50" i="20"/>
  <c r="E32" i="57"/>
  <c r="H32" i="57"/>
  <c r="E2" i="117"/>
  <c r="E16" i="42"/>
  <c r="E14" i="42"/>
  <c r="E12" i="42"/>
  <c r="C11" i="42"/>
  <c r="C13" i="42"/>
  <c r="C15" i="42"/>
  <c r="C17" i="42"/>
  <c r="E30" i="57"/>
  <c r="C49" i="20"/>
  <c r="E48" i="20"/>
  <c r="E47" i="20"/>
  <c r="E49" i="20"/>
  <c r="E28" i="57"/>
  <c r="H28" i="57"/>
  <c r="I28" i="57"/>
  <c r="J28" i="57"/>
  <c r="E26" i="57"/>
  <c r="E19" i="150"/>
  <c r="H20" i="42"/>
  <c r="G20" i="42"/>
  <c r="F20" i="42"/>
  <c r="H19" i="42"/>
  <c r="G19" i="42"/>
  <c r="F19" i="42"/>
  <c r="G7" i="157"/>
  <c r="H35" i="57"/>
  <c r="H7" i="161"/>
  <c r="G7" i="161"/>
  <c r="F7" i="161"/>
  <c r="H5" i="161"/>
  <c r="G5" i="161"/>
  <c r="F5" i="161"/>
  <c r="H18" i="42"/>
  <c r="G18" i="42"/>
  <c r="F18" i="42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F34" i="57"/>
  <c r="F33" i="57"/>
  <c r="G32" i="57"/>
  <c r="F32" i="57"/>
  <c r="I32" i="57"/>
  <c r="G2" i="117"/>
  <c r="G4" i="117" s="1"/>
  <c r="H16" i="42"/>
  <c r="G16" i="42"/>
  <c r="F16" i="42"/>
  <c r="H14" i="42"/>
  <c r="G14" i="42"/>
  <c r="F14" i="42"/>
  <c r="H12" i="42"/>
  <c r="G12" i="42"/>
  <c r="F12" i="42"/>
  <c r="H30" i="57"/>
  <c r="G30" i="57"/>
  <c r="F30" i="57"/>
  <c r="H48" i="20"/>
  <c r="G48" i="20"/>
  <c r="F48" i="20"/>
  <c r="F47" i="20"/>
  <c r="F49" i="20"/>
  <c r="G28" i="57"/>
  <c r="F28" i="57"/>
  <c r="H26" i="57"/>
  <c r="G26" i="57"/>
  <c r="F26" i="57"/>
  <c r="H19" i="150"/>
  <c r="G19" i="150"/>
  <c r="F19" i="150"/>
  <c r="I20" i="42"/>
  <c r="J20" i="42"/>
  <c r="I19" i="42"/>
  <c r="J19" i="42"/>
  <c r="I7" i="161"/>
  <c r="J7" i="161"/>
  <c r="I5" i="161"/>
  <c r="J5" i="161"/>
  <c r="I18" i="42"/>
  <c r="J18" i="42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30" i="57"/>
  <c r="J30" i="57"/>
  <c r="I26" i="57"/>
  <c r="J26" i="57"/>
  <c r="I19" i="150"/>
  <c r="J19" i="150"/>
  <c r="E24" i="57"/>
  <c r="F24" i="57"/>
  <c r="H24" i="57"/>
  <c r="G24" i="57"/>
  <c r="C23" i="57"/>
  <c r="C25" i="57"/>
  <c r="C27" i="57"/>
  <c r="C29" i="57"/>
  <c r="C31" i="57"/>
  <c r="E22" i="57"/>
  <c r="I21" i="57"/>
  <c r="E21" i="57"/>
  <c r="E23" i="57"/>
  <c r="J21" i="57"/>
  <c r="H22" i="57"/>
  <c r="H23" i="57"/>
  <c r="H25" i="57"/>
  <c r="H27" i="57"/>
  <c r="G22" i="57"/>
  <c r="G23" i="57"/>
  <c r="G25" i="57"/>
  <c r="G27" i="57"/>
  <c r="G29" i="57"/>
  <c r="G31" i="57"/>
  <c r="F22" i="57"/>
  <c r="F23" i="57"/>
  <c r="F25" i="57"/>
  <c r="F27" i="57"/>
  <c r="F29" i="57"/>
  <c r="F31" i="57"/>
  <c r="I22" i="57"/>
  <c r="I23" i="57"/>
  <c r="J22" i="57"/>
  <c r="J23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5" i="57"/>
  <c r="E55" i="57"/>
  <c r="E54" i="57"/>
  <c r="F54" i="57"/>
  <c r="E15" i="57"/>
  <c r="G15" i="57"/>
  <c r="C4" i="46"/>
  <c r="C6" i="46"/>
  <c r="E3" i="46"/>
  <c r="C13" i="57"/>
  <c r="E12" i="57"/>
  <c r="E11" i="57"/>
  <c r="G11" i="57"/>
  <c r="G13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/>
  <c r="E3" i="57"/>
  <c r="H3" i="57"/>
  <c r="G3" i="57"/>
  <c r="C4" i="57"/>
  <c r="E4" i="57"/>
  <c r="D4" i="57"/>
  <c r="E5" i="57"/>
  <c r="F5" i="57"/>
  <c r="C6" i="57"/>
  <c r="E7" i="57"/>
  <c r="H7" i="57"/>
  <c r="C8" i="57"/>
  <c r="C9" i="57"/>
  <c r="E9" i="57"/>
  <c r="F7" i="57"/>
  <c r="I7" i="57"/>
  <c r="J7" i="57"/>
  <c r="G7" i="57"/>
  <c r="G7" i="42"/>
  <c r="G8" i="42"/>
  <c r="F7" i="42"/>
  <c r="F2" i="46"/>
  <c r="G2" i="46"/>
  <c r="I2" i="46"/>
  <c r="J2" i="46"/>
  <c r="F9" i="57"/>
  <c r="G9" i="57"/>
  <c r="H9" i="57"/>
  <c r="I9" i="57"/>
  <c r="G12" i="57"/>
  <c r="F12" i="57"/>
  <c r="H9" i="42"/>
  <c r="G9" i="42"/>
  <c r="F9" i="42"/>
  <c r="I7" i="42"/>
  <c r="I8" i="42"/>
  <c r="F8" i="42"/>
  <c r="H54" i="57"/>
  <c r="G54" i="57"/>
  <c r="I54" i="57"/>
  <c r="J54" i="57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H18" i="57"/>
  <c r="H20" i="57"/>
  <c r="E16" i="57"/>
  <c r="E18" i="57"/>
  <c r="D16" i="57"/>
  <c r="F15" i="57"/>
  <c r="I15" i="57"/>
  <c r="I17" i="57"/>
  <c r="J17" i="57"/>
  <c r="I10" i="42"/>
  <c r="I11" i="42"/>
  <c r="I13" i="42"/>
  <c r="I15" i="42"/>
  <c r="I17" i="42"/>
  <c r="J10" i="42"/>
  <c r="J11" i="42"/>
  <c r="J13" i="42"/>
  <c r="J15" i="42"/>
  <c r="J17" i="42"/>
  <c r="J19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F11" i="57"/>
  <c r="D15" i="42"/>
  <c r="E17" i="42"/>
  <c r="D6" i="46"/>
  <c r="D17" i="42"/>
  <c r="H37" i="57"/>
  <c r="I37" i="57"/>
  <c r="G37" i="57"/>
  <c r="F37" i="57"/>
  <c r="E36" i="57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I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H15" i="117"/>
  <c r="G15" i="117"/>
  <c r="F15" i="117"/>
  <c r="I15" i="117" s="1"/>
  <c r="J15" i="117" s="1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C12" i="161"/>
  <c r="C14" i="161"/>
  <c r="E10" i="161"/>
  <c r="I13" i="161"/>
  <c r="J13" i="161"/>
  <c r="I9" i="161"/>
  <c r="J9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54" i="20"/>
  <c r="J54" i="20"/>
  <c r="I27" i="46"/>
  <c r="J27" i="46"/>
  <c r="H26" i="46"/>
  <c r="G26" i="46"/>
  <c r="F26" i="46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E8" i="161"/>
  <c r="D8" i="161"/>
  <c r="H6" i="161"/>
  <c r="H8" i="161"/>
  <c r="G6" i="161"/>
  <c r="G8" i="161"/>
  <c r="F6" i="161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J6" i="183"/>
  <c r="I6" i="183"/>
  <c r="D8" i="183"/>
  <c r="B10" i="183"/>
  <c r="E10" i="183"/>
  <c r="D10" i="183"/>
  <c r="J8" i="183"/>
  <c r="J10" i="183"/>
  <c r="I8" i="183"/>
  <c r="I10" i="183"/>
  <c r="H10" i="161"/>
  <c r="H12" i="161"/>
  <c r="G10" i="161"/>
  <c r="G12" i="161"/>
  <c r="F10" i="161"/>
  <c r="E12" i="161"/>
  <c r="D12" i="161"/>
  <c r="B16" i="161"/>
  <c r="B20" i="150"/>
  <c r="I26" i="46"/>
  <c r="J26" i="46"/>
  <c r="J28" i="46"/>
  <c r="J41" i="42"/>
  <c r="J44" i="42"/>
  <c r="J47" i="42"/>
  <c r="J50" i="42"/>
  <c r="J53" i="42"/>
  <c r="F8" i="161"/>
  <c r="I6" i="161"/>
  <c r="I10" i="161"/>
  <c r="F12" i="161"/>
  <c r="E20" i="150"/>
  <c r="I8" i="161"/>
  <c r="J6" i="161"/>
  <c r="J8" i="161"/>
  <c r="I12" i="161"/>
  <c r="J10" i="161"/>
  <c r="J12" i="161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9"/>
  <c r="H17" i="199"/>
  <c r="G17" i="199"/>
  <c r="F17" i="199"/>
  <c r="E12" i="145"/>
  <c r="H11" i="145"/>
  <c r="G11" i="145"/>
  <c r="F11" i="145"/>
  <c r="E18" i="197"/>
  <c r="H17" i="197"/>
  <c r="G17" i="197"/>
  <c r="F17" i="197"/>
  <c r="G20" i="199"/>
  <c r="G21" i="199"/>
  <c r="F20" i="199"/>
  <c r="F21" i="199"/>
  <c r="E42" i="161"/>
  <c r="H41" i="161"/>
  <c r="G41" i="161"/>
  <c r="J41" i="161" s="1"/>
  <c r="J42" i="161" s="1"/>
  <c r="B42" i="161" s="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21" i="150"/>
  <c r="G21" i="150"/>
  <c r="F21" i="150"/>
  <c r="E23" i="150"/>
  <c r="H22" i="150"/>
  <c r="G22" i="150"/>
  <c r="F22" i="150"/>
  <c r="H27" i="161"/>
  <c r="G27" i="161"/>
  <c r="F27" i="161"/>
  <c r="E4" i="195"/>
  <c r="E6" i="195"/>
  <c r="D6" i="195"/>
  <c r="B8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/>
  <c r="H18" i="46"/>
  <c r="G18" i="46"/>
  <c r="F18" i="46"/>
  <c r="E20" i="46"/>
  <c r="E22" i="46"/>
  <c r="H19" i="46"/>
  <c r="H20" i="46"/>
  <c r="H22" i="46"/>
  <c r="G19" i="46"/>
  <c r="G20" i="46"/>
  <c r="G22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9"/>
  <c r="J17" i="199"/>
  <c r="I11" i="145"/>
  <c r="J11" i="145"/>
  <c r="J12" i="145"/>
  <c r="I17" i="197"/>
  <c r="J17" i="197"/>
  <c r="I41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/>
  <c r="I21" i="150"/>
  <c r="J21" i="150"/>
  <c r="I22" i="150"/>
  <c r="J22" i="150"/>
  <c r="I27" i="161"/>
  <c r="J27" i="161"/>
  <c r="E16" i="161"/>
  <c r="H14" i="161"/>
  <c r="H16" i="161"/>
  <c r="H18" i="161"/>
  <c r="H20" i="161"/>
  <c r="H22" i="161"/>
  <c r="H24" i="161"/>
  <c r="H26" i="161"/>
  <c r="H28" i="161"/>
  <c r="H30" i="161"/>
  <c r="H32" i="161"/>
  <c r="G14" i="161"/>
  <c r="G16" i="161"/>
  <c r="G18" i="161"/>
  <c r="G20" i="161"/>
  <c r="G22" i="161"/>
  <c r="G24" i="161"/>
  <c r="G26" i="161"/>
  <c r="G28" i="161"/>
  <c r="G30" i="161"/>
  <c r="G32" i="161"/>
  <c r="F14" i="161"/>
  <c r="I36" i="161"/>
  <c r="J36" i="161"/>
  <c r="I37" i="161"/>
  <c r="J37" i="161"/>
  <c r="D4" i="194"/>
  <c r="B6" i="194"/>
  <c r="E6" i="194"/>
  <c r="E8" i="194"/>
  <c r="D6" i="194"/>
  <c r="B8" i="194"/>
  <c r="I5" i="194"/>
  <c r="J5" i="194"/>
  <c r="I18" i="150"/>
  <c r="J18" i="150"/>
  <c r="J20" i="150"/>
  <c r="C33" i="195"/>
  <c r="E33" i="195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I21" i="46"/>
  <c r="J21" i="46"/>
  <c r="D20" i="46"/>
  <c r="B22" i="46"/>
  <c r="I25" i="161"/>
  <c r="J25" i="161"/>
  <c r="I18" i="46"/>
  <c r="J18" i="46"/>
  <c r="F20" i="46"/>
  <c r="F22" i="46"/>
  <c r="I19" i="46"/>
  <c r="I20" i="46"/>
  <c r="I22" i="46"/>
  <c r="J19" i="46"/>
  <c r="J20" i="46"/>
  <c r="J22" i="46"/>
  <c r="J6" i="203"/>
  <c r="I6" i="203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16" i="161"/>
  <c r="F18" i="161"/>
  <c r="F20" i="161"/>
  <c r="F22" i="161"/>
  <c r="F24" i="161"/>
  <c r="F26" i="161"/>
  <c r="F28" i="161"/>
  <c r="F30" i="161"/>
  <c r="F32" i="161"/>
  <c r="I14" i="161"/>
  <c r="E18" i="161"/>
  <c r="D16" i="161"/>
  <c r="J38" i="161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I56" i="197"/>
  <c r="J56" i="197"/>
  <c r="J57" i="197"/>
  <c r="I53" i="197"/>
  <c r="J53" i="197"/>
  <c r="J54" i="197"/>
  <c r="D20" i="161"/>
  <c r="E22" i="161"/>
  <c r="D22" i="161"/>
  <c r="E24" i="161"/>
  <c r="D24" i="161"/>
  <c r="B26" i="161"/>
  <c r="E26" i="161"/>
  <c r="E28" i="161"/>
  <c r="D28" i="161"/>
  <c r="B30" i="161"/>
  <c r="E30" i="161"/>
  <c r="D26" i="161"/>
  <c r="B28" i="161"/>
  <c r="D30" i="161"/>
  <c r="B32" i="161"/>
  <c r="E32" i="161"/>
  <c r="D32" i="161"/>
  <c r="B34" i="161"/>
  <c r="I24" i="57"/>
  <c r="J24" i="57"/>
  <c r="J25" i="57"/>
  <c r="J27" i="57"/>
  <c r="J29" i="57"/>
  <c r="J31" i="57"/>
  <c r="I25" i="57"/>
  <c r="I27" i="57"/>
  <c r="I29" i="57"/>
  <c r="I31" i="57"/>
  <c r="H55" i="57"/>
  <c r="F55" i="57"/>
  <c r="I55" i="57"/>
  <c r="E56" i="57"/>
  <c r="G55" i="57"/>
  <c r="D18" i="57"/>
  <c r="E20" i="57"/>
  <c r="D20" i="57"/>
  <c r="J9" i="57"/>
  <c r="I14" i="57"/>
  <c r="G16" i="57"/>
  <c r="G18" i="57"/>
  <c r="G20" i="57"/>
  <c r="H29" i="57"/>
  <c r="H31" i="57"/>
  <c r="I11" i="57"/>
  <c r="D23" i="57"/>
  <c r="E25" i="57"/>
  <c r="H13" i="57"/>
  <c r="J37" i="57"/>
  <c r="F3" i="57"/>
  <c r="I3" i="57"/>
  <c r="F35" i="57"/>
  <c r="E13" i="57"/>
  <c r="D13" i="57"/>
  <c r="F13" i="57"/>
  <c r="H12" i="57"/>
  <c r="I12" i="57"/>
  <c r="J12" i="57"/>
  <c r="E6" i="57"/>
  <c r="H2" i="57"/>
  <c r="H4" i="57"/>
  <c r="H6" i="57"/>
  <c r="H8" i="57"/>
  <c r="J36" i="57"/>
  <c r="J15" i="57"/>
  <c r="G2" i="57"/>
  <c r="G4" i="57"/>
  <c r="G33" i="57"/>
  <c r="I33" i="57"/>
  <c r="J33" i="57"/>
  <c r="F16" i="57"/>
  <c r="F18" i="57"/>
  <c r="F20" i="57"/>
  <c r="J32" i="57"/>
  <c r="H5" i="57"/>
  <c r="J3" i="57"/>
  <c r="G5" i="57"/>
  <c r="I5" i="57"/>
  <c r="J5" i="57"/>
  <c r="H20" i="199"/>
  <c r="H21" i="199"/>
  <c r="E34" i="161"/>
  <c r="D34" i="161" s="1"/>
  <c r="E6" i="221"/>
  <c r="D6" i="221"/>
  <c r="H5" i="221"/>
  <c r="H6" i="221"/>
  <c r="F5" i="221"/>
  <c r="H3" i="221"/>
  <c r="H4" i="221"/>
  <c r="E4" i="221"/>
  <c r="D4" i="221"/>
  <c r="F3" i="221"/>
  <c r="H16" i="157"/>
  <c r="F20" i="184"/>
  <c r="G20" i="184"/>
  <c r="H20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4" i="184"/>
  <c r="G14" i="184"/>
  <c r="F2" i="184"/>
  <c r="G2" i="184"/>
  <c r="G4" i="184"/>
  <c r="H2" i="184"/>
  <c r="H4" i="184"/>
  <c r="F5" i="184"/>
  <c r="G5" i="184"/>
  <c r="G6" i="184"/>
  <c r="H6" i="184"/>
  <c r="E6" i="184"/>
  <c r="E8" i="184"/>
  <c r="H29" i="195"/>
  <c r="F29" i="195"/>
  <c r="E8" i="195"/>
  <c r="D8" i="195"/>
  <c r="I3" i="195"/>
  <c r="F5" i="195"/>
  <c r="G5" i="195"/>
  <c r="H5" i="195"/>
  <c r="G4" i="195"/>
  <c r="G6" i="195"/>
  <c r="H4" i="195"/>
  <c r="H6" i="195"/>
  <c r="H8" i="195"/>
  <c r="G33" i="195"/>
  <c r="F33" i="195"/>
  <c r="H33" i="195"/>
  <c r="E34" i="195"/>
  <c r="F4" i="195"/>
  <c r="I2" i="195"/>
  <c r="F7" i="195"/>
  <c r="G7" i="195"/>
  <c r="H7" i="195"/>
  <c r="J3" i="195"/>
  <c r="H22" i="117"/>
  <c r="G22" i="117"/>
  <c r="F22" i="117"/>
  <c r="I22" i="117" s="1"/>
  <c r="E10" i="197"/>
  <c r="D10" i="197" s="1"/>
  <c r="H49" i="57"/>
  <c r="G49" i="57"/>
  <c r="F49" i="57"/>
  <c r="H2" i="221"/>
  <c r="G2" i="221"/>
  <c r="F2" i="221"/>
  <c r="H7" i="197"/>
  <c r="G7" i="197"/>
  <c r="F7" i="197"/>
  <c r="E6" i="197"/>
  <c r="E8" i="197"/>
  <c r="D8" i="197"/>
  <c r="E22" i="184"/>
  <c r="H21" i="184"/>
  <c r="G21" i="184"/>
  <c r="F21" i="184"/>
  <c r="H38" i="195"/>
  <c r="G38" i="195"/>
  <c r="F38" i="195"/>
  <c r="E40" i="195"/>
  <c r="H39" i="195"/>
  <c r="G39" i="195"/>
  <c r="F39" i="195"/>
  <c r="H9" i="184"/>
  <c r="G9" i="184"/>
  <c r="F9" i="184"/>
  <c r="D22" i="46"/>
  <c r="H35" i="195"/>
  <c r="G35" i="195"/>
  <c r="F35" i="195"/>
  <c r="E37" i="195"/>
  <c r="H36" i="195"/>
  <c r="G36" i="195"/>
  <c r="F36" i="195"/>
  <c r="H32" i="46"/>
  <c r="G32" i="46"/>
  <c r="F32" i="46"/>
  <c r="E34" i="46"/>
  <c r="H33" i="46"/>
  <c r="G33" i="46"/>
  <c r="F33" i="46"/>
  <c r="H32" i="195"/>
  <c r="G32" i="195"/>
  <c r="F32" i="195"/>
  <c r="H17" i="184"/>
  <c r="G17" i="184"/>
  <c r="F17" i="184"/>
  <c r="E19" i="184"/>
  <c r="H18" i="184"/>
  <c r="G18" i="184"/>
  <c r="F18" i="184"/>
  <c r="H9" i="210"/>
  <c r="G9" i="210"/>
  <c r="F9" i="210"/>
  <c r="E12" i="210"/>
  <c r="H10" i="210"/>
  <c r="G10" i="210"/>
  <c r="F10" i="210"/>
  <c r="H34" i="205"/>
  <c r="G34" i="205"/>
  <c r="F34" i="205"/>
  <c r="H31" i="205"/>
  <c r="G31" i="205"/>
  <c r="F31" i="205"/>
  <c r="H7" i="184"/>
  <c r="H8" i="184"/>
  <c r="G7" i="184"/>
  <c r="F7" i="184"/>
  <c r="E6" i="210"/>
  <c r="H5" i="210"/>
  <c r="H6" i="210"/>
  <c r="G5" i="210"/>
  <c r="G6" i="210"/>
  <c r="F5" i="210"/>
  <c r="F5" i="171"/>
  <c r="G29" i="205"/>
  <c r="H6" i="218"/>
  <c r="G6" i="218"/>
  <c r="F6" i="218"/>
  <c r="E8" i="218"/>
  <c r="H7" i="218"/>
  <c r="G7" i="218"/>
  <c r="F7" i="218"/>
  <c r="H27" i="195"/>
  <c r="G27" i="195"/>
  <c r="F27" i="195"/>
  <c r="H60" i="57"/>
  <c r="G60" i="57"/>
  <c r="F60" i="57"/>
  <c r="E62" i="57"/>
  <c r="H61" i="57"/>
  <c r="G61" i="57"/>
  <c r="F61" i="57"/>
  <c r="H1" i="220"/>
  <c r="G1" i="220"/>
  <c r="F1" i="220"/>
  <c r="E3" i="220"/>
  <c r="H2" i="220"/>
  <c r="G2" i="220"/>
  <c r="F2" i="220"/>
  <c r="C2" i="219"/>
  <c r="E2" i="219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/>
  <c r="G5" i="214"/>
  <c r="G6" i="214"/>
  <c r="F5" i="214"/>
  <c r="F6" i="214"/>
  <c r="H12" i="197"/>
  <c r="G12" i="197"/>
  <c r="F12" i="197"/>
  <c r="E14" i="197"/>
  <c r="H13" i="197"/>
  <c r="G13" i="197"/>
  <c r="F13" i="197"/>
  <c r="H25" i="205"/>
  <c r="G25" i="205"/>
  <c r="F25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F8" i="204" s="1"/>
  <c r="E4" i="216"/>
  <c r="D4" i="216" s="1"/>
  <c r="H3" i="216"/>
  <c r="H4" i="216"/>
  <c r="G3" i="216"/>
  <c r="G4" i="216"/>
  <c r="F3" i="216"/>
  <c r="F4" i="216" s="1"/>
  <c r="C24" i="195"/>
  <c r="C26" i="195"/>
  <c r="C28" i="195"/>
  <c r="C30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/>
  <c r="H3" i="210"/>
  <c r="H4" i="210"/>
  <c r="G3" i="210"/>
  <c r="G4" i="210"/>
  <c r="F3" i="210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H3" i="214"/>
  <c r="G3" i="214"/>
  <c r="F3" i="214"/>
  <c r="E48" i="57"/>
  <c r="D48" i="57"/>
  <c r="B50" i="57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7" i="57"/>
  <c r="G57" i="57"/>
  <c r="F57" i="57"/>
  <c r="E59" i="57"/>
  <c r="H58" i="57"/>
  <c r="G58" i="57"/>
  <c r="F58" i="57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8" i="117"/>
  <c r="I18" i="117" s="1"/>
  <c r="J18" i="117" s="1"/>
  <c r="G18" i="117"/>
  <c r="F18" i="117"/>
  <c r="E16" i="184"/>
  <c r="H15" i="184"/>
  <c r="G15" i="184"/>
  <c r="F15" i="184"/>
  <c r="G16" i="205"/>
  <c r="H2" i="210"/>
  <c r="G2" i="210"/>
  <c r="F2" i="210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11" i="205"/>
  <c r="G11" i="205"/>
  <c r="F11" i="205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/>
  <c r="H18" i="194"/>
  <c r="G18" i="194"/>
  <c r="F18" i="194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D6" i="57"/>
  <c r="E8" i="57"/>
  <c r="I13" i="57"/>
  <c r="J11" i="57"/>
  <c r="J13" i="57"/>
  <c r="J55" i="57"/>
  <c r="J56" i="57"/>
  <c r="E50" i="57"/>
  <c r="D50" i="57"/>
  <c r="I35" i="57"/>
  <c r="J35" i="57"/>
  <c r="J14" i="57"/>
  <c r="J16" i="57"/>
  <c r="J18" i="57"/>
  <c r="J20" i="57"/>
  <c r="I16" i="57"/>
  <c r="I18" i="57"/>
  <c r="I20" i="57"/>
  <c r="I2" i="57"/>
  <c r="D25" i="57"/>
  <c r="E27" i="57"/>
  <c r="F4" i="57"/>
  <c r="F6" i="57"/>
  <c r="F8" i="57"/>
  <c r="G6" i="57"/>
  <c r="G8" i="57"/>
  <c r="I20" i="199"/>
  <c r="F6" i="221"/>
  <c r="I5" i="221"/>
  <c r="I6" i="221"/>
  <c r="J5" i="221"/>
  <c r="J6" i="221"/>
  <c r="F4" i="221"/>
  <c r="I3" i="221"/>
  <c r="I4" i="221"/>
  <c r="I20" i="184"/>
  <c r="J20" i="184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14" i="184"/>
  <c r="J14" i="184"/>
  <c r="F4" i="184"/>
  <c r="F6" i="184"/>
  <c r="I2" i="184"/>
  <c r="D6" i="184"/>
  <c r="B8" i="184"/>
  <c r="I3" i="184"/>
  <c r="J3" i="184"/>
  <c r="D8" i="184"/>
  <c r="B10" i="184"/>
  <c r="E10" i="184"/>
  <c r="H10" i="184"/>
  <c r="I5" i="184"/>
  <c r="F8" i="184"/>
  <c r="F10" i="184"/>
  <c r="G8" i="184"/>
  <c r="G10" i="184"/>
  <c r="I29" i="195"/>
  <c r="G8" i="195"/>
  <c r="I7" i="195"/>
  <c r="I5" i="195"/>
  <c r="F6" i="195"/>
  <c r="J5" i="195"/>
  <c r="I4" i="195"/>
  <c r="I6" i="195"/>
  <c r="I8" i="195"/>
  <c r="J2" i="195"/>
  <c r="J4" i="195"/>
  <c r="J6" i="195"/>
  <c r="F8" i="195"/>
  <c r="G28" i="195"/>
  <c r="G30" i="195"/>
  <c r="I33" i="195"/>
  <c r="J33" i="195"/>
  <c r="H28" i="195"/>
  <c r="H30" i="195"/>
  <c r="J7" i="195"/>
  <c r="G8" i="197"/>
  <c r="H8" i="197"/>
  <c r="F50" i="57"/>
  <c r="I49" i="57"/>
  <c r="G48" i="57"/>
  <c r="G50" i="57"/>
  <c r="H48" i="57"/>
  <c r="H50" i="57"/>
  <c r="I2" i="221"/>
  <c r="J2" i="221"/>
  <c r="F8" i="197"/>
  <c r="I7" i="197"/>
  <c r="J7" i="197"/>
  <c r="I21" i="184"/>
  <c r="J21" i="184"/>
  <c r="I39" i="195"/>
  <c r="J39" i="195"/>
  <c r="I38" i="195"/>
  <c r="J38" i="195"/>
  <c r="I9" i="184"/>
  <c r="I35" i="195"/>
  <c r="J35" i="195"/>
  <c r="I36" i="195"/>
  <c r="J36" i="195"/>
  <c r="I33" i="46"/>
  <c r="J33" i="46"/>
  <c r="I32" i="46"/>
  <c r="J32" i="46"/>
  <c r="I32" i="195"/>
  <c r="J32" i="195"/>
  <c r="I17" i="184"/>
  <c r="J17" i="184"/>
  <c r="I18" i="184"/>
  <c r="J18" i="184"/>
  <c r="I9" i="210"/>
  <c r="J9" i="210"/>
  <c r="I10" i="210"/>
  <c r="J10" i="210"/>
  <c r="I7" i="184"/>
  <c r="D6" i="210"/>
  <c r="F6" i="210"/>
  <c r="I5" i="210"/>
  <c r="I6" i="210"/>
  <c r="I6" i="218"/>
  <c r="J6" i="218"/>
  <c r="I7" i="218"/>
  <c r="J7" i="218"/>
  <c r="I27" i="195"/>
  <c r="I60" i="57"/>
  <c r="J60" i="57"/>
  <c r="I61" i="57"/>
  <c r="J61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/>
  <c r="I12" i="197"/>
  <c r="J12" i="197"/>
  <c r="I13" i="197"/>
  <c r="J13" i="197"/>
  <c r="I13" i="150"/>
  <c r="J13" i="150"/>
  <c r="I15" i="150"/>
  <c r="J15" i="150"/>
  <c r="J17" i="150"/>
  <c r="I30" i="204"/>
  <c r="J30" i="204"/>
  <c r="I31" i="204"/>
  <c r="J31" i="204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/>
  <c r="I21" i="195"/>
  <c r="J21" i="195"/>
  <c r="F4" i="210"/>
  <c r="I3" i="210"/>
  <c r="I4" i="210"/>
  <c r="J3" i="210"/>
  <c r="J4" i="210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9" i="195"/>
  <c r="J19" i="195"/>
  <c r="I14" i="204"/>
  <c r="J14" i="204"/>
  <c r="I15" i="204"/>
  <c r="J15" i="204"/>
  <c r="J16" i="204"/>
  <c r="I17" i="195"/>
  <c r="J17" i="195"/>
  <c r="D14" i="195"/>
  <c r="B16" i="195"/>
  <c r="E16" i="195"/>
  <c r="I44" i="161"/>
  <c r="J44" i="16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G14" i="195"/>
  <c r="G16" i="195"/>
  <c r="G18" i="195"/>
  <c r="G20" i="195"/>
  <c r="G22" i="195"/>
  <c r="G24" i="195"/>
  <c r="G26" i="195"/>
  <c r="H14" i="195"/>
  <c r="H16" i="195"/>
  <c r="H18" i="195"/>
  <c r="H20" i="195"/>
  <c r="H22" i="195"/>
  <c r="H24" i="195"/>
  <c r="H26" i="195"/>
  <c r="I2" i="216"/>
  <c r="J2" i="216"/>
  <c r="I3" i="214"/>
  <c r="J3" i="214"/>
  <c r="F4" i="214"/>
  <c r="I2" i="214"/>
  <c r="I4" i="214"/>
  <c r="J2" i="214"/>
  <c r="J4" i="214"/>
  <c r="G4" i="214"/>
  <c r="H4" i="214"/>
  <c r="D4" i="214"/>
  <c r="F48" i="57"/>
  <c r="I47" i="57"/>
  <c r="J47" i="57"/>
  <c r="I46" i="57"/>
  <c r="J46" i="57"/>
  <c r="I45" i="57"/>
  <c r="J45" i="57"/>
  <c r="D44" i="57"/>
  <c r="F14" i="195"/>
  <c r="F16" i="195"/>
  <c r="F18" i="195"/>
  <c r="F20" i="195"/>
  <c r="F22" i="195"/>
  <c r="F24" i="195"/>
  <c r="F26" i="195"/>
  <c r="F28" i="195"/>
  <c r="F30" i="195"/>
  <c r="I13" i="195"/>
  <c r="J13" i="195"/>
  <c r="G44" i="57"/>
  <c r="H44" i="57"/>
  <c r="I57" i="57"/>
  <c r="J57" i="57"/>
  <c r="I58" i="57"/>
  <c r="J58" i="57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I15" i="184"/>
  <c r="J15" i="184"/>
  <c r="J16" i="184"/>
  <c r="I2" i="210"/>
  <c r="J2" i="210"/>
  <c r="F24" i="42"/>
  <c r="I23" i="42"/>
  <c r="I24" i="42"/>
  <c r="I56" i="20"/>
  <c r="I57" i="20"/>
  <c r="I11" i="205"/>
  <c r="J11" i="205" s="1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/>
  <c r="I9" i="195"/>
  <c r="J9" i="195"/>
  <c r="I10" i="195"/>
  <c r="J10" i="195"/>
  <c r="J11" i="195"/>
  <c r="E12" i="204"/>
  <c r="H11" i="204"/>
  <c r="G11" i="204"/>
  <c r="F11" i="204"/>
  <c r="I18" i="194"/>
  <c r="J18" i="194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/>
  <c r="J13" i="194"/>
  <c r="J14" i="194"/>
  <c r="F8" i="203"/>
  <c r="D27" i="57"/>
  <c r="E29" i="57"/>
  <c r="E10" i="57"/>
  <c r="D8" i="57"/>
  <c r="I4" i="57"/>
  <c r="I6" i="57"/>
  <c r="I8" i="57"/>
  <c r="J2" i="57"/>
  <c r="J4" i="57"/>
  <c r="J6" i="57"/>
  <c r="J8" i="57"/>
  <c r="J10" i="57"/>
  <c r="J20" i="199"/>
  <c r="J21" i="199"/>
  <c r="I21" i="199"/>
  <c r="J23" i="42"/>
  <c r="J24" i="42"/>
  <c r="J5" i="214"/>
  <c r="J6" i="214"/>
  <c r="D10" i="184"/>
  <c r="B12" i="184"/>
  <c r="J3" i="221"/>
  <c r="J4" i="221"/>
  <c r="J49" i="57"/>
  <c r="J50" i="57"/>
  <c r="J5" i="210"/>
  <c r="J6" i="210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" i="184"/>
  <c r="J4" i="184"/>
  <c r="I4" i="184"/>
  <c r="J5" i="184"/>
  <c r="J6" i="184"/>
  <c r="I6" i="184"/>
  <c r="I8" i="184"/>
  <c r="I10" i="184"/>
  <c r="J7" i="184"/>
  <c r="J8" i="184"/>
  <c r="J9" i="184"/>
  <c r="J29" i="195"/>
  <c r="J34" i="195"/>
  <c r="J8" i="195"/>
  <c r="J27" i="195"/>
  <c r="J8" i="197"/>
  <c r="I8" i="197"/>
  <c r="J48" i="57"/>
  <c r="I48" i="57"/>
  <c r="I50" i="57"/>
  <c r="J22" i="184"/>
  <c r="J40" i="195"/>
  <c r="B40" i="195"/>
  <c r="J37" i="195"/>
  <c r="B37" i="195"/>
  <c r="J34" i="46"/>
  <c r="B34" i="195"/>
  <c r="J20" i="194"/>
  <c r="J23" i="194"/>
  <c r="J19" i="184"/>
  <c r="J12" i="210"/>
  <c r="J13" i="210"/>
  <c r="J8" i="218"/>
  <c r="B8" i="218"/>
  <c r="J62" i="57"/>
  <c r="B62" i="57"/>
  <c r="J3" i="220"/>
  <c r="I2" i="219"/>
  <c r="J2" i="219"/>
  <c r="I1" i="219"/>
  <c r="J1" i="219"/>
  <c r="J8" i="150"/>
  <c r="B8" i="150"/>
  <c r="J16" i="214"/>
  <c r="B16" i="214"/>
  <c r="J13" i="214"/>
  <c r="B13" i="214"/>
  <c r="J10" i="214"/>
  <c r="B10" i="214"/>
  <c r="J11" i="150"/>
  <c r="B11" i="150"/>
  <c r="J14" i="197"/>
  <c r="B14" i="197"/>
  <c r="J14" i="150"/>
  <c r="B14" i="150"/>
  <c r="J32" i="204"/>
  <c r="J28" i="204"/>
  <c r="J8" i="217"/>
  <c r="J24" i="204"/>
  <c r="J20" i="204"/>
  <c r="I68" i="20"/>
  <c r="J68" i="20"/>
  <c r="D16" i="195"/>
  <c r="B18" i="195"/>
  <c r="E18" i="195"/>
  <c r="E20" i="195"/>
  <c r="J14" i="195"/>
  <c r="J16" i="195"/>
  <c r="J18" i="195"/>
  <c r="J20" i="195"/>
  <c r="J22" i="195"/>
  <c r="J24" i="195"/>
  <c r="J26" i="195"/>
  <c r="I14" i="195"/>
  <c r="I16" i="195"/>
  <c r="I18" i="195"/>
  <c r="I20" i="195"/>
  <c r="I22" i="195"/>
  <c r="I24" i="195"/>
  <c r="I26" i="195"/>
  <c r="I28" i="195"/>
  <c r="I30" i="195"/>
  <c r="J44" i="57"/>
  <c r="I44" i="57"/>
  <c r="J59" i="57"/>
  <c r="D12" i="194"/>
  <c r="B14" i="194"/>
  <c r="E14" i="194"/>
  <c r="J31" i="46"/>
  <c r="J8" i="208"/>
  <c r="I8" i="208"/>
  <c r="I11" i="204"/>
  <c r="J11" i="204"/>
  <c r="J41" i="57"/>
  <c r="I38" i="57"/>
  <c r="D29" i="57"/>
  <c r="E31" i="57"/>
  <c r="D31" i="57"/>
  <c r="D32" i="20"/>
  <c r="E34" i="20"/>
  <c r="J10" i="184"/>
  <c r="J28" i="195"/>
  <c r="J30" i="195"/>
  <c r="J3" i="219"/>
  <c r="D20" i="195"/>
  <c r="B22" i="195"/>
  <c r="E22" i="195"/>
  <c r="J69" i="20"/>
  <c r="D18" i="195"/>
  <c r="B20" i="195"/>
  <c r="D14" i="194"/>
  <c r="J12" i="204"/>
  <c r="J38" i="57"/>
  <c r="D34" i="20"/>
  <c r="E36" i="20"/>
  <c r="D36" i="20"/>
  <c r="D22" i="195"/>
  <c r="B24" i="195"/>
  <c r="E24" i="195"/>
  <c r="D24" i="195"/>
  <c r="B26" i="195"/>
  <c r="E26" i="195"/>
  <c r="E28" i="195"/>
  <c r="E30" i="195"/>
  <c r="D30" i="195"/>
  <c r="D26" i="195"/>
  <c r="B28" i="195"/>
  <c r="D28" i="195"/>
  <c r="B30" i="195"/>
  <c r="I7" i="152" l="1"/>
  <c r="I8" i="152" s="1"/>
  <c r="F51" i="57"/>
  <c r="E52" i="57"/>
  <c r="D52" i="57" s="1"/>
  <c r="H51" i="57"/>
  <c r="H52" i="57" s="1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31" i="205"/>
  <c r="J31" i="205" s="1"/>
  <c r="F28" i="205"/>
  <c r="I34" i="205"/>
  <c r="J34" i="205" s="1"/>
  <c r="G28" i="205"/>
  <c r="G37" i="205"/>
  <c r="H38" i="205"/>
  <c r="F38" i="205"/>
  <c r="I38" i="205" s="1"/>
  <c r="E39" i="205"/>
  <c r="F37" i="205"/>
  <c r="I37" i="205" s="1"/>
  <c r="G38" i="205"/>
  <c r="G28" i="206"/>
  <c r="F28" i="206"/>
  <c r="E30" i="206"/>
  <c r="H29" i="206"/>
  <c r="G29" i="206"/>
  <c r="F29" i="206"/>
  <c r="F12" i="117"/>
  <c r="F13" i="117" s="1"/>
  <c r="H12" i="117"/>
  <c r="H13" i="117" s="1"/>
  <c r="E13" i="117"/>
  <c r="D13" i="117" s="1"/>
  <c r="E20" i="117"/>
  <c r="H19" i="117"/>
  <c r="G19" i="117"/>
  <c r="F19" i="117"/>
  <c r="I19" i="117" s="1"/>
  <c r="J19" i="117" s="1"/>
  <c r="J20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D4" i="117"/>
  <c r="I7" i="117"/>
  <c r="J7" i="117" s="1"/>
  <c r="F10" i="117"/>
  <c r="F11" i="117" s="1"/>
  <c r="G10" i="117"/>
  <c r="I9" i="117"/>
  <c r="J9" i="117" s="1"/>
  <c r="E17" i="117"/>
  <c r="H16" i="117"/>
  <c r="G16" i="117"/>
  <c r="F16" i="117"/>
  <c r="I16" i="117" s="1"/>
  <c r="E11" i="117"/>
  <c r="D11" i="117" s="1"/>
  <c r="G11" i="117"/>
  <c r="C6" i="117"/>
  <c r="C8" i="117" s="1"/>
  <c r="J22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3" i="161"/>
  <c r="G33" i="161"/>
  <c r="G34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5" i="205"/>
  <c r="J25" i="205" s="1"/>
  <c r="E30" i="205"/>
  <c r="I3" i="205"/>
  <c r="J3" i="205" s="1"/>
  <c r="H4" i="205"/>
  <c r="H6" i="205" s="1"/>
  <c r="I5" i="205"/>
  <c r="J5" i="205" s="1"/>
  <c r="E13" i="205"/>
  <c r="H12" i="205"/>
  <c r="F12" i="205"/>
  <c r="G12" i="205"/>
  <c r="E27" i="205"/>
  <c r="H26" i="205"/>
  <c r="F26" i="205"/>
  <c r="G26" i="205"/>
  <c r="H17" i="205"/>
  <c r="G17" i="205"/>
  <c r="F17" i="205"/>
  <c r="E18" i="205"/>
  <c r="H35" i="205"/>
  <c r="F35" i="205"/>
  <c r="E36" i="205"/>
  <c r="G35" i="205"/>
  <c r="H8" i="205"/>
  <c r="E9" i="205"/>
  <c r="F8" i="205"/>
  <c r="G8" i="205"/>
  <c r="G32" i="205"/>
  <c r="E4" i="205"/>
  <c r="F32" i="205"/>
  <c r="F29" i="205"/>
  <c r="E21" i="205"/>
  <c r="D21" i="205" s="1"/>
  <c r="B23" i="205" s="1"/>
  <c r="H29" i="205"/>
  <c r="G2" i="205"/>
  <c r="G4" i="205" s="1"/>
  <c r="G6" i="205" s="1"/>
  <c r="F7" i="205"/>
  <c r="E33" i="205"/>
  <c r="F2" i="205"/>
  <c r="F20" i="205"/>
  <c r="F21" i="205" s="1"/>
  <c r="G7" i="205"/>
  <c r="H20" i="205"/>
  <c r="H21" i="205" s="1"/>
  <c r="H9" i="197"/>
  <c r="H10" i="197" s="1"/>
  <c r="E12" i="184"/>
  <c r="D12" i="184" s="1"/>
  <c r="F11" i="184"/>
  <c r="F12" i="184" s="1"/>
  <c r="G11" i="184"/>
  <c r="G12" i="184" s="1"/>
  <c r="I7" i="204"/>
  <c r="I8" i="204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2" i="205"/>
  <c r="G22" i="205"/>
  <c r="H22" i="205"/>
  <c r="I3" i="212"/>
  <c r="I4" i="212" s="1"/>
  <c r="F13" i="157"/>
  <c r="F14" i="157" s="1"/>
  <c r="H13" i="157"/>
  <c r="H14" i="157" s="1"/>
  <c r="G21" i="205"/>
  <c r="J7" i="152" l="1"/>
  <c r="J8" i="152" s="1"/>
  <c r="F52" i="57"/>
  <c r="I51" i="57"/>
  <c r="I52" i="57" s="1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8" i="205"/>
  <c r="J28" i="205" s="1"/>
  <c r="I7" i="205"/>
  <c r="I32" i="205"/>
  <c r="J38" i="205"/>
  <c r="J37" i="205"/>
  <c r="J39" i="205"/>
  <c r="I29" i="206"/>
  <c r="J29" i="206" s="1"/>
  <c r="J28" i="206"/>
  <c r="I12" i="117"/>
  <c r="I13" i="117" s="1"/>
  <c r="I10" i="117"/>
  <c r="I11" i="117" s="1"/>
  <c r="I2" i="117"/>
  <c r="I4" i="117" s="1"/>
  <c r="J2" i="117"/>
  <c r="J4" i="117" s="1"/>
  <c r="I5" i="117"/>
  <c r="I6" i="117" s="1"/>
  <c r="I8" i="117" s="1"/>
  <c r="J16" i="117"/>
  <c r="J17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J10" i="117"/>
  <c r="J11" i="117" s="1"/>
  <c r="I6" i="216"/>
  <c r="J6" i="216"/>
  <c r="I7" i="216"/>
  <c r="J7" i="216"/>
  <c r="J8" i="216" s="1"/>
  <c r="I8" i="203"/>
  <c r="J7" i="203"/>
  <c r="J8" i="203" s="1"/>
  <c r="F34" i="161"/>
  <c r="I33" i="161"/>
  <c r="I34" i="161" s="1"/>
  <c r="I7" i="196"/>
  <c r="I8" i="196" s="1"/>
  <c r="I5" i="196"/>
  <c r="J5" i="196" s="1"/>
  <c r="I10" i="196"/>
  <c r="J10" i="196" s="1"/>
  <c r="F6" i="196"/>
  <c r="B8" i="196"/>
  <c r="J11" i="196"/>
  <c r="I14" i="196"/>
  <c r="F23" i="205"/>
  <c r="J32" i="205"/>
  <c r="J33" i="205" s="1"/>
  <c r="I20" i="205"/>
  <c r="I29" i="205"/>
  <c r="J29" i="205" s="1"/>
  <c r="J30" i="205" s="1"/>
  <c r="I35" i="205"/>
  <c r="J35" i="205"/>
  <c r="J36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6" i="205"/>
  <c r="J26" i="205" s="1"/>
  <c r="J27" i="205" s="1"/>
  <c r="E23" i="205"/>
  <c r="D23" i="205" s="1"/>
  <c r="J7" i="205"/>
  <c r="H23" i="205"/>
  <c r="I17" i="205"/>
  <c r="J17" i="205" s="1"/>
  <c r="J18" i="205" s="1"/>
  <c r="I9" i="197"/>
  <c r="I11" i="184"/>
  <c r="J11" i="184" s="1"/>
  <c r="J12" i="184" s="1"/>
  <c r="J7" i="204"/>
  <c r="J8" i="204" s="1"/>
  <c r="J3" i="216"/>
  <c r="J4" i="216" s="1"/>
  <c r="I4" i="218"/>
  <c r="J3" i="218"/>
  <c r="J4" i="218" s="1"/>
  <c r="J3" i="217"/>
  <c r="J4" i="217" s="1"/>
  <c r="G23" i="205"/>
  <c r="I22" i="205"/>
  <c r="J22" i="205" s="1"/>
  <c r="J3" i="212"/>
  <c r="J4" i="212" s="1"/>
  <c r="I13" i="157"/>
  <c r="J20" i="205"/>
  <c r="J21" i="205" s="1"/>
  <c r="I21" i="205"/>
  <c r="J51" i="57" l="1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2" i="117"/>
  <c r="J13" i="117" s="1"/>
  <c r="J6" i="117"/>
  <c r="J8" i="117" s="1"/>
  <c r="J15" i="206"/>
  <c r="I25" i="206"/>
  <c r="I26" i="206" s="1"/>
  <c r="I16" i="183"/>
  <c r="J16" i="183"/>
  <c r="J33" i="161"/>
  <c r="J34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I12" i="184"/>
  <c r="I23" i="205"/>
  <c r="J23" i="205"/>
  <c r="E10" i="157" l="1"/>
  <c r="D8" i="157"/>
  <c r="B10" i="157" s="1"/>
  <c r="E12" i="157" l="1"/>
  <c r="D10" i="157"/>
  <c r="B12" i="157" s="1"/>
  <c r="D12" i="157" l="1"/>
  <c r="D14" i="157" l="1"/>
</calcChain>
</file>

<file path=xl/sharedStrings.xml><?xml version="1.0" encoding="utf-8"?>
<sst xmlns="http://schemas.openxmlformats.org/spreadsheetml/2006/main" count="540" uniqueCount="39">
  <si>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</si>
  <si>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</si>
  <si>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</si>
  <si>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</si>
  <si>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</si>
  <si>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</si>
  <si>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</si>
  <si>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</si>
  <si>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</si>
  <si>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</si>
  <si>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</si>
  <si>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</si>
  <si>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</si>
  <si>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</si>
  <si>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</si>
  <si>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</si>
  <si>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</si>
  <si>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</si>
  <si>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</si>
  <si>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</si>
  <si>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</si>
  <si>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</si>
  <si>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</si>
  <si>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</si>
  <si>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</si>
  <si>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</si>
  <si>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</si>
  <si>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</si>
  <si>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</si>
  <si>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</si>
  <si>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</si>
  <si>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</si>
  <si>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</si>
  <si>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</si>
  <si>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</si>
  <si>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</si>
  <si>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</si>
  <si>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</si>
  <si>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RD7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</si>
</sst>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5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5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5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5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2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3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2" workbookViewId="0">
      <selection activeCell="D52" sqref="D52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8">
        <v>45604</v>
      </c>
      <c r="B51" s="13" t="s">
        <v>0</v>
      </c>
      <c r="C51" s="10">
        <v>10000</v>
      </c>
      <c r="D51" s="46">
        <v>8.1</v>
      </c>
      <c r="E51" s="20">
        <f>C51*D51</f>
        <v>81000</v>
      </c>
      <c r="F51" s="20">
        <f>E51*0.002</f>
        <v>162</v>
      </c>
      <c r="G51" s="20">
        <f>E51*0.000068</f>
        <v>5.508</v>
      </c>
      <c r="H51" s="20">
        <f>E51*0.00001</f>
        <v>0.81</v>
      </c>
      <c r="I51" s="20">
        <f>(F51+G51+H51)*0.07</f>
        <v>11.782260000000003</v>
      </c>
      <c r="J51" s="20">
        <f>E51+F51+I51+G51+H51</f>
        <v>81180.100260000007</v>
      </c>
      <c r="K51" s="21"/>
    </row>
    <row r="52" spans="1:11">
      <c r="A52" s="44"/>
      <c r="B52" s="79">
        <f>(D51-D50)/D50</f>
        <v>-0.38167938931297712</v>
      </c>
      <c r="C52" s="22">
        <f>SUM(C50:C51)</f>
        <v>50000</v>
      </c>
      <c r="D52" s="33">
        <f>E52/C52</f>
        <v>12.1</v>
      </c>
      <c r="E52" s="22">
        <f t="shared" ref="E52:J52" si="20">SUM(E50:E51)</f>
        <v>605000</v>
      </c>
      <c r="F52" s="22">
        <f t="shared" si="20"/>
        <v>1210</v>
      </c>
      <c r="G52" s="22">
        <f t="shared" si="20"/>
        <v>41.14</v>
      </c>
      <c r="H52" s="22">
        <f t="shared" si="20"/>
        <v>6.0500000000000007</v>
      </c>
      <c r="I52" s="22">
        <f t="shared" si="20"/>
        <v>88.003300000000024</v>
      </c>
      <c r="J52" s="22">
        <f t="shared" si="20"/>
        <v>606345.19329999993</v>
      </c>
      <c r="K52" s="25"/>
    </row>
    <row r="54" spans="1:11" s="21" customFormat="1">
      <c r="A54" s="14">
        <v>43630</v>
      </c>
      <c r="B54" s="15" t="s">
        <v>0</v>
      </c>
      <c r="C54" s="16">
        <v>10000</v>
      </c>
      <c r="D54" s="41">
        <v>16.600000000000001</v>
      </c>
      <c r="E54" s="18">
        <f>C54*D54</f>
        <v>166000</v>
      </c>
      <c r="F54" s="18">
        <f>E54*0.002</f>
        <v>332</v>
      </c>
      <c r="G54" s="18">
        <f>E54*0.000068</f>
        <v>11.288</v>
      </c>
      <c r="H54" s="18">
        <f>E54*0.00001</f>
        <v>1.6600000000000001</v>
      </c>
      <c r="I54" s="18">
        <f>(F54+G54+H54)*0.07</f>
        <v>24.146360000000005</v>
      </c>
      <c r="J54" s="18">
        <f>E54+F54+I54+G54+H54</f>
        <v>166369.09436000002</v>
      </c>
    </row>
    <row r="55" spans="1:11" s="13" customFormat="1">
      <c r="A55" s="14">
        <v>43643</v>
      </c>
      <c r="B55" s="15" t="s">
        <v>2</v>
      </c>
      <c r="C55" s="16">
        <f>C54</f>
        <v>10000</v>
      </c>
      <c r="D55" s="26">
        <v>16.7</v>
      </c>
      <c r="E55" s="17">
        <f>C55*D55</f>
        <v>167000</v>
      </c>
      <c r="F55" s="27">
        <f>E55*0.002</f>
        <v>334</v>
      </c>
      <c r="G55" s="26">
        <f>E55*0.000068</f>
        <v>11.356</v>
      </c>
      <c r="H55" s="26">
        <f>E55*0.00001</f>
        <v>1.6700000000000002</v>
      </c>
      <c r="I55" s="26">
        <f>(F55+G55+H55)*0.07</f>
        <v>24.291820000000001</v>
      </c>
      <c r="J55" s="26">
        <f>E55-F55-G55-H55-I55</f>
        <v>166628.68217999997</v>
      </c>
    </row>
    <row r="56" spans="1:11" s="31" customFormat="1" ht="18.600000000000001">
      <c r="A56" s="14" t="s">
        <v>3</v>
      </c>
      <c r="B56" s="15"/>
      <c r="C56" s="16"/>
      <c r="D56" s="17"/>
      <c r="E56" s="18">
        <f>E55-E54</f>
        <v>1000</v>
      </c>
      <c r="F56" s="18"/>
      <c r="G56" s="18"/>
      <c r="H56" s="18"/>
      <c r="I56" s="18"/>
      <c r="J56" s="18">
        <f>J55-J54</f>
        <v>259.58781999995699</v>
      </c>
      <c r="K56" s="12"/>
    </row>
    <row r="57" spans="1:11" s="21" customFormat="1">
      <c r="A57" s="14">
        <v>45100</v>
      </c>
      <c r="B57" s="15" t="s">
        <v>0</v>
      </c>
      <c r="C57" s="16">
        <v>2000</v>
      </c>
      <c r="D57" s="41">
        <v>10.6</v>
      </c>
      <c r="E57" s="18">
        <f>C57*D57</f>
        <v>21200</v>
      </c>
      <c r="F57" s="18">
        <f>E57*0.002</f>
        <v>42.4</v>
      </c>
      <c r="G57" s="18">
        <f>E57*0.000068</f>
        <v>1.4416</v>
      </c>
      <c r="H57" s="18">
        <f>E57*0.00001</f>
        <v>0.21200000000000002</v>
      </c>
      <c r="I57" s="18">
        <f>(F57+G57+H57)*0.07</f>
        <v>3.0837520000000005</v>
      </c>
      <c r="J57" s="18">
        <f>E57+F57+I57+G57+H57</f>
        <v>21247.137351999998</v>
      </c>
    </row>
    <row r="58" spans="1:11" s="13" customFormat="1">
      <c r="A58" s="14">
        <v>45106</v>
      </c>
      <c r="B58" s="15" t="s">
        <v>2</v>
      </c>
      <c r="C58" s="16">
        <f>C57</f>
        <v>2000</v>
      </c>
      <c r="D58" s="26">
        <v>11.2</v>
      </c>
      <c r="E58" s="17">
        <f>C58*D58</f>
        <v>22400</v>
      </c>
      <c r="F58" s="27">
        <f>E58*0.002</f>
        <v>44.800000000000004</v>
      </c>
      <c r="G58" s="26">
        <f>E58*0.000068</f>
        <v>1.5231999999999999</v>
      </c>
      <c r="H58" s="26">
        <f>E58*0.00001</f>
        <v>0.224</v>
      </c>
      <c r="I58" s="26">
        <f>(F58+G58+H58)*0.07</f>
        <v>3.2583040000000008</v>
      </c>
      <c r="J58" s="26">
        <f>E58-F58-G58-H58-I58</f>
        <v>22350.194496000004</v>
      </c>
    </row>
    <row r="59" spans="1:11" s="31" customFormat="1" ht="18.600000000000001">
      <c r="A59" s="14" t="s">
        <v>3</v>
      </c>
      <c r="B59" s="15"/>
      <c r="C59" s="16"/>
      <c r="D59" s="17"/>
      <c r="E59" s="18">
        <f>E58-E57</f>
        <v>1200</v>
      </c>
      <c r="F59" s="18"/>
      <c r="G59" s="18"/>
      <c r="H59" s="18"/>
      <c r="I59" s="18"/>
      <c r="J59" s="18">
        <f>J58-J57</f>
        <v>1103.0571440000058</v>
      </c>
      <c r="K59" s="12"/>
    </row>
    <row r="60" spans="1:11" s="21" customFormat="1">
      <c r="A60" s="14">
        <v>45330</v>
      </c>
      <c r="B60" s="15" t="s">
        <v>0</v>
      </c>
      <c r="C60" s="16">
        <v>3000</v>
      </c>
      <c r="D60" s="41">
        <v>7.95</v>
      </c>
      <c r="E60" s="18">
        <f>C60*D60</f>
        <v>23850</v>
      </c>
      <c r="F60" s="18">
        <f>E60*0.002</f>
        <v>47.7</v>
      </c>
      <c r="G60" s="18">
        <f>E60*0.000068</f>
        <v>1.6217999999999999</v>
      </c>
      <c r="H60" s="18">
        <f>E60*0.00001</f>
        <v>0.23850000000000002</v>
      </c>
      <c r="I60" s="18">
        <f>(F60+G60+H60)*0.07</f>
        <v>3.4692210000000006</v>
      </c>
      <c r="J60" s="18">
        <f>E60+F60+I60+G60+H60</f>
        <v>23903.029521</v>
      </c>
    </row>
    <row r="61" spans="1:11" s="13" customFormat="1">
      <c r="A61" s="14">
        <v>45355</v>
      </c>
      <c r="B61" s="15" t="s">
        <v>2</v>
      </c>
      <c r="C61" s="16">
        <f>C60</f>
        <v>3000</v>
      </c>
      <c r="D61" s="26">
        <v>7.9</v>
      </c>
      <c r="E61" s="17">
        <f>C61*D61</f>
        <v>23700</v>
      </c>
      <c r="F61" s="27">
        <f>E61*0.002</f>
        <v>47.4</v>
      </c>
      <c r="G61" s="26">
        <f>E61*0.000068</f>
        <v>1.6115999999999999</v>
      </c>
      <c r="H61" s="26">
        <f>E61*0.00001</f>
        <v>0.23700000000000002</v>
      </c>
      <c r="I61" s="26">
        <f>(F61+G61+H61)*0.07</f>
        <v>3.4474020000000007</v>
      </c>
      <c r="J61" s="26">
        <f>E61-F61-G61-H61-I61</f>
        <v>23647.303997999996</v>
      </c>
    </row>
    <row r="62" spans="1:11" s="31" customFormat="1" ht="18.600000000000001">
      <c r="A62" s="14" t="s">
        <v>3</v>
      </c>
      <c r="B62" s="7">
        <f>J62/J60</f>
        <v>-1.0698456560719093E-2</v>
      </c>
      <c r="C62" s="16"/>
      <c r="D62" s="17"/>
      <c r="E62" s="18">
        <f>E61-E60</f>
        <v>-150</v>
      </c>
      <c r="F62" s="18"/>
      <c r="G62" s="18"/>
      <c r="H62" s="18"/>
      <c r="I62" s="18"/>
      <c r="J62" s="18">
        <f>J61-J60</f>
        <v>-255.72552300000461</v>
      </c>
      <c r="K62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1"/>
  <sheetViews>
    <sheetView topLeftCell="A21" workbookViewId="0">
      <selection activeCell="D30" sqref="D30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0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14">
        <v>45701</v>
      </c>
      <c r="B27" s="15" t="s">
        <v>0</v>
      </c>
      <c r="C27" s="16">
        <v>15000</v>
      </c>
      <c r="D27" s="17">
        <v>6.6</v>
      </c>
      <c r="E27" s="18">
        <f>C27*D27</f>
        <v>99000</v>
      </c>
      <c r="F27" s="18">
        <f>E27*0.002</f>
        <v>198</v>
      </c>
      <c r="G27" s="18">
        <f>E27*0.000068</f>
        <v>6.7320000000000002</v>
      </c>
      <c r="H27" s="18">
        <f>E27*0.00001</f>
        <v>0.9900000000000001</v>
      </c>
      <c r="I27" s="18">
        <f>(F27+G27+H27)*0.07</f>
        <v>14.400540000000001</v>
      </c>
      <c r="J27" s="18">
        <f>E27+F27+I27+G27+H27</f>
        <v>99220.122540000011</v>
      </c>
    </row>
    <row r="28" spans="1:14" s="21" customFormat="1">
      <c r="A28" s="42"/>
      <c r="B28" s="7">
        <f>(D27-D26)/D26</f>
        <v>-0.16455696202531653</v>
      </c>
      <c r="C28" s="5">
        <f>SUM(C26:C27)</f>
        <v>75000</v>
      </c>
      <c r="D28" s="65">
        <f>E28/C28</f>
        <v>7.64</v>
      </c>
      <c r="E28" s="5">
        <f t="shared" ref="E28:J28" si="10">SUM(E26:E27)</f>
        <v>573000</v>
      </c>
      <c r="F28" s="5">
        <f t="shared" si="10"/>
        <v>1146</v>
      </c>
      <c r="G28" s="5">
        <f t="shared" si="10"/>
        <v>38.963999999999999</v>
      </c>
      <c r="H28" s="5">
        <f t="shared" si="10"/>
        <v>5.73</v>
      </c>
      <c r="I28" s="5">
        <f t="shared" si="10"/>
        <v>83.348580000000013</v>
      </c>
      <c r="J28" s="5">
        <f t="shared" si="10"/>
        <v>574274.04258000001</v>
      </c>
      <c r="K28" s="24"/>
      <c r="L28" s="25"/>
    </row>
    <row r="29" spans="1:14" s="21" customFormat="1">
      <c r="A29" s="8">
        <v>45191</v>
      </c>
      <c r="B29" s="13" t="s">
        <v>0</v>
      </c>
      <c r="C29" s="10">
        <v>5000</v>
      </c>
      <c r="D29" s="11">
        <v>6.2</v>
      </c>
      <c r="E29" s="20">
        <f>C29*D29</f>
        <v>31000</v>
      </c>
      <c r="F29" s="20">
        <f>E29*0.002</f>
        <v>62</v>
      </c>
      <c r="G29" s="20">
        <f>E29*0.000068</f>
        <v>2.1080000000000001</v>
      </c>
      <c r="H29" s="20">
        <f>E29*0.00001</f>
        <v>0.31</v>
      </c>
      <c r="I29" s="20">
        <f>(F29+G29+H29)*0.07</f>
        <v>4.5092600000000012</v>
      </c>
      <c r="J29" s="20">
        <f>E29+F29+I29+G29+H29</f>
        <v>31068.92726</v>
      </c>
    </row>
    <row r="30" spans="1:14" s="21" customFormat="1">
      <c r="A30" s="44"/>
      <c r="B30" s="25">
        <f>(D29-D28)/D28</f>
        <v>-0.18848167539267011</v>
      </c>
      <c r="C30" s="22">
        <f>SUM(C28:C29)</f>
        <v>80000</v>
      </c>
      <c r="D30" s="64">
        <f>E30/C30</f>
        <v>7.55</v>
      </c>
      <c r="E30" s="22">
        <f t="shared" ref="E30:J30" si="11">SUM(E28:E29)</f>
        <v>604000</v>
      </c>
      <c r="F30" s="22">
        <f t="shared" si="11"/>
        <v>1208</v>
      </c>
      <c r="G30" s="22">
        <f t="shared" si="11"/>
        <v>41.071999999999996</v>
      </c>
      <c r="H30" s="22">
        <f t="shared" si="11"/>
        <v>6.04</v>
      </c>
      <c r="I30" s="22">
        <f t="shared" si="11"/>
        <v>87.85784000000001</v>
      </c>
      <c r="J30" s="22">
        <f t="shared" si="11"/>
        <v>605342.96984000003</v>
      </c>
      <c r="K30" s="24"/>
      <c r="L30" s="25"/>
    </row>
    <row r="31" spans="1:14" s="62" customFormat="1" ht="21">
      <c r="A31" s="55"/>
      <c r="C31" s="10"/>
      <c r="D31" s="63"/>
      <c r="E31" s="59"/>
      <c r="F31" s="32"/>
      <c r="G31" s="59"/>
      <c r="H31" s="11"/>
      <c r="I31" s="60"/>
      <c r="J31" s="60"/>
      <c r="K31" s="11"/>
      <c r="L31" s="13"/>
      <c r="M31" s="61"/>
      <c r="N31" s="61"/>
    </row>
    <row r="32" spans="1:14">
      <c r="A32" s="14">
        <v>45337</v>
      </c>
      <c r="B32" s="15" t="s">
        <v>0</v>
      </c>
      <c r="C32" s="16">
        <v>6000</v>
      </c>
      <c r="D32" s="17">
        <v>6</v>
      </c>
      <c r="E32" s="18">
        <f>C32*D32</f>
        <v>36000</v>
      </c>
      <c r="F32" s="18">
        <f>E32*0.002</f>
        <v>72</v>
      </c>
      <c r="G32" s="18">
        <f>E32*0.000068</f>
        <v>2.448</v>
      </c>
      <c r="H32" s="18">
        <f>E32*0.00001</f>
        <v>0.36000000000000004</v>
      </c>
      <c r="I32" s="18">
        <f>(F32+G32+H32)*0.07</f>
        <v>5.2365599999999999</v>
      </c>
      <c r="J32" s="18">
        <f>E32+F32+I32+G32+H32</f>
        <v>36080.044559999995</v>
      </c>
      <c r="K32" s="21"/>
      <c r="L32" s="21"/>
      <c r="M32" s="21"/>
      <c r="N32" s="21"/>
    </row>
    <row r="33" spans="1:14">
      <c r="A33" s="49">
        <v>45554</v>
      </c>
      <c r="B33" s="15" t="s">
        <v>2</v>
      </c>
      <c r="C33" s="16">
        <f>C32</f>
        <v>6000</v>
      </c>
      <c r="D33" s="26">
        <v>6.95</v>
      </c>
      <c r="E33" s="17">
        <f>C33*D33</f>
        <v>41700</v>
      </c>
      <c r="F33" s="27">
        <f>E33*0.002</f>
        <v>83.4</v>
      </c>
      <c r="G33" s="26">
        <f>E33*0.000068</f>
        <v>2.8355999999999999</v>
      </c>
      <c r="H33" s="26">
        <f>E33*0.00001</f>
        <v>0.41700000000000004</v>
      </c>
      <c r="I33" s="26">
        <f>(F33+G33+H33)*0.07</f>
        <v>6.0656820000000007</v>
      </c>
      <c r="J33" s="26">
        <f>E33-F33-G33-H33-I33</f>
        <v>41607.281717999998</v>
      </c>
    </row>
    <row r="34" spans="1:14">
      <c r="A34" s="49" t="s">
        <v>3</v>
      </c>
      <c r="B34" s="7">
        <f>J34/J32</f>
        <v>0.15319374533499758</v>
      </c>
      <c r="C34" s="16"/>
      <c r="D34" s="17"/>
      <c r="E34" s="18">
        <f>E33-E32</f>
        <v>5700</v>
      </c>
      <c r="F34" s="18"/>
      <c r="G34" s="18"/>
      <c r="H34" s="18"/>
      <c r="I34" s="18"/>
      <c r="J34" s="18">
        <f>J33-J32</f>
        <v>5527.2371580000035</v>
      </c>
    </row>
    <row r="35" spans="1:14">
      <c r="A35" s="14">
        <v>45191</v>
      </c>
      <c r="B35" s="15" t="s">
        <v>0</v>
      </c>
      <c r="C35" s="16">
        <v>6000</v>
      </c>
      <c r="D35" s="17">
        <v>6.1</v>
      </c>
      <c r="E35" s="18">
        <f>C35*D35</f>
        <v>36600</v>
      </c>
      <c r="F35" s="18">
        <f>E35*0.002</f>
        <v>73.2</v>
      </c>
      <c r="G35" s="18">
        <f>E35*0.000068</f>
        <v>2.4887999999999999</v>
      </c>
      <c r="H35" s="18">
        <f>E35*0.00001</f>
        <v>0.36600000000000005</v>
      </c>
      <c r="I35" s="18">
        <f>(F35+G35+H35)*0.07</f>
        <v>5.3238360000000009</v>
      </c>
      <c r="J35" s="18">
        <f>E35+F35+I35+G35+H35</f>
        <v>36681.378636000001</v>
      </c>
      <c r="K35" s="21"/>
      <c r="L35" s="21"/>
      <c r="M35" s="21"/>
      <c r="N35" s="21"/>
    </row>
    <row r="36" spans="1:14" s="76" customFormat="1">
      <c r="A36" s="55">
        <v>45554</v>
      </c>
      <c r="B36" s="13" t="s">
        <v>2</v>
      </c>
      <c r="C36" s="10">
        <f>C35</f>
        <v>6000</v>
      </c>
      <c r="D36" s="34">
        <v>7.05</v>
      </c>
      <c r="E36" s="11">
        <f>C36*D36</f>
        <v>42300</v>
      </c>
      <c r="F36" s="35">
        <f>E36*0.002</f>
        <v>84.600000000000009</v>
      </c>
      <c r="G36" s="34">
        <f>E36*0.000068</f>
        <v>2.8763999999999998</v>
      </c>
      <c r="H36" s="34">
        <f>E36*0.00001</f>
        <v>0.42300000000000004</v>
      </c>
      <c r="I36" s="34">
        <f>(F36+G36+H36)*0.07</f>
        <v>6.1529580000000017</v>
      </c>
      <c r="J36" s="34">
        <f>E36-F36-G36-H36-I36</f>
        <v>42205.947641999999</v>
      </c>
      <c r="K36" s="1"/>
      <c r="L36" s="1"/>
      <c r="M36" s="1"/>
      <c r="N36" s="1"/>
    </row>
    <row r="37" spans="1:14" s="13" customFormat="1">
      <c r="A37" s="55" t="s">
        <v>3</v>
      </c>
      <c r="B37" s="25">
        <f>J37/J35</f>
        <v>0.15060963386414411</v>
      </c>
      <c r="C37" s="10"/>
      <c r="D37" s="11"/>
      <c r="E37" s="20">
        <f>E36-E35</f>
        <v>5700</v>
      </c>
      <c r="F37" s="20"/>
      <c r="G37" s="20"/>
      <c r="H37" s="20"/>
      <c r="I37" s="20"/>
      <c r="J37" s="20">
        <f>J36-J35</f>
        <v>5524.5690059999979</v>
      </c>
      <c r="K37" s="1"/>
      <c r="L37" s="1"/>
      <c r="M37" s="1"/>
      <c r="N37" s="1"/>
    </row>
    <row r="38" spans="1:14" s="31" customFormat="1" ht="18.600000000000001">
      <c r="A38" s="8">
        <v>45337</v>
      </c>
      <c r="B38" s="13" t="s">
        <v>0</v>
      </c>
      <c r="C38" s="10">
        <v>6000</v>
      </c>
      <c r="D38" s="11">
        <v>6.25</v>
      </c>
      <c r="E38" s="20">
        <f>C38*D38</f>
        <v>37500</v>
      </c>
      <c r="F38" s="20">
        <f>E38*0.002</f>
        <v>75</v>
      </c>
      <c r="G38" s="20">
        <f>E38*0.000068</f>
        <v>2.5499999999999998</v>
      </c>
      <c r="H38" s="20">
        <f>E38*0.00001</f>
        <v>0.37500000000000006</v>
      </c>
      <c r="I38" s="20">
        <f>(F38+G38+H38)*0.07</f>
        <v>5.4547500000000007</v>
      </c>
      <c r="J38" s="20">
        <f>E38+F38+I38+G38+H38</f>
        <v>37583.37975</v>
      </c>
      <c r="K38" s="21"/>
      <c r="L38" s="21"/>
      <c r="M38" s="21"/>
      <c r="N38" s="21"/>
    </row>
    <row r="39" spans="1:14" s="21" customFormat="1">
      <c r="A39" s="55">
        <v>45554</v>
      </c>
      <c r="B39" s="13" t="s">
        <v>2</v>
      </c>
      <c r="C39" s="10">
        <f>C38</f>
        <v>6000</v>
      </c>
      <c r="D39" s="34">
        <v>7</v>
      </c>
      <c r="E39" s="11">
        <f>C39*D39</f>
        <v>42000</v>
      </c>
      <c r="F39" s="35">
        <f>E39*0.002</f>
        <v>84</v>
      </c>
      <c r="G39" s="34">
        <f>E39*0.000068</f>
        <v>2.8559999999999999</v>
      </c>
      <c r="H39" s="34">
        <f>E39*0.00001</f>
        <v>0.42000000000000004</v>
      </c>
      <c r="I39" s="34">
        <f>(F39+G39+H39)*0.07</f>
        <v>6.1093200000000003</v>
      </c>
      <c r="J39" s="34">
        <f>E39-F39-G39-H39-I39</f>
        <v>41906.614679999999</v>
      </c>
      <c r="K39" s="1"/>
      <c r="L39" s="1"/>
      <c r="M39" s="1"/>
      <c r="N39" s="1"/>
    </row>
    <row r="40" spans="1:14" s="13" customFormat="1">
      <c r="A40" s="55" t="s">
        <v>3</v>
      </c>
      <c r="B40" s="25">
        <f>J40/J38</f>
        <v>0.11503049908650109</v>
      </c>
      <c r="C40" s="10"/>
      <c r="D40" s="11"/>
      <c r="E40" s="20">
        <f>E39-E38</f>
        <v>4500</v>
      </c>
      <c r="F40" s="20"/>
      <c r="G40" s="20"/>
      <c r="H40" s="20"/>
      <c r="I40" s="20"/>
      <c r="J40" s="20">
        <f>J39-J38</f>
        <v>4323.2349299999987</v>
      </c>
      <c r="K40" s="1"/>
      <c r="L40" s="1"/>
      <c r="M40" s="1"/>
      <c r="N40" s="1"/>
    </row>
    <row r="41" spans="1:14" s="31" customFormat="1" ht="18.600000000000001">
      <c r="A41" s="28"/>
      <c r="B41" s="30"/>
      <c r="C41" s="16"/>
      <c r="D41" s="17"/>
      <c r="E41" s="18"/>
      <c r="F41" s="18"/>
      <c r="G41" s="18"/>
      <c r="H41" s="18"/>
      <c r="I41" s="18"/>
      <c r="J41" s="18"/>
      <c r="K41" s="32"/>
      <c r="L41" s="12"/>
      <c r="M4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6</v>
      </c>
      <c r="E7" s="20">
        <f>C7*D7</f>
        <v>19200</v>
      </c>
      <c r="F7" s="20">
        <f>E7*0.002</f>
        <v>38.4</v>
      </c>
      <c r="G7" s="20">
        <f>E7*0.00006</f>
        <v>1.1520000000000001</v>
      </c>
      <c r="H7" s="20">
        <f>E7*0.00001</f>
        <v>0.192</v>
      </c>
      <c r="I7" s="20">
        <f>(F7+G7+H7)*0.07</f>
        <v>2.7820800000000001</v>
      </c>
      <c r="J7" s="20">
        <f>E7+F7+I7+G7+H7</f>
        <v>19242.52608</v>
      </c>
    </row>
    <row r="8" spans="1:13">
      <c r="A8" s="55"/>
      <c r="B8" s="12">
        <f>(D7-D6)/D6</f>
        <v>-0.81818181818181823</v>
      </c>
      <c r="C8" s="10">
        <f>SUM(C6:C7)</f>
        <v>10000</v>
      </c>
      <c r="D8" s="63">
        <f>E8/C8</f>
        <v>24.36</v>
      </c>
      <c r="E8" s="10">
        <f t="shared" ref="E8:J8" si="2">SUM(E6:E7)</f>
        <v>243600</v>
      </c>
      <c r="F8" s="10">
        <f t="shared" si="2"/>
        <v>487.2</v>
      </c>
      <c r="G8" s="10">
        <f t="shared" si="2"/>
        <v>14.616</v>
      </c>
      <c r="H8" s="10">
        <f t="shared" si="2"/>
        <v>2.4360000000000004</v>
      </c>
      <c r="I8" s="10">
        <f t="shared" si="2"/>
        <v>35.297640000000008</v>
      </c>
      <c r="J8" s="10">
        <f t="shared" si="2"/>
        <v>244139.54963999998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0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2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9"/>
  <sheetViews>
    <sheetView topLeftCell="B10" workbookViewId="0">
      <selection activeCell="K23" sqref="K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49">
        <v>45796</v>
      </c>
      <c r="B20" s="15" t="s">
        <v>0</v>
      </c>
      <c r="C20" s="16">
        <v>2800</v>
      </c>
      <c r="D20" s="41">
        <v>10.5</v>
      </c>
      <c r="E20" s="68">
        <f>C20*D20</f>
        <v>29400</v>
      </c>
      <c r="F20" s="18">
        <f>E20*0.002</f>
        <v>58.800000000000004</v>
      </c>
      <c r="G20" s="18">
        <f>E20*0.00006</f>
        <v>1.764</v>
      </c>
      <c r="H20" s="18">
        <f>E20*0.00001</f>
        <v>0.29400000000000004</v>
      </c>
      <c r="I20" s="18">
        <f>(F20+G20+H20)*0.07</f>
        <v>4.2600600000000011</v>
      </c>
      <c r="J20" s="68">
        <f>E20+F20+I20+G20+H20</f>
        <v>29465.118060000001</v>
      </c>
    </row>
    <row r="21" spans="1:15">
      <c r="A21" s="69"/>
      <c r="B21" s="30">
        <f>(D20-D19)/D19</f>
        <v>-0.81081081081081086</v>
      </c>
      <c r="C21" s="16">
        <f>SUM(C19:C20)</f>
        <v>7000</v>
      </c>
      <c r="D21" s="40">
        <f>E21/C21</f>
        <v>37.5</v>
      </c>
      <c r="E21" s="16">
        <f t="shared" ref="E21:J21" si="2">SUM(E19:E20)</f>
        <v>262500</v>
      </c>
      <c r="F21" s="16">
        <f t="shared" si="2"/>
        <v>525</v>
      </c>
      <c r="G21" s="16">
        <f t="shared" si="2"/>
        <v>15.75</v>
      </c>
      <c r="H21" s="16">
        <f t="shared" si="2"/>
        <v>2.6250000000000004</v>
      </c>
      <c r="I21" s="16">
        <f t="shared" si="2"/>
        <v>38.03625000000001</v>
      </c>
      <c r="J21" s="16">
        <f t="shared" si="2"/>
        <v>263081.41125</v>
      </c>
    </row>
    <row r="22" spans="1:15">
      <c r="A22" s="55">
        <v>45812</v>
      </c>
      <c r="B22" s="13" t="s">
        <v>0</v>
      </c>
      <c r="C22" s="10">
        <v>2500</v>
      </c>
      <c r="D22" s="46">
        <v>9</v>
      </c>
      <c r="E22" s="61">
        <f>C22*D22</f>
        <v>22500</v>
      </c>
      <c r="F22" s="20">
        <f>E22*0.002</f>
        <v>45</v>
      </c>
      <c r="G22" s="20">
        <f>E22*0.00006</f>
        <v>1.35</v>
      </c>
      <c r="H22" s="20">
        <f>E22*0.00001</f>
        <v>0.22500000000000001</v>
      </c>
      <c r="I22" s="20">
        <f>(F22+G22+H22)*0.07</f>
        <v>3.2602500000000005</v>
      </c>
      <c r="J22" s="61">
        <f>E22+F22+I22+G22+H22</f>
        <v>22549.835249999996</v>
      </c>
    </row>
    <row r="23" spans="1:15">
      <c r="B23" s="12">
        <f>(D22-D21)/D21</f>
        <v>-0.76</v>
      </c>
      <c r="C23" s="10">
        <f>SUM(C21:C22)</f>
        <v>9500</v>
      </c>
      <c r="D23" s="63">
        <f>E23/C23</f>
        <v>30</v>
      </c>
      <c r="E23" s="10">
        <f t="shared" ref="E23" si="3">SUM(E21:E22)</f>
        <v>285000</v>
      </c>
      <c r="F23" s="10">
        <f t="shared" ref="F23" si="4">SUM(F21:F22)</f>
        <v>570</v>
      </c>
      <c r="G23" s="10">
        <f t="shared" ref="G23" si="5">SUM(G21:G22)</f>
        <v>17.100000000000001</v>
      </c>
      <c r="H23" s="10">
        <f t="shared" ref="H23" si="6">SUM(H21:H22)</f>
        <v>2.8500000000000005</v>
      </c>
      <c r="I23" s="10">
        <f t="shared" ref="I23" si="7">SUM(I21:I22)</f>
        <v>41.296500000000009</v>
      </c>
      <c r="J23" s="10">
        <f t="shared" ref="J23" si="8">SUM(J21:J22)</f>
        <v>285631.24650000001</v>
      </c>
      <c r="K23" s="21" t="s">
        <v>38</v>
      </c>
    </row>
    <row r="24" spans="1:15">
      <c r="A24" s="55"/>
      <c r="B24" s="13"/>
      <c r="C24" s="10"/>
      <c r="D24" s="46"/>
      <c r="E24" s="61"/>
      <c r="F24" s="20"/>
      <c r="G24" s="20"/>
      <c r="H24" s="20"/>
      <c r="I24" s="20"/>
      <c r="J24" s="61"/>
    </row>
    <row r="25" spans="1:15">
      <c r="A25" s="49">
        <v>45243</v>
      </c>
      <c r="B25" s="15" t="s">
        <v>0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2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0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2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0</v>
      </c>
      <c r="C31" s="16">
        <v>1500</v>
      </c>
      <c r="D31" s="96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2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0</v>
      </c>
      <c r="C34" s="16">
        <v>1800</v>
      </c>
      <c r="D34" s="96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2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  <row r="37" spans="1:13">
      <c r="A37" s="49">
        <v>45812</v>
      </c>
      <c r="B37" s="15" t="s">
        <v>0</v>
      </c>
      <c r="C37" s="16">
        <v>2500</v>
      </c>
      <c r="D37" s="41">
        <v>9</v>
      </c>
      <c r="E37" s="68">
        <f>C37*D37</f>
        <v>22500</v>
      </c>
      <c r="F37" s="18">
        <f>E37*0.002</f>
        <v>45</v>
      </c>
      <c r="G37" s="18">
        <f>E37*0.00006</f>
        <v>1.35</v>
      </c>
      <c r="H37" s="18">
        <f>E37*0.00001</f>
        <v>0.22500000000000001</v>
      </c>
      <c r="I37" s="18">
        <f>(F37+G37+H37)*0.07</f>
        <v>3.2602500000000005</v>
      </c>
      <c r="J37" s="68">
        <f>E37+F37+I37+G37+H37</f>
        <v>22549.835249999996</v>
      </c>
    </row>
    <row r="38" spans="1:13" s="4" customFormat="1">
      <c r="A38" s="49">
        <v>45841</v>
      </c>
      <c r="B38" s="15" t="s">
        <v>2</v>
      </c>
      <c r="C38" s="16">
        <f>C37</f>
        <v>2500</v>
      </c>
      <c r="D38" s="26">
        <v>10.199999999999999</v>
      </c>
      <c r="E38" s="17">
        <f>C38*D38</f>
        <v>25500</v>
      </c>
      <c r="F38" s="27">
        <f>E38*0.002</f>
        <v>51</v>
      </c>
      <c r="G38" s="26">
        <f>E38*0.000068</f>
        <v>1.734</v>
      </c>
      <c r="H38" s="26">
        <f>E38*0.00001</f>
        <v>0.255</v>
      </c>
      <c r="I38" s="26">
        <f>(F38+G38+H38)*0.07</f>
        <v>3.7092300000000007</v>
      </c>
      <c r="J38" s="26">
        <f>E38-F38-G38-H38-I38</f>
        <v>25443.301769999998</v>
      </c>
    </row>
    <row r="39" spans="1:13" s="4" customFormat="1">
      <c r="A39" s="69"/>
      <c r="B39" s="30">
        <f>(D38-D37)/D37</f>
        <v>0.13333333333333325</v>
      </c>
      <c r="C39" s="16"/>
      <c r="D39" s="17"/>
      <c r="E39" s="18">
        <f>E38-E37</f>
        <v>3000</v>
      </c>
      <c r="F39" s="18"/>
      <c r="G39" s="18"/>
      <c r="H39" s="18"/>
      <c r="I39" s="18"/>
      <c r="J39" s="18">
        <f>J38-J37</f>
        <v>2893.4665200000018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2"/>
  <sheetViews>
    <sheetView workbookViewId="0">
      <selection activeCell="F14" sqref="F14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49">
        <v>45831</v>
      </c>
      <c r="B10" s="15" t="s">
        <v>0</v>
      </c>
      <c r="C10" s="16">
        <v>5000</v>
      </c>
      <c r="D10" s="41">
        <v>3.9</v>
      </c>
      <c r="E10" s="18">
        <f>C10*D10</f>
        <v>19500</v>
      </c>
      <c r="F10" s="18">
        <f>E10*0.002</f>
        <v>39</v>
      </c>
      <c r="G10" s="18">
        <f>E10*0.00006</f>
        <v>1.17</v>
      </c>
      <c r="H10" s="18">
        <f>E10*0.00001</f>
        <v>0.19500000000000001</v>
      </c>
      <c r="I10" s="18">
        <f>(F10+G10+H10)*0.07</f>
        <v>2.8255500000000002</v>
      </c>
      <c r="J10" s="18">
        <f>E10+F10+I10+G10+H10</f>
        <v>19543.190549999999</v>
      </c>
    </row>
    <row r="11" spans="1:13" s="1" customFormat="1">
      <c r="A11" s="49"/>
      <c r="B11" s="30">
        <f>(D10-D9)/D9</f>
        <v>-0.47651006711409399</v>
      </c>
      <c r="C11" s="16">
        <f>SUM(C9:C10)</f>
        <v>32000</v>
      </c>
      <c r="D11" s="40">
        <f>E11/C11</f>
        <v>6.8953125000000002</v>
      </c>
      <c r="E11" s="16">
        <f t="shared" ref="E11:J11" si="3">SUM(E9:E10)</f>
        <v>220650</v>
      </c>
      <c r="F11" s="16">
        <f t="shared" si="3"/>
        <v>441.3</v>
      </c>
      <c r="G11" s="16">
        <f t="shared" si="3"/>
        <v>13.239000000000001</v>
      </c>
      <c r="H11" s="16">
        <f t="shared" si="3"/>
        <v>2.2065000000000001</v>
      </c>
      <c r="I11" s="16">
        <f t="shared" si="3"/>
        <v>31.972185000000007</v>
      </c>
      <c r="J11" s="16">
        <f t="shared" si="3"/>
        <v>221138.71768499998</v>
      </c>
    </row>
    <row r="12" spans="1:13" s="1" customFormat="1">
      <c r="A12" s="55">
        <v>45831</v>
      </c>
      <c r="B12" s="13" t="s">
        <v>0</v>
      </c>
      <c r="C12" s="10">
        <v>8000</v>
      </c>
      <c r="D12" s="46">
        <v>3.92</v>
      </c>
      <c r="E12" s="20">
        <f>C12*D12</f>
        <v>31360</v>
      </c>
      <c r="F12" s="20">
        <f>E12*0.002</f>
        <v>62.72</v>
      </c>
      <c r="G12" s="20">
        <f>E12*0.00006</f>
        <v>1.8815999999999999</v>
      </c>
      <c r="H12" s="20">
        <f>E12*0.00001</f>
        <v>0.31360000000000005</v>
      </c>
      <c r="I12" s="20">
        <f>(F12+G12+H12)*0.07</f>
        <v>4.5440640000000005</v>
      </c>
      <c r="J12" s="20">
        <f>E12+F12+I12+G12+H12</f>
        <v>31429.459264000005</v>
      </c>
    </row>
    <row r="13" spans="1:13" s="1" customFormat="1">
      <c r="A13" s="55"/>
      <c r="B13" s="12">
        <f>(D12-D11)/D11</f>
        <v>-0.43149784726943125</v>
      </c>
      <c r="C13" s="10">
        <f>SUM(C11:C12)</f>
        <v>40000</v>
      </c>
      <c r="D13" s="63">
        <f>E13/C13</f>
        <v>6.3002500000000001</v>
      </c>
      <c r="E13" s="10">
        <f t="shared" ref="E13:J13" si="4">SUM(E11:E12)</f>
        <v>252010</v>
      </c>
      <c r="F13" s="10">
        <f t="shared" si="4"/>
        <v>504.02</v>
      </c>
      <c r="G13" s="10">
        <f t="shared" si="4"/>
        <v>15.120600000000001</v>
      </c>
      <c r="H13" s="10">
        <f t="shared" si="4"/>
        <v>2.5201000000000002</v>
      </c>
      <c r="I13" s="10">
        <f t="shared" si="4"/>
        <v>36.516249000000009</v>
      </c>
      <c r="J13" s="10">
        <f t="shared" si="4"/>
        <v>252568.17694899999</v>
      </c>
    </row>
    <row r="14" spans="1:13">
      <c r="J14" s="24"/>
    </row>
    <row r="15" spans="1:13">
      <c r="A15" s="49">
        <v>44419</v>
      </c>
      <c r="B15" s="15" t="s">
        <v>0</v>
      </c>
      <c r="C15" s="16">
        <v>9000</v>
      </c>
      <c r="D15" s="17">
        <v>7.45</v>
      </c>
      <c r="E15" s="18">
        <f>C15*D15</f>
        <v>67050</v>
      </c>
      <c r="F15" s="18">
        <f>E15*0.002</f>
        <v>134.1</v>
      </c>
      <c r="G15" s="18">
        <f>E15*0.000068</f>
        <v>4.5594000000000001</v>
      </c>
      <c r="H15" s="18">
        <f>E15*0.00001</f>
        <v>0.6705000000000001</v>
      </c>
      <c r="I15" s="18">
        <f>(F15+G15+H15)*0.07</f>
        <v>9.7530930000000016</v>
      </c>
      <c r="J15" s="18">
        <f>E15+F15+I15+G15+H15</f>
        <v>67199.082993000004</v>
      </c>
      <c r="L15" s="25"/>
      <c r="M15" s="21"/>
    </row>
    <row r="16" spans="1:13" s="13" customFormat="1">
      <c r="A16" s="49">
        <v>44592</v>
      </c>
      <c r="B16" s="15" t="s">
        <v>2</v>
      </c>
      <c r="C16" s="16">
        <f>C15</f>
        <v>9000</v>
      </c>
      <c r="D16" s="26">
        <v>7.3</v>
      </c>
      <c r="E16" s="17">
        <f>C16*D16</f>
        <v>65700</v>
      </c>
      <c r="F16" s="27">
        <f>E16*0.002</f>
        <v>131.4</v>
      </c>
      <c r="G16" s="26">
        <f>E16*0.000068</f>
        <v>4.4676</v>
      </c>
      <c r="H16" s="26">
        <f>E16*0.00001</f>
        <v>0.65700000000000003</v>
      </c>
      <c r="I16" s="26">
        <f>(F16+G16+H16)*0.07</f>
        <v>9.5567220000000024</v>
      </c>
      <c r="J16" s="26">
        <f>E16-F16-G16-H16-I16</f>
        <v>65553.918678000002</v>
      </c>
    </row>
    <row r="17" spans="1:13" s="31" customFormat="1" ht="18.600000000000001">
      <c r="A17" s="28">
        <f>DAYS360(A15,A16)</f>
        <v>170</v>
      </c>
      <c r="B17" s="29" t="s">
        <v>3</v>
      </c>
      <c r="C17" s="16"/>
      <c r="D17" s="17"/>
      <c r="E17" s="18">
        <f>E16-E15</f>
        <v>-1350</v>
      </c>
      <c r="F17" s="18"/>
      <c r="G17" s="18"/>
      <c r="H17" s="18"/>
      <c r="I17" s="18"/>
      <c r="J17" s="18">
        <f>J16-J15</f>
        <v>-1645.1643150000018</v>
      </c>
      <c r="K17" s="32"/>
      <c r="L17" s="12"/>
      <c r="M17" s="12"/>
    </row>
    <row r="18" spans="1:13" s="1" customFormat="1">
      <c r="A18" s="49">
        <v>45076</v>
      </c>
      <c r="B18" s="15" t="s">
        <v>0</v>
      </c>
      <c r="C18" s="16">
        <v>5000</v>
      </c>
      <c r="D18" s="41">
        <v>4.5999999999999996</v>
      </c>
      <c r="E18" s="18">
        <f>C18*D18</f>
        <v>23000</v>
      </c>
      <c r="F18" s="18">
        <f>E18*0.002</f>
        <v>46</v>
      </c>
      <c r="G18" s="18">
        <f>E18*0.00006</f>
        <v>1.3800000000000001</v>
      </c>
      <c r="H18" s="18">
        <f>E18*0.00001</f>
        <v>0.23</v>
      </c>
      <c r="I18" s="18">
        <f>(F18+G18+H18)*0.07</f>
        <v>3.3327000000000004</v>
      </c>
      <c r="J18" s="18">
        <f>E18+F18+I18+G18+H18</f>
        <v>23050.9427</v>
      </c>
    </row>
    <row r="19" spans="1:13" s="13" customFormat="1">
      <c r="A19" s="49">
        <v>45091</v>
      </c>
      <c r="B19" s="15" t="s">
        <v>2</v>
      </c>
      <c r="C19" s="16">
        <f>C18</f>
        <v>5000</v>
      </c>
      <c r="D19" s="26">
        <v>4.84</v>
      </c>
      <c r="E19" s="17">
        <f>C19*D19</f>
        <v>24200</v>
      </c>
      <c r="F19" s="27">
        <f>E19*0.002</f>
        <v>48.4</v>
      </c>
      <c r="G19" s="26">
        <f>E19*0.000068</f>
        <v>1.6456</v>
      </c>
      <c r="H19" s="26">
        <f>E19*0.00001</f>
        <v>0.24200000000000002</v>
      </c>
      <c r="I19" s="26">
        <f>(F19+G19+H19)*0.07</f>
        <v>3.5201320000000003</v>
      </c>
      <c r="J19" s="26">
        <f>E19-F19-G19-H19-I19</f>
        <v>24146.192267999999</v>
      </c>
    </row>
    <row r="20" spans="1:13" s="31" customFormat="1" ht="18.600000000000001">
      <c r="A20" s="28">
        <f>DAYS360(A18,A19)</f>
        <v>14</v>
      </c>
      <c r="B20" s="30">
        <f>(D19-D18)/D18</f>
        <v>5.2173913043478314E-2</v>
      </c>
      <c r="C20" s="16"/>
      <c r="D20" s="17"/>
      <c r="E20" s="18">
        <f>E19-E18</f>
        <v>1200</v>
      </c>
      <c r="F20" s="18"/>
      <c r="G20" s="18"/>
      <c r="H20" s="18"/>
      <c r="I20" s="18"/>
      <c r="J20" s="18">
        <f>J19-J18</f>
        <v>1095.2495679999993</v>
      </c>
      <c r="K20" s="32"/>
      <c r="L20" s="12"/>
      <c r="M20" s="12"/>
    </row>
    <row r="22" spans="1:13">
      <c r="A22" s="49">
        <v>45615</v>
      </c>
      <c r="B22" s="15" t="s">
        <v>2</v>
      </c>
      <c r="C22" s="16">
        <v>4500</v>
      </c>
      <c r="D22" s="26">
        <v>0.56999999999999995</v>
      </c>
      <c r="E22" s="17">
        <f>C22*D22</f>
        <v>2565</v>
      </c>
      <c r="F22" s="27">
        <f>E22*0.002</f>
        <v>5.13</v>
      </c>
      <c r="G22" s="26">
        <f>E22*0.000068</f>
        <v>0.17441999999999999</v>
      </c>
      <c r="H22" s="26">
        <f>E22*0.00001</f>
        <v>2.5650000000000003E-2</v>
      </c>
      <c r="I22" s="26">
        <f>(F22+G22+H22)*0.07</f>
        <v>0.37310489999999996</v>
      </c>
      <c r="J22" s="26">
        <f>E22-F22-G22-H22-I22</f>
        <v>2559.2968251000002</v>
      </c>
      <c r="K22" s="13" t="s">
        <v>25</v>
      </c>
      <c r="L22" s="13"/>
      <c r="M22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3"/>
  <sheetViews>
    <sheetView tabSelected="1" workbookViewId="0">
      <selection activeCell="D11" sqref="D1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4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45747</v>
      </c>
      <c r="B9" s="15" t="s">
        <v>0</v>
      </c>
      <c r="C9" s="16">
        <v>10000</v>
      </c>
      <c r="D9" s="41">
        <v>1.85</v>
      </c>
      <c r="E9" s="68">
        <f>C9*D9</f>
        <v>18500</v>
      </c>
      <c r="F9" s="18">
        <f>E9*0.002</f>
        <v>37</v>
      </c>
      <c r="G9" s="18">
        <f>E9*0.00006</f>
        <v>1.1100000000000001</v>
      </c>
      <c r="H9" s="18">
        <f>E9*0.00001</f>
        <v>0.18500000000000003</v>
      </c>
      <c r="I9" s="18">
        <f>(F9+G9+H9)*0.07</f>
        <v>2.6806500000000004</v>
      </c>
      <c r="J9" s="68">
        <f>E9+F9+I9+G9+H9</f>
        <v>18540.97565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-0.82211538461538469</v>
      </c>
      <c r="C10" s="16">
        <f>SUM(C8:C9)</f>
        <v>60000</v>
      </c>
      <c r="D10" s="104">
        <f>E10/C10</f>
        <v>8.9749999999999996</v>
      </c>
      <c r="E10" s="16">
        <f t="shared" ref="E10:J10" si="2">SUM(E8:E9)</f>
        <v>538500</v>
      </c>
      <c r="F10" s="16">
        <f t="shared" si="2"/>
        <v>1077</v>
      </c>
      <c r="G10" s="16">
        <f t="shared" si="2"/>
        <v>32.31</v>
      </c>
      <c r="H10" s="16">
        <f t="shared" si="2"/>
        <v>5.3849999999999998</v>
      </c>
      <c r="I10" s="16">
        <f t="shared" si="2"/>
        <v>78.028649999999999</v>
      </c>
      <c r="J10" s="16">
        <f t="shared" si="2"/>
        <v>539692.72364999994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0</v>
      </c>
      <c r="C11" s="10">
        <v>10000</v>
      </c>
      <c r="D11" s="46">
        <v>1.8</v>
      </c>
      <c r="E11" s="61">
        <f>C11*D11</f>
        <v>18000</v>
      </c>
      <c r="F11" s="20">
        <f>E11*0.002</f>
        <v>36</v>
      </c>
      <c r="G11" s="20">
        <f>E11*0.00006</f>
        <v>1.08</v>
      </c>
      <c r="H11" s="20">
        <f>E11*0.00001</f>
        <v>0.18000000000000002</v>
      </c>
      <c r="I11" s="20">
        <f>(F11+G11+H11)*0.07</f>
        <v>2.6082000000000001</v>
      </c>
      <c r="J11" s="61">
        <f>E11+F11+I11+G11+H11</f>
        <v>18039.868200000001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-0.79944289693593318</v>
      </c>
      <c r="C12" s="10">
        <f>SUM(C10:C11)</f>
        <v>70000</v>
      </c>
      <c r="D12" s="103">
        <f>E12/C12</f>
        <v>7.95</v>
      </c>
      <c r="E12" s="10">
        <f t="shared" ref="E12:J12" si="3">SUM(E10:E11)</f>
        <v>556500</v>
      </c>
      <c r="F12" s="10">
        <f t="shared" si="3"/>
        <v>1113</v>
      </c>
      <c r="G12" s="10">
        <f t="shared" si="3"/>
        <v>33.39</v>
      </c>
      <c r="H12" s="10">
        <f t="shared" si="3"/>
        <v>5.5649999999999995</v>
      </c>
      <c r="I12" s="10">
        <f t="shared" si="3"/>
        <v>80.636849999999995</v>
      </c>
      <c r="J12" s="10">
        <f t="shared" si="3"/>
        <v>557732.59184999997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0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2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3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0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2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3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 s="62" customFormat="1" ht="21">
      <c r="A20" s="49">
        <v>45705</v>
      </c>
      <c r="B20" s="15" t="s">
        <v>0</v>
      </c>
      <c r="C20" s="16">
        <v>10000</v>
      </c>
      <c r="D20" s="41">
        <v>2.9</v>
      </c>
      <c r="E20" s="68">
        <f>C20*D20</f>
        <v>29000</v>
      </c>
      <c r="F20" s="18">
        <f>E20*0.002</f>
        <v>58</v>
      </c>
      <c r="G20" s="18">
        <f>E20*0.00006</f>
        <v>1.74</v>
      </c>
      <c r="H20" s="18">
        <f>E20*0.00001</f>
        <v>0.29000000000000004</v>
      </c>
      <c r="I20" s="18">
        <f>(F20+G20+H20)*0.07</f>
        <v>4.2021000000000006</v>
      </c>
      <c r="J20" s="68">
        <f>E20+F20+I20+G20+H20</f>
        <v>29064.232100000001</v>
      </c>
      <c r="K20" s="21"/>
      <c r="L20" s="21"/>
      <c r="M20" s="25"/>
      <c r="N20" s="21"/>
      <c r="O20" s="21"/>
    </row>
    <row r="21" spans="1:15">
      <c r="A21" s="49">
        <v>45719</v>
      </c>
      <c r="B21" s="15" t="s">
        <v>2</v>
      </c>
      <c r="C21" s="16">
        <f>C20</f>
        <v>10000</v>
      </c>
      <c r="D21" s="26">
        <v>2.82</v>
      </c>
      <c r="E21" s="17">
        <f>C21*D21</f>
        <v>28200</v>
      </c>
      <c r="F21" s="27">
        <f>E21*0.002</f>
        <v>56.4</v>
      </c>
      <c r="G21" s="26">
        <f>E21*0.000068</f>
        <v>1.9176</v>
      </c>
      <c r="H21" s="26">
        <f>E21*0.00001</f>
        <v>0.28200000000000003</v>
      </c>
      <c r="I21" s="26">
        <f>(F21+G21+H21)*0.07</f>
        <v>4.101972</v>
      </c>
      <c r="J21" s="26">
        <f>E21-F21-G21-H21-I21</f>
        <v>28137.298427999998</v>
      </c>
      <c r="K21" s="1"/>
      <c r="L21" s="1"/>
      <c r="M21" s="1"/>
      <c r="N21" s="1"/>
      <c r="O21" s="1"/>
    </row>
    <row r="22" spans="1:15">
      <c r="A22" s="49" t="s">
        <v>3</v>
      </c>
      <c r="B22" s="30">
        <f>(D21-D20)/D20</f>
        <v>-2.7586206896551748E-2</v>
      </c>
      <c r="C22" s="16"/>
      <c r="D22" s="17"/>
      <c r="E22" s="18">
        <f>E21-E20</f>
        <v>-800</v>
      </c>
      <c r="F22" s="18"/>
      <c r="G22" s="18"/>
      <c r="H22" s="18"/>
      <c r="I22" s="18"/>
      <c r="J22" s="18">
        <f>J21-J20</f>
        <v>-926.93367200000284</v>
      </c>
      <c r="K22" s="1"/>
      <c r="L22" s="1"/>
      <c r="M22" s="1"/>
      <c r="N22" s="1"/>
      <c r="O22" s="1"/>
    </row>
    <row r="23" spans="1:15">
      <c r="A23" s="69"/>
      <c r="B23" s="4"/>
      <c r="C23" s="4"/>
      <c r="D23" s="4"/>
      <c r="E23" s="4"/>
      <c r="F23" s="4"/>
      <c r="G23" s="4"/>
      <c r="H23" s="4"/>
      <c r="I23" s="4"/>
      <c r="J23" s="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19" workbookViewId="0">
      <selection activeCell="D42" sqref="D42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0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0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0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0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0</v>
      </c>
      <c r="C33" s="10">
        <v>1000</v>
      </c>
      <c r="D33" s="11">
        <v>24.75</v>
      </c>
      <c r="E33" s="20">
        <f>C33*D33</f>
        <v>24750</v>
      </c>
      <c r="F33" s="20">
        <f>E33*0.002</f>
        <v>49.5</v>
      </c>
      <c r="G33" s="20">
        <f>E33*0.000068</f>
        <v>1.6830000000000001</v>
      </c>
      <c r="H33" s="20">
        <f>E33*0.00001</f>
        <v>0.24750000000000003</v>
      </c>
      <c r="I33" s="20">
        <f>(F33+G33+H33)*0.07</f>
        <v>3.6001350000000003</v>
      </c>
      <c r="J33" s="20">
        <f>E33+F33+I33+G33+H33</f>
        <v>24805.030635000003</v>
      </c>
    </row>
    <row r="34" spans="1:14">
      <c r="B34" s="25">
        <f>(D33-D32)/D32</f>
        <v>-0.36129032258064514</v>
      </c>
      <c r="C34" s="22">
        <f>SUM(C32:C33)</f>
        <v>28000</v>
      </c>
      <c r="D34" s="64">
        <f>E34/C34</f>
        <v>38.25</v>
      </c>
      <c r="E34" s="22">
        <f t="shared" ref="E34:J34" si="12">SUM(E32:E33)</f>
        <v>1071000</v>
      </c>
      <c r="F34" s="22">
        <f t="shared" si="12"/>
        <v>2142</v>
      </c>
      <c r="G34" s="22">
        <f t="shared" si="12"/>
        <v>72.828000000000017</v>
      </c>
      <c r="H34" s="22">
        <f t="shared" si="12"/>
        <v>10.71</v>
      </c>
      <c r="I34" s="22">
        <f t="shared" si="12"/>
        <v>155.78765999999999</v>
      </c>
      <c r="J34" s="22">
        <f t="shared" si="12"/>
        <v>1073381.3256599999</v>
      </c>
      <c r="K34" s="25"/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0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2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0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2</v>
      </c>
      <c r="C41" s="10">
        <f>C40</f>
        <v>3000</v>
      </c>
      <c r="D41" s="34">
        <v>30.75</v>
      </c>
      <c r="E41" s="11">
        <f>C41*D41</f>
        <v>92250</v>
      </c>
      <c r="F41" s="35">
        <f>E41*0.002</f>
        <v>184.5</v>
      </c>
      <c r="G41" s="34">
        <f>E41*0.000068</f>
        <v>6.2729999999999997</v>
      </c>
      <c r="H41" s="34">
        <f>E41*0.00001</f>
        <v>0.9225000000000001</v>
      </c>
      <c r="I41" s="34">
        <f>(F41+G41+H41)*0.07</f>
        <v>13.418685000000002</v>
      </c>
      <c r="J41" s="34">
        <f>E41-F41-G41-H41-I41</f>
        <v>92044.885815000001</v>
      </c>
    </row>
    <row r="42" spans="1:14">
      <c r="A42" s="55"/>
      <c r="B42" s="12">
        <f>J42/J40</f>
        <v>0.10319137216569858</v>
      </c>
      <c r="C42" s="10"/>
      <c r="D42" s="11"/>
      <c r="E42" s="20">
        <f>E41-E40</f>
        <v>9000</v>
      </c>
      <c r="F42" s="20"/>
      <c r="G42" s="20"/>
      <c r="H42" s="20"/>
      <c r="I42" s="20"/>
      <c r="J42" s="20">
        <f>J41-J40</f>
        <v>8609.7827700000053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0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0</v>
      </c>
      <c r="C20" s="10">
        <v>2000</v>
      </c>
      <c r="D20" s="11">
        <v>8.3000000000000007</v>
      </c>
      <c r="E20" s="20">
        <f>C20*D20</f>
        <v>16600</v>
      </c>
      <c r="F20" s="20">
        <f>E20*0.002</f>
        <v>33.200000000000003</v>
      </c>
      <c r="G20" s="20">
        <f>E20*0.000068</f>
        <v>1.1288</v>
      </c>
      <c r="H20" s="20">
        <f>E20*0.00001</f>
        <v>0.16600000000000001</v>
      </c>
      <c r="I20" s="20">
        <f>(F20+G20+H20)*0.07</f>
        <v>2.4146360000000002</v>
      </c>
      <c r="J20" s="20">
        <f>E20+F20+I20+G20+H20</f>
        <v>16636.909436000002</v>
      </c>
      <c r="M20" s="21"/>
    </row>
    <row r="21" spans="1:13">
      <c r="A21" s="44"/>
      <c r="B21" s="25">
        <f>(D20-D19)/D19</f>
        <v>-0.71080139372822293</v>
      </c>
      <c r="C21" s="22">
        <f>SUM(C19:C20)</f>
        <v>17000</v>
      </c>
      <c r="D21" s="64">
        <f>E21/C21</f>
        <v>26.3</v>
      </c>
      <c r="E21" s="22">
        <f t="shared" ref="E21:J21" si="10">SUM(E19:E20)</f>
        <v>447100</v>
      </c>
      <c r="F21" s="22">
        <f t="shared" si="10"/>
        <v>894.2</v>
      </c>
      <c r="G21" s="22">
        <f t="shared" si="10"/>
        <v>30.402799999999992</v>
      </c>
      <c r="H21" s="22">
        <f t="shared" si="10"/>
        <v>4.4710000000000001</v>
      </c>
      <c r="I21" s="22">
        <f t="shared" si="10"/>
        <v>65.035166000000004</v>
      </c>
      <c r="J21" s="22">
        <f t="shared" si="10"/>
        <v>448094.10896600003</v>
      </c>
      <c r="K21" s="24"/>
      <c r="L21" s="25"/>
      <c r="M21" s="21"/>
    </row>
    <row r="23" spans="1:13">
      <c r="A23" s="14">
        <v>44641</v>
      </c>
      <c r="B23" s="15" t="s">
        <v>0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2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3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0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2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3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0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2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3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0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2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3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0</v>
      </c>
      <c r="C5" s="10">
        <v>5000</v>
      </c>
      <c r="D5" s="46">
        <v>5</v>
      </c>
      <c r="E5" s="20">
        <f>C5*D5</f>
        <v>25000</v>
      </c>
      <c r="F5" s="20">
        <f>E5*0.002</f>
        <v>50</v>
      </c>
      <c r="G5" s="20">
        <f>E5*0.000068</f>
        <v>1.7</v>
      </c>
      <c r="H5" s="20">
        <f>E5*0.00001</f>
        <v>0.25</v>
      </c>
      <c r="I5" s="20">
        <f>(F5+G5+H5)*0.07</f>
        <v>3.6365000000000007</v>
      </c>
      <c r="J5" s="20">
        <f>E5+F5+I5+G5+H5</f>
        <v>25055.586500000001</v>
      </c>
    </row>
    <row r="6" spans="1:11" s="21" customFormat="1">
      <c r="A6" s="44"/>
      <c r="B6" s="3">
        <f>(D5-D4)/D4</f>
        <v>-0.33333333333333331</v>
      </c>
      <c r="C6" s="22">
        <f>SUM(C4:C5)</f>
        <v>25000</v>
      </c>
      <c r="D6" s="33">
        <f>E6/C6</f>
        <v>7</v>
      </c>
      <c r="E6" s="22">
        <f t="shared" ref="E6:J6" si="1">SUM(E4:E5)</f>
        <v>175000</v>
      </c>
      <c r="F6" s="22">
        <f t="shared" si="1"/>
        <v>350</v>
      </c>
      <c r="G6" s="22">
        <f t="shared" si="1"/>
        <v>11.295999999999999</v>
      </c>
      <c r="H6" s="22">
        <f t="shared" si="1"/>
        <v>1.7500000000000002</v>
      </c>
      <c r="I6" s="22">
        <f t="shared" si="1"/>
        <v>25.413220000000006</v>
      </c>
      <c r="J6" s="22">
        <f t="shared" si="1"/>
        <v>175388.45921999999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0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2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3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0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2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3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0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2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3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F11" sqref="F11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8"/>
      <c r="C10" s="16">
        <v>5000</v>
      </c>
      <c r="D10" s="40">
        <v>0.193</v>
      </c>
      <c r="E10" s="99"/>
      <c r="F10" s="29"/>
      <c r="G10" s="99"/>
      <c r="H10" s="17"/>
      <c r="I10" s="100">
        <v>965</v>
      </c>
      <c r="J10" s="100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1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8"/>
      <c r="C16" s="16">
        <v>5000</v>
      </c>
      <c r="D16" s="40">
        <v>0.193</v>
      </c>
      <c r="E16" s="99"/>
      <c r="F16" s="29"/>
      <c r="G16" s="99"/>
      <c r="H16" s="17"/>
      <c r="I16" s="100">
        <v>965</v>
      </c>
      <c r="J16" s="100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1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3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C6" sqref="C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0</v>
      </c>
      <c r="C3" s="16">
        <v>2500</v>
      </c>
      <c r="D3" s="9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0</v>
      </c>
      <c r="C5" s="10">
        <v>2500</v>
      </c>
      <c r="D5" s="11">
        <v>9.1</v>
      </c>
      <c r="E5" s="20">
        <f>C5*D5</f>
        <v>22750</v>
      </c>
      <c r="F5" s="20">
        <f>E5*0.002</f>
        <v>45.5</v>
      </c>
      <c r="G5" s="20">
        <f>E5*0.00006</f>
        <v>1.365</v>
      </c>
      <c r="H5" s="20">
        <f>E5*0.00001</f>
        <v>0.22750000000000001</v>
      </c>
      <c r="I5" s="20">
        <f>(F5+G5+H5)*0.07</f>
        <v>3.2964750000000005</v>
      </c>
      <c r="J5" s="20">
        <f>E5+F5+I5+G5+H5</f>
        <v>22800.388975000002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-0.16513761467889915</v>
      </c>
      <c r="C6" s="10">
        <f>SUM(C4:C5)</f>
        <v>15000</v>
      </c>
      <c r="D6" s="63">
        <f>E6/C6</f>
        <v>10.6</v>
      </c>
      <c r="E6" s="10">
        <f t="shared" ref="E6:J6" si="1">SUM(E4:E5)</f>
        <v>159000</v>
      </c>
      <c r="F6" s="10">
        <f t="shared" si="1"/>
        <v>318</v>
      </c>
      <c r="G6" s="10">
        <f t="shared" si="1"/>
        <v>9.5400000000000009</v>
      </c>
      <c r="H6" s="10">
        <f t="shared" si="1"/>
        <v>1.59</v>
      </c>
      <c r="I6" s="10">
        <f t="shared" si="1"/>
        <v>23.039100000000001</v>
      </c>
      <c r="J6" s="10">
        <f t="shared" si="1"/>
        <v>159352.16910000003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0</v>
      </c>
      <c r="C9" s="10">
        <v>2500</v>
      </c>
      <c r="D9" s="102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2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3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2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3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2025-08-04T07:11:24Z</dcterms:modified>
  <cp:category/>
  <cp:contentStatus/>
</cp:coreProperties>
</file>