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94" documentId="13_ncr:1_{952C9640-4145-4BFE-A933-8C66170A3FDB}" xr6:coauthVersionLast="47" xr6:coauthVersionMax="47" xr10:uidLastSave="{AD072369-9B06-45E1-A399-3B1852053963}"/>
  <bookViews>
    <workbookView xWindow="132" yWindow="0" windowWidth="15912" windowHeight="12336" tabRatio="461" firstSheet="20" activeTab="20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SK" sheetId="207" r:id="rId7"/>
    <sheet name="ASP" sheetId="181" r:id="rId8"/>
    <sheet name="AWC" sheetId="212" r:id="rId9"/>
    <sheet name="BCH" sheetId="150" r:id="rId10"/>
    <sheet name="BEM" sheetId="219" r:id="rId11"/>
    <sheet name="CRC" sheetId="220" r:id="rId12"/>
    <sheet name="POM" sheetId="208" r:id="rId13"/>
    <sheet name="CPNREIT" sheetId="194" r:id="rId14"/>
    <sheet name="DIF" sheetId="57" r:id="rId15"/>
    <sheet name="GVREIT" sheetId="195" r:id="rId16"/>
    <sheet name="IVL" sheetId="196" r:id="rId17"/>
    <sheet name="JMART" sheetId="204" r:id="rId18"/>
    <sheet name="JMT" sheetId="205" r:id="rId19"/>
    <sheet name="MCS" sheetId="20" r:id="rId20"/>
    <sheet name="NER" sheetId="117" r:id="rId21"/>
    <sheet name="ORI" sheetId="184" r:id="rId22"/>
    <sheet name="PTG" sheetId="216" r:id="rId23"/>
    <sheet name="RCL" sheetId="161" r:id="rId24"/>
    <sheet name="SCC" sheetId="152" r:id="rId25"/>
    <sheet name="SENA" sheetId="183" r:id="rId26"/>
    <sheet name="SINGER" sheetId="203" r:id="rId27"/>
    <sheet name="SYNEX" sheetId="199" r:id="rId28"/>
    <sheet name="TFFIF" sheetId="214" r:id="rId29"/>
    <sheet name="TMT" sheetId="145" r:id="rId30"/>
    <sheet name="TOA" sheetId="218" r:id="rId31"/>
    <sheet name="TVO" sheetId="221" r:id="rId32"/>
    <sheet name="WHAIR" sheetId="157" r:id="rId33"/>
    <sheet name="WHART" sheetId="171" r:id="rId3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83" l="1"/>
  <c r="G15" i="183" s="1"/>
  <c r="C59" i="20"/>
  <c r="B59" i="20"/>
  <c r="E58" i="20"/>
  <c r="G58" i="20" s="1"/>
  <c r="G59" i="20" s="1"/>
  <c r="C12" i="184"/>
  <c r="B12" i="184"/>
  <c r="E11" i="184"/>
  <c r="G11" i="184" s="1"/>
  <c r="G12" i="184" s="1"/>
  <c r="E29" i="195"/>
  <c r="G29" i="195" s="1"/>
  <c r="E20" i="117"/>
  <c r="C10" i="197"/>
  <c r="B10" i="197"/>
  <c r="E9" i="197"/>
  <c r="C50" i="57"/>
  <c r="B50" i="57"/>
  <c r="E49" i="57"/>
  <c r="B4" i="221"/>
  <c r="C3" i="221"/>
  <c r="E3" i="221" s="1"/>
  <c r="E2" i="221"/>
  <c r="E7" i="197"/>
  <c r="E20" i="184"/>
  <c r="B22" i="184"/>
  <c r="C21" i="184"/>
  <c r="E21" i="184" s="1"/>
  <c r="C39" i="195"/>
  <c r="E39" i="195" s="1"/>
  <c r="E38" i="195"/>
  <c r="E9" i="184"/>
  <c r="E35" i="195"/>
  <c r="C36" i="195"/>
  <c r="E36" i="195" s="1"/>
  <c r="B34" i="46"/>
  <c r="A34" i="46"/>
  <c r="C33" i="46"/>
  <c r="E33" i="46" s="1"/>
  <c r="E32" i="46"/>
  <c r="E32" i="195"/>
  <c r="C8" i="196"/>
  <c r="B8" i="196"/>
  <c r="B16" i="194"/>
  <c r="C16" i="194"/>
  <c r="E10" i="196"/>
  <c r="B12" i="196"/>
  <c r="C11" i="196"/>
  <c r="E11" i="196" s="1"/>
  <c r="B16" i="184"/>
  <c r="B19" i="184"/>
  <c r="E17" i="184"/>
  <c r="C18" i="184"/>
  <c r="E18" i="184" s="1"/>
  <c r="B21" i="205"/>
  <c r="E22" i="205"/>
  <c r="C21" i="205"/>
  <c r="C23" i="205" s="1"/>
  <c r="B6" i="171"/>
  <c r="C6" i="171"/>
  <c r="E9" i="210"/>
  <c r="B11" i="210"/>
  <c r="C10" i="210"/>
  <c r="E10" i="210" s="1"/>
  <c r="C8" i="210"/>
  <c r="I8" i="210" s="1"/>
  <c r="J8" i="210" s="1"/>
  <c r="E34" i="205"/>
  <c r="B36" i="205"/>
  <c r="C35" i="205"/>
  <c r="E35" i="205" s="1"/>
  <c r="B33" i="205"/>
  <c r="E31" i="205"/>
  <c r="C32" i="205"/>
  <c r="E32" i="205"/>
  <c r="F32" i="205"/>
  <c r="G32" i="205"/>
  <c r="H32" i="205"/>
  <c r="I32" i="205"/>
  <c r="J32" i="205"/>
  <c r="E33" i="205"/>
  <c r="E20" i="205"/>
  <c r="E21" i="205" s="1"/>
  <c r="E7" i="184"/>
  <c r="C6" i="210"/>
  <c r="B6" i="210"/>
  <c r="E5" i="210"/>
  <c r="E7" i="196"/>
  <c r="E8" i="196" s="1"/>
  <c r="D8" i="196" s="1"/>
  <c r="E5" i="171"/>
  <c r="E6" i="171" s="1"/>
  <c r="B30" i="205"/>
  <c r="C29" i="205"/>
  <c r="E29" i="205" s="1"/>
  <c r="E28" i="205"/>
  <c r="E6" i="218"/>
  <c r="C7" i="218"/>
  <c r="E7" i="218" s="1"/>
  <c r="E27" i="195"/>
  <c r="E59" i="57"/>
  <c r="C60" i="57"/>
  <c r="E60" i="57" s="1"/>
  <c r="B3" i="220"/>
  <c r="C2" i="220"/>
  <c r="E2" i="220" s="1"/>
  <c r="E1" i="220"/>
  <c r="B3" i="219"/>
  <c r="E40" i="161"/>
  <c r="A8" i="150"/>
  <c r="C7" i="150"/>
  <c r="E7" i="150" s="1"/>
  <c r="E6" i="150"/>
  <c r="C4" i="150"/>
  <c r="B4" i="150"/>
  <c r="E3" i="150"/>
  <c r="E14" i="214"/>
  <c r="C15" i="214"/>
  <c r="E15" i="214" s="1"/>
  <c r="B6" i="214"/>
  <c r="C6" i="214"/>
  <c r="E11" i="214"/>
  <c r="C12" i="214"/>
  <c r="E12" i="214" s="1"/>
  <c r="E8" i="214"/>
  <c r="C9" i="214"/>
  <c r="E9" i="214" s="1"/>
  <c r="E9" i="150"/>
  <c r="A11" i="150"/>
  <c r="C10" i="150"/>
  <c r="E10" i="150" s="1"/>
  <c r="E12" i="150"/>
  <c r="E5" i="214"/>
  <c r="E6" i="214" s="1"/>
  <c r="E12" i="197"/>
  <c r="C13" i="197"/>
  <c r="E13" i="197" s="1"/>
  <c r="B18" i="205"/>
  <c r="C17" i="205"/>
  <c r="E17" i="205" s="1"/>
  <c r="E25" i="205"/>
  <c r="B27" i="205"/>
  <c r="C26" i="205"/>
  <c r="E26" i="205" s="1"/>
  <c r="A14" i="150"/>
  <c r="C13" i="150"/>
  <c r="E13" i="150" s="1"/>
  <c r="E15" i="150"/>
  <c r="E30" i="204"/>
  <c r="B32" i="204"/>
  <c r="A32" i="204"/>
  <c r="C31" i="204"/>
  <c r="E31" i="204" s="1"/>
  <c r="E24" i="197"/>
  <c r="C8" i="204"/>
  <c r="B8" i="204"/>
  <c r="E7" i="204"/>
  <c r="C4" i="216"/>
  <c r="B4" i="216"/>
  <c r="E3" i="216"/>
  <c r="B4" i="218"/>
  <c r="C4" i="218"/>
  <c r="E3" i="218"/>
  <c r="E4" i="218" s="1"/>
  <c r="E2" i="218"/>
  <c r="B28" i="204"/>
  <c r="A28" i="204"/>
  <c r="C27" i="204"/>
  <c r="E27" i="204" s="1"/>
  <c r="E26" i="204"/>
  <c r="E6" i="217"/>
  <c r="B8" i="217"/>
  <c r="C7" i="217"/>
  <c r="E7" i="217" s="1"/>
  <c r="E25" i="195"/>
  <c r="E23" i="195"/>
  <c r="E21" i="195"/>
  <c r="C4" i="210"/>
  <c r="B4" i="210"/>
  <c r="E3" i="210"/>
  <c r="E22" i="204"/>
  <c r="B24" i="204"/>
  <c r="A24" i="204"/>
  <c r="C23" i="204"/>
  <c r="E23" i="204" s="1"/>
  <c r="E5" i="204"/>
  <c r="E18" i="204"/>
  <c r="B20" i="204"/>
  <c r="A20" i="204"/>
  <c r="C19" i="204"/>
  <c r="E19" i="204" s="1"/>
  <c r="E6" i="212"/>
  <c r="A8" i="212"/>
  <c r="B8" i="212"/>
  <c r="E67" i="20"/>
  <c r="A69" i="20"/>
  <c r="B69" i="20"/>
  <c r="E19" i="195"/>
  <c r="E14" i="204"/>
  <c r="B16" i="204"/>
  <c r="A16" i="204"/>
  <c r="C15" i="204"/>
  <c r="E15" i="204" s="1"/>
  <c r="C19" i="157"/>
  <c r="C18" i="157"/>
  <c r="E17" i="195"/>
  <c r="H43" i="161"/>
  <c r="C43" i="161"/>
  <c r="J43" i="161" s="1"/>
  <c r="E44" i="161"/>
  <c r="C39" i="161"/>
  <c r="J39" i="161" s="1"/>
  <c r="H39" i="161"/>
  <c r="K34" i="161"/>
  <c r="C4" i="217"/>
  <c r="B4" i="217"/>
  <c r="E3" i="217"/>
  <c r="E2" i="217"/>
  <c r="E5" i="197"/>
  <c r="C22" i="194"/>
  <c r="E22" i="194" s="1"/>
  <c r="E21" i="194"/>
  <c r="B46" i="206"/>
  <c r="C45" i="206"/>
  <c r="E45" i="206" s="1"/>
  <c r="E46" i="206" s="1"/>
  <c r="E15" i="195"/>
  <c r="C4" i="212"/>
  <c r="B4" i="212"/>
  <c r="E3" i="212"/>
  <c r="E2" i="216"/>
  <c r="C4" i="214"/>
  <c r="B4" i="214"/>
  <c r="E3" i="214"/>
  <c r="E2" i="214"/>
  <c r="C48" i="57"/>
  <c r="B48" i="57"/>
  <c r="E47" i="57"/>
  <c r="E46" i="57"/>
  <c r="E45" i="57"/>
  <c r="C14" i="195"/>
  <c r="C16" i="195" s="1"/>
  <c r="C18" i="195" s="1"/>
  <c r="C20" i="195" s="1"/>
  <c r="C22" i="195" s="1"/>
  <c r="B14" i="195"/>
  <c r="E13" i="195"/>
  <c r="E56" i="57"/>
  <c r="C57" i="57"/>
  <c r="E57" i="57" s="1"/>
  <c r="E15" i="194"/>
  <c r="E16" i="194" s="1"/>
  <c r="D16" i="194" s="1"/>
  <c r="C19" i="194"/>
  <c r="E19" i="194" s="1"/>
  <c r="E26" i="194"/>
  <c r="E29" i="46"/>
  <c r="B31" i="46"/>
  <c r="A31" i="46"/>
  <c r="C30" i="46"/>
  <c r="E30" i="46" s="1"/>
  <c r="E2" i="212"/>
  <c r="B11" i="117"/>
  <c r="C11" i="117"/>
  <c r="E16" i="117"/>
  <c r="B18" i="117"/>
  <c r="C15" i="184"/>
  <c r="E15" i="184" s="1"/>
  <c r="C12" i="205"/>
  <c r="E12" i="205" s="1"/>
  <c r="E16" i="205"/>
  <c r="E10" i="117"/>
  <c r="E11" i="117" s="1"/>
  <c r="D11" i="117" s="1"/>
  <c r="E2" i="210"/>
  <c r="C8" i="205"/>
  <c r="E8" i="205"/>
  <c r="A18" i="117"/>
  <c r="C17" i="117"/>
  <c r="E17" i="117" s="1"/>
  <c r="C24" i="42"/>
  <c r="B24" i="42"/>
  <c r="E23" i="42"/>
  <c r="E56" i="20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2" i="204"/>
  <c r="B12" i="204"/>
  <c r="E18" i="194"/>
  <c r="B44" i="57"/>
  <c r="C44" i="57"/>
  <c r="E43" i="57"/>
  <c r="E42" i="57"/>
  <c r="C40" i="57"/>
  <c r="E40" i="57" s="1"/>
  <c r="E39" i="57"/>
  <c r="E13" i="194"/>
  <c r="C4" i="207"/>
  <c r="C5" i="207" s="1"/>
  <c r="B4" i="207"/>
  <c r="E3" i="207"/>
  <c r="E2" i="207"/>
  <c r="C8" i="203"/>
  <c r="E7" i="203"/>
  <c r="E5" i="203"/>
  <c r="E6" i="203"/>
  <c r="D6" i="203"/>
  <c r="B8" i="203" s="1"/>
  <c r="E7" i="205"/>
  <c r="C42" i="206"/>
  <c r="B42" i="206"/>
  <c r="E41" i="206"/>
  <c r="B39" i="206"/>
  <c r="C38" i="206"/>
  <c r="E37" i="206"/>
  <c r="B35" i="206"/>
  <c r="C34" i="206"/>
  <c r="E33" i="206"/>
  <c r="E11" i="194"/>
  <c r="E33" i="161"/>
  <c r="B31" i="206"/>
  <c r="C30" i="206"/>
  <c r="E29" i="206"/>
  <c r="B17" i="150"/>
  <c r="A17" i="150"/>
  <c r="C16" i="150"/>
  <c r="E16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17" i="197"/>
  <c r="E17" i="197"/>
  <c r="E20" i="199"/>
  <c r="E21" i="199"/>
  <c r="D21" i="199" s="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 s="1"/>
  <c r="C8" i="197" s="1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E4" i="196"/>
  <c r="D4" i="196"/>
  <c r="E2" i="195"/>
  <c r="C4" i="194"/>
  <c r="C6" i="194"/>
  <c r="C8" i="194" s="1"/>
  <c r="C10" i="194" s="1"/>
  <c r="C12" i="194" s="1"/>
  <c r="C14" i="194" s="1"/>
  <c r="B4" i="194"/>
  <c r="E3" i="194"/>
  <c r="E2" i="194"/>
  <c r="E21" i="46"/>
  <c r="E25" i="161"/>
  <c r="E19" i="46"/>
  <c r="E37" i="57"/>
  <c r="E10" i="145"/>
  <c r="C4" i="181"/>
  <c r="B4" i="181"/>
  <c r="E3" i="181"/>
  <c r="E14" i="184"/>
  <c r="H14" i="184" s="1"/>
  <c r="C18" i="46"/>
  <c r="E17" i="46"/>
  <c r="E11" i="157"/>
  <c r="C14" i="183"/>
  <c r="C16" i="183" s="1"/>
  <c r="B14" i="183"/>
  <c r="E13" i="183"/>
  <c r="C12" i="183"/>
  <c r="B12" i="183"/>
  <c r="E11" i="183"/>
  <c r="B66" i="20"/>
  <c r="A66" i="20"/>
  <c r="C65" i="20"/>
  <c r="E65" i="20" s="1"/>
  <c r="E64" i="20"/>
  <c r="E9" i="183"/>
  <c r="E61" i="20"/>
  <c r="E5" i="184"/>
  <c r="H5" i="184" s="1"/>
  <c r="E7" i="183"/>
  <c r="B55" i="20"/>
  <c r="E13" i="161"/>
  <c r="E9" i="161"/>
  <c r="B4" i="184"/>
  <c r="C4" i="184"/>
  <c r="C6" i="184" s="1"/>
  <c r="C8" i="184" s="1"/>
  <c r="C10" i="184" s="1"/>
  <c r="E3" i="184"/>
  <c r="H3" i="184" s="1"/>
  <c r="E2" i="184"/>
  <c r="E4" i="184" s="1"/>
  <c r="D4" i="184" s="1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 s="1"/>
  <c r="C55" i="20"/>
  <c r="C57" i="20" s="1"/>
  <c r="E54" i="20"/>
  <c r="E2" i="181"/>
  <c r="C4" i="171"/>
  <c r="B4" i="171"/>
  <c r="E3" i="17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20" i="150"/>
  <c r="C19" i="150"/>
  <c r="E2" i="171"/>
  <c r="E20" i="42"/>
  <c r="E19" i="42"/>
  <c r="E51" i="20"/>
  <c r="H51" i="20" s="1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H50" i="20" s="1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49" i="20" s="1"/>
  <c r="E28" i="57"/>
  <c r="E26" i="57"/>
  <c r="E19" i="150"/>
  <c r="H2" i="171"/>
  <c r="G2" i="171"/>
  <c r="F2" i="171"/>
  <c r="H20" i="42"/>
  <c r="G20" i="42"/>
  <c r="F20" i="42"/>
  <c r="H19" i="42"/>
  <c r="G19" i="42"/>
  <c r="F19" i="42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H48" i="20"/>
  <c r="G48" i="20"/>
  <c r="F48" i="20"/>
  <c r="F47" i="20"/>
  <c r="F49" i="20" s="1"/>
  <c r="H28" i="57"/>
  <c r="G28" i="57"/>
  <c r="F28" i="57"/>
  <c r="H26" i="57"/>
  <c r="G26" i="57"/>
  <c r="F26" i="57"/>
  <c r="H19" i="150"/>
  <c r="G19" i="150"/>
  <c r="F19" i="150"/>
  <c r="I2" i="171"/>
  <c r="J2" i="171"/>
  <c r="I20" i="42"/>
  <c r="J20" i="42"/>
  <c r="I19" i="42"/>
  <c r="J19" i="42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32" i="57"/>
  <c r="J32" i="57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I28" i="57"/>
  <c r="J28" i="57"/>
  <c r="I26" i="57"/>
  <c r="J26" i="57"/>
  <c r="I19" i="150"/>
  <c r="J19" i="15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4" i="57"/>
  <c r="E54" i="57"/>
  <c r="E53" i="57"/>
  <c r="F53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F5" i="20" s="1"/>
  <c r="E7" i="20"/>
  <c r="F7" i="20" s="1"/>
  <c r="E9" i="20"/>
  <c r="H9" i="20" s="1"/>
  <c r="C10" i="20"/>
  <c r="E10" i="20" s="1"/>
  <c r="A11" i="20"/>
  <c r="E12" i="20"/>
  <c r="F12" i="20" s="1"/>
  <c r="G12" i="20"/>
  <c r="H12" i="20"/>
  <c r="C13" i="20"/>
  <c r="E13" i="20"/>
  <c r="F13" i="20"/>
  <c r="A14" i="20"/>
  <c r="E15" i="20"/>
  <c r="F15" i="20" s="1"/>
  <c r="C16" i="20"/>
  <c r="E16" i="20" s="1"/>
  <c r="A17" i="20"/>
  <c r="E18" i="20"/>
  <c r="H18" i="20" s="1"/>
  <c r="C19" i="20"/>
  <c r="E19" i="20" s="1"/>
  <c r="A20" i="20"/>
  <c r="E21" i="20"/>
  <c r="F21" i="20"/>
  <c r="G21" i="20"/>
  <c r="H21" i="20"/>
  <c r="I21" i="20"/>
  <c r="E22" i="20"/>
  <c r="F22" i="20" s="1"/>
  <c r="H22" i="20"/>
  <c r="A23" i="20"/>
  <c r="E23" i="20"/>
  <c r="E24" i="20"/>
  <c r="H24" i="20" s="1"/>
  <c r="F24" i="20"/>
  <c r="G24" i="20"/>
  <c r="E25" i="20"/>
  <c r="G25" i="20" s="1"/>
  <c r="G26" i="20" s="1"/>
  <c r="C26" i="20"/>
  <c r="E26" i="20"/>
  <c r="D26" i="20" s="1"/>
  <c r="E27" i="20"/>
  <c r="F27" i="20" s="1"/>
  <c r="H27" i="20"/>
  <c r="C28" i="20"/>
  <c r="C30" i="20" s="1"/>
  <c r="C32" i="20" s="1"/>
  <c r="C34" i="20" s="1"/>
  <c r="C36" i="20" s="1"/>
  <c r="E29" i="20"/>
  <c r="F29" i="20" s="1"/>
  <c r="E31" i="20"/>
  <c r="H31" i="20" s="1"/>
  <c r="F31" i="20"/>
  <c r="G31" i="20"/>
  <c r="E33" i="20"/>
  <c r="F33" i="20" s="1"/>
  <c r="E35" i="20"/>
  <c r="F35" i="20"/>
  <c r="E38" i="20"/>
  <c r="G38" i="20" s="1"/>
  <c r="E39" i="20"/>
  <c r="H39" i="20" s="1"/>
  <c r="E40" i="20"/>
  <c r="G40" i="20" s="1"/>
  <c r="E41" i="20"/>
  <c r="H41" i="20" s="1"/>
  <c r="G41" i="20"/>
  <c r="E42" i="20"/>
  <c r="G42" i="20" s="1"/>
  <c r="E43" i="20"/>
  <c r="H43" i="20" s="1"/>
  <c r="F43" i="20"/>
  <c r="G43" i="20"/>
  <c r="E44" i="20"/>
  <c r="G44" i="20" s="1"/>
  <c r="C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4" i="57"/>
  <c r="E55" i="57"/>
  <c r="G54" i="57"/>
  <c r="H54" i="57"/>
  <c r="H53" i="57"/>
  <c r="G53" i="57"/>
  <c r="I53" i="57"/>
  <c r="J53" i="57"/>
  <c r="J7" i="42"/>
  <c r="J8" i="42"/>
  <c r="I54" i="57"/>
  <c r="J54" i="57"/>
  <c r="J55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17" i="46"/>
  <c r="G17" i="46"/>
  <c r="F17" i="46"/>
  <c r="H11" i="157"/>
  <c r="G11" i="157"/>
  <c r="F11" i="157"/>
  <c r="E14" i="183"/>
  <c r="D14" i="183" s="1"/>
  <c r="B16" i="183" s="1"/>
  <c r="H13" i="183"/>
  <c r="H14" i="183" s="1"/>
  <c r="G13" i="183"/>
  <c r="G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 s="1"/>
  <c r="J64" i="20" s="1"/>
  <c r="F64" i="20"/>
  <c r="H9" i="183"/>
  <c r="G9" i="183"/>
  <c r="F9" i="183"/>
  <c r="H61" i="20"/>
  <c r="G61" i="20"/>
  <c r="I61" i="20" s="1"/>
  <c r="J61" i="20" s="1"/>
  <c r="F61" i="20"/>
  <c r="H7" i="183"/>
  <c r="G7" i="183"/>
  <c r="F7" i="183"/>
  <c r="H13" i="161"/>
  <c r="G13" i="161"/>
  <c r="F13" i="161"/>
  <c r="H9" i="161"/>
  <c r="G9" i="161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55" i="20"/>
  <c r="H54" i="20"/>
  <c r="G54" i="20"/>
  <c r="F54" i="20"/>
  <c r="F55" i="20" s="1"/>
  <c r="H2" i="181"/>
  <c r="G2" i="181"/>
  <c r="F2" i="181"/>
  <c r="E4" i="171"/>
  <c r="H3" i="171"/>
  <c r="H4" i="171"/>
  <c r="G3" i="171"/>
  <c r="G4" i="171"/>
  <c r="F3" i="171"/>
  <c r="E8" i="157"/>
  <c r="D8" i="157"/>
  <c r="D6" i="157"/>
  <c r="B8" i="157"/>
  <c r="C10" i="157"/>
  <c r="B28" i="46"/>
  <c r="E26" i="46"/>
  <c r="E28" i="46"/>
  <c r="H27" i="46"/>
  <c r="G27" i="46"/>
  <c r="F27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17" i="46"/>
  <c r="J17" i="46"/>
  <c r="I11" i="157"/>
  <c r="J11" i="157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 s="1"/>
  <c r="C12" i="161"/>
  <c r="C14" i="161"/>
  <c r="E10" i="161"/>
  <c r="I13" i="161"/>
  <c r="J13" i="161"/>
  <c r="I9" i="161"/>
  <c r="J9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54" i="20"/>
  <c r="J54" i="20" s="1"/>
  <c r="I2" i="181"/>
  <c r="J2" i="181"/>
  <c r="D4" i="171"/>
  <c r="F4" i="171"/>
  <c r="I3" i="171"/>
  <c r="I4" i="171"/>
  <c r="J3" i="171"/>
  <c r="J4" i="171"/>
  <c r="D10" i="157"/>
  <c r="B12" i="157"/>
  <c r="B10" i="157"/>
  <c r="I27" i="46"/>
  <c r="J27" i="46"/>
  <c r="H26" i="46"/>
  <c r="G26" i="46"/>
  <c r="F26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I9" i="117"/>
  <c r="J9" i="117"/>
  <c r="I52" i="20"/>
  <c r="J52" i="20" s="1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J6" i="183"/>
  <c r="I6" i="183"/>
  <c r="D8" i="183"/>
  <c r="B10" i="183"/>
  <c r="E10" i="183"/>
  <c r="D10" i="183"/>
  <c r="J8" i="183"/>
  <c r="J10" i="183"/>
  <c r="I8" i="183"/>
  <c r="I10" i="183"/>
  <c r="H10" i="161"/>
  <c r="H12" i="161"/>
  <c r="G10" i="161"/>
  <c r="G12" i="161"/>
  <c r="F10" i="161"/>
  <c r="E12" i="161"/>
  <c r="D12" i="161"/>
  <c r="B16" i="161"/>
  <c r="B20" i="150"/>
  <c r="I26" i="46"/>
  <c r="J26" i="46"/>
  <c r="J28" i="46"/>
  <c r="J41" i="42"/>
  <c r="J44" i="42"/>
  <c r="J47" i="42"/>
  <c r="J50" i="42"/>
  <c r="J53" i="42"/>
  <c r="F8" i="161"/>
  <c r="I6" i="161"/>
  <c r="J15" i="117"/>
  <c r="I10" i="161"/>
  <c r="F12" i="161"/>
  <c r="E20" i="150"/>
  <c r="I8" i="161"/>
  <c r="J6" i="161"/>
  <c r="J8" i="161"/>
  <c r="I12" i="161"/>
  <c r="J10" i="161"/>
  <c r="J12" i="161"/>
  <c r="H7" i="205"/>
  <c r="G7" i="205"/>
  <c r="F7" i="205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E17" i="150"/>
  <c r="H16" i="150"/>
  <c r="G16" i="150"/>
  <c r="F16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18" i="197"/>
  <c r="H17" i="197"/>
  <c r="G17" i="197"/>
  <c r="F17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21" i="150"/>
  <c r="G21" i="150"/>
  <c r="F21" i="150"/>
  <c r="E23" i="150"/>
  <c r="H22" i="150"/>
  <c r="G22" i="150"/>
  <c r="F22" i="150"/>
  <c r="H27" i="161"/>
  <c r="G27" i="161"/>
  <c r="F27" i="161"/>
  <c r="E4" i="195"/>
  <c r="E6" i="195" s="1"/>
  <c r="D6" i="195" s="1"/>
  <c r="B8" i="195" s="1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H4" i="196"/>
  <c r="H6" i="196" s="1"/>
  <c r="G2" i="196"/>
  <c r="G4" i="196"/>
  <c r="G6" i="196" s="1"/>
  <c r="F2" i="196"/>
  <c r="F4" i="196"/>
  <c r="H2" i="195"/>
  <c r="G2" i="195"/>
  <c r="F2" i="195"/>
  <c r="E4" i="194"/>
  <c r="H2" i="194"/>
  <c r="G2" i="194"/>
  <c r="F2" i="194"/>
  <c r="H3" i="194"/>
  <c r="G3" i="194"/>
  <c r="F3" i="194"/>
  <c r="H21" i="46"/>
  <c r="G21" i="46"/>
  <c r="F21" i="46"/>
  <c r="H25" i="161"/>
  <c r="G25" i="161"/>
  <c r="F25" i="161"/>
  <c r="E18" i="46"/>
  <c r="C20" i="46"/>
  <c r="C22" i="46" s="1"/>
  <c r="H18" i="46"/>
  <c r="G18" i="46"/>
  <c r="F18" i="46"/>
  <c r="E20" i="46"/>
  <c r="E22" i="46" s="1"/>
  <c r="H19" i="46"/>
  <c r="H20" i="46"/>
  <c r="H22" i="46" s="1"/>
  <c r="G19" i="46"/>
  <c r="G20" i="46"/>
  <c r="G22" i="46" s="1"/>
  <c r="F19" i="46"/>
  <c r="D4" i="203"/>
  <c r="B6" i="203"/>
  <c r="I7" i="205"/>
  <c r="J7" i="205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I33" i="161"/>
  <c r="J33" i="161"/>
  <c r="E31" i="206"/>
  <c r="H30" i="206"/>
  <c r="G30" i="206"/>
  <c r="F30" i="206"/>
  <c r="I29" i="206"/>
  <c r="J29" i="206"/>
  <c r="I16" i="150"/>
  <c r="J16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17" i="197"/>
  <c r="J17" i="197"/>
  <c r="I20" i="199"/>
  <c r="I21" i="199"/>
  <c r="J20" i="199"/>
  <c r="J21" i="199"/>
  <c r="I41" i="161"/>
  <c r="J41" i="161"/>
  <c r="J42" i="161" s="1"/>
  <c r="B42" i="161" s="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 s="1"/>
  <c r="I34" i="42"/>
  <c r="J34" i="42"/>
  <c r="I35" i="42"/>
  <c r="J35" i="42"/>
  <c r="D4" i="195"/>
  <c r="B6" i="195" s="1"/>
  <c r="I21" i="150"/>
  <c r="J21" i="150"/>
  <c r="I22" i="150"/>
  <c r="J22" i="150"/>
  <c r="I27" i="161"/>
  <c r="J27" i="161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18" i="150"/>
  <c r="J18" i="150"/>
  <c r="J20" i="150"/>
  <c r="I2" i="196"/>
  <c r="I4" i="196"/>
  <c r="I6" i="196" s="1"/>
  <c r="J2" i="196"/>
  <c r="J4" i="196"/>
  <c r="J6" i="196" s="1"/>
  <c r="C33" i="195"/>
  <c r="E33" i="195" s="1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1" i="46"/>
  <c r="J21" i="46"/>
  <c r="D20" i="46"/>
  <c r="B22" i="46" s="1"/>
  <c r="I25" i="161"/>
  <c r="J25" i="161"/>
  <c r="I18" i="46"/>
  <c r="J18" i="46"/>
  <c r="F20" i="46"/>
  <c r="F22" i="46" s="1"/>
  <c r="I19" i="46"/>
  <c r="I20" i="46"/>
  <c r="I22" i="46" s="1"/>
  <c r="J19" i="46"/>
  <c r="J20" i="46"/>
  <c r="J22" i="46" s="1"/>
  <c r="J6" i="203"/>
  <c r="I6" i="203"/>
  <c r="I38" i="206"/>
  <c r="J38" i="206"/>
  <c r="J39" i="206"/>
  <c r="I34" i="206"/>
  <c r="J34" i="206"/>
  <c r="J35" i="206"/>
  <c r="I30" i="206"/>
  <c r="J30" i="206"/>
  <c r="J31" i="206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J28" i="42"/>
  <c r="J18" i="199"/>
  <c r="J18" i="197"/>
  <c r="E15" i="199"/>
  <c r="D13" i="199"/>
  <c r="B15" i="199"/>
  <c r="J25" i="199"/>
  <c r="J29" i="199"/>
  <c r="J32" i="199"/>
  <c r="J35" i="199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J27" i="206"/>
  <c r="E20" i="206"/>
  <c r="D18" i="206"/>
  <c r="B20" i="206"/>
  <c r="I20" i="157"/>
  <c r="J20" i="157"/>
  <c r="I19" i="157"/>
  <c r="J19" i="157"/>
  <c r="D15" i="199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I34" i="161" s="1"/>
  <c r="J14" i="161"/>
  <c r="J16" i="161"/>
  <c r="J18" i="161"/>
  <c r="J20" i="161"/>
  <c r="J22" i="161"/>
  <c r="J24" i="161"/>
  <c r="J26" i="161"/>
  <c r="J28" i="161"/>
  <c r="J30" i="161"/>
  <c r="J32" i="161"/>
  <c r="J34" i="161" s="1"/>
  <c r="E22" i="206"/>
  <c r="D20" i="206"/>
  <c r="J21" i="157"/>
  <c r="J22" i="157"/>
  <c r="I56" i="197"/>
  <c r="J56" i="197"/>
  <c r="J57" i="197"/>
  <c r="I53" i="197"/>
  <c r="J53" i="197"/>
  <c r="J54" i="197"/>
  <c r="D20" i="161"/>
  <c r="E22" i="161"/>
  <c r="E24" i="206"/>
  <c r="D22" i="206"/>
  <c r="B24" i="206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H15" i="183" l="1"/>
  <c r="G16" i="183"/>
  <c r="H16" i="183"/>
  <c r="F15" i="183"/>
  <c r="F16" i="183" s="1"/>
  <c r="E16" i="183"/>
  <c r="D16" i="183" s="1"/>
  <c r="I13" i="183"/>
  <c r="H58" i="20"/>
  <c r="H59" i="20" s="1"/>
  <c r="E59" i="20"/>
  <c r="D59" i="20" s="1"/>
  <c r="F58" i="20"/>
  <c r="I12" i="20"/>
  <c r="J12" i="20" s="1"/>
  <c r="F16" i="20"/>
  <c r="G16" i="20"/>
  <c r="H16" i="20"/>
  <c r="I7" i="20"/>
  <c r="J7" i="20" s="1"/>
  <c r="I27" i="20"/>
  <c r="J27" i="20" s="1"/>
  <c r="F41" i="20"/>
  <c r="I41" i="20" s="1"/>
  <c r="J41" i="20" s="1"/>
  <c r="G28" i="20"/>
  <c r="J21" i="20"/>
  <c r="H7" i="20"/>
  <c r="G2" i="20"/>
  <c r="F50" i="20"/>
  <c r="G39" i="20"/>
  <c r="G45" i="20" s="1"/>
  <c r="G7" i="20"/>
  <c r="G50" i="20"/>
  <c r="E45" i="20"/>
  <c r="D45" i="20" s="1"/>
  <c r="F39" i="20"/>
  <c r="I39" i="20" s="1"/>
  <c r="J39" i="20" s="1"/>
  <c r="H29" i="20"/>
  <c r="F51" i="20"/>
  <c r="I51" i="20" s="1"/>
  <c r="G51" i="20"/>
  <c r="I43" i="20"/>
  <c r="J43" i="20" s="1"/>
  <c r="G27" i="20"/>
  <c r="G22" i="20"/>
  <c r="I22" i="20" s="1"/>
  <c r="J22" i="20" s="1"/>
  <c r="J23" i="20" s="1"/>
  <c r="H5" i="20"/>
  <c r="I55" i="20"/>
  <c r="H33" i="20"/>
  <c r="G5" i="20"/>
  <c r="I5" i="20" s="1"/>
  <c r="J5" i="20" s="1"/>
  <c r="D49" i="20"/>
  <c r="G33" i="20"/>
  <c r="I33" i="20" s="1"/>
  <c r="J33" i="20" s="1"/>
  <c r="I48" i="20"/>
  <c r="J48" i="20" s="1"/>
  <c r="F10" i="20"/>
  <c r="G10" i="20"/>
  <c r="H10" i="20"/>
  <c r="I31" i="20"/>
  <c r="J31" i="20" s="1"/>
  <c r="F62" i="20"/>
  <c r="E63" i="20"/>
  <c r="H62" i="20"/>
  <c r="G62" i="20"/>
  <c r="F19" i="20"/>
  <c r="G19" i="20"/>
  <c r="H19" i="20"/>
  <c r="E66" i="20"/>
  <c r="H65" i="20"/>
  <c r="G65" i="20"/>
  <c r="F65" i="20"/>
  <c r="I65" i="20" s="1"/>
  <c r="I16" i="20"/>
  <c r="J16" i="20"/>
  <c r="F44" i="20"/>
  <c r="F42" i="20"/>
  <c r="F40" i="20"/>
  <c r="F38" i="20"/>
  <c r="H35" i="20"/>
  <c r="F25" i="20"/>
  <c r="F26" i="20" s="1"/>
  <c r="F28" i="20" s="1"/>
  <c r="F30" i="20" s="1"/>
  <c r="F32" i="20" s="1"/>
  <c r="F34" i="20" s="1"/>
  <c r="F36" i="20" s="1"/>
  <c r="E20" i="20"/>
  <c r="G18" i="20"/>
  <c r="H13" i="20"/>
  <c r="E11" i="20"/>
  <c r="G9" i="20"/>
  <c r="G3" i="20"/>
  <c r="G4" i="20" s="1"/>
  <c r="G6" i="20" s="1"/>
  <c r="G35" i="20"/>
  <c r="I35" i="20" s="1"/>
  <c r="J35" i="20" s="1"/>
  <c r="F18" i="20"/>
  <c r="G13" i="20"/>
  <c r="F9" i="20"/>
  <c r="F3" i="20"/>
  <c r="J53" i="20"/>
  <c r="J55" i="20" s="1"/>
  <c r="I24" i="20"/>
  <c r="H15" i="20"/>
  <c r="E28" i="20"/>
  <c r="E17" i="20"/>
  <c r="G15" i="20"/>
  <c r="I15" i="20" s="1"/>
  <c r="G47" i="20"/>
  <c r="G49" i="20" s="1"/>
  <c r="H2" i="20"/>
  <c r="H4" i="20" s="1"/>
  <c r="H6" i="20" s="1"/>
  <c r="H47" i="20"/>
  <c r="H49" i="20" s="1"/>
  <c r="E57" i="20"/>
  <c r="G29" i="20"/>
  <c r="E4" i="20"/>
  <c r="E14" i="20"/>
  <c r="H44" i="20"/>
  <c r="H42" i="20"/>
  <c r="H40" i="20"/>
  <c r="H38" i="20"/>
  <c r="H25" i="20"/>
  <c r="H26" i="20" s="1"/>
  <c r="H28" i="20" s="1"/>
  <c r="H30" i="20" s="1"/>
  <c r="H32" i="20" s="1"/>
  <c r="H34" i="20" s="1"/>
  <c r="H36" i="20" s="1"/>
  <c r="D57" i="20"/>
  <c r="H11" i="184"/>
  <c r="H12" i="184" s="1"/>
  <c r="E12" i="184"/>
  <c r="D12" i="184" s="1"/>
  <c r="F11" i="184"/>
  <c r="F3" i="184"/>
  <c r="G3" i="184"/>
  <c r="F14" i="184"/>
  <c r="G14" i="184"/>
  <c r="F2" i="184"/>
  <c r="G2" i="184"/>
  <c r="G4" i="184" s="1"/>
  <c r="H2" i="184"/>
  <c r="H4" i="184" s="1"/>
  <c r="F5" i="184"/>
  <c r="G5" i="184"/>
  <c r="G6" i="184" s="1"/>
  <c r="H6" i="184"/>
  <c r="E6" i="184"/>
  <c r="E8" i="184" s="1"/>
  <c r="H29" i="195"/>
  <c r="F29" i="195"/>
  <c r="E8" i="195"/>
  <c r="D8" i="195" s="1"/>
  <c r="I3" i="195"/>
  <c r="F5" i="195"/>
  <c r="G5" i="195"/>
  <c r="H5" i="195"/>
  <c r="G4" i="195"/>
  <c r="G6" i="195" s="1"/>
  <c r="H4" i="195"/>
  <c r="H6" i="195" s="1"/>
  <c r="H8" i="195" s="1"/>
  <c r="G33" i="195"/>
  <c r="F33" i="195"/>
  <c r="H33" i="195"/>
  <c r="E34" i="195"/>
  <c r="F4" i="195"/>
  <c r="I2" i="195"/>
  <c r="F7" i="195"/>
  <c r="G7" i="195"/>
  <c r="H7" i="195"/>
  <c r="J3" i="195"/>
  <c r="H20" i="117"/>
  <c r="G20" i="117"/>
  <c r="F20" i="117"/>
  <c r="E10" i="197"/>
  <c r="D10" i="197" s="1"/>
  <c r="H9" i="197"/>
  <c r="H10" i="197" s="1"/>
  <c r="G9" i="197"/>
  <c r="G10" i="197" s="1"/>
  <c r="F9" i="197"/>
  <c r="E50" i="57"/>
  <c r="D50" i="57" s="1"/>
  <c r="H49" i="57"/>
  <c r="H50" i="57" s="1"/>
  <c r="G49" i="57"/>
  <c r="G50" i="57" s="1"/>
  <c r="F49" i="57"/>
  <c r="H2" i="221"/>
  <c r="G2" i="221"/>
  <c r="F2" i="221"/>
  <c r="E4" i="221"/>
  <c r="H3" i="221"/>
  <c r="G3" i="221"/>
  <c r="F3" i="221"/>
  <c r="H7" i="197"/>
  <c r="G7" i="197"/>
  <c r="F7" i="197"/>
  <c r="E6" i="197"/>
  <c r="E8" i="197" s="1"/>
  <c r="D8" i="197" s="1"/>
  <c r="H20" i="184"/>
  <c r="G20" i="184"/>
  <c r="F20" i="184"/>
  <c r="E22" i="184"/>
  <c r="H21" i="184"/>
  <c r="G21" i="184"/>
  <c r="F21" i="184"/>
  <c r="H38" i="195"/>
  <c r="G38" i="195"/>
  <c r="F38" i="195"/>
  <c r="E40" i="195"/>
  <c r="H39" i="195"/>
  <c r="G39" i="195"/>
  <c r="F39" i="195"/>
  <c r="H9" i="184"/>
  <c r="G9" i="184"/>
  <c r="F9" i="184"/>
  <c r="D22" i="46"/>
  <c r="H35" i="195"/>
  <c r="G35" i="195"/>
  <c r="F35" i="195"/>
  <c r="E37" i="195"/>
  <c r="H36" i="195"/>
  <c r="G36" i="195"/>
  <c r="F36" i="195"/>
  <c r="H32" i="46"/>
  <c r="G32" i="46"/>
  <c r="F32" i="46"/>
  <c r="E34" i="46"/>
  <c r="H33" i="46"/>
  <c r="G33" i="46"/>
  <c r="F33" i="46"/>
  <c r="H32" i="195"/>
  <c r="G32" i="195"/>
  <c r="F32" i="195"/>
  <c r="H10" i="196"/>
  <c r="G10" i="196"/>
  <c r="F10" i="196"/>
  <c r="E12" i="196"/>
  <c r="H11" i="196"/>
  <c r="G11" i="196"/>
  <c r="F11" i="196"/>
  <c r="H17" i="184"/>
  <c r="G17" i="184"/>
  <c r="F17" i="184"/>
  <c r="E19" i="184"/>
  <c r="H18" i="184"/>
  <c r="G18" i="184"/>
  <c r="F18" i="184"/>
  <c r="E23" i="205"/>
  <c r="D23" i="205" s="1"/>
  <c r="H22" i="205"/>
  <c r="G22" i="205"/>
  <c r="F22" i="205"/>
  <c r="H9" i="210"/>
  <c r="G9" i="210"/>
  <c r="F9" i="210"/>
  <c r="E12" i="210"/>
  <c r="H10" i="210"/>
  <c r="G10" i="210"/>
  <c r="F10" i="210"/>
  <c r="H34" i="205"/>
  <c r="G34" i="205"/>
  <c r="F34" i="205"/>
  <c r="E36" i="205"/>
  <c r="H35" i="205"/>
  <c r="G35" i="205"/>
  <c r="F35" i="205"/>
  <c r="H31" i="205"/>
  <c r="G31" i="205"/>
  <c r="F31" i="205"/>
  <c r="D21" i="205"/>
  <c r="B23" i="205" s="1"/>
  <c r="H20" i="205"/>
  <c r="H21" i="205" s="1"/>
  <c r="G20" i="205"/>
  <c r="G21" i="205" s="1"/>
  <c r="F20" i="205"/>
  <c r="F21" i="205" s="1"/>
  <c r="H7" i="184"/>
  <c r="H8" i="184" s="1"/>
  <c r="G7" i="184"/>
  <c r="F7" i="184"/>
  <c r="E6" i="210"/>
  <c r="H5" i="210"/>
  <c r="H6" i="210" s="1"/>
  <c r="G5" i="210"/>
  <c r="G6" i="210" s="1"/>
  <c r="F5" i="210"/>
  <c r="H7" i="196"/>
  <c r="H8" i="196" s="1"/>
  <c r="G7" i="196"/>
  <c r="G8" i="196" s="1"/>
  <c r="F7" i="196"/>
  <c r="F8" i="196" s="1"/>
  <c r="H5" i="171"/>
  <c r="H6" i="171" s="1"/>
  <c r="G5" i="171"/>
  <c r="G6" i="171" s="1"/>
  <c r="F5" i="171"/>
  <c r="F6" i="171" s="1"/>
  <c r="E30" i="205"/>
  <c r="H29" i="205"/>
  <c r="G29" i="205"/>
  <c r="F29" i="205"/>
  <c r="H28" i="205"/>
  <c r="G28" i="205"/>
  <c r="F28" i="205"/>
  <c r="H6" i="218"/>
  <c r="G6" i="218"/>
  <c r="F6" i="218"/>
  <c r="E8" i="218"/>
  <c r="H7" i="218"/>
  <c r="G7" i="218"/>
  <c r="F7" i="218"/>
  <c r="H27" i="195"/>
  <c r="G27" i="195"/>
  <c r="F27" i="195"/>
  <c r="H59" i="57"/>
  <c r="G59" i="57"/>
  <c r="F59" i="57"/>
  <c r="E61" i="57"/>
  <c r="H60" i="57"/>
  <c r="G60" i="57"/>
  <c r="F60" i="57"/>
  <c r="H1" i="220"/>
  <c r="G1" i="220"/>
  <c r="F1" i="220"/>
  <c r="E3" i="220"/>
  <c r="H2" i="220"/>
  <c r="G2" i="220"/>
  <c r="F2" i="220"/>
  <c r="C2" i="219"/>
  <c r="E2" i="219" s="1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H14" i="214"/>
  <c r="G14" i="214"/>
  <c r="F14" i="214"/>
  <c r="E16" i="214"/>
  <c r="H15" i="214"/>
  <c r="G15" i="214"/>
  <c r="F15" i="214"/>
  <c r="H11" i="214"/>
  <c r="G11" i="214"/>
  <c r="F11" i="214"/>
  <c r="E13" i="214"/>
  <c r="H12" i="214"/>
  <c r="G12" i="214"/>
  <c r="F12" i="214"/>
  <c r="H8" i="214"/>
  <c r="G8" i="214"/>
  <c r="F8" i="214"/>
  <c r="E10" i="214"/>
  <c r="H9" i="214"/>
  <c r="G9" i="214"/>
  <c r="F9" i="214"/>
  <c r="H9" i="150"/>
  <c r="G9" i="150"/>
  <c r="F9" i="150"/>
  <c r="E11" i="150"/>
  <c r="H10" i="150"/>
  <c r="G10" i="150"/>
  <c r="F10" i="150"/>
  <c r="H12" i="150"/>
  <c r="G12" i="150"/>
  <c r="F12" i="150"/>
  <c r="D6" i="214"/>
  <c r="H5" i="214"/>
  <c r="H6" i="214" s="1"/>
  <c r="G5" i="214"/>
  <c r="G6" i="214" s="1"/>
  <c r="F5" i="214"/>
  <c r="F6" i="214" s="1"/>
  <c r="H12" i="197"/>
  <c r="G12" i="197"/>
  <c r="F12" i="197"/>
  <c r="E14" i="197"/>
  <c r="H13" i="197"/>
  <c r="G13" i="197"/>
  <c r="F13" i="197"/>
  <c r="E18" i="205"/>
  <c r="H17" i="205"/>
  <c r="G17" i="205"/>
  <c r="F17" i="205"/>
  <c r="H25" i="205"/>
  <c r="G25" i="205"/>
  <c r="F25" i="205"/>
  <c r="E27" i="205"/>
  <c r="H26" i="205"/>
  <c r="G26" i="205"/>
  <c r="F26" i="205"/>
  <c r="E14" i="150"/>
  <c r="H13" i="150"/>
  <c r="G13" i="150"/>
  <c r="F13" i="150"/>
  <c r="H15" i="150"/>
  <c r="G15" i="150"/>
  <c r="F15" i="150"/>
  <c r="H30" i="204"/>
  <c r="G30" i="204"/>
  <c r="F30" i="204"/>
  <c r="E32" i="204"/>
  <c r="H31" i="204"/>
  <c r="G31" i="204"/>
  <c r="F31" i="204"/>
  <c r="H24" i="197"/>
  <c r="G24" i="197"/>
  <c r="F24" i="197"/>
  <c r="E8" i="204"/>
  <c r="D8" i="204" s="1"/>
  <c r="H7" i="204"/>
  <c r="H8" i="204" s="1"/>
  <c r="G7" i="204"/>
  <c r="G8" i="204" s="1"/>
  <c r="F7" i="204"/>
  <c r="E4" i="216"/>
  <c r="D4" i="216" s="1"/>
  <c r="H3" i="216"/>
  <c r="H4" i="216" s="1"/>
  <c r="G3" i="216"/>
  <c r="G4" i="216" s="1"/>
  <c r="F3" i="216"/>
  <c r="C24" i="195"/>
  <c r="C26" i="195" s="1"/>
  <c r="C28" i="195" s="1"/>
  <c r="C30" i="195" s="1"/>
  <c r="H2" i="218"/>
  <c r="G2" i="218"/>
  <c r="F2" i="218"/>
  <c r="H3" i="218"/>
  <c r="H4" i="218" s="1"/>
  <c r="G3" i="218"/>
  <c r="G4" i="218" s="1"/>
  <c r="F3" i="218"/>
  <c r="F4" i="218" s="1"/>
  <c r="E6" i="204"/>
  <c r="D6" i="204" s="1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 s="1"/>
  <c r="H3" i="210"/>
  <c r="H4" i="210" s="1"/>
  <c r="G3" i="210"/>
  <c r="G4" i="210" s="1"/>
  <c r="F3" i="210"/>
  <c r="H22" i="204"/>
  <c r="G22" i="204"/>
  <c r="F22" i="204"/>
  <c r="E24" i="204"/>
  <c r="H23" i="204"/>
  <c r="G23" i="204"/>
  <c r="F23" i="204"/>
  <c r="H5" i="204"/>
  <c r="H6" i="204" s="1"/>
  <c r="G5" i="204"/>
  <c r="G6" i="204" s="1"/>
  <c r="F5" i="204"/>
  <c r="F6" i="204" s="1"/>
  <c r="H18" i="204"/>
  <c r="G18" i="204"/>
  <c r="F18" i="204"/>
  <c r="E20" i="204"/>
  <c r="H19" i="204"/>
  <c r="G19" i="204"/>
  <c r="F19" i="204"/>
  <c r="H6" i="212"/>
  <c r="G6" i="212"/>
  <c r="F6" i="212"/>
  <c r="C7" i="212"/>
  <c r="E7" i="212" s="1"/>
  <c r="H67" i="20"/>
  <c r="G67" i="20"/>
  <c r="F67" i="20"/>
  <c r="C68" i="20"/>
  <c r="E68" i="20" s="1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E4" i="217"/>
  <c r="D4" i="217" s="1"/>
  <c r="H2" i="217"/>
  <c r="G2" i="217"/>
  <c r="F2" i="217"/>
  <c r="H3" i="217"/>
  <c r="G3" i="217"/>
  <c r="F3" i="217"/>
  <c r="D6" i="197"/>
  <c r="B8" i="197" s="1"/>
  <c r="H5" i="197"/>
  <c r="H6" i="197" s="1"/>
  <c r="G5" i="197"/>
  <c r="G6" i="197" s="1"/>
  <c r="F5" i="197"/>
  <c r="F6" i="197" s="1"/>
  <c r="E23" i="194"/>
  <c r="H22" i="194"/>
  <c r="G22" i="194"/>
  <c r="F22" i="194"/>
  <c r="H21" i="194"/>
  <c r="G21" i="194"/>
  <c r="F21" i="194"/>
  <c r="H45" i="206"/>
  <c r="G45" i="206"/>
  <c r="F45" i="206"/>
  <c r="H15" i="195"/>
  <c r="G15" i="195"/>
  <c r="F15" i="195"/>
  <c r="E4" i="212"/>
  <c r="D4" i="212" s="1"/>
  <c r="H3" i="212"/>
  <c r="H4" i="212" s="1"/>
  <c r="G3" i="212"/>
  <c r="G4" i="212" s="1"/>
  <c r="F3" i="212"/>
  <c r="H2" i="216"/>
  <c r="G2" i="216"/>
  <c r="F2" i="216"/>
  <c r="E4" i="214"/>
  <c r="H2" i="214"/>
  <c r="G2" i="214"/>
  <c r="F2" i="214"/>
  <c r="H3" i="214"/>
  <c r="G3" i="214"/>
  <c r="F3" i="214"/>
  <c r="E48" i="57"/>
  <c r="D48" i="57" s="1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6" i="57"/>
  <c r="G56" i="57"/>
  <c r="F56" i="57"/>
  <c r="E58" i="57"/>
  <c r="H57" i="57"/>
  <c r="G57" i="57"/>
  <c r="F57" i="57"/>
  <c r="H15" i="194"/>
  <c r="H16" i="194" s="1"/>
  <c r="G15" i="194"/>
  <c r="G16" i="194" s="1"/>
  <c r="F15" i="194"/>
  <c r="F16" i="194" s="1"/>
  <c r="E20" i="194"/>
  <c r="H19" i="194"/>
  <c r="G19" i="194"/>
  <c r="F19" i="194"/>
  <c r="E10" i="194"/>
  <c r="D8" i="194"/>
  <c r="B10" i="194" s="1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G16" i="117"/>
  <c r="F16" i="117"/>
  <c r="E16" i="184"/>
  <c r="H15" i="184"/>
  <c r="G15" i="184"/>
  <c r="F15" i="184"/>
  <c r="E13" i="205"/>
  <c r="H12" i="205"/>
  <c r="G12" i="205"/>
  <c r="F12" i="205"/>
  <c r="H16" i="205"/>
  <c r="G16" i="205"/>
  <c r="F16" i="205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H56" i="20"/>
  <c r="H57" i="20" s="1"/>
  <c r="G56" i="20"/>
  <c r="G57" i="20" s="1"/>
  <c r="F56" i="20"/>
  <c r="F57" i="20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 s="1"/>
  <c r="H18" i="194"/>
  <c r="G18" i="194"/>
  <c r="F18" i="194"/>
  <c r="B6" i="196"/>
  <c r="C6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E8" i="203"/>
  <c r="D8" i="203" s="1"/>
  <c r="H7" i="203"/>
  <c r="H8" i="203" s="1"/>
  <c r="G7" i="203"/>
  <c r="G8" i="203" s="1"/>
  <c r="F7" i="203"/>
  <c r="I15" i="183" l="1"/>
  <c r="J13" i="183"/>
  <c r="J14" i="183" s="1"/>
  <c r="I14" i="183"/>
  <c r="F59" i="20"/>
  <c r="I58" i="20"/>
  <c r="I59" i="20" s="1"/>
  <c r="I47" i="20"/>
  <c r="I19" i="20"/>
  <c r="I50" i="20"/>
  <c r="J50" i="20" s="1"/>
  <c r="G30" i="20"/>
  <c r="G32" i="20" s="1"/>
  <c r="G34" i="20" s="1"/>
  <c r="G36" i="20" s="1"/>
  <c r="I9" i="20"/>
  <c r="I3" i="20"/>
  <c r="J3" i="20" s="1"/>
  <c r="I13" i="20"/>
  <c r="J13" i="20" s="1"/>
  <c r="J14" i="20" s="1"/>
  <c r="J51" i="20"/>
  <c r="J15" i="20"/>
  <c r="J17" i="20" s="1"/>
  <c r="F4" i="20"/>
  <c r="F6" i="20" s="1"/>
  <c r="D4" i="20"/>
  <c r="E6" i="20"/>
  <c r="I29" i="20"/>
  <c r="J29" i="20" s="1"/>
  <c r="I25" i="20"/>
  <c r="I26" i="20" s="1"/>
  <c r="I28" i="20" s="1"/>
  <c r="I30" i="20" s="1"/>
  <c r="I32" i="20" s="1"/>
  <c r="I34" i="20" s="1"/>
  <c r="I36" i="20" s="1"/>
  <c r="J25" i="20"/>
  <c r="H45" i="20"/>
  <c r="I49" i="20"/>
  <c r="J47" i="20"/>
  <c r="J49" i="20" s="1"/>
  <c r="I38" i="20"/>
  <c r="F45" i="20"/>
  <c r="J65" i="20"/>
  <c r="J66" i="20" s="1"/>
  <c r="I18" i="20"/>
  <c r="J18" i="20" s="1"/>
  <c r="J20" i="20" s="1"/>
  <c r="I40" i="20"/>
  <c r="J40" i="20"/>
  <c r="I62" i="20"/>
  <c r="J62" i="20" s="1"/>
  <c r="J63" i="20" s="1"/>
  <c r="I42" i="20"/>
  <c r="J42" i="20"/>
  <c r="J9" i="20"/>
  <c r="I44" i="20"/>
  <c r="J44" i="20" s="1"/>
  <c r="J24" i="20"/>
  <c r="D28" i="20"/>
  <c r="E30" i="20"/>
  <c r="J19" i="20"/>
  <c r="I2" i="20"/>
  <c r="I10" i="20"/>
  <c r="J10" i="20" s="1"/>
  <c r="F12" i="184"/>
  <c r="I11" i="184"/>
  <c r="I12" i="184" s="1"/>
  <c r="I14" i="184"/>
  <c r="J14" i="184" s="1"/>
  <c r="F4" i="184"/>
  <c r="F6" i="184" s="1"/>
  <c r="I2" i="184"/>
  <c r="D6" i="184"/>
  <c r="B8" i="184" s="1"/>
  <c r="I3" i="184"/>
  <c r="J3" i="184" s="1"/>
  <c r="D8" i="184"/>
  <c r="B10" i="184" s="1"/>
  <c r="E10" i="184"/>
  <c r="D10" i="184" s="1"/>
  <c r="H10" i="184"/>
  <c r="I5" i="184"/>
  <c r="F8" i="184"/>
  <c r="F10" i="184" s="1"/>
  <c r="G8" i="184"/>
  <c r="G10" i="184" s="1"/>
  <c r="I29" i="195"/>
  <c r="G8" i="195"/>
  <c r="I7" i="195"/>
  <c r="I5" i="195"/>
  <c r="F6" i="195"/>
  <c r="J5" i="195"/>
  <c r="I4" i="195"/>
  <c r="I6" i="195" s="1"/>
  <c r="I8" i="195" s="1"/>
  <c r="J2" i="195"/>
  <c r="J4" i="195" s="1"/>
  <c r="J6" i="195" s="1"/>
  <c r="F8" i="195"/>
  <c r="G28" i="195"/>
  <c r="G30" i="195" s="1"/>
  <c r="I33" i="195"/>
  <c r="J33" i="195" s="1"/>
  <c r="H28" i="195"/>
  <c r="H30" i="195" s="1"/>
  <c r="J7" i="195"/>
  <c r="I20" i="117"/>
  <c r="J20" i="117"/>
  <c r="F10" i="197"/>
  <c r="I9" i="197"/>
  <c r="I10" i="197" s="1"/>
  <c r="J9" i="197"/>
  <c r="J10" i="197" s="1"/>
  <c r="G8" i="197"/>
  <c r="H8" i="197"/>
  <c r="F50" i="57"/>
  <c r="I49" i="57"/>
  <c r="I50" i="57" s="1"/>
  <c r="J49" i="57"/>
  <c r="J50" i="57" s="1"/>
  <c r="G48" i="57"/>
  <c r="H48" i="57"/>
  <c r="I3" i="221"/>
  <c r="J3" i="221"/>
  <c r="I2" i="221"/>
  <c r="J2" i="221"/>
  <c r="F8" i="197"/>
  <c r="I7" i="197"/>
  <c r="J7" i="197"/>
  <c r="I20" i="184"/>
  <c r="J20" i="184" s="1"/>
  <c r="I21" i="184"/>
  <c r="J21" i="184"/>
  <c r="I39" i="195"/>
  <c r="J39" i="195" s="1"/>
  <c r="I38" i="195"/>
  <c r="J38" i="195" s="1"/>
  <c r="I9" i="184"/>
  <c r="I35" i="195"/>
  <c r="J35" i="195"/>
  <c r="I36" i="195"/>
  <c r="J36" i="195" s="1"/>
  <c r="I33" i="46"/>
  <c r="J33" i="46"/>
  <c r="I32" i="46"/>
  <c r="J32" i="46"/>
  <c r="I32" i="195"/>
  <c r="J32" i="195" s="1"/>
  <c r="I10" i="196"/>
  <c r="J10" i="196"/>
  <c r="I11" i="196"/>
  <c r="J11" i="196"/>
  <c r="I17" i="184"/>
  <c r="J17" i="184"/>
  <c r="I18" i="184"/>
  <c r="J18" i="184"/>
  <c r="G23" i="205"/>
  <c r="H23" i="205"/>
  <c r="F23" i="205"/>
  <c r="I22" i="205"/>
  <c r="J22" i="205"/>
  <c r="I9" i="210"/>
  <c r="J9" i="210"/>
  <c r="I10" i="210"/>
  <c r="J10" i="210"/>
  <c r="I34" i="205"/>
  <c r="J34" i="205"/>
  <c r="I35" i="205"/>
  <c r="J35" i="205"/>
  <c r="I31" i="205"/>
  <c r="J31" i="205"/>
  <c r="J33" i="205" s="1"/>
  <c r="D6" i="171"/>
  <c r="I20" i="205"/>
  <c r="I21" i="205" s="1"/>
  <c r="I7" i="184"/>
  <c r="D6" i="210"/>
  <c r="F6" i="210"/>
  <c r="I5" i="210"/>
  <c r="I6" i="210" s="1"/>
  <c r="J5" i="210"/>
  <c r="J6" i="210" s="1"/>
  <c r="I7" i="196"/>
  <c r="I8" i="196" s="1"/>
  <c r="J7" i="196"/>
  <c r="J8" i="196" s="1"/>
  <c r="I5" i="171"/>
  <c r="I6" i="171" s="1"/>
  <c r="J5" i="171"/>
  <c r="J6" i="171" s="1"/>
  <c r="I29" i="205"/>
  <c r="J29" i="205"/>
  <c r="I28" i="205"/>
  <c r="J28" i="205"/>
  <c r="I6" i="218"/>
  <c r="J6" i="218"/>
  <c r="I7" i="218"/>
  <c r="J7" i="218"/>
  <c r="I27" i="195"/>
  <c r="I59" i="57"/>
  <c r="J59" i="57"/>
  <c r="I60" i="57"/>
  <c r="J60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F4" i="150"/>
  <c r="I3" i="150"/>
  <c r="I4" i="150" s="1"/>
  <c r="J3" i="150"/>
  <c r="J4" i="150" s="1"/>
  <c r="I14" i="214"/>
  <c r="J14" i="214"/>
  <c r="I15" i="214"/>
  <c r="J15" i="214"/>
  <c r="I11" i="214"/>
  <c r="J11" i="214"/>
  <c r="I12" i="214"/>
  <c r="J12" i="214"/>
  <c r="I8" i="214"/>
  <c r="J8" i="214"/>
  <c r="I9" i="214"/>
  <c r="J9" i="214"/>
  <c r="I9" i="150"/>
  <c r="J9" i="150"/>
  <c r="I10" i="150"/>
  <c r="J10" i="150"/>
  <c r="I12" i="150"/>
  <c r="J12" i="150"/>
  <c r="I5" i="214"/>
  <c r="I6" i="214" s="1"/>
  <c r="J5" i="214"/>
  <c r="J6" i="214" s="1"/>
  <c r="I12" i="197"/>
  <c r="J12" i="197"/>
  <c r="I13" i="197"/>
  <c r="J13" i="197"/>
  <c r="I17" i="205"/>
  <c r="J17" i="205"/>
  <c r="I25" i="205"/>
  <c r="J25" i="205"/>
  <c r="I26" i="205"/>
  <c r="J26" i="205"/>
  <c r="J27" i="205" s="1"/>
  <c r="I13" i="150"/>
  <c r="J13" i="150"/>
  <c r="I15" i="150"/>
  <c r="J15" i="150"/>
  <c r="J17" i="150" s="1"/>
  <c r="I30" i="204"/>
  <c r="J30" i="204"/>
  <c r="I31" i="204"/>
  <c r="J31" i="204"/>
  <c r="I24" i="197"/>
  <c r="J24" i="197"/>
  <c r="J26" i="197" s="1"/>
  <c r="F8" i="204"/>
  <c r="I7" i="204"/>
  <c r="I8" i="204" s="1"/>
  <c r="F4" i="216"/>
  <c r="I3" i="216"/>
  <c r="I4" i="216" s="1"/>
  <c r="J3" i="216"/>
  <c r="J4" i="216" s="1"/>
  <c r="I3" i="218"/>
  <c r="I4" i="218" s="1"/>
  <c r="J3" i="218"/>
  <c r="J4" i="218" s="1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 s="1"/>
  <c r="I21" i="195"/>
  <c r="J21" i="195" s="1"/>
  <c r="F4" i="210"/>
  <c r="I3" i="210"/>
  <c r="I4" i="210" s="1"/>
  <c r="J3" i="210"/>
  <c r="J4" i="210" s="1"/>
  <c r="I22" i="204"/>
  <c r="J22" i="204"/>
  <c r="I23" i="204"/>
  <c r="J23" i="204"/>
  <c r="I5" i="204"/>
  <c r="I6" i="204" s="1"/>
  <c r="J5" i="204"/>
  <c r="J6" i="204" s="1"/>
  <c r="I18" i="204"/>
  <c r="J18" i="204"/>
  <c r="I19" i="204"/>
  <c r="J19" i="204"/>
  <c r="I6" i="212"/>
  <c r="J6" i="212"/>
  <c r="E8" i="212"/>
  <c r="H7" i="212"/>
  <c r="G7" i="212"/>
  <c r="F7" i="212"/>
  <c r="I67" i="20"/>
  <c r="J67" i="20" s="1"/>
  <c r="E69" i="20"/>
  <c r="H68" i="20"/>
  <c r="G68" i="20"/>
  <c r="F68" i="20"/>
  <c r="I19" i="195"/>
  <c r="J19" i="195"/>
  <c r="I14" i="204"/>
  <c r="J14" i="204"/>
  <c r="I15" i="204"/>
  <c r="J15" i="204"/>
  <c r="J16" i="204" s="1"/>
  <c r="I17" i="195"/>
  <c r="J17" i="195"/>
  <c r="D14" i="195"/>
  <c r="B16" i="195" s="1"/>
  <c r="E16" i="195"/>
  <c r="I44" i="161"/>
  <c r="J44" i="161"/>
  <c r="I3" i="217"/>
  <c r="J3" i="217"/>
  <c r="F4" i="217"/>
  <c r="I2" i="217"/>
  <c r="I4" i="217" s="1"/>
  <c r="J2" i="217"/>
  <c r="J4" i="217" s="1"/>
  <c r="G4" i="217"/>
  <c r="H4" i="217"/>
  <c r="I5" i="197"/>
  <c r="I6" i="197" s="1"/>
  <c r="J5" i="197"/>
  <c r="J6" i="197" s="1"/>
  <c r="I22" i="194"/>
  <c r="J22" i="194"/>
  <c r="I21" i="194"/>
  <c r="J21" i="194"/>
  <c r="I45" i="206"/>
  <c r="J45" i="206"/>
  <c r="J46" i="206" s="1"/>
  <c r="I15" i="195"/>
  <c r="J15" i="195" s="1"/>
  <c r="G14" i="195"/>
  <c r="G16" i="195" s="1"/>
  <c r="G18" i="195" s="1"/>
  <c r="G20" i="195" s="1"/>
  <c r="G22" i="195" s="1"/>
  <c r="G24" i="195" s="1"/>
  <c r="G26" i="195" s="1"/>
  <c r="H14" i="195"/>
  <c r="H16" i="195" s="1"/>
  <c r="H18" i="195" s="1"/>
  <c r="H20" i="195" s="1"/>
  <c r="H22" i="195" s="1"/>
  <c r="H24" i="195" s="1"/>
  <c r="H26" i="195" s="1"/>
  <c r="F4" i="212"/>
  <c r="I3" i="212"/>
  <c r="I4" i="212" s="1"/>
  <c r="J3" i="212"/>
  <c r="J4" i="212" s="1"/>
  <c r="I2" i="216"/>
  <c r="J2" i="216"/>
  <c r="I3" i="214"/>
  <c r="J3" i="214"/>
  <c r="F4" i="214"/>
  <c r="I2" i="214"/>
  <c r="I4" i="214" s="1"/>
  <c r="J2" i="214"/>
  <c r="J4" i="214" s="1"/>
  <c r="G4" i="214"/>
  <c r="H4" i="214"/>
  <c r="D4" i="214"/>
  <c r="F48" i="57"/>
  <c r="I47" i="57"/>
  <c r="J47" i="57"/>
  <c r="I46" i="57"/>
  <c r="J46" i="57"/>
  <c r="I45" i="57"/>
  <c r="J45" i="57"/>
  <c r="D44" i="57"/>
  <c r="F14" i="195"/>
  <c r="F16" i="195" s="1"/>
  <c r="F18" i="195" s="1"/>
  <c r="F20" i="195" s="1"/>
  <c r="F22" i="195" s="1"/>
  <c r="F24" i="195" s="1"/>
  <c r="F26" i="195" s="1"/>
  <c r="F28" i="195" s="1"/>
  <c r="F30" i="195" s="1"/>
  <c r="I13" i="195"/>
  <c r="J13" i="195" s="1"/>
  <c r="G44" i="57"/>
  <c r="H44" i="57"/>
  <c r="I56" i="57"/>
  <c r="J56" i="57"/>
  <c r="I57" i="57"/>
  <c r="J57" i="57"/>
  <c r="I15" i="194"/>
  <c r="I16" i="194" s="1"/>
  <c r="J15" i="194"/>
  <c r="J16" i="194" s="1"/>
  <c r="I19" i="194"/>
  <c r="J19" i="194"/>
  <c r="E12" i="194"/>
  <c r="D10" i="194"/>
  <c r="B12" i="194" s="1"/>
  <c r="I26" i="194"/>
  <c r="J26" i="194"/>
  <c r="I29" i="46"/>
  <c r="J29" i="46"/>
  <c r="I30" i="46"/>
  <c r="J30" i="46"/>
  <c r="I2" i="212"/>
  <c r="J2" i="212"/>
  <c r="I16" i="117"/>
  <c r="J16" i="117"/>
  <c r="I15" i="184"/>
  <c r="J15" i="184" s="1"/>
  <c r="J16" i="184" s="1"/>
  <c r="I12" i="205"/>
  <c r="J12" i="205"/>
  <c r="I16" i="205"/>
  <c r="J16" i="205"/>
  <c r="I10" i="117"/>
  <c r="I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I56" i="20"/>
  <c r="I57" i="20" s="1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 s="1"/>
  <c r="J11" i="195" s="1"/>
  <c r="E12" i="204"/>
  <c r="H11" i="204"/>
  <c r="G11" i="204"/>
  <c r="F11" i="204"/>
  <c r="I18" i="194"/>
  <c r="J18" i="194"/>
  <c r="D6" i="196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 s="1"/>
  <c r="J13" i="194"/>
  <c r="J14" i="194" s="1"/>
  <c r="C6" i="207"/>
  <c r="E6" i="207" s="1"/>
  <c r="I3" i="207"/>
  <c r="J3" i="207" s="1"/>
  <c r="F4" i="207"/>
  <c r="I2" i="207"/>
  <c r="I4" i="207" s="1"/>
  <c r="J2" i="207"/>
  <c r="G4" i="207"/>
  <c r="H4" i="207"/>
  <c r="F8" i="203"/>
  <c r="I7" i="203"/>
  <c r="I8" i="203" s="1"/>
  <c r="J7" i="203"/>
  <c r="J8" i="203" s="1"/>
  <c r="J10" i="117" l="1"/>
  <c r="J11" i="117" s="1"/>
  <c r="I16" i="183"/>
  <c r="J15" i="183"/>
  <c r="J16" i="183" s="1"/>
  <c r="J58" i="20"/>
  <c r="J59" i="20" s="1"/>
  <c r="I45" i="20"/>
  <c r="J11" i="20"/>
  <c r="I4" i="20"/>
  <c r="I6" i="20" s="1"/>
  <c r="J2" i="20"/>
  <c r="J4" i="20" s="1"/>
  <c r="J6" i="20" s="1"/>
  <c r="J8" i="20" s="1"/>
  <c r="D30" i="20"/>
  <c r="E32" i="20"/>
  <c r="D6" i="20"/>
  <c r="E8" i="20"/>
  <c r="J26" i="20"/>
  <c r="J28" i="20" s="1"/>
  <c r="J30" i="20" s="1"/>
  <c r="J32" i="20" s="1"/>
  <c r="J34" i="20" s="1"/>
  <c r="J36" i="20" s="1"/>
  <c r="J38" i="20"/>
  <c r="J45" i="20" s="1"/>
  <c r="J56" i="20"/>
  <c r="J57" i="20" s="1"/>
  <c r="J4" i="207"/>
  <c r="J11" i="184"/>
  <c r="J12" i="184" s="1"/>
  <c r="J2" i="184"/>
  <c r="J4" i="184" s="1"/>
  <c r="I4" i="184"/>
  <c r="J5" i="184"/>
  <c r="J6" i="184" s="1"/>
  <c r="I6" i="184"/>
  <c r="I8" i="184" s="1"/>
  <c r="I10" i="184" s="1"/>
  <c r="J7" i="184"/>
  <c r="J8" i="184" s="1"/>
  <c r="J9" i="184"/>
  <c r="J29" i="195"/>
  <c r="J34" i="195"/>
  <c r="J8" i="195"/>
  <c r="J27" i="195"/>
  <c r="J7" i="204"/>
  <c r="J8" i="204" s="1"/>
  <c r="J20" i="205"/>
  <c r="J21" i="205" s="1"/>
  <c r="J23" i="205" s="1"/>
  <c r="J8" i="197"/>
  <c r="I8" i="197"/>
  <c r="J48" i="57"/>
  <c r="I48" i="57"/>
  <c r="J4" i="221"/>
  <c r="J22" i="184"/>
  <c r="J40" i="195"/>
  <c r="B40" i="195" s="1"/>
  <c r="J37" i="195"/>
  <c r="B37" i="195" s="1"/>
  <c r="J34" i="46"/>
  <c r="B34" i="195"/>
  <c r="J20" i="194"/>
  <c r="J23" i="194"/>
  <c r="J12" i="196"/>
  <c r="J19" i="184"/>
  <c r="I23" i="205"/>
  <c r="J12" i="210"/>
  <c r="J13" i="210" s="1"/>
  <c r="J36" i="205"/>
  <c r="J30" i="205"/>
  <c r="J8" i="218"/>
  <c r="B8" i="218" s="1"/>
  <c r="J61" i="57"/>
  <c r="B61" i="57" s="1"/>
  <c r="J3" i="220"/>
  <c r="I2" i="219"/>
  <c r="J2" i="219"/>
  <c r="I1" i="219"/>
  <c r="J1" i="219"/>
  <c r="J8" i="150"/>
  <c r="B8" i="150" s="1"/>
  <c r="J16" i="214"/>
  <c r="B16" i="214" s="1"/>
  <c r="J13" i="214"/>
  <c r="B13" i="214" s="1"/>
  <c r="J10" i="214"/>
  <c r="B10" i="214" s="1"/>
  <c r="J11" i="150"/>
  <c r="B11" i="150" s="1"/>
  <c r="J14" i="197"/>
  <c r="B14" i="197" s="1"/>
  <c r="J18" i="205"/>
  <c r="J14" i="150"/>
  <c r="B14" i="150" s="1"/>
  <c r="J32" i="204"/>
  <c r="D4" i="218"/>
  <c r="J28" i="204"/>
  <c r="J8" i="217"/>
  <c r="J24" i="204"/>
  <c r="J20" i="204"/>
  <c r="I7" i="212"/>
  <c r="J7" i="212"/>
  <c r="I68" i="20"/>
  <c r="J68" i="20"/>
  <c r="D16" i="195"/>
  <c r="B18" i="195" s="1"/>
  <c r="E18" i="195"/>
  <c r="E20" i="195" s="1"/>
  <c r="J14" i="195"/>
  <c r="J16" i="195" s="1"/>
  <c r="J18" i="195" s="1"/>
  <c r="J20" i="195" s="1"/>
  <c r="J22" i="195" s="1"/>
  <c r="J24" i="195" s="1"/>
  <c r="J26" i="195" s="1"/>
  <c r="I14" i="195"/>
  <c r="I16" i="195" s="1"/>
  <c r="I18" i="195" s="1"/>
  <c r="I20" i="195" s="1"/>
  <c r="I22" i="195" s="1"/>
  <c r="I24" i="195" s="1"/>
  <c r="I26" i="195" s="1"/>
  <c r="I28" i="195" s="1"/>
  <c r="I30" i="195" s="1"/>
  <c r="J44" i="57"/>
  <c r="I44" i="57"/>
  <c r="J58" i="57"/>
  <c r="D12" i="194"/>
  <c r="B14" i="194" s="1"/>
  <c r="E14" i="194"/>
  <c r="J31" i="46"/>
  <c r="J13" i="205"/>
  <c r="J18" i="117"/>
  <c r="J8" i="208"/>
  <c r="I8" i="208"/>
  <c r="I11" i="204"/>
  <c r="J11" i="204"/>
  <c r="J41" i="57"/>
  <c r="I38" i="57"/>
  <c r="E7" i="207"/>
  <c r="H6" i="207"/>
  <c r="G6" i="207"/>
  <c r="F6" i="207"/>
  <c r="D32" i="20" l="1"/>
  <c r="E34" i="20"/>
  <c r="J10" i="184"/>
  <c r="J28" i="195"/>
  <c r="J30" i="195" s="1"/>
  <c r="J3" i="219"/>
  <c r="D20" i="195"/>
  <c r="B22" i="195" s="1"/>
  <c r="E22" i="195"/>
  <c r="J8" i="212"/>
  <c r="J69" i="20"/>
  <c r="D18" i="195"/>
  <c r="B20" i="195" s="1"/>
  <c r="D14" i="194"/>
  <c r="J12" i="204"/>
  <c r="J38" i="57"/>
  <c r="I6" i="207"/>
  <c r="J6" i="207" s="1"/>
  <c r="D34" i="20" l="1"/>
  <c r="E36" i="20"/>
  <c r="D36" i="20" s="1"/>
  <c r="D22" i="195"/>
  <c r="B24" i="195" s="1"/>
  <c r="E24" i="195"/>
  <c r="J7" i="207"/>
  <c r="D24" i="195" l="1"/>
  <c r="B26" i="195" s="1"/>
  <c r="E26" i="195"/>
  <c r="E28" i="195" s="1"/>
  <c r="E30" i="195" s="1"/>
  <c r="D30" i="195" s="1"/>
  <c r="D26" i="195" l="1"/>
  <c r="B28" i="195" s="1"/>
  <c r="D28" i="195" l="1"/>
  <c r="B30" i="195" s="1"/>
</calcChain>
</file>

<file path=xl/sharedStrings.xml><?xml version="1.0" encoding="utf-8"?>
<sst xmlns="http://schemas.openxmlformats.org/spreadsheetml/2006/main" count="534" uniqueCount="41">
  <si>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</si>
  <si>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</si>
  <si>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</si>
  <si>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</si>
  <si>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</si>
  <si>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</si>
  <si>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</si>
  <si>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</si>
  <si>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</si>
  <si>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</si>
  <si>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</si>
  <si>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</si>
  <si>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</si>
  <si>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ASK</t>
  </si>
  <si>
    <t>ASP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</si>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</sst>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3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66" fontId="16" fillId="0" borderId="0" xfId="0" applyNumberFormat="1" applyFont="1"/>
    <xf numFmtId="170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68" fontId="8" fillId="2" borderId="0" xfId="0" applyNumberFormat="1" applyFont="1" applyFill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0" workbookViewId="0">
      <selection activeCell="E42" sqref="E42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5546875" style="1" bestFit="1" customWidth="1"/>
    <col min="10" max="10" width="11.21875" style="1" customWidth="1"/>
    <col min="11" max="11" width="9.6640625" style="1" bestFit="1" customWidth="1"/>
    <col min="12" max="16384" width="8.88671875" style="1"/>
  </cols>
  <sheetData>
    <row r="1" spans="1:19">
      <c r="B1" s="1" t="s">
        <v>0</v>
      </c>
    </row>
    <row r="2" spans="1:19" s="19" customFormat="1" ht="15.6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6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6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6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6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6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6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6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2"/>
      <c r="B22" s="93">
        <f>(D21-D28)/D28</f>
        <v>-0.12767624020887736</v>
      </c>
      <c r="C22" s="94">
        <f>SUM(C20:C21)</f>
        <v>12000</v>
      </c>
      <c r="D22" s="95">
        <f>E22/C22</f>
        <v>74.5625</v>
      </c>
      <c r="E22" s="94">
        <f t="shared" ref="E22:J22" si="7">SUM(E20:E21)</f>
        <v>894750</v>
      </c>
      <c r="F22" s="94">
        <f t="shared" si="7"/>
        <v>1789.5</v>
      </c>
      <c r="G22" s="94">
        <f t="shared" si="7"/>
        <v>53.684999999999995</v>
      </c>
      <c r="H22" s="94">
        <f t="shared" si="7"/>
        <v>8.9475000000000016</v>
      </c>
      <c r="I22" s="94">
        <f t="shared" si="7"/>
        <v>129.64927499999999</v>
      </c>
      <c r="J22" s="94">
        <f t="shared" si="7"/>
        <v>896731.78177500004</v>
      </c>
    </row>
    <row r="23" spans="1:11">
      <c r="A23" s="49">
        <v>44658</v>
      </c>
      <c r="B23" s="15" t="s">
        <v>1</v>
      </c>
      <c r="C23" s="86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6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600000000000001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6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600000000000001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6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600000000000001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6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6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600000000000001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98" customFormat="1" ht="1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6"/>
      <c r="L40" s="97"/>
      <c r="M40" s="97"/>
      <c r="N40" s="97"/>
      <c r="O40" s="97"/>
    </row>
    <row r="41" spans="1:15">
      <c r="A41" s="55">
        <v>44603</v>
      </c>
      <c r="B41" s="13" t="s">
        <v>1</v>
      </c>
      <c r="C41" s="89">
        <v>1000</v>
      </c>
      <c r="D41" s="46">
        <v>22.8</v>
      </c>
      <c r="E41" s="20">
        <f>C41*D41</f>
        <v>22800</v>
      </c>
      <c r="F41" s="20">
        <f>E41*0.002</f>
        <v>45.6</v>
      </c>
      <c r="G41" s="20">
        <f>E41*0.00006</f>
        <v>1.3680000000000001</v>
      </c>
      <c r="H41" s="20">
        <f>E41*0.00001</f>
        <v>0.22800000000000001</v>
      </c>
      <c r="I41" s="20">
        <f>(F41+G41+H41)*0.07</f>
        <v>3.3037200000000007</v>
      </c>
      <c r="J41" s="20">
        <f>E41+F41+I41+G41+H41</f>
        <v>22850.499719999996</v>
      </c>
    </row>
    <row r="42" spans="1:15">
      <c r="B42" s="3">
        <f>(D41-D40)/D40</f>
        <v>-0.7048543689320389</v>
      </c>
      <c r="C42" s="2">
        <f>SUM(C40:C41)</f>
        <v>11000</v>
      </c>
      <c r="D42" s="47">
        <f>E42/C42</f>
        <v>72.3</v>
      </c>
      <c r="E42" s="2">
        <f t="shared" ref="E42:J42" si="9">SUM(E40:E41)</f>
        <v>795300</v>
      </c>
      <c r="F42" s="2">
        <f t="shared" si="9"/>
        <v>1590.6</v>
      </c>
      <c r="G42" s="2">
        <f t="shared" si="9"/>
        <v>47.718000000000004</v>
      </c>
      <c r="H42" s="2">
        <f t="shared" si="9"/>
        <v>7.9530000000000012</v>
      </c>
      <c r="I42" s="2">
        <f t="shared" si="9"/>
        <v>115.23896999999999</v>
      </c>
      <c r="J42" s="2">
        <f t="shared" si="9"/>
        <v>797061.5099699999</v>
      </c>
    </row>
    <row r="43" spans="1:15" s="19" customFormat="1" ht="15.6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600000000000001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600000000000001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5.6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600000000000001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5.6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600000000000001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5.6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600000000000001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5.6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600000000000001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1" t="s">
        <v>16</v>
      </c>
    </row>
    <row r="2" spans="1:13" s="19" customFormat="1" ht="15.6">
      <c r="A2" s="49">
        <v>44446</v>
      </c>
      <c r="B2" s="15" t="s">
        <v>1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1</v>
      </c>
      <c r="C3" s="10">
        <v>2000</v>
      </c>
      <c r="D3" s="46">
        <v>20.2</v>
      </c>
      <c r="E3" s="20">
        <f>C3*D3</f>
        <v>40400</v>
      </c>
      <c r="F3" s="20">
        <f>E3*0.002</f>
        <v>80.8</v>
      </c>
      <c r="G3" s="20">
        <f>E3*0.00006</f>
        <v>2.4239999999999999</v>
      </c>
      <c r="H3" s="20">
        <f>E3*0.00001</f>
        <v>0.40400000000000003</v>
      </c>
      <c r="I3" s="20">
        <f>(F3+G3+H3)*0.07</f>
        <v>5.8539600000000007</v>
      </c>
      <c r="J3" s="20">
        <f>E3+F3+I3+G3+H3</f>
        <v>40489.481960000005</v>
      </c>
    </row>
    <row r="4" spans="1:13" s="19" customFormat="1" ht="15.6">
      <c r="A4" s="55"/>
      <c r="B4" s="12">
        <f>(D3-D2)/D2</f>
        <v>-6.9124423963133647E-2</v>
      </c>
      <c r="C4" s="10">
        <f>C2+C3</f>
        <v>6000</v>
      </c>
      <c r="D4" s="46">
        <f>E4/C4</f>
        <v>21.2</v>
      </c>
      <c r="E4" s="10">
        <f t="shared" ref="E4:J4" si="0">E2+E3</f>
        <v>127200</v>
      </c>
      <c r="F4" s="10">
        <f t="shared" si="0"/>
        <v>254.39999999999998</v>
      </c>
      <c r="G4" s="10">
        <f t="shared" si="0"/>
        <v>7.6319999999999997</v>
      </c>
      <c r="H4" s="10">
        <f t="shared" si="0"/>
        <v>1.2720000000000002</v>
      </c>
      <c r="I4" s="10">
        <f t="shared" si="0"/>
        <v>18.431280000000001</v>
      </c>
      <c r="J4" s="10">
        <f t="shared" si="0"/>
        <v>127481.73528000001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1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3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1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3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1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3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1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3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1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3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1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3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3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4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3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4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50" t="s">
        <v>17</v>
      </c>
    </row>
    <row r="2" spans="1:11" s="19" customFormat="1" ht="15.6">
      <c r="A2" s="49">
        <v>45015</v>
      </c>
      <c r="B2" s="15" t="s">
        <v>1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1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1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1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17</v>
      </c>
    </row>
    <row r="2" spans="1:14" s="19" customFormat="1" ht="15.6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1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1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1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1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1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1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1</v>
      </c>
      <c r="C15" s="77">
        <v>5000</v>
      </c>
      <c r="D15" s="78">
        <v>10.8</v>
      </c>
      <c r="E15" s="91">
        <f>C15*D15</f>
        <v>54000</v>
      </c>
      <c r="F15" s="91">
        <f>E15*0.002</f>
        <v>108</v>
      </c>
      <c r="G15" s="91">
        <f>E15*0.000068</f>
        <v>3.6720000000000002</v>
      </c>
      <c r="H15" s="91">
        <f>E15*0.00001</f>
        <v>0.54</v>
      </c>
      <c r="I15" s="91">
        <f>(F15+G15+H15)*0.07</f>
        <v>7.8548400000000012</v>
      </c>
      <c r="J15" s="91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1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3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4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1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3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4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18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1"/>
  <sheetViews>
    <sheetView topLeftCell="A42" workbookViewId="0">
      <selection activeCell="E64" sqref="E64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19</v>
      </c>
    </row>
    <row r="2" spans="1:11" s="19" customFormat="1" ht="15.6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20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1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8">
        <v>45604</v>
      </c>
      <c r="B49" s="13" t="s">
        <v>1</v>
      </c>
      <c r="C49" s="10">
        <v>5000</v>
      </c>
      <c r="D49" s="46">
        <v>8.3000000000000007</v>
      </c>
      <c r="E49" s="20">
        <f>C49*D49</f>
        <v>41500</v>
      </c>
      <c r="F49" s="20">
        <f>E49*0.002</f>
        <v>83</v>
      </c>
      <c r="G49" s="20">
        <f>E49*0.000068</f>
        <v>2.8220000000000001</v>
      </c>
      <c r="H49" s="20">
        <f>E49*0.00001</f>
        <v>0.41500000000000004</v>
      </c>
      <c r="I49" s="20">
        <f>(F49+G49+H49)*0.07</f>
        <v>6.0365900000000012</v>
      </c>
      <c r="J49" s="20">
        <f>E49+F49+I49+G49+H49</f>
        <v>41592.273590000004</v>
      </c>
      <c r="K49" s="21"/>
    </row>
    <row r="50" spans="1:11">
      <c r="A50" s="44"/>
      <c r="B50" s="79">
        <f>(D49-D48)/D48</f>
        <v>-0.40287769784172656</v>
      </c>
      <c r="C50" s="22">
        <f>SUM(C48:C49)</f>
        <v>40000</v>
      </c>
      <c r="D50" s="33">
        <f>E50/C50</f>
        <v>13.2</v>
      </c>
      <c r="E50" s="22">
        <f t="shared" ref="E50:J50" si="19">SUM(E48:E49)</f>
        <v>528000</v>
      </c>
      <c r="F50" s="22">
        <f t="shared" si="19"/>
        <v>1056</v>
      </c>
      <c r="G50" s="22">
        <f t="shared" si="19"/>
        <v>35.904000000000003</v>
      </c>
      <c r="H50" s="22">
        <f t="shared" si="19"/>
        <v>5.28</v>
      </c>
      <c r="I50" s="22">
        <f t="shared" si="19"/>
        <v>76.802880000000016</v>
      </c>
      <c r="J50" s="22">
        <f t="shared" si="19"/>
        <v>529173.98687999998</v>
      </c>
      <c r="K50" s="25"/>
    </row>
    <row r="53" spans="1:11" s="21" customFormat="1">
      <c r="A53" s="14">
        <v>43630</v>
      </c>
      <c r="B53" s="15" t="s">
        <v>1</v>
      </c>
      <c r="C53" s="16">
        <v>10000</v>
      </c>
      <c r="D53" s="41">
        <v>16.600000000000001</v>
      </c>
      <c r="E53" s="18">
        <f>C53*D53</f>
        <v>166000</v>
      </c>
      <c r="F53" s="18">
        <f>E53*0.002</f>
        <v>332</v>
      </c>
      <c r="G53" s="18">
        <f>E53*0.000068</f>
        <v>11.288</v>
      </c>
      <c r="H53" s="18">
        <f>E53*0.00001</f>
        <v>1.6600000000000001</v>
      </c>
      <c r="I53" s="18">
        <f>(F53+G53+H53)*0.07</f>
        <v>24.146360000000005</v>
      </c>
      <c r="J53" s="18">
        <f>E53+F53+I53+G53+H53</f>
        <v>166369.09436000002</v>
      </c>
    </row>
    <row r="54" spans="1:11" s="13" customFormat="1">
      <c r="A54" s="14">
        <v>43643</v>
      </c>
      <c r="B54" s="15" t="s">
        <v>3</v>
      </c>
      <c r="C54" s="16">
        <f>C53</f>
        <v>10000</v>
      </c>
      <c r="D54" s="26">
        <v>16.7</v>
      </c>
      <c r="E54" s="17">
        <f>C54*D54</f>
        <v>167000</v>
      </c>
      <c r="F54" s="27">
        <f>E54*0.002</f>
        <v>334</v>
      </c>
      <c r="G54" s="26">
        <f>E54*0.000068</f>
        <v>11.356</v>
      </c>
      <c r="H54" s="26">
        <f>E54*0.00001</f>
        <v>1.6700000000000002</v>
      </c>
      <c r="I54" s="26">
        <f>(F54+G54+H54)*0.07</f>
        <v>24.291820000000001</v>
      </c>
      <c r="J54" s="26">
        <f>E54-F54-G54-H54-I54</f>
        <v>166628.68217999997</v>
      </c>
    </row>
    <row r="55" spans="1:11" s="31" customFormat="1" ht="18.600000000000001">
      <c r="A55" s="14" t="s">
        <v>4</v>
      </c>
      <c r="B55" s="15"/>
      <c r="C55" s="16"/>
      <c r="D55" s="17"/>
      <c r="E55" s="18">
        <f>E54-E53</f>
        <v>1000</v>
      </c>
      <c r="F55" s="18"/>
      <c r="G55" s="18"/>
      <c r="H55" s="18"/>
      <c r="I55" s="18"/>
      <c r="J55" s="18">
        <f>J54-J53</f>
        <v>259.58781999995699</v>
      </c>
      <c r="K55" s="12"/>
    </row>
    <row r="56" spans="1:11" s="21" customFormat="1">
      <c r="A56" s="14">
        <v>45100</v>
      </c>
      <c r="B56" s="15" t="s">
        <v>1</v>
      </c>
      <c r="C56" s="16">
        <v>2000</v>
      </c>
      <c r="D56" s="41">
        <v>10.6</v>
      </c>
      <c r="E56" s="18">
        <f>C56*D56</f>
        <v>21200</v>
      </c>
      <c r="F56" s="18">
        <f>E56*0.002</f>
        <v>42.4</v>
      </c>
      <c r="G56" s="18">
        <f>E56*0.000068</f>
        <v>1.4416</v>
      </c>
      <c r="H56" s="18">
        <f>E56*0.00001</f>
        <v>0.21200000000000002</v>
      </c>
      <c r="I56" s="18">
        <f>(F56+G56+H56)*0.07</f>
        <v>3.0837520000000005</v>
      </c>
      <c r="J56" s="18">
        <f>E56+F56+I56+G56+H56</f>
        <v>21247.137351999998</v>
      </c>
    </row>
    <row r="57" spans="1:11" s="13" customFormat="1">
      <c r="A57" s="14">
        <v>45106</v>
      </c>
      <c r="B57" s="15" t="s">
        <v>3</v>
      </c>
      <c r="C57" s="16">
        <f>C56</f>
        <v>2000</v>
      </c>
      <c r="D57" s="26">
        <v>11.2</v>
      </c>
      <c r="E57" s="17">
        <f>C57*D57</f>
        <v>22400</v>
      </c>
      <c r="F57" s="27">
        <f>E57*0.002</f>
        <v>44.800000000000004</v>
      </c>
      <c r="G57" s="26">
        <f>E57*0.000068</f>
        <v>1.5231999999999999</v>
      </c>
      <c r="H57" s="26">
        <f>E57*0.00001</f>
        <v>0.224</v>
      </c>
      <c r="I57" s="26">
        <f>(F57+G57+H57)*0.07</f>
        <v>3.2583040000000008</v>
      </c>
      <c r="J57" s="26">
        <f>E57-F57-G57-H57-I57</f>
        <v>22350.194496000004</v>
      </c>
    </row>
    <row r="58" spans="1:11" s="31" customFormat="1" ht="18.600000000000001">
      <c r="A58" s="14" t="s">
        <v>4</v>
      </c>
      <c r="B58" s="15"/>
      <c r="C58" s="16"/>
      <c r="D58" s="17"/>
      <c r="E58" s="18">
        <f>E57-E56</f>
        <v>1200</v>
      </c>
      <c r="F58" s="18"/>
      <c r="G58" s="18"/>
      <c r="H58" s="18"/>
      <c r="I58" s="18"/>
      <c r="J58" s="18">
        <f>J57-J56</f>
        <v>1103.0571440000058</v>
      </c>
      <c r="K58" s="12"/>
    </row>
    <row r="59" spans="1:11" s="21" customFormat="1">
      <c r="A59" s="14">
        <v>45330</v>
      </c>
      <c r="B59" s="15" t="s">
        <v>1</v>
      </c>
      <c r="C59" s="16">
        <v>3000</v>
      </c>
      <c r="D59" s="41">
        <v>7.95</v>
      </c>
      <c r="E59" s="18">
        <f>C59*D59</f>
        <v>23850</v>
      </c>
      <c r="F59" s="18">
        <f>E59*0.002</f>
        <v>47.7</v>
      </c>
      <c r="G59" s="18">
        <f>E59*0.000068</f>
        <v>1.6217999999999999</v>
      </c>
      <c r="H59" s="18">
        <f>E59*0.00001</f>
        <v>0.23850000000000002</v>
      </c>
      <c r="I59" s="18">
        <f>(F59+G59+H59)*0.07</f>
        <v>3.4692210000000006</v>
      </c>
      <c r="J59" s="18">
        <f>E59+F59+I59+G59+H59</f>
        <v>23903.029521</v>
      </c>
    </row>
    <row r="60" spans="1:11" s="13" customFormat="1">
      <c r="A60" s="14">
        <v>45355</v>
      </c>
      <c r="B60" s="15" t="s">
        <v>3</v>
      </c>
      <c r="C60" s="16">
        <f>C59</f>
        <v>3000</v>
      </c>
      <c r="D60" s="26">
        <v>7.9</v>
      </c>
      <c r="E60" s="17">
        <f>C60*D60</f>
        <v>23700</v>
      </c>
      <c r="F60" s="27">
        <f>E60*0.002</f>
        <v>47.4</v>
      </c>
      <c r="G60" s="26">
        <f>E60*0.000068</f>
        <v>1.6115999999999999</v>
      </c>
      <c r="H60" s="26">
        <f>E60*0.00001</f>
        <v>0.23700000000000002</v>
      </c>
      <c r="I60" s="26">
        <f>(F60+G60+H60)*0.07</f>
        <v>3.4474020000000007</v>
      </c>
      <c r="J60" s="26">
        <f>E60-F60-G60-H60-I60</f>
        <v>23647.303997999996</v>
      </c>
    </row>
    <row r="61" spans="1:11" s="31" customFormat="1" ht="18.600000000000001">
      <c r="A61" s="14" t="s">
        <v>4</v>
      </c>
      <c r="B61" s="7">
        <f>J61/J59</f>
        <v>-1.0698456560719093E-2</v>
      </c>
      <c r="C61" s="16"/>
      <c r="D61" s="17"/>
      <c r="E61" s="18">
        <f>E60-E59</f>
        <v>-150</v>
      </c>
      <c r="F61" s="18"/>
      <c r="G61" s="18"/>
      <c r="H61" s="18"/>
      <c r="I61" s="18"/>
      <c r="J61" s="18">
        <f>J60-J59</f>
        <v>-255.72552300000461</v>
      </c>
      <c r="K6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41"/>
  <sheetViews>
    <sheetView topLeftCell="A21" workbookViewId="0">
      <selection activeCell="D29" sqref="D29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9" style="1" customWidth="1"/>
    <col min="10" max="10" width="11.21875" style="1" customWidth="1"/>
    <col min="11" max="16384" width="8.88671875" style="1"/>
  </cols>
  <sheetData>
    <row r="1" spans="1:12">
      <c r="B1" s="50" t="s">
        <v>21</v>
      </c>
    </row>
    <row r="2" spans="1:12" s="19" customFormat="1" ht="15.6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9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9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9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1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1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1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1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14">
        <v>45701</v>
      </c>
      <c r="B27" s="15" t="s">
        <v>1</v>
      </c>
      <c r="C27" s="16">
        <v>15000</v>
      </c>
      <c r="D27" s="17">
        <v>6.6</v>
      </c>
      <c r="E27" s="18">
        <f>C27*D27</f>
        <v>99000</v>
      </c>
      <c r="F27" s="18">
        <f>E27*0.002</f>
        <v>198</v>
      </c>
      <c r="G27" s="18">
        <f>E27*0.000068</f>
        <v>6.7320000000000002</v>
      </c>
      <c r="H27" s="18">
        <f>E27*0.00001</f>
        <v>0.9900000000000001</v>
      </c>
      <c r="I27" s="18">
        <f>(F27+G27+H27)*0.07</f>
        <v>14.400540000000001</v>
      </c>
      <c r="J27" s="18">
        <f>E27+F27+I27+G27+H27</f>
        <v>99220.122540000011</v>
      </c>
    </row>
    <row r="28" spans="1:14" s="21" customFormat="1">
      <c r="A28" s="42"/>
      <c r="B28" s="7">
        <f>(D27-D26)/D26</f>
        <v>-0.16455696202531653</v>
      </c>
      <c r="C28" s="5">
        <f>SUM(C26:C27)</f>
        <v>75000</v>
      </c>
      <c r="D28" s="65">
        <f>E28/C28</f>
        <v>7.64</v>
      </c>
      <c r="E28" s="5">
        <f t="shared" ref="E28:J28" si="10">SUM(E26:E27)</f>
        <v>573000</v>
      </c>
      <c r="F28" s="5">
        <f t="shared" si="10"/>
        <v>1146</v>
      </c>
      <c r="G28" s="5">
        <f t="shared" si="10"/>
        <v>38.963999999999999</v>
      </c>
      <c r="H28" s="5">
        <f t="shared" si="10"/>
        <v>5.73</v>
      </c>
      <c r="I28" s="5">
        <f t="shared" si="10"/>
        <v>83.348580000000013</v>
      </c>
      <c r="J28" s="5">
        <f t="shared" si="10"/>
        <v>574274.04258000001</v>
      </c>
      <c r="K28" s="24"/>
      <c r="L28" s="25"/>
    </row>
    <row r="29" spans="1:14" s="21" customFormat="1">
      <c r="A29" s="8">
        <v>45191</v>
      </c>
      <c r="B29" s="13" t="s">
        <v>1</v>
      </c>
      <c r="C29" s="10">
        <v>5000</v>
      </c>
      <c r="D29" s="11">
        <v>6.2</v>
      </c>
      <c r="E29" s="20">
        <f>C29*D29</f>
        <v>31000</v>
      </c>
      <c r="F29" s="20">
        <f>E29*0.002</f>
        <v>62</v>
      </c>
      <c r="G29" s="20">
        <f>E29*0.000068</f>
        <v>2.1080000000000001</v>
      </c>
      <c r="H29" s="20">
        <f>E29*0.00001</f>
        <v>0.31</v>
      </c>
      <c r="I29" s="20">
        <f>(F29+G29+H29)*0.07</f>
        <v>4.5092600000000012</v>
      </c>
      <c r="J29" s="20">
        <f>E29+F29+I29+G29+H29</f>
        <v>31068.92726</v>
      </c>
    </row>
    <row r="30" spans="1:14" s="21" customFormat="1">
      <c r="A30" s="44"/>
      <c r="B30" s="25">
        <f>(D29-D28)/D28</f>
        <v>-0.18848167539267011</v>
      </c>
      <c r="C30" s="22">
        <f>SUM(C28:C29)</f>
        <v>80000</v>
      </c>
      <c r="D30" s="64">
        <f>E30/C30</f>
        <v>7.55</v>
      </c>
      <c r="E30" s="22">
        <f t="shared" ref="E30:J30" si="11">SUM(E28:E29)</f>
        <v>604000</v>
      </c>
      <c r="F30" s="22">
        <f t="shared" si="11"/>
        <v>1208</v>
      </c>
      <c r="G30" s="22">
        <f t="shared" si="11"/>
        <v>41.071999999999996</v>
      </c>
      <c r="H30" s="22">
        <f t="shared" si="11"/>
        <v>6.04</v>
      </c>
      <c r="I30" s="22">
        <f t="shared" si="11"/>
        <v>87.85784000000001</v>
      </c>
      <c r="J30" s="22">
        <f t="shared" si="11"/>
        <v>605342.96984000003</v>
      </c>
      <c r="K30" s="24"/>
      <c r="L30" s="25"/>
    </row>
    <row r="31" spans="1:14" s="62" customFormat="1" ht="21">
      <c r="A31" s="55"/>
      <c r="C31" s="10"/>
      <c r="D31" s="63"/>
      <c r="E31" s="59"/>
      <c r="F31" s="32"/>
      <c r="G31" s="59"/>
      <c r="H31" s="11"/>
      <c r="I31" s="60"/>
      <c r="J31" s="60"/>
      <c r="K31" s="11"/>
      <c r="L31" s="13"/>
      <c r="M31" s="61"/>
      <c r="N31" s="61"/>
    </row>
    <row r="32" spans="1:14">
      <c r="A32" s="14">
        <v>45337</v>
      </c>
      <c r="B32" s="15" t="s">
        <v>1</v>
      </c>
      <c r="C32" s="16">
        <v>6000</v>
      </c>
      <c r="D32" s="17">
        <v>6</v>
      </c>
      <c r="E32" s="18">
        <f>C32*D32</f>
        <v>36000</v>
      </c>
      <c r="F32" s="18">
        <f>E32*0.002</f>
        <v>72</v>
      </c>
      <c r="G32" s="18">
        <f>E32*0.000068</f>
        <v>2.448</v>
      </c>
      <c r="H32" s="18">
        <f>E32*0.00001</f>
        <v>0.36000000000000004</v>
      </c>
      <c r="I32" s="18">
        <f>(F32+G32+H32)*0.07</f>
        <v>5.2365599999999999</v>
      </c>
      <c r="J32" s="18">
        <f>E32+F32+I32+G32+H32</f>
        <v>36080.044559999995</v>
      </c>
      <c r="K32" s="21"/>
      <c r="L32" s="21"/>
      <c r="M32" s="21"/>
      <c r="N32" s="21"/>
    </row>
    <row r="33" spans="1:14">
      <c r="A33" s="49">
        <v>45554</v>
      </c>
      <c r="B33" s="15" t="s">
        <v>3</v>
      </c>
      <c r="C33" s="16">
        <f>C32</f>
        <v>6000</v>
      </c>
      <c r="D33" s="26">
        <v>6.95</v>
      </c>
      <c r="E33" s="17">
        <f>C33*D33</f>
        <v>41700</v>
      </c>
      <c r="F33" s="27">
        <f>E33*0.002</f>
        <v>83.4</v>
      </c>
      <c r="G33" s="26">
        <f>E33*0.000068</f>
        <v>2.8355999999999999</v>
      </c>
      <c r="H33" s="26">
        <f>E33*0.00001</f>
        <v>0.41700000000000004</v>
      </c>
      <c r="I33" s="26">
        <f>(F33+G33+H33)*0.07</f>
        <v>6.0656820000000007</v>
      </c>
      <c r="J33" s="26">
        <f>E33-F33-G33-H33-I33</f>
        <v>41607.281717999998</v>
      </c>
    </row>
    <row r="34" spans="1:14">
      <c r="A34" s="49" t="s">
        <v>4</v>
      </c>
      <c r="B34" s="7">
        <f>J34/J32</f>
        <v>0.15319374533499758</v>
      </c>
      <c r="C34" s="16"/>
      <c r="D34" s="17"/>
      <c r="E34" s="18">
        <f>E33-E32</f>
        <v>5700</v>
      </c>
      <c r="F34" s="18"/>
      <c r="G34" s="18"/>
      <c r="H34" s="18"/>
      <c r="I34" s="18"/>
      <c r="J34" s="18">
        <f>J33-J32</f>
        <v>5527.2371580000035</v>
      </c>
    </row>
    <row r="35" spans="1:14">
      <c r="A35" s="14">
        <v>45191</v>
      </c>
      <c r="B35" s="15" t="s">
        <v>1</v>
      </c>
      <c r="C35" s="16">
        <v>6000</v>
      </c>
      <c r="D35" s="17">
        <v>6.1</v>
      </c>
      <c r="E35" s="18">
        <f>C35*D35</f>
        <v>36600</v>
      </c>
      <c r="F35" s="18">
        <f>E35*0.002</f>
        <v>73.2</v>
      </c>
      <c r="G35" s="18">
        <f>E35*0.000068</f>
        <v>2.4887999999999999</v>
      </c>
      <c r="H35" s="18">
        <f>E35*0.00001</f>
        <v>0.36600000000000005</v>
      </c>
      <c r="I35" s="18">
        <f>(F35+G35+H35)*0.07</f>
        <v>5.3238360000000009</v>
      </c>
      <c r="J35" s="18">
        <f>E35+F35+I35+G35+H35</f>
        <v>36681.378636000001</v>
      </c>
      <c r="K35" s="21"/>
      <c r="L35" s="21"/>
      <c r="M35" s="21"/>
      <c r="N35" s="21"/>
    </row>
    <row r="36" spans="1:14" s="76" customFormat="1">
      <c r="A36" s="55">
        <v>45554</v>
      </c>
      <c r="B36" s="13" t="s">
        <v>3</v>
      </c>
      <c r="C36" s="10">
        <f>C35</f>
        <v>6000</v>
      </c>
      <c r="D36" s="34">
        <v>7.05</v>
      </c>
      <c r="E36" s="11">
        <f>C36*D36</f>
        <v>42300</v>
      </c>
      <c r="F36" s="35">
        <f>E36*0.002</f>
        <v>84.600000000000009</v>
      </c>
      <c r="G36" s="34">
        <f>E36*0.000068</f>
        <v>2.8763999999999998</v>
      </c>
      <c r="H36" s="34">
        <f>E36*0.00001</f>
        <v>0.42300000000000004</v>
      </c>
      <c r="I36" s="34">
        <f>(F36+G36+H36)*0.07</f>
        <v>6.1529580000000017</v>
      </c>
      <c r="J36" s="34">
        <f>E36-F36-G36-H36-I36</f>
        <v>42205.947641999999</v>
      </c>
      <c r="K36" s="1"/>
      <c r="L36" s="1"/>
      <c r="M36" s="1"/>
      <c r="N36" s="1"/>
    </row>
    <row r="37" spans="1:14" s="13" customFormat="1">
      <c r="A37" s="55" t="s">
        <v>4</v>
      </c>
      <c r="B37" s="25">
        <f>J37/J35</f>
        <v>0.15060963386414411</v>
      </c>
      <c r="C37" s="10"/>
      <c r="D37" s="11"/>
      <c r="E37" s="20">
        <f>E36-E35</f>
        <v>5700</v>
      </c>
      <c r="F37" s="20"/>
      <c r="G37" s="20"/>
      <c r="H37" s="20"/>
      <c r="I37" s="20"/>
      <c r="J37" s="20">
        <f>J36-J35</f>
        <v>5524.5690059999979</v>
      </c>
      <c r="K37" s="1"/>
      <c r="L37" s="1"/>
      <c r="M37" s="1"/>
      <c r="N37" s="1"/>
    </row>
    <row r="38" spans="1:14" s="31" customFormat="1" ht="18.600000000000001">
      <c r="A38" s="8">
        <v>45337</v>
      </c>
      <c r="B38" s="13" t="s">
        <v>1</v>
      </c>
      <c r="C38" s="10">
        <v>6000</v>
      </c>
      <c r="D38" s="11">
        <v>6.25</v>
      </c>
      <c r="E38" s="20">
        <f>C38*D38</f>
        <v>37500</v>
      </c>
      <c r="F38" s="20">
        <f>E38*0.002</f>
        <v>75</v>
      </c>
      <c r="G38" s="20">
        <f>E38*0.000068</f>
        <v>2.5499999999999998</v>
      </c>
      <c r="H38" s="20">
        <f>E38*0.00001</f>
        <v>0.37500000000000006</v>
      </c>
      <c r="I38" s="20">
        <f>(F38+G38+H38)*0.07</f>
        <v>5.4547500000000007</v>
      </c>
      <c r="J38" s="20">
        <f>E38+F38+I38+G38+H38</f>
        <v>37583.37975</v>
      </c>
      <c r="K38" s="21"/>
      <c r="L38" s="21"/>
      <c r="M38" s="21"/>
      <c r="N38" s="21"/>
    </row>
    <row r="39" spans="1:14" s="21" customFormat="1">
      <c r="A39" s="55">
        <v>45554</v>
      </c>
      <c r="B39" s="13" t="s">
        <v>3</v>
      </c>
      <c r="C39" s="10">
        <f>C38</f>
        <v>6000</v>
      </c>
      <c r="D39" s="34">
        <v>7</v>
      </c>
      <c r="E39" s="11">
        <f>C39*D39</f>
        <v>42000</v>
      </c>
      <c r="F39" s="35">
        <f>E39*0.002</f>
        <v>84</v>
      </c>
      <c r="G39" s="34">
        <f>E39*0.000068</f>
        <v>2.8559999999999999</v>
      </c>
      <c r="H39" s="34">
        <f>E39*0.00001</f>
        <v>0.42000000000000004</v>
      </c>
      <c r="I39" s="34">
        <f>(F39+G39+H39)*0.07</f>
        <v>6.1093200000000003</v>
      </c>
      <c r="J39" s="34">
        <f>E39-F39-G39-H39-I39</f>
        <v>41906.614679999999</v>
      </c>
      <c r="K39" s="1"/>
      <c r="L39" s="1"/>
      <c r="M39" s="1"/>
      <c r="N39" s="1"/>
    </row>
    <row r="40" spans="1:14" s="13" customFormat="1">
      <c r="A40" s="55" t="s">
        <v>4</v>
      </c>
      <c r="B40" s="25">
        <f>J40/J38</f>
        <v>0.11503049908650109</v>
      </c>
      <c r="C40" s="10"/>
      <c r="D40" s="11"/>
      <c r="E40" s="20">
        <f>E39-E38</f>
        <v>4500</v>
      </c>
      <c r="F40" s="20"/>
      <c r="G40" s="20"/>
      <c r="H40" s="20"/>
      <c r="I40" s="20"/>
      <c r="J40" s="20">
        <f>J39-J38</f>
        <v>4323.2349299999987</v>
      </c>
      <c r="K40" s="1"/>
      <c r="L40" s="1"/>
      <c r="M40" s="1"/>
      <c r="N40" s="1"/>
    </row>
    <row r="41" spans="1:14" s="31" customFormat="1" ht="18.600000000000001">
      <c r="A41" s="28"/>
      <c r="B41" s="30"/>
      <c r="C41" s="16"/>
      <c r="D41" s="17"/>
      <c r="E41" s="18"/>
      <c r="F41" s="18"/>
      <c r="G41" s="18"/>
      <c r="H41" s="18"/>
      <c r="I41" s="18"/>
      <c r="J41" s="18"/>
      <c r="K41" s="32"/>
      <c r="L41" s="12"/>
      <c r="M4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22</v>
      </c>
    </row>
    <row r="2" spans="1:14" s="19" customFormat="1" ht="15.6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1</v>
      </c>
      <c r="C7" s="10">
        <v>800</v>
      </c>
      <c r="D7" s="11">
        <v>20</v>
      </c>
      <c r="E7" s="20">
        <f>C7*D7</f>
        <v>16000</v>
      </c>
      <c r="F7" s="20">
        <f>E7*0.002</f>
        <v>32</v>
      </c>
      <c r="G7" s="20">
        <f>E7*0.00006</f>
        <v>0.96000000000000008</v>
      </c>
      <c r="H7" s="20">
        <f>E7*0.00001</f>
        <v>0.16</v>
      </c>
      <c r="I7" s="20">
        <f>(F7+G7+H7)*0.07</f>
        <v>2.3184</v>
      </c>
      <c r="J7" s="20">
        <f>E7+F7+I7+G7+H7</f>
        <v>16035.438399999999</v>
      </c>
    </row>
    <row r="8" spans="1:14" s="62" customFormat="1" ht="21">
      <c r="A8" s="55"/>
      <c r="B8" s="75">
        <f>(D7-D6)/D6</f>
        <v>-0.5</v>
      </c>
      <c r="C8" s="10">
        <f>SUM(C6:C7)</f>
        <v>8000</v>
      </c>
      <c r="D8" s="46">
        <f>E8/C8</f>
        <v>38</v>
      </c>
      <c r="E8" s="10">
        <f>SUM(E6:E7)</f>
        <v>304000</v>
      </c>
      <c r="F8" s="10">
        <f t="shared" ref="F8:J8" si="2">SUM(F6:F7)</f>
        <v>608</v>
      </c>
      <c r="G8" s="10">
        <f t="shared" si="2"/>
        <v>18.240000000000002</v>
      </c>
      <c r="H8" s="10">
        <f t="shared" si="2"/>
        <v>3.04</v>
      </c>
      <c r="I8" s="10">
        <f t="shared" si="2"/>
        <v>44.049600000000005</v>
      </c>
      <c r="J8" s="10">
        <f t="shared" si="2"/>
        <v>304673.32959999994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1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3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 s="13" customFormat="1">
      <c r="A14" s="49"/>
      <c r="B14" s="15"/>
      <c r="C14" s="16"/>
      <c r="D14" s="26"/>
      <c r="E14" s="17"/>
      <c r="F14" s="27"/>
      <c r="G14" s="26"/>
      <c r="H14" s="26"/>
      <c r="I14" s="26"/>
      <c r="J14" s="26"/>
    </row>
    <row r="15" spans="1:14" s="31" customFormat="1" ht="18.600000000000001">
      <c r="A15" s="28"/>
      <c r="B15" s="30"/>
      <c r="C15" s="16"/>
      <c r="D15" s="17"/>
      <c r="E15" s="18"/>
      <c r="F15" s="18"/>
      <c r="G15" s="18"/>
      <c r="H15" s="18"/>
      <c r="I15" s="18"/>
      <c r="J15" s="18"/>
      <c r="K15" s="32"/>
      <c r="L15" s="12"/>
      <c r="M15" s="12"/>
    </row>
    <row r="16" spans="1:14" s="21" customFormat="1">
      <c r="A16" s="49"/>
      <c r="B16" s="15"/>
      <c r="C16" s="16"/>
      <c r="D16" s="17"/>
      <c r="E16" s="18"/>
      <c r="F16" s="18"/>
      <c r="G16" s="18"/>
      <c r="H16" s="18"/>
      <c r="I16" s="18"/>
      <c r="J16" s="18"/>
      <c r="L16" s="25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23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1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1</v>
      </c>
      <c r="C7" s="10">
        <v>3200</v>
      </c>
      <c r="D7" s="46">
        <v>9.1</v>
      </c>
      <c r="E7" s="20">
        <f>C7*D7</f>
        <v>29120</v>
      </c>
      <c r="F7" s="20">
        <f>E7*0.002</f>
        <v>58.24</v>
      </c>
      <c r="G7" s="20">
        <f>E7*0.00006</f>
        <v>1.7472000000000001</v>
      </c>
      <c r="H7" s="20">
        <f>E7*0.00001</f>
        <v>0.29120000000000001</v>
      </c>
      <c r="I7" s="20">
        <f>(F7+G7+H7)*0.07</f>
        <v>4.219488000000001</v>
      </c>
      <c r="J7" s="20">
        <f>E7+F7+I7+G7+H7</f>
        <v>29184.497888000002</v>
      </c>
    </row>
    <row r="8" spans="1:13">
      <c r="A8" s="55"/>
      <c r="B8" s="12">
        <f>(D7-D6)/D6</f>
        <v>-0.72424242424242424</v>
      </c>
      <c r="C8" s="10">
        <f>SUM(C6:C7)</f>
        <v>10000</v>
      </c>
      <c r="D8" s="63">
        <f>E8/C8</f>
        <v>25.352</v>
      </c>
      <c r="E8" s="10">
        <f t="shared" ref="E8:J8" si="2">SUM(E6:E7)</f>
        <v>253520</v>
      </c>
      <c r="F8" s="10">
        <f t="shared" si="2"/>
        <v>507.04</v>
      </c>
      <c r="G8" s="10">
        <f t="shared" si="2"/>
        <v>15.2112</v>
      </c>
      <c r="H8" s="10">
        <f t="shared" si="2"/>
        <v>2.5352000000000001</v>
      </c>
      <c r="I8" s="10">
        <f t="shared" si="2"/>
        <v>36.735048000000006</v>
      </c>
      <c r="J8" s="10">
        <f t="shared" si="2"/>
        <v>254081.52144799998</v>
      </c>
    </row>
    <row r="10" spans="1:13" s="13" customFormat="1">
      <c r="A10" s="14">
        <v>45112</v>
      </c>
      <c r="B10" s="15" t="s">
        <v>1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3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1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3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1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3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1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3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1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3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45195</v>
      </c>
      <c r="B30" s="15" t="s">
        <v>1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>
      <c r="A31" s="55">
        <v>45194</v>
      </c>
      <c r="B31" s="13" t="s">
        <v>3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36"/>
  <sheetViews>
    <sheetView topLeftCell="A14" workbookViewId="0">
      <selection activeCell="D20" sqref="D20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67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24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2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1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3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2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45447</v>
      </c>
      <c r="B20" s="13" t="s">
        <v>1</v>
      </c>
      <c r="C20" s="10">
        <v>2800</v>
      </c>
      <c r="D20" s="46">
        <v>13.5</v>
      </c>
      <c r="E20" s="61">
        <f>C20*D20</f>
        <v>37800</v>
      </c>
      <c r="F20" s="20">
        <f>E20*0.002</f>
        <v>75.600000000000009</v>
      </c>
      <c r="G20" s="20">
        <f>E20*0.00006</f>
        <v>2.2680000000000002</v>
      </c>
      <c r="H20" s="20">
        <f>E20*0.00001</f>
        <v>0.37800000000000006</v>
      </c>
      <c r="I20" s="20">
        <f>(F20+G20+H20)*0.07</f>
        <v>5.4772200000000009</v>
      </c>
      <c r="J20" s="61">
        <f>E20+F20+I20+G20+H20</f>
        <v>37883.723219999993</v>
      </c>
    </row>
    <row r="21" spans="1:15">
      <c r="B21" s="12">
        <f>(D20-D19)/D19</f>
        <v>-0.7567567567567568</v>
      </c>
      <c r="C21" s="10">
        <f>SUM(C19:C20)</f>
        <v>7000</v>
      </c>
      <c r="D21" s="63">
        <f>E21/C21</f>
        <v>38.700000000000003</v>
      </c>
      <c r="E21" s="10">
        <f t="shared" ref="E21:J21" si="2">SUM(E19:E20)</f>
        <v>270900</v>
      </c>
      <c r="F21" s="10">
        <f t="shared" si="2"/>
        <v>541.80000000000007</v>
      </c>
      <c r="G21" s="10">
        <f t="shared" si="2"/>
        <v>16.254000000000001</v>
      </c>
      <c r="H21" s="10">
        <f t="shared" si="2"/>
        <v>2.7090000000000005</v>
      </c>
      <c r="I21" s="10">
        <f t="shared" si="2"/>
        <v>39.253410000000009</v>
      </c>
      <c r="J21" s="10">
        <f t="shared" si="2"/>
        <v>271500.01640999998</v>
      </c>
    </row>
    <row r="22" spans="1:15">
      <c r="A22" s="55">
        <v>45447</v>
      </c>
      <c r="B22" s="13" t="s">
        <v>1</v>
      </c>
      <c r="C22" s="10">
        <v>3000</v>
      </c>
      <c r="D22" s="46">
        <v>12.7</v>
      </c>
      <c r="E22" s="61">
        <f>C22*D22</f>
        <v>38100</v>
      </c>
      <c r="F22" s="20">
        <f>E22*0.002</f>
        <v>76.2</v>
      </c>
      <c r="G22" s="20">
        <f>E22*0.00006</f>
        <v>2.286</v>
      </c>
      <c r="H22" s="20">
        <f>E22*0.00001</f>
        <v>0.38100000000000001</v>
      </c>
      <c r="I22" s="20">
        <f>(F22+G22+H22)*0.07</f>
        <v>5.520690000000001</v>
      </c>
      <c r="J22" s="61">
        <f>E22+F22+I22+G22+H22</f>
        <v>38184.387689999996</v>
      </c>
    </row>
    <row r="23" spans="1:15">
      <c r="B23" s="12">
        <f>(D22-D21)/D21</f>
        <v>-0.67183462532299743</v>
      </c>
      <c r="C23" s="10">
        <f>SUM(C21:C22)</f>
        <v>10000</v>
      </c>
      <c r="D23" s="63">
        <f>E23/C23</f>
        <v>30.9</v>
      </c>
      <c r="E23" s="10">
        <f t="shared" ref="E23" si="3">SUM(E21:E22)</f>
        <v>309000</v>
      </c>
      <c r="F23" s="10">
        <f t="shared" ref="F23" si="4">SUM(F21:F22)</f>
        <v>618.00000000000011</v>
      </c>
      <c r="G23" s="10">
        <f t="shared" ref="G23" si="5">SUM(G21:G22)</f>
        <v>18.540000000000003</v>
      </c>
      <c r="H23" s="10">
        <f t="shared" ref="H23" si="6">SUM(H21:H22)</f>
        <v>3.0900000000000007</v>
      </c>
      <c r="I23" s="10">
        <f t="shared" ref="I23" si="7">SUM(I21:I22)</f>
        <v>44.774100000000011</v>
      </c>
      <c r="J23" s="10">
        <f t="shared" ref="J23" si="8">SUM(J21:J22)</f>
        <v>309684.40409999999</v>
      </c>
    </row>
    <row r="25" spans="1:15">
      <c r="A25" s="49">
        <v>45243</v>
      </c>
      <c r="B25" s="15" t="s">
        <v>1</v>
      </c>
      <c r="C25" s="16">
        <v>800</v>
      </c>
      <c r="D25" s="41">
        <v>25.5</v>
      </c>
      <c r="E25" s="68">
        <f>C25*D25</f>
        <v>20400</v>
      </c>
      <c r="F25" s="18">
        <f>E25*0.002</f>
        <v>40.800000000000004</v>
      </c>
      <c r="G25" s="18">
        <f>E25*0.00006</f>
        <v>1.224</v>
      </c>
      <c r="H25" s="18">
        <f>E25*0.00001</f>
        <v>0.20400000000000001</v>
      </c>
      <c r="I25" s="18">
        <f>(F25+G25+H25)*0.07</f>
        <v>2.9559600000000006</v>
      </c>
      <c r="J25" s="68">
        <f>E25+F25+I25+G25+H25</f>
        <v>20445.183959999998</v>
      </c>
    </row>
    <row r="26" spans="1:15">
      <c r="A26" s="49">
        <v>45251</v>
      </c>
      <c r="B26" s="15" t="s">
        <v>3</v>
      </c>
      <c r="C26" s="16">
        <f>C25</f>
        <v>800</v>
      </c>
      <c r="D26" s="26">
        <v>28.25</v>
      </c>
      <c r="E26" s="17">
        <f>C26*D26</f>
        <v>22600</v>
      </c>
      <c r="F26" s="27">
        <f>E26*0.002</f>
        <v>45.2</v>
      </c>
      <c r="G26" s="26">
        <f>E26*0.000068</f>
        <v>1.5367999999999999</v>
      </c>
      <c r="H26" s="26">
        <f>E26*0.00001</f>
        <v>0.22600000000000001</v>
      </c>
      <c r="I26" s="26">
        <f>(F26+G26+H26)*0.07</f>
        <v>3.2873960000000002</v>
      </c>
      <c r="J26" s="26">
        <f>E26-F26-G26-H26-I26</f>
        <v>22549.749803999999</v>
      </c>
      <c r="M26" s="21"/>
    </row>
    <row r="27" spans="1:15">
      <c r="A27" s="69"/>
      <c r="B27" s="30">
        <f>(D26-D25)/D25</f>
        <v>0.10784313725490197</v>
      </c>
      <c r="C27" s="16"/>
      <c r="D27" s="17"/>
      <c r="E27" s="18">
        <f>E26-E25</f>
        <v>2200</v>
      </c>
      <c r="F27" s="18"/>
      <c r="G27" s="18"/>
      <c r="H27" s="18"/>
      <c r="I27" s="18"/>
      <c r="J27" s="18">
        <f>J26-J25</f>
        <v>2104.5658440000007</v>
      </c>
      <c r="M27" s="21"/>
    </row>
    <row r="28" spans="1:15">
      <c r="A28" s="49">
        <v>45447</v>
      </c>
      <c r="B28" s="15" t="s">
        <v>1</v>
      </c>
      <c r="C28" s="16">
        <v>1800</v>
      </c>
      <c r="D28" s="41">
        <v>13.9</v>
      </c>
      <c r="E28" s="68">
        <f>C28*D28</f>
        <v>25020</v>
      </c>
      <c r="F28" s="18">
        <f>E28*0.002</f>
        <v>50.04</v>
      </c>
      <c r="G28" s="18">
        <f>E28*0.00006</f>
        <v>1.5012000000000001</v>
      </c>
      <c r="H28" s="18">
        <f>E28*0.00001</f>
        <v>0.25020000000000003</v>
      </c>
      <c r="I28" s="18">
        <f>(F28+G28+H28)*0.07</f>
        <v>3.6253980000000001</v>
      </c>
      <c r="J28" s="68">
        <f>E28+F28+I28+G28+H28</f>
        <v>25075.416797999998</v>
      </c>
    </row>
    <row r="29" spans="1:15">
      <c r="A29" s="49">
        <v>45448</v>
      </c>
      <c r="B29" s="15" t="s">
        <v>3</v>
      </c>
      <c r="C29" s="16">
        <f>C28</f>
        <v>1800</v>
      </c>
      <c r="D29" s="26">
        <v>14.6</v>
      </c>
      <c r="E29" s="17">
        <f>C29*D29</f>
        <v>26280</v>
      </c>
      <c r="F29" s="27">
        <f>E29*0.002</f>
        <v>52.56</v>
      </c>
      <c r="G29" s="26">
        <f>E29*0.000068</f>
        <v>1.78704</v>
      </c>
      <c r="H29" s="26">
        <f>E29*0.00001</f>
        <v>0.26280000000000003</v>
      </c>
      <c r="I29" s="26">
        <f>(F29+G29+H29)*0.07</f>
        <v>3.8226888000000003</v>
      </c>
      <c r="J29" s="26">
        <f>E29-F29-G29-H29-I29</f>
        <v>26221.5674712</v>
      </c>
      <c r="M29" s="21"/>
    </row>
    <row r="30" spans="1:15">
      <c r="A30" s="69"/>
      <c r="B30" s="30">
        <f>(D29-D28)/D28</f>
        <v>5.0359712230215778E-2</v>
      </c>
      <c r="C30" s="16"/>
      <c r="D30" s="17"/>
      <c r="E30" s="18">
        <f>E29-E28</f>
        <v>1260</v>
      </c>
      <c r="F30" s="18"/>
      <c r="G30" s="18"/>
      <c r="H30" s="18"/>
      <c r="I30" s="18"/>
      <c r="J30" s="18">
        <f>J29-J28</f>
        <v>1146.1506732000016</v>
      </c>
      <c r="M30" s="21"/>
    </row>
    <row r="31" spans="1:15">
      <c r="A31" s="49">
        <v>45496</v>
      </c>
      <c r="B31" s="15" t="s">
        <v>1</v>
      </c>
      <c r="C31" s="16">
        <v>1500</v>
      </c>
      <c r="D31" s="101">
        <v>11.5</v>
      </c>
      <c r="E31" s="68">
        <f>C31*D31</f>
        <v>17250</v>
      </c>
      <c r="F31" s="18">
        <f>E31*0.002</f>
        <v>34.5</v>
      </c>
      <c r="G31" s="18">
        <f>E31*0.00006</f>
        <v>1.0349999999999999</v>
      </c>
      <c r="H31" s="18">
        <f>E31*0.00001</f>
        <v>0.17250000000000001</v>
      </c>
      <c r="I31" s="18">
        <f>(F31+G31+H31)*0.07</f>
        <v>2.4995249999999998</v>
      </c>
      <c r="J31" s="68">
        <f>E31+F31+I31+G31+H31</f>
        <v>17288.207025</v>
      </c>
    </row>
    <row r="32" spans="1:15">
      <c r="A32" s="49">
        <v>45526</v>
      </c>
      <c r="B32" s="15" t="s">
        <v>3</v>
      </c>
      <c r="C32" s="16">
        <f>C31</f>
        <v>1500</v>
      </c>
      <c r="D32" s="26">
        <v>14.9</v>
      </c>
      <c r="E32" s="17">
        <f>C32*D32</f>
        <v>22350</v>
      </c>
      <c r="F32" s="27">
        <f>E32*0.002</f>
        <v>44.7</v>
      </c>
      <c r="G32" s="26">
        <f>E32*0.000068</f>
        <v>1.5198</v>
      </c>
      <c r="H32" s="26">
        <f>E32*0.00001</f>
        <v>0.22350000000000003</v>
      </c>
      <c r="I32" s="26">
        <f>(F32+G32+H32)*0.07</f>
        <v>3.2510310000000007</v>
      </c>
      <c r="J32" s="26">
        <f>E32-F32-G32-H32-I32</f>
        <v>22300.305669000001</v>
      </c>
      <c r="M32" s="21"/>
    </row>
    <row r="33" spans="1:13">
      <c r="A33" s="69"/>
      <c r="B33" s="30">
        <f>(D32-D31)/D31</f>
        <v>0.29565217391304349</v>
      </c>
      <c r="C33" s="16"/>
      <c r="D33" s="17"/>
      <c r="E33" s="18">
        <f>E32-E31</f>
        <v>5100</v>
      </c>
      <c r="F33" s="18"/>
      <c r="G33" s="18"/>
      <c r="H33" s="18"/>
      <c r="I33" s="18"/>
      <c r="J33" s="18">
        <f>J32-J31</f>
        <v>5012.0986440000015</v>
      </c>
      <c r="M33" s="21"/>
    </row>
    <row r="34" spans="1:13" s="4" customFormat="1">
      <c r="A34" s="49">
        <v>45471</v>
      </c>
      <c r="B34" s="15" t="s">
        <v>1</v>
      </c>
      <c r="C34" s="16">
        <v>1800</v>
      </c>
      <c r="D34" s="101">
        <v>13</v>
      </c>
      <c r="E34" s="68">
        <f>C34*D34</f>
        <v>23400</v>
      </c>
      <c r="F34" s="18">
        <f>E34*0.002</f>
        <v>46.800000000000004</v>
      </c>
      <c r="G34" s="18">
        <f>E34*0.00006</f>
        <v>1.4040000000000001</v>
      </c>
      <c r="H34" s="18">
        <f>E34*0.00001</f>
        <v>0.23400000000000001</v>
      </c>
      <c r="I34" s="18">
        <f>(F34+G34+H34)*0.07</f>
        <v>3.3906600000000009</v>
      </c>
      <c r="J34" s="68">
        <f>E34+F34+I34+G34+H34</f>
        <v>23451.828659999999</v>
      </c>
      <c r="M34" s="7"/>
    </row>
    <row r="35" spans="1:13" s="4" customFormat="1">
      <c r="A35" s="49">
        <v>45531</v>
      </c>
      <c r="B35" s="15" t="s">
        <v>3</v>
      </c>
      <c r="C35" s="16">
        <f>C34</f>
        <v>1800</v>
      </c>
      <c r="D35" s="26">
        <v>16.399999999999999</v>
      </c>
      <c r="E35" s="17">
        <f>C35*D35</f>
        <v>29519.999999999996</v>
      </c>
      <c r="F35" s="27">
        <f>E35*0.002</f>
        <v>59.039999999999992</v>
      </c>
      <c r="G35" s="26">
        <f>E35*0.000068</f>
        <v>2.0073599999999998</v>
      </c>
      <c r="H35" s="26">
        <f>E35*0.00001</f>
        <v>0.29519999999999996</v>
      </c>
      <c r="I35" s="26">
        <f>(F35+G35+H35)*0.07</f>
        <v>4.2939791999999999</v>
      </c>
      <c r="J35" s="26">
        <f>E35-F35-G35-H35-I35</f>
        <v>29454.363460799996</v>
      </c>
    </row>
    <row r="36" spans="1:13" s="4" customFormat="1">
      <c r="A36" s="69"/>
      <c r="B36" s="30">
        <f>(D35-D34)/D34</f>
        <v>0.26153846153846144</v>
      </c>
      <c r="C36" s="16"/>
      <c r="D36" s="17"/>
      <c r="E36" s="18">
        <f>E35-E34</f>
        <v>6119.9999999999964</v>
      </c>
      <c r="F36" s="18"/>
      <c r="G36" s="18"/>
      <c r="H36" s="18"/>
      <c r="I36" s="18"/>
      <c r="J36" s="18">
        <f>J35-J34</f>
        <v>6002.5348007999964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D24" sqref="D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8" style="1" bestFit="1" customWidth="1"/>
    <col min="5" max="5" width="11.21875" style="1" customWidth="1"/>
    <col min="6" max="6" width="8.88671875" style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1</v>
      </c>
      <c r="C23" s="10">
        <v>1000</v>
      </c>
      <c r="D23" s="61">
        <v>21</v>
      </c>
      <c r="E23" s="20">
        <f>C23*D23</f>
        <v>21000</v>
      </c>
      <c r="F23" s="20">
        <f>E23*0.002</f>
        <v>42</v>
      </c>
      <c r="G23" s="20">
        <f>E23*0.00006</f>
        <v>1.26</v>
      </c>
      <c r="H23" s="20">
        <f>E23*0.00001</f>
        <v>0.21000000000000002</v>
      </c>
      <c r="I23" s="20">
        <f>(F23+G23+H23)*0.07</f>
        <v>3.0429000000000004</v>
      </c>
      <c r="J23" s="20">
        <f>E23+F23+I23+G23+H23</f>
        <v>21046.512899999998</v>
      </c>
      <c r="K23" s="11"/>
      <c r="L23" s="12"/>
    </row>
    <row r="24" spans="1:15" s="21" customFormat="1">
      <c r="A24" s="87"/>
      <c r="B24" s="25">
        <f>(D23-D22)/D22</f>
        <v>-0.67567567567567566</v>
      </c>
      <c r="C24" s="22">
        <f>SUM(C22:C23)</f>
        <v>7000</v>
      </c>
      <c r="D24" s="100">
        <f>E24/C24</f>
        <v>58.5</v>
      </c>
      <c r="E24" s="22">
        <f t="shared" ref="E24:J24" si="11">SUM(E22:E23)</f>
        <v>409500</v>
      </c>
      <c r="F24" s="22">
        <f t="shared" si="11"/>
        <v>819</v>
      </c>
      <c r="G24" s="22">
        <f t="shared" si="11"/>
        <v>26.919599999999999</v>
      </c>
      <c r="H24" s="22">
        <f t="shared" si="11"/>
        <v>4.0950000000000006</v>
      </c>
      <c r="I24" s="22">
        <f t="shared" si="11"/>
        <v>59.501022000000006</v>
      </c>
      <c r="J24" s="22">
        <f t="shared" si="11"/>
        <v>410409.51562199998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33203125" style="21" customWidth="1"/>
    <col min="3" max="3" width="7.33203125" style="21" bestFit="1" customWidth="1"/>
    <col min="4" max="4" width="7.5546875" style="21" bestFit="1" customWidth="1"/>
    <col min="5" max="5" width="12.44140625" style="21" bestFit="1" customWidth="1"/>
    <col min="6" max="6" width="10" style="21" bestFit="1" customWidth="1"/>
    <col min="7" max="7" width="7.33203125" style="21" customWidth="1"/>
    <col min="8" max="8" width="6.33203125" style="21" customWidth="1"/>
    <col min="9" max="9" width="7.33203125" style="21" customWidth="1"/>
    <col min="10" max="10" width="10.44140625" style="21" bestFit="1" customWidth="1"/>
    <col min="11" max="16384" width="8.88671875" style="21"/>
  </cols>
  <sheetData>
    <row r="1" spans="1:13">
      <c r="B1" s="21" t="s">
        <v>25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26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26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1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1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1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3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abSelected="1" workbookViewId="0">
      <selection activeCell="C10" sqref="C10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45076</v>
      </c>
      <c r="B10" s="13" t="s">
        <v>1</v>
      </c>
      <c r="C10" s="10">
        <v>6000</v>
      </c>
      <c r="D10" s="46">
        <v>4.7</v>
      </c>
      <c r="E10" s="20">
        <f>C10*D10</f>
        <v>28200</v>
      </c>
      <c r="F10" s="20">
        <f>E10*0.002</f>
        <v>56.4</v>
      </c>
      <c r="G10" s="20">
        <f>E10*0.00006</f>
        <v>1.6919999999999999</v>
      </c>
      <c r="H10" s="20">
        <f>E10*0.00001</f>
        <v>0.28200000000000003</v>
      </c>
      <c r="I10" s="20">
        <f>(F10+G10+H10)*0.07</f>
        <v>4.0861799999999997</v>
      </c>
      <c r="J10" s="20">
        <f>E10+F10+I10+G10+H10</f>
        <v>28262.460179999998</v>
      </c>
    </row>
    <row r="11" spans="1:13" s="1" customFormat="1">
      <c r="A11" s="55"/>
      <c r="B11" s="12">
        <f>(D10-D9)/D9</f>
        <v>-0.36912751677852346</v>
      </c>
      <c r="C11" s="10">
        <f>SUM(C9:C10)</f>
        <v>33000</v>
      </c>
      <c r="D11" s="63">
        <f>E11/C11</f>
        <v>6.95</v>
      </c>
      <c r="E11" s="10">
        <f t="shared" ref="E11:J11" si="3">SUM(E9:E10)</f>
        <v>229350</v>
      </c>
      <c r="F11" s="10">
        <f t="shared" si="3"/>
        <v>458.7</v>
      </c>
      <c r="G11" s="10">
        <f t="shared" si="3"/>
        <v>13.761000000000001</v>
      </c>
      <c r="H11" s="10">
        <f t="shared" si="3"/>
        <v>2.2935000000000003</v>
      </c>
      <c r="I11" s="10">
        <f t="shared" si="3"/>
        <v>33.232815000000009</v>
      </c>
      <c r="J11" s="10">
        <f t="shared" si="3"/>
        <v>229857.98731499998</v>
      </c>
    </row>
    <row r="12" spans="1:13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3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28</v>
      </c>
      <c r="L20" s="13"/>
      <c r="M20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2"/>
  <sheetViews>
    <sheetView workbookViewId="0">
      <selection activeCell="D12" sqref="D12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29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2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1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9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49">
        <v>45705</v>
      </c>
      <c r="B9" s="15" t="s">
        <v>1</v>
      </c>
      <c r="C9" s="16">
        <v>10000</v>
      </c>
      <c r="D9" s="41">
        <v>2.9</v>
      </c>
      <c r="E9" s="68">
        <f>C9*D9</f>
        <v>29000</v>
      </c>
      <c r="F9" s="18">
        <f>E9*0.002</f>
        <v>58</v>
      </c>
      <c r="G9" s="18">
        <f>E9*0.00006</f>
        <v>1.74</v>
      </c>
      <c r="H9" s="18">
        <f>E9*0.00001</f>
        <v>0.29000000000000004</v>
      </c>
      <c r="I9" s="18">
        <f>(F9+G9+H9)*0.07</f>
        <v>4.2021000000000006</v>
      </c>
      <c r="J9" s="68">
        <f>E9+F9+I9+G9+H9</f>
        <v>29064.232100000001</v>
      </c>
      <c r="K9" s="21"/>
      <c r="L9" s="21"/>
      <c r="M9" s="25"/>
      <c r="N9" s="21"/>
      <c r="O9" s="21"/>
    </row>
    <row r="10" spans="1:15" s="62" customFormat="1" ht="21">
      <c r="A10" s="49"/>
      <c r="B10" s="30">
        <f>(D9-D8)/D8</f>
        <v>-0.72115384615384615</v>
      </c>
      <c r="C10" s="16">
        <f>SUM(C8:C9)</f>
        <v>60000</v>
      </c>
      <c r="D10" s="109">
        <f>E10/C10</f>
        <v>9.15</v>
      </c>
      <c r="E10" s="16">
        <f t="shared" ref="E10:J10" si="2">SUM(E8:E9)</f>
        <v>549000</v>
      </c>
      <c r="F10" s="16">
        <f t="shared" si="2"/>
        <v>1098</v>
      </c>
      <c r="G10" s="16">
        <f t="shared" si="2"/>
        <v>32.940000000000005</v>
      </c>
      <c r="H10" s="16">
        <f t="shared" si="2"/>
        <v>5.49</v>
      </c>
      <c r="I10" s="16">
        <f t="shared" si="2"/>
        <v>79.5501</v>
      </c>
      <c r="J10" s="16">
        <f t="shared" si="2"/>
        <v>550215.98009999993</v>
      </c>
      <c r="K10" s="21"/>
      <c r="L10" s="21"/>
      <c r="M10" s="25"/>
      <c r="N10" s="21"/>
      <c r="O10" s="21"/>
    </row>
    <row r="11" spans="1:15" s="62" customFormat="1" ht="21">
      <c r="A11" s="55">
        <v>45705</v>
      </c>
      <c r="B11" s="13" t="s">
        <v>1</v>
      </c>
      <c r="C11" s="10">
        <v>10000</v>
      </c>
      <c r="D11" s="46">
        <v>2.5</v>
      </c>
      <c r="E11" s="61">
        <f>C11*D11</f>
        <v>25000</v>
      </c>
      <c r="F11" s="20">
        <f>E11*0.002</f>
        <v>50</v>
      </c>
      <c r="G11" s="20">
        <f>E11*0.00006</f>
        <v>1.5</v>
      </c>
      <c r="H11" s="20">
        <f>E11*0.00001</f>
        <v>0.25</v>
      </c>
      <c r="I11" s="20">
        <f>(F11+G11+H11)*0.07</f>
        <v>3.6225000000000005</v>
      </c>
      <c r="J11" s="61">
        <f>E11+F11+I11+G11+H11</f>
        <v>25055.372500000001</v>
      </c>
      <c r="K11" s="21"/>
      <c r="L11" s="21"/>
      <c r="M11" s="25"/>
      <c r="N11" s="21"/>
      <c r="O11" s="21"/>
    </row>
    <row r="12" spans="1:15" s="62" customFormat="1" ht="21">
      <c r="A12" s="55"/>
      <c r="B12" s="12">
        <f>(D11-D10)/D10</f>
        <v>-0.72677595628415304</v>
      </c>
      <c r="C12" s="10">
        <f>SUM(C10:C11)</f>
        <v>70000</v>
      </c>
      <c r="D12" s="108">
        <f>E12/C12</f>
        <v>8.1999999999999993</v>
      </c>
      <c r="E12" s="10">
        <f t="shared" ref="E12:J12" si="3">SUM(E10:E11)</f>
        <v>574000</v>
      </c>
      <c r="F12" s="10">
        <f t="shared" si="3"/>
        <v>1148</v>
      </c>
      <c r="G12" s="10">
        <f t="shared" si="3"/>
        <v>34.440000000000005</v>
      </c>
      <c r="H12" s="10">
        <f t="shared" si="3"/>
        <v>5.74</v>
      </c>
      <c r="I12" s="10">
        <f t="shared" si="3"/>
        <v>83.172600000000003</v>
      </c>
      <c r="J12" s="10">
        <f t="shared" si="3"/>
        <v>575271.35259999998</v>
      </c>
      <c r="K12" s="21"/>
      <c r="L12" s="21"/>
      <c r="M12" s="25"/>
      <c r="N12" s="21"/>
      <c r="O12" s="21"/>
    </row>
    <row r="13" spans="1:15" s="62" customFormat="1" ht="21">
      <c r="A13" s="55"/>
      <c r="B13" s="12"/>
      <c r="C13" s="10"/>
      <c r="D13" s="63"/>
      <c r="E13" s="10"/>
      <c r="F13" s="10"/>
      <c r="G13" s="10"/>
      <c r="H13" s="10"/>
      <c r="I13" s="10"/>
      <c r="J13" s="10"/>
      <c r="K13" s="21"/>
      <c r="L13" s="21"/>
      <c r="M13" s="25"/>
      <c r="N13" s="21"/>
      <c r="O13" s="21"/>
    </row>
    <row r="14" spans="1:15" s="1" customFormat="1">
      <c r="A14" s="49">
        <v>45063</v>
      </c>
      <c r="B14" s="15" t="s">
        <v>1</v>
      </c>
      <c r="C14" s="16">
        <v>3000</v>
      </c>
      <c r="D14" s="41">
        <v>10.199999999999999</v>
      </c>
      <c r="E14" s="18">
        <f>C14*D14</f>
        <v>30599.999999999996</v>
      </c>
      <c r="F14" s="18">
        <f>E14*0.002</f>
        <v>61.199999999999996</v>
      </c>
      <c r="G14" s="18">
        <f>E14*0.00006</f>
        <v>1.8359999999999999</v>
      </c>
      <c r="H14" s="18">
        <f>E14*0.00001</f>
        <v>0.30599999999999999</v>
      </c>
      <c r="I14" s="18">
        <f>(F14+G14+H14)*0.07</f>
        <v>4.4339399999999998</v>
      </c>
      <c r="J14" s="18">
        <f>E14+F14+I14+G14+H14</f>
        <v>30667.775939999996</v>
      </c>
    </row>
    <row r="15" spans="1:15" s="1" customFormat="1">
      <c r="A15" s="49">
        <v>45086</v>
      </c>
      <c r="B15" s="15" t="s">
        <v>3</v>
      </c>
      <c r="C15" s="16">
        <f>C14</f>
        <v>3000</v>
      </c>
      <c r="D15" s="26">
        <v>11.2</v>
      </c>
      <c r="E15" s="17">
        <f>C15*D15</f>
        <v>33600</v>
      </c>
      <c r="F15" s="27">
        <f>E15*0.002</f>
        <v>67.2</v>
      </c>
      <c r="G15" s="26">
        <f>E15*0.000068</f>
        <v>2.2848000000000002</v>
      </c>
      <c r="H15" s="26">
        <f>E15*0.00001</f>
        <v>0.33600000000000002</v>
      </c>
      <c r="I15" s="26">
        <f>(F15+G15+H15)*0.07</f>
        <v>4.8874560000000011</v>
      </c>
      <c r="J15" s="26">
        <f>E15-F15-G15-H15-I15</f>
        <v>33525.291744000002</v>
      </c>
    </row>
    <row r="16" spans="1:15" s="1" customFormat="1">
      <c r="A16" s="49" t="s">
        <v>4</v>
      </c>
      <c r="B16" s="12">
        <f>(D15-D14)/D14</f>
        <v>9.8039215686274522E-2</v>
      </c>
      <c r="C16" s="16"/>
      <c r="D16" s="17"/>
      <c r="E16" s="18">
        <f>E15-E14</f>
        <v>3000.0000000000036</v>
      </c>
      <c r="F16" s="18"/>
      <c r="G16" s="18"/>
      <c r="H16" s="18"/>
      <c r="I16" s="18"/>
      <c r="J16" s="18">
        <f>J15-J14</f>
        <v>2857.515804000006</v>
      </c>
    </row>
    <row r="17" spans="1:15" s="1" customFormat="1">
      <c r="A17" s="49">
        <v>45489</v>
      </c>
      <c r="B17" s="15" t="s">
        <v>1</v>
      </c>
      <c r="C17" s="16">
        <v>3000</v>
      </c>
      <c r="D17" s="41">
        <v>4.5999999999999996</v>
      </c>
      <c r="E17" s="68">
        <f>C17*D17</f>
        <v>13799.999999999998</v>
      </c>
      <c r="F17" s="18">
        <f>E17*0.002</f>
        <v>27.599999999999998</v>
      </c>
      <c r="G17" s="18">
        <f>E17*0.00006</f>
        <v>0.82799999999999996</v>
      </c>
      <c r="H17" s="18">
        <f>E17*0.00001</f>
        <v>0.13799999999999998</v>
      </c>
      <c r="I17" s="18">
        <f>(F17+G17+H17)*0.07</f>
        <v>1.9996200000000002</v>
      </c>
      <c r="J17" s="68">
        <f>E17+F17+I17+G17+H17</f>
        <v>13830.565619999999</v>
      </c>
      <c r="K17" s="21"/>
      <c r="L17" s="21"/>
      <c r="M17" s="25"/>
      <c r="N17" s="21"/>
      <c r="O17" s="21"/>
    </row>
    <row r="18" spans="1:15" s="1" customFormat="1" ht="12.6" customHeight="1">
      <c r="A18" s="49">
        <v>45541</v>
      </c>
      <c r="B18" s="15" t="s">
        <v>3</v>
      </c>
      <c r="C18" s="16">
        <f>C17</f>
        <v>3000</v>
      </c>
      <c r="D18" s="26">
        <v>5.6</v>
      </c>
      <c r="E18" s="17">
        <f>C18*D18</f>
        <v>16800</v>
      </c>
      <c r="F18" s="27">
        <f>E18*0.002</f>
        <v>33.6</v>
      </c>
      <c r="G18" s="26">
        <f>E18*0.000068</f>
        <v>1.1424000000000001</v>
      </c>
      <c r="H18" s="26">
        <f>E18*0.00001</f>
        <v>0.16800000000000001</v>
      </c>
      <c r="I18" s="26">
        <f>(F18+G18+H18)*0.07</f>
        <v>2.4437280000000006</v>
      </c>
      <c r="J18" s="26">
        <f>E18-F18-G18-H18-I18</f>
        <v>16762.645872000001</v>
      </c>
    </row>
    <row r="19" spans="1:15" s="31" customFormat="1" ht="18.600000000000001">
      <c r="A19" s="49" t="s">
        <v>4</v>
      </c>
      <c r="B19" s="30">
        <f>(D18-D17)/D17</f>
        <v>0.21739130434782611</v>
      </c>
      <c r="C19" s="16"/>
      <c r="D19" s="17"/>
      <c r="E19" s="18">
        <f>E18-E17</f>
        <v>3000.0000000000018</v>
      </c>
      <c r="F19" s="18"/>
      <c r="G19" s="18"/>
      <c r="H19" s="18"/>
      <c r="I19" s="18"/>
      <c r="J19" s="18">
        <f>J18-J17</f>
        <v>2932.0802520000016</v>
      </c>
      <c r="K19" s="1"/>
      <c r="L19" s="1"/>
      <c r="M19" s="1"/>
      <c r="N19" s="1"/>
      <c r="O19" s="1"/>
    </row>
    <row r="20" spans="1:15">
      <c r="A20" s="49">
        <v>45561</v>
      </c>
      <c r="B20" s="15" t="s">
        <v>1</v>
      </c>
      <c r="C20" s="16">
        <v>5000</v>
      </c>
      <c r="D20" s="41">
        <v>5</v>
      </c>
      <c r="E20" s="68">
        <f>C20*D20</f>
        <v>25000</v>
      </c>
      <c r="F20" s="18">
        <f>E20*0.002</f>
        <v>50</v>
      </c>
      <c r="G20" s="18">
        <f>E20*0.00006</f>
        <v>1.5</v>
      </c>
      <c r="H20" s="18">
        <f>E20*0.00001</f>
        <v>0.25</v>
      </c>
      <c r="I20" s="18">
        <f>(F20+G20+H20)*0.07</f>
        <v>3.6225000000000005</v>
      </c>
      <c r="J20" s="68">
        <f>E20+F20+I20+G20+H20</f>
        <v>25055.372500000001</v>
      </c>
    </row>
    <row r="21" spans="1:15">
      <c r="A21" s="55">
        <v>45541</v>
      </c>
      <c r="B21" s="13" t="s">
        <v>3</v>
      </c>
      <c r="C21" s="10">
        <f>C20</f>
        <v>5000</v>
      </c>
      <c r="D21" s="34">
        <v>5.6</v>
      </c>
      <c r="E21" s="11">
        <f>C21*D21</f>
        <v>28000</v>
      </c>
      <c r="F21" s="35">
        <f>E21*0.002</f>
        <v>56</v>
      </c>
      <c r="G21" s="34">
        <f>E21*0.000068</f>
        <v>1.9039999999999999</v>
      </c>
      <c r="H21" s="34">
        <f>E21*0.00001</f>
        <v>0.28000000000000003</v>
      </c>
      <c r="I21" s="34">
        <f>(F21+G21+H21)*0.07</f>
        <v>4.0728800000000005</v>
      </c>
      <c r="J21" s="34">
        <f>E21-F21-G21-H21-I21</f>
        <v>27937.743120000003</v>
      </c>
      <c r="K21" s="1"/>
      <c r="L21" s="1"/>
      <c r="M21" s="1"/>
      <c r="N21" s="1"/>
      <c r="O21" s="1"/>
    </row>
    <row r="22" spans="1:15">
      <c r="A22" s="55" t="s">
        <v>4</v>
      </c>
      <c r="B22" s="12">
        <f>(D21-D20)/D20</f>
        <v>0.11999999999999993</v>
      </c>
      <c r="C22" s="10"/>
      <c r="D22" s="11"/>
      <c r="E22" s="20">
        <f>E21-E20</f>
        <v>3000</v>
      </c>
      <c r="F22" s="20"/>
      <c r="G22" s="20"/>
      <c r="H22" s="20"/>
      <c r="I22" s="20"/>
      <c r="J22" s="20">
        <f>J21-J20</f>
        <v>2882.3706200000015</v>
      </c>
      <c r="K22" s="1"/>
      <c r="L22" s="1"/>
      <c r="M22" s="1"/>
      <c r="N22" s="1"/>
      <c r="O22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1</v>
      </c>
      <c r="C3" s="10">
        <v>1800</v>
      </c>
      <c r="D3" s="46">
        <v>7.5</v>
      </c>
      <c r="E3" s="20">
        <f>C3*D3</f>
        <v>13500</v>
      </c>
      <c r="F3" s="20">
        <f>E3*0.002</f>
        <v>27</v>
      </c>
      <c r="G3" s="20">
        <f>E3*0.00006</f>
        <v>0.81</v>
      </c>
      <c r="H3" s="20">
        <f>E3*0.00001</f>
        <v>0.13500000000000001</v>
      </c>
      <c r="I3" s="20">
        <f>(F3+G3+H3)*0.07</f>
        <v>1.9561500000000003</v>
      </c>
      <c r="J3" s="20">
        <f>E3+F3+I3+G3+H3</f>
        <v>13529.90115</v>
      </c>
    </row>
    <row r="4" spans="1:13" s="1" customFormat="1">
      <c r="A4" s="55"/>
      <c r="B4" s="12">
        <f>(D3-D2)/D2</f>
        <v>-0.34210526315789475</v>
      </c>
      <c r="C4" s="10">
        <f>SUM(C2:C3)</f>
        <v>5400</v>
      </c>
      <c r="D4" s="63">
        <f>E4/C4</f>
        <v>10.1</v>
      </c>
      <c r="E4" s="10">
        <f t="shared" ref="E4:J4" si="0">SUM(E2:E3)</f>
        <v>54540</v>
      </c>
      <c r="F4" s="10">
        <f t="shared" si="0"/>
        <v>109.08</v>
      </c>
      <c r="G4" s="10">
        <f t="shared" si="0"/>
        <v>3.2724000000000002</v>
      </c>
      <c r="H4" s="10">
        <f t="shared" si="0"/>
        <v>0.54540000000000011</v>
      </c>
      <c r="I4" s="10">
        <f t="shared" si="0"/>
        <v>7.9028460000000003</v>
      </c>
      <c r="J4" s="10">
        <f t="shared" si="0"/>
        <v>54660.800645999996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600000000000001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34" workbookViewId="0">
      <selection activeCell="D34" sqref="D34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0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0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0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3000</v>
      </c>
      <c r="D33" s="11">
        <v>21.3</v>
      </c>
      <c r="E33" s="20">
        <f>C33*D33</f>
        <v>63900</v>
      </c>
      <c r="F33" s="20">
        <f>E33*0.002</f>
        <v>127.8</v>
      </c>
      <c r="G33" s="20">
        <f>E33*0.000068</f>
        <v>4.3452000000000002</v>
      </c>
      <c r="H33" s="20">
        <f>E33*0.00001</f>
        <v>0.63900000000000001</v>
      </c>
      <c r="I33" s="20">
        <f>(F33+G33+H33)*0.07</f>
        <v>9.2948940000000011</v>
      </c>
      <c r="J33" s="20">
        <f>E33+F33+I33+G33+H33</f>
        <v>64042.079094000008</v>
      </c>
      <c r="K33" s="21">
        <v>0.75</v>
      </c>
    </row>
    <row r="34" spans="1:14">
      <c r="B34" s="25">
        <f>(D33-D32)/D32</f>
        <v>-0.45032258064516129</v>
      </c>
      <c r="C34" s="22">
        <f>SUM(C32:C33)</f>
        <v>30000</v>
      </c>
      <c r="D34" s="64">
        <f>E34/C34</f>
        <v>37.005000000000003</v>
      </c>
      <c r="E34" s="22">
        <f t="shared" ref="E34:J34" si="12">SUM(E32:E33)</f>
        <v>1110150</v>
      </c>
      <c r="F34" s="22">
        <f t="shared" si="12"/>
        <v>2220.3000000000002</v>
      </c>
      <c r="G34" s="22">
        <f t="shared" si="12"/>
        <v>75.490200000000016</v>
      </c>
      <c r="H34" s="22">
        <f t="shared" si="12"/>
        <v>11.1015</v>
      </c>
      <c r="I34" s="22">
        <f t="shared" si="12"/>
        <v>161.48241899999999</v>
      </c>
      <c r="J34" s="22">
        <f t="shared" si="12"/>
        <v>1112618.3741189998</v>
      </c>
      <c r="K34" s="25">
        <f>K33/D33</f>
        <v>3.5211267605633804E-2</v>
      </c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1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4">
      <c r="A42" s="55"/>
      <c r="B42" s="12">
        <f>J42/J40</f>
        <v>5.8346194435385655E-2</v>
      </c>
      <c r="C42" s="10"/>
      <c r="D42" s="11"/>
      <c r="E42" s="20">
        <f>E41-E40</f>
        <v>5250</v>
      </c>
      <c r="F42" s="20"/>
      <c r="G42" s="20"/>
      <c r="H42" s="20"/>
      <c r="I42" s="20"/>
      <c r="J42" s="20">
        <f>J41-J40</f>
        <v>4868.1207450000074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12" sqref="D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100</v>
      </c>
      <c r="D7" s="11">
        <v>188</v>
      </c>
      <c r="E7" s="20">
        <f>C7*D7</f>
        <v>18800</v>
      </c>
      <c r="F7" s="20">
        <f>E7*0.002</f>
        <v>37.6</v>
      </c>
      <c r="G7" s="20">
        <f>E7*0.00006</f>
        <v>1.1280000000000001</v>
      </c>
      <c r="H7" s="20">
        <f>E7*0.00001</f>
        <v>0.18800000000000003</v>
      </c>
      <c r="I7" s="20">
        <f>(F7+G7+H7)*0.07</f>
        <v>2.7241200000000005</v>
      </c>
      <c r="J7" s="20">
        <f>E7+F7+I7+G7+H7</f>
        <v>18841.640119999996</v>
      </c>
    </row>
    <row r="8" spans="1:13">
      <c r="B8" s="25">
        <f>(D7-D6)/D6</f>
        <v>-0.52763819095477382</v>
      </c>
      <c r="C8" s="22">
        <f>SUM(C6:C7)</f>
        <v>1000</v>
      </c>
      <c r="D8" s="67">
        <f>E8/C8</f>
        <v>377</v>
      </c>
      <c r="E8" s="22">
        <f t="shared" ref="E8:J8" si="2">SUM(E6:E7)</f>
        <v>377000</v>
      </c>
      <c r="F8" s="22">
        <f t="shared" si="2"/>
        <v>754</v>
      </c>
      <c r="G8" s="22">
        <f t="shared" si="2"/>
        <v>22.62</v>
      </c>
      <c r="H8" s="22">
        <f t="shared" si="2"/>
        <v>3.7700000000000009</v>
      </c>
      <c r="I8" s="22">
        <f t="shared" si="2"/>
        <v>54.627300000000005</v>
      </c>
      <c r="J8" s="22">
        <f t="shared" si="2"/>
        <v>377835.01730000001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C16" sqref="C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33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15000</v>
      </c>
      <c r="D13" s="63">
        <v>2.2400000000000002</v>
      </c>
      <c r="E13" s="20">
        <f>C13*D13</f>
        <v>33600</v>
      </c>
      <c r="F13" s="20">
        <f>E13*0.002</f>
        <v>67.2</v>
      </c>
      <c r="G13" s="20">
        <f>E13*0.00006</f>
        <v>2.016</v>
      </c>
      <c r="H13" s="20">
        <f>E13*0.00001</f>
        <v>0.33600000000000002</v>
      </c>
      <c r="I13" s="20">
        <f>(F13+G13+H13)*0.07</f>
        <v>4.868640000000001</v>
      </c>
      <c r="J13" s="20">
        <f>E13+F13+I13+G13+H13</f>
        <v>33674.420640000004</v>
      </c>
    </row>
    <row r="14" spans="1:13">
      <c r="B14" s="25">
        <f>(D13-D12)/D12</f>
        <v>-0.5</v>
      </c>
      <c r="C14" s="22">
        <f>SUM(C12:C13)</f>
        <v>120000</v>
      </c>
      <c r="D14" s="64">
        <f>E14/C14</f>
        <v>4.2</v>
      </c>
      <c r="E14" s="22">
        <f t="shared" ref="E14:J14" si="5">SUM(E12:E13)</f>
        <v>504000</v>
      </c>
      <c r="F14" s="22">
        <f t="shared" si="5"/>
        <v>1008</v>
      </c>
      <c r="G14" s="22">
        <f t="shared" si="5"/>
        <v>30.240000000000002</v>
      </c>
      <c r="H14" s="22">
        <f t="shared" si="5"/>
        <v>5.0400000000000009</v>
      </c>
      <c r="I14" s="22">
        <f t="shared" si="5"/>
        <v>73.029600000000002</v>
      </c>
      <c r="J14" s="22">
        <f t="shared" si="5"/>
        <v>505116.30960000004</v>
      </c>
    </row>
    <row r="15" spans="1:13">
      <c r="A15" s="66">
        <v>44693</v>
      </c>
      <c r="B15" s="13" t="s">
        <v>1</v>
      </c>
      <c r="C15" s="10">
        <v>8000</v>
      </c>
      <c r="D15" s="63">
        <v>1.96</v>
      </c>
      <c r="E15" s="20">
        <f>C15*D15</f>
        <v>15680</v>
      </c>
      <c r="F15" s="20">
        <f>E15*0.002</f>
        <v>31.36</v>
      </c>
      <c r="G15" s="20">
        <f>E15*0.00006</f>
        <v>0.94079999999999997</v>
      </c>
      <c r="H15" s="20">
        <f>E15*0.00001</f>
        <v>0.15680000000000002</v>
      </c>
      <c r="I15" s="20">
        <f>(F15+G15+H15)*0.07</f>
        <v>2.2720320000000003</v>
      </c>
      <c r="J15" s="20">
        <f>E15+F15+I15+G15+H15</f>
        <v>15714.729632000002</v>
      </c>
    </row>
    <row r="16" spans="1:13">
      <c r="B16" s="25">
        <f>(D15-D14)/D14</f>
        <v>-0.53333333333333333</v>
      </c>
      <c r="C16" s="22">
        <f>SUM(C14:C15)</f>
        <v>128000</v>
      </c>
      <c r="D16" s="64">
        <f>E16/C16</f>
        <v>4.0599999999999996</v>
      </c>
      <c r="E16" s="22">
        <f t="shared" ref="E16:J16" si="6">SUM(E14:E15)</f>
        <v>519680</v>
      </c>
      <c r="F16" s="22">
        <f t="shared" si="6"/>
        <v>1039.3599999999999</v>
      </c>
      <c r="G16" s="22">
        <f t="shared" si="6"/>
        <v>31.180800000000001</v>
      </c>
      <c r="H16" s="22">
        <f t="shared" si="6"/>
        <v>5.1968000000000005</v>
      </c>
      <c r="I16" s="22">
        <f t="shared" si="6"/>
        <v>75.301631999999998</v>
      </c>
      <c r="J16" s="22">
        <f t="shared" si="6"/>
        <v>520831.03923200001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C12" sqref="C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34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6.2</v>
      </c>
      <c r="E7" s="20">
        <f>C7*D7</f>
        <v>18600</v>
      </c>
      <c r="F7" s="20">
        <f>E7*0.002</f>
        <v>37.200000000000003</v>
      </c>
      <c r="G7" s="20">
        <f>E7*0.00006</f>
        <v>1.1160000000000001</v>
      </c>
      <c r="H7" s="20">
        <f>E7*0.00001</f>
        <v>0.18600000000000003</v>
      </c>
      <c r="I7" s="20">
        <f>(F7+G7+H7)*0.07</f>
        <v>2.6951400000000003</v>
      </c>
      <c r="J7" s="20">
        <f>E7+F7+I7+G7+H7</f>
        <v>18641.197140000004</v>
      </c>
    </row>
    <row r="8" spans="1:13" s="1" customFormat="1">
      <c r="A8" s="55"/>
      <c r="B8" s="12">
        <f>(D7-D6)/D6</f>
        <v>-0.75</v>
      </c>
      <c r="C8" s="10">
        <f>SUM(C6:C7)</f>
        <v>9000</v>
      </c>
      <c r="D8" s="63">
        <f>E8/C8</f>
        <v>18.600000000000001</v>
      </c>
      <c r="E8" s="10">
        <f t="shared" ref="E8:J8" si="2">SUM(E6:E7)</f>
        <v>167400</v>
      </c>
      <c r="F8" s="10">
        <f t="shared" si="2"/>
        <v>334.8</v>
      </c>
      <c r="G8" s="10">
        <f t="shared" si="2"/>
        <v>10.044</v>
      </c>
      <c r="H8" s="10">
        <f t="shared" si="2"/>
        <v>1.6739999999999999</v>
      </c>
      <c r="I8" s="10">
        <f t="shared" si="2"/>
        <v>24.256260000000005</v>
      </c>
      <c r="J8" s="10">
        <f t="shared" si="2"/>
        <v>167770.77426000001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8" workbookViewId="0">
      <selection activeCell="D21" sqref="D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35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10">SUM(E19:E20)</f>
        <v>450500</v>
      </c>
      <c r="F21" s="22">
        <f t="shared" si="10"/>
        <v>901</v>
      </c>
      <c r="G21" s="22">
        <f t="shared" si="10"/>
        <v>30.633999999999993</v>
      </c>
      <c r="H21" s="22">
        <f t="shared" si="10"/>
        <v>4.5049999999999999</v>
      </c>
      <c r="I21" s="22">
        <f t="shared" si="10"/>
        <v>65.529730000000001</v>
      </c>
      <c r="J21" s="22">
        <f t="shared" si="10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600000000000001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600000000000001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600000000000001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600000000000001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600000000000001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6"/>
  <sheetViews>
    <sheetView workbookViewId="0">
      <selection activeCell="D6" sqref="D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11.8867187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36</v>
      </c>
    </row>
    <row r="2" spans="1:11" s="19" customFormat="1" ht="15.6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45218</v>
      </c>
      <c r="B5" s="13" t="s">
        <v>1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3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14"/>
      <c r="B7" s="15"/>
      <c r="C7" s="16"/>
      <c r="D7" s="41"/>
      <c r="E7" s="18"/>
      <c r="F7" s="18"/>
      <c r="G7" s="18"/>
      <c r="H7" s="18"/>
      <c r="I7" s="18"/>
      <c r="J7" s="18"/>
    </row>
    <row r="8" spans="1:11" s="21" customFormat="1">
      <c r="A8" s="14">
        <v>45272</v>
      </c>
      <c r="B8" s="15" t="s">
        <v>1</v>
      </c>
      <c r="C8" s="16">
        <v>2500</v>
      </c>
      <c r="D8" s="41">
        <v>6.35</v>
      </c>
      <c r="E8" s="18">
        <f>C8*D8</f>
        <v>15875</v>
      </c>
      <c r="F8" s="18">
        <f>E8*0.002</f>
        <v>31.75</v>
      </c>
      <c r="G8" s="18">
        <f>E8*0.000068</f>
        <v>1.0794999999999999</v>
      </c>
      <c r="H8" s="18">
        <f>E8*0.00001</f>
        <v>0.15875</v>
      </c>
      <c r="I8" s="18">
        <f>(F8+G8+H8)*0.07</f>
        <v>2.3091775000000001</v>
      </c>
      <c r="J8" s="18">
        <f>E8+F8+I8+G8+H8</f>
        <v>15910.2974275</v>
      </c>
    </row>
    <row r="9" spans="1:11" s="13" customFormat="1">
      <c r="A9" s="14">
        <v>44867</v>
      </c>
      <c r="B9" s="15" t="s">
        <v>3</v>
      </c>
      <c r="C9" s="16">
        <f>C8</f>
        <v>2500</v>
      </c>
      <c r="D9" s="26">
        <v>6.7</v>
      </c>
      <c r="E9" s="17">
        <f>C9*D9</f>
        <v>16750</v>
      </c>
      <c r="F9" s="27">
        <f>E9*0.002</f>
        <v>33.5</v>
      </c>
      <c r="G9" s="26">
        <f>E9*0.000068</f>
        <v>1.139</v>
      </c>
      <c r="H9" s="26">
        <f>E9*0.00001</f>
        <v>0.16750000000000001</v>
      </c>
      <c r="I9" s="26">
        <f>(F9+G9+H9)*0.07</f>
        <v>2.436455</v>
      </c>
      <c r="J9" s="26">
        <f>E9-F9-G9-H9-I9</f>
        <v>16712.757045000002</v>
      </c>
    </row>
    <row r="10" spans="1:11" s="31" customFormat="1" ht="18.600000000000001">
      <c r="A10" s="14" t="s">
        <v>4</v>
      </c>
      <c r="B10" s="7">
        <f>J10/J8</f>
        <v>5.043649379633839E-2</v>
      </c>
      <c r="C10" s="16"/>
      <c r="D10" s="17"/>
      <c r="E10" s="18">
        <f>E9-E8</f>
        <v>875</v>
      </c>
      <c r="F10" s="18"/>
      <c r="G10" s="18"/>
      <c r="H10" s="18"/>
      <c r="I10" s="18"/>
      <c r="J10" s="18">
        <f>J9-J8</f>
        <v>802.45961750000242</v>
      </c>
      <c r="K10" s="12"/>
    </row>
    <row r="11" spans="1:11" s="21" customFormat="1">
      <c r="A11" s="14">
        <v>45218</v>
      </c>
      <c r="B11" s="15" t="s">
        <v>1</v>
      </c>
      <c r="C11" s="16">
        <v>2500</v>
      </c>
      <c r="D11" s="41">
        <v>6.6</v>
      </c>
      <c r="E11" s="18">
        <f>C11*D11</f>
        <v>16500</v>
      </c>
      <c r="F11" s="18">
        <f>E11*0.002</f>
        <v>33</v>
      </c>
      <c r="G11" s="18">
        <f>E11*0.000068</f>
        <v>1.1219999999999999</v>
      </c>
      <c r="H11" s="18">
        <f>E11*0.00001</f>
        <v>0.16500000000000001</v>
      </c>
      <c r="I11" s="18">
        <f>(F11+G11+H11)*0.07</f>
        <v>2.4000900000000001</v>
      </c>
      <c r="J11" s="18">
        <f>E11+F11+I11+G11+H11</f>
        <v>16536.687089999999</v>
      </c>
    </row>
    <row r="12" spans="1:11" s="13" customFormat="1">
      <c r="A12" s="14">
        <v>45295</v>
      </c>
      <c r="B12" s="15" t="s">
        <v>3</v>
      </c>
      <c r="C12" s="16">
        <f>C11</f>
        <v>2500</v>
      </c>
      <c r="D12" s="26">
        <v>7</v>
      </c>
      <c r="E12" s="17">
        <f>C12*D12</f>
        <v>17500</v>
      </c>
      <c r="F12" s="27">
        <f>E12*0.002</f>
        <v>35</v>
      </c>
      <c r="G12" s="26">
        <f>E12*0.000068</f>
        <v>1.19</v>
      </c>
      <c r="H12" s="26">
        <f>E12*0.00001</f>
        <v>0.17500000000000002</v>
      </c>
      <c r="I12" s="26">
        <f>(F12+G12+H12)*0.07</f>
        <v>2.54555</v>
      </c>
      <c r="J12" s="26">
        <f>E12-F12-G12-H12-I12</f>
        <v>17461.089450000003</v>
      </c>
    </row>
    <row r="13" spans="1:11" s="31" customFormat="1" ht="18.600000000000001">
      <c r="A13" s="14" t="s">
        <v>4</v>
      </c>
      <c r="B13" s="7">
        <f>J13/J11</f>
        <v>5.5900093831914174E-2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924.40236000000368</v>
      </c>
      <c r="K13" s="12"/>
    </row>
    <row r="14" spans="1:11" s="21" customFormat="1">
      <c r="A14" s="14">
        <v>45132</v>
      </c>
      <c r="B14" s="15" t="s">
        <v>1</v>
      </c>
      <c r="C14" s="16">
        <v>2500</v>
      </c>
      <c r="D14" s="41">
        <v>7.45</v>
      </c>
      <c r="E14" s="18">
        <f>C14*D14</f>
        <v>18625</v>
      </c>
      <c r="F14" s="18">
        <f>E14*0.002</f>
        <v>37.25</v>
      </c>
      <c r="G14" s="18">
        <f>E14*0.000068</f>
        <v>1.2665</v>
      </c>
      <c r="H14" s="18">
        <f>E14*0.00001</f>
        <v>0.18625000000000003</v>
      </c>
      <c r="I14" s="18">
        <f>(F14+G14+H14)*0.07</f>
        <v>2.7091925000000003</v>
      </c>
      <c r="J14" s="18">
        <f>E14+F14+I14+G14+H14</f>
        <v>18666.411942499999</v>
      </c>
    </row>
    <row r="15" spans="1:11" s="13" customFormat="1">
      <c r="A15" s="8">
        <v>45295</v>
      </c>
      <c r="B15" s="13" t="s">
        <v>3</v>
      </c>
      <c r="C15" s="10">
        <f>C14</f>
        <v>2500</v>
      </c>
      <c r="D15" s="34">
        <v>7.9</v>
      </c>
      <c r="E15" s="11">
        <f>C15*D15</f>
        <v>19750</v>
      </c>
      <c r="F15" s="35">
        <f>E15*0.002</f>
        <v>39.5</v>
      </c>
      <c r="G15" s="34">
        <f>E15*0.000068</f>
        <v>1.343</v>
      </c>
      <c r="H15" s="34">
        <f>E15*0.00001</f>
        <v>0.19750000000000001</v>
      </c>
      <c r="I15" s="34">
        <f>(F15+G15+H15)*0.07</f>
        <v>2.8728350000000002</v>
      </c>
      <c r="J15" s="34">
        <f>E15-F15-G15-H15-I15</f>
        <v>19706.086665000003</v>
      </c>
    </row>
    <row r="16" spans="1:11" s="31" customFormat="1" ht="18.600000000000001">
      <c r="A16" s="8" t="s">
        <v>4</v>
      </c>
      <c r="B16" s="25">
        <f>J16/J14</f>
        <v>5.5697620180172644E-2</v>
      </c>
      <c r="C16" s="10"/>
      <c r="D16" s="11"/>
      <c r="E16" s="20">
        <f>E15-E14</f>
        <v>1125</v>
      </c>
      <c r="F16" s="20"/>
      <c r="G16" s="20"/>
      <c r="H16" s="20"/>
      <c r="I16" s="20"/>
      <c r="J16" s="20">
        <f>J15-J14</f>
        <v>1039.6747225000036</v>
      </c>
      <c r="K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0" sqref="K10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9.21875" style="21" bestFit="1" customWidth="1"/>
    <col min="12" max="12" width="8.88671875" style="25"/>
    <col min="13" max="16384" width="8.88671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1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1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45569</v>
      </c>
      <c r="B9" s="13" t="s">
        <v>1</v>
      </c>
      <c r="C9" s="10">
        <v>2500</v>
      </c>
      <c r="D9" s="46">
        <v>15</v>
      </c>
      <c r="E9" s="20">
        <f>C9*D9</f>
        <v>37500</v>
      </c>
      <c r="F9" s="20">
        <f>E9*0.002</f>
        <v>75</v>
      </c>
      <c r="G9" s="20">
        <f>E9*0.00006</f>
        <v>2.25</v>
      </c>
      <c r="H9" s="20">
        <f>E9*0.00001</f>
        <v>0.37500000000000006</v>
      </c>
      <c r="I9" s="20">
        <f>(F9+G9+H9)*0.07</f>
        <v>5.4337500000000007</v>
      </c>
      <c r="J9" s="20">
        <f>E9+F9+I9+G9+H9</f>
        <v>37583.058749999997</v>
      </c>
      <c r="K9" s="56"/>
      <c r="L9" s="57"/>
      <c r="M9" s="57"/>
      <c r="N9" s="57"/>
      <c r="O9" s="57"/>
    </row>
    <row r="10" spans="1:15" s="1" customFormat="1">
      <c r="A10" s="50"/>
      <c r="B10" s="3">
        <f>(D9-D8)/D8</f>
        <v>-0.5</v>
      </c>
      <c r="C10" s="2">
        <f>SUM(C8:C9)</f>
        <v>12500</v>
      </c>
      <c r="D10" s="47">
        <f>E10/C10</f>
        <v>27</v>
      </c>
      <c r="E10" s="2">
        <f t="shared" ref="E10:J10" si="3">SUM(E8:E9)</f>
        <v>337500</v>
      </c>
      <c r="F10" s="2">
        <f t="shared" si="3"/>
        <v>675</v>
      </c>
      <c r="G10" s="2">
        <f t="shared" si="3"/>
        <v>20.25</v>
      </c>
      <c r="H10" s="2">
        <f t="shared" si="3"/>
        <v>3.375</v>
      </c>
      <c r="I10" s="2">
        <f t="shared" si="3"/>
        <v>48.903750000000009</v>
      </c>
      <c r="J10" s="2">
        <f t="shared" si="3"/>
        <v>338247.52875000006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1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3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4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1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3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4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1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3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4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1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3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4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1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3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4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1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3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4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1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3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4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1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3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4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1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3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4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1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3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4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1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3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4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1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4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1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4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1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4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topLeftCell="A4"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37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6000</v>
      </c>
      <c r="D7" s="11">
        <v>3.56</v>
      </c>
      <c r="E7" s="20">
        <f>C7*D7</f>
        <v>21360</v>
      </c>
      <c r="F7" s="20">
        <f>E7*0.002</f>
        <v>42.72</v>
      </c>
      <c r="G7" s="20">
        <f>E7*0.00006</f>
        <v>1.2816000000000001</v>
      </c>
      <c r="H7" s="20">
        <f>E7*0.00001</f>
        <v>0.21360000000000001</v>
      </c>
      <c r="I7" s="20">
        <f>(F7+G7+H7)*0.07</f>
        <v>3.0950639999999998</v>
      </c>
      <c r="J7" s="20">
        <f>E7+F7+I7+G7+H7</f>
        <v>21407.310264</v>
      </c>
      <c r="K7" s="32"/>
      <c r="L7" s="11"/>
      <c r="M7" s="12"/>
    </row>
    <row r="8" spans="1:14" s="62" customFormat="1" ht="21">
      <c r="A8" s="55"/>
      <c r="B8" s="75">
        <f>(D7-D6)/D6</f>
        <v>-0.65098039215686265</v>
      </c>
      <c r="C8" s="10">
        <f>SUM(C6:C7)</f>
        <v>42000</v>
      </c>
      <c r="D8" s="63">
        <f>E8/C8</f>
        <v>9.2514285714285709</v>
      </c>
      <c r="E8" s="10">
        <f t="shared" ref="E8:J8" si="2">SUM(E6:E7)</f>
        <v>388560</v>
      </c>
      <c r="F8" s="10">
        <f t="shared" si="2"/>
        <v>777.12</v>
      </c>
      <c r="G8" s="10">
        <f t="shared" si="2"/>
        <v>23.313600000000005</v>
      </c>
      <c r="H8" s="10">
        <f t="shared" si="2"/>
        <v>3.8856000000000006</v>
      </c>
      <c r="I8" s="10">
        <f t="shared" si="2"/>
        <v>56.302343999999998</v>
      </c>
      <c r="J8" s="10">
        <f t="shared" si="2"/>
        <v>389420.62154399999</v>
      </c>
      <c r="K8" s="11"/>
      <c r="L8" s="13"/>
      <c r="M8" s="61"/>
      <c r="N8" s="61"/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38</v>
      </c>
    </row>
    <row r="2" spans="1:14" s="13" customFormat="1">
      <c r="A2" s="39">
        <v>45175</v>
      </c>
      <c r="B2" s="15" t="s">
        <v>1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1</v>
      </c>
      <c r="C3" s="10">
        <v>1000</v>
      </c>
      <c r="D3" s="11">
        <v>18</v>
      </c>
      <c r="E3" s="20">
        <f>C3*D3</f>
        <v>18000</v>
      </c>
      <c r="F3" s="20">
        <f>E3*0.002</f>
        <v>36</v>
      </c>
      <c r="G3" s="20">
        <f>E3*0.00006</f>
        <v>1.08</v>
      </c>
      <c r="H3" s="20">
        <f>E3*0.00001</f>
        <v>0.18000000000000002</v>
      </c>
      <c r="I3" s="20">
        <f>(F3+G3+H3)*0.07</f>
        <v>2.6082000000000001</v>
      </c>
      <c r="J3" s="20">
        <f>E3+F3+I3+G3+H3</f>
        <v>18039.868200000001</v>
      </c>
      <c r="K3" s="32"/>
      <c r="L3" s="11"/>
      <c r="M3" s="12"/>
    </row>
    <row r="4" spans="1:14" s="62" customFormat="1" ht="21">
      <c r="A4" s="55"/>
      <c r="B4" s="75">
        <f>(D3-D2)/D2</f>
        <v>-0.30769230769230771</v>
      </c>
      <c r="C4" s="10">
        <f>SUM(C2:C3)</f>
        <v>2000</v>
      </c>
      <c r="D4" s="63">
        <f>E4/C4</f>
        <v>22</v>
      </c>
      <c r="E4" s="10">
        <f t="shared" ref="E4:J4" si="0">SUM(E2:E3)</f>
        <v>44000</v>
      </c>
      <c r="F4" s="10">
        <f t="shared" si="0"/>
        <v>88</v>
      </c>
      <c r="G4" s="10">
        <f t="shared" si="0"/>
        <v>2.64</v>
      </c>
      <c r="H4" s="10">
        <f t="shared" si="0"/>
        <v>0.44000000000000006</v>
      </c>
      <c r="I4" s="10">
        <f t="shared" si="0"/>
        <v>6.3756000000000004</v>
      </c>
      <c r="J4" s="10">
        <f t="shared" si="0"/>
        <v>44097.455600000001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1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3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4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M4"/>
  <sheetViews>
    <sheetView workbookViewId="0">
      <selection activeCell="C1" sqref="C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1">
      <c r="B1" s="21" t="s">
        <v>10</v>
      </c>
    </row>
    <row r="2" spans="1:11" s="1" customFormat="1">
      <c r="A2" s="49">
        <v>45085</v>
      </c>
      <c r="B2" s="15" t="s">
        <v>1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1" s="13" customFormat="1">
      <c r="A3" s="8">
        <v>45085</v>
      </c>
      <c r="B3" s="13" t="s">
        <v>3</v>
      </c>
      <c r="C3" s="10">
        <f>C2</f>
        <v>4000</v>
      </c>
      <c r="D3" s="34">
        <v>25.25</v>
      </c>
      <c r="E3" s="11">
        <f>C3*D3</f>
        <v>101000</v>
      </c>
      <c r="F3" s="35">
        <f>E3*0.002</f>
        <v>202</v>
      </c>
      <c r="G3" s="34">
        <f>E3*0.000068</f>
        <v>6.8680000000000003</v>
      </c>
      <c r="H3" s="34">
        <f>E3*0.00001</f>
        <v>1.01</v>
      </c>
      <c r="I3" s="34">
        <f>(F3+G3+H3)*0.07</f>
        <v>14.691460000000001</v>
      </c>
      <c r="J3" s="34">
        <f>E3-F3-G3-H3-I3</f>
        <v>100775.43054</v>
      </c>
    </row>
    <row r="4" spans="1:11" s="31" customFormat="1" ht="21">
      <c r="A4" s="8" t="s">
        <v>4</v>
      </c>
      <c r="B4" s="75">
        <f>(D3-D2)/D2</f>
        <v>1.4056224899598452E-2</v>
      </c>
      <c r="C4" s="10"/>
      <c r="D4" s="11"/>
      <c r="E4" s="20">
        <f>E3-E2</f>
        <v>1400</v>
      </c>
      <c r="F4" s="20"/>
      <c r="G4" s="20"/>
      <c r="H4" s="20"/>
      <c r="I4" s="20"/>
      <c r="J4" s="20">
        <f>J3-J2</f>
        <v>954.82650000001013</v>
      </c>
      <c r="K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5" workbookViewId="0">
      <selection activeCell="D14" sqref="D1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39</v>
      </c>
    </row>
    <row r="2" spans="1:11" s="19" customFormat="1" ht="15.6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10000</v>
      </c>
      <c r="D13" s="46">
        <v>6</v>
      </c>
      <c r="E13" s="20">
        <f>C13*D13</f>
        <v>60000</v>
      </c>
      <c r="F13" s="20">
        <f>E13*0.002</f>
        <v>120</v>
      </c>
      <c r="G13" s="20">
        <f>E13*0.000068</f>
        <v>4.08</v>
      </c>
      <c r="H13" s="20">
        <f>E13*0.00001</f>
        <v>0.60000000000000009</v>
      </c>
      <c r="I13" s="20">
        <f>(F13+G13+H13)*0.07</f>
        <v>8.7276000000000007</v>
      </c>
      <c r="J13" s="20">
        <f>E13+F13+I13+G13+H13</f>
        <v>60133.407599999999</v>
      </c>
    </row>
    <row r="14" spans="1:11" s="21" customFormat="1">
      <c r="A14" s="44"/>
      <c r="B14" s="3">
        <f>(D13-D12)/D12</f>
        <v>-0.31034482758620685</v>
      </c>
      <c r="C14" s="22">
        <f>C12+C13</f>
        <v>60000</v>
      </c>
      <c r="D14" s="33">
        <f>E14/C14</f>
        <v>8.25</v>
      </c>
      <c r="E14" s="22">
        <f t="shared" ref="E14:J14" si="5">E12+E13</f>
        <v>495000</v>
      </c>
      <c r="F14" s="22">
        <f t="shared" si="5"/>
        <v>990</v>
      </c>
      <c r="G14" s="22">
        <f t="shared" si="5"/>
        <v>32.932000000000002</v>
      </c>
      <c r="H14" s="22">
        <f t="shared" si="5"/>
        <v>4.9500000000000011</v>
      </c>
      <c r="I14" s="22">
        <f t="shared" si="5"/>
        <v>71.951740000000001</v>
      </c>
      <c r="J14" s="22">
        <f t="shared" si="5"/>
        <v>496099.83373999997</v>
      </c>
      <c r="K14" s="25"/>
    </row>
    <row r="15" spans="1:11" s="21" customFormat="1">
      <c r="A15" s="8"/>
      <c r="B15" s="13"/>
      <c r="C15" s="10"/>
      <c r="D15" s="46"/>
      <c r="E15" s="20"/>
      <c r="F15" s="20"/>
      <c r="G15" s="20"/>
      <c r="H15" s="20"/>
      <c r="I15" s="20"/>
      <c r="J15" s="20"/>
    </row>
    <row r="16" spans="1:11" s="21" customFormat="1">
      <c r="A16" s="44"/>
      <c r="B16" s="3"/>
      <c r="C16" s="22"/>
      <c r="D16" s="33"/>
      <c r="E16" s="22"/>
      <c r="F16" s="22"/>
      <c r="G16" s="22"/>
      <c r="H16" s="22"/>
      <c r="I16" s="22"/>
      <c r="J16" s="22"/>
      <c r="K16" s="25"/>
    </row>
    <row r="18" spans="1:14" s="62" customFormat="1" ht="21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9"/>
  <sheetViews>
    <sheetView workbookViewId="0">
      <selection activeCell="B6" sqref="B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8.109375" style="21" bestFit="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40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8">
        <v>45436</v>
      </c>
      <c r="B5" s="13" t="s">
        <v>1</v>
      </c>
      <c r="C5" s="10">
        <v>5000</v>
      </c>
      <c r="D5" s="46">
        <v>8.8000000000000007</v>
      </c>
      <c r="E5" s="20">
        <f>C5*D5</f>
        <v>44000</v>
      </c>
      <c r="F5" s="20">
        <f>E5*0.002</f>
        <v>88</v>
      </c>
      <c r="G5" s="20">
        <f>E5*0.000068</f>
        <v>2.992</v>
      </c>
      <c r="H5" s="20">
        <f>E5*0.00001</f>
        <v>0.44000000000000006</v>
      </c>
      <c r="I5" s="20">
        <f>(F5+G5+H5)*0.07</f>
        <v>6.400240000000001</v>
      </c>
      <c r="J5" s="20">
        <f>E5+F5+I5+G5+H5</f>
        <v>44097.832240000003</v>
      </c>
      <c r="M5" s="21"/>
    </row>
    <row r="6" spans="1:14" s="62" customFormat="1" ht="21">
      <c r="A6" s="44"/>
      <c r="B6" s="73">
        <f>(D5-D4)/D4</f>
        <v>-0.28455284552845528</v>
      </c>
      <c r="C6" s="22">
        <f>SUM(C4:C5)</f>
        <v>25000</v>
      </c>
      <c r="D6" s="33">
        <f>E6/C6</f>
        <v>11.6</v>
      </c>
      <c r="E6" s="22">
        <f t="shared" ref="E6:J6" si="1">SUM(E4:E5)</f>
        <v>290000</v>
      </c>
      <c r="F6" s="22">
        <f t="shared" si="1"/>
        <v>580</v>
      </c>
      <c r="G6" s="22">
        <f t="shared" si="1"/>
        <v>18.72</v>
      </c>
      <c r="H6" s="22">
        <f t="shared" si="1"/>
        <v>2.9</v>
      </c>
      <c r="I6" s="22">
        <f t="shared" si="1"/>
        <v>42.113400000000006</v>
      </c>
      <c r="J6" s="22">
        <f t="shared" si="1"/>
        <v>290643.73340000003</v>
      </c>
      <c r="K6" s="25"/>
      <c r="L6" s="21"/>
      <c r="M6" s="21"/>
      <c r="N6" s="21"/>
    </row>
    <row r="7" spans="1:14">
      <c r="A7" s="14"/>
      <c r="B7" s="15"/>
      <c r="C7" s="16"/>
      <c r="D7" s="41"/>
      <c r="E7" s="18"/>
      <c r="F7" s="18"/>
      <c r="G7" s="18"/>
      <c r="H7" s="18"/>
      <c r="I7" s="18"/>
      <c r="J7" s="18"/>
      <c r="M7" s="21"/>
    </row>
    <row r="8" spans="1:14" s="99" customFormat="1" ht="20.399999999999999">
      <c r="A8" s="49">
        <v>45524</v>
      </c>
      <c r="B8" s="103"/>
      <c r="C8" s="16">
        <v>5000</v>
      </c>
      <c r="D8" s="40">
        <v>0.193</v>
      </c>
      <c r="E8" s="104"/>
      <c r="F8" s="29"/>
      <c r="G8" s="104"/>
      <c r="H8" s="17"/>
      <c r="I8" s="105">
        <v>965</v>
      </c>
      <c r="J8" s="105">
        <v>868.5</v>
      </c>
      <c r="K8" s="11"/>
      <c r="L8" s="13"/>
      <c r="M8" s="61"/>
      <c r="N8" s="61"/>
    </row>
    <row r="9" spans="1:14" s="99" customFormat="1">
      <c r="A9" s="49">
        <v>44956</v>
      </c>
      <c r="B9" s="15" t="s">
        <v>1</v>
      </c>
      <c r="C9" s="16">
        <v>5000</v>
      </c>
      <c r="D9" s="41">
        <v>8.6</v>
      </c>
      <c r="E9" s="18">
        <v>43000</v>
      </c>
      <c r="F9" s="18">
        <v>86</v>
      </c>
      <c r="G9" s="18">
        <v>2.58</v>
      </c>
      <c r="H9" s="18">
        <v>0.43000000000000005</v>
      </c>
      <c r="I9" s="18">
        <v>6.2307000000000006</v>
      </c>
      <c r="J9" s="18">
        <v>43095.240700000002</v>
      </c>
      <c r="K9" s="1"/>
      <c r="L9" s="1"/>
      <c r="M9" s="1"/>
      <c r="N9" s="1"/>
    </row>
    <row r="10" spans="1:14" s="1" customFormat="1">
      <c r="A10" s="49">
        <v>45525</v>
      </c>
      <c r="B10" s="15" t="s">
        <v>3</v>
      </c>
      <c r="C10" s="16">
        <v>5000</v>
      </c>
      <c r="D10" s="26">
        <v>10.1</v>
      </c>
      <c r="E10" s="17">
        <v>50500</v>
      </c>
      <c r="F10" s="27">
        <v>101</v>
      </c>
      <c r="G10" s="26">
        <v>3.4340000000000002</v>
      </c>
      <c r="H10" s="26">
        <v>0.505</v>
      </c>
      <c r="I10" s="26">
        <v>7.3457300000000005</v>
      </c>
      <c r="J10" s="26">
        <v>50387.715270000001</v>
      </c>
    </row>
    <row r="11" spans="1:14" s="1" customFormat="1">
      <c r="A11" s="49"/>
      <c r="B11" s="15"/>
      <c r="C11" s="16"/>
      <c r="D11" s="26"/>
      <c r="E11" s="17"/>
      <c r="F11" s="27"/>
      <c r="G11" s="26"/>
      <c r="H11" s="26"/>
      <c r="I11" s="26"/>
      <c r="J11" s="26"/>
    </row>
    <row r="12" spans="1:14">
      <c r="A12" s="49" t="s">
        <v>4</v>
      </c>
      <c r="B12" s="15"/>
      <c r="C12" s="16"/>
      <c r="D12" s="17"/>
      <c r="E12" s="18">
        <v>7500</v>
      </c>
      <c r="F12" s="18"/>
      <c r="G12" s="18"/>
      <c r="H12" s="18"/>
      <c r="I12" s="18"/>
      <c r="J12" s="18">
        <v>7292.4745699999985</v>
      </c>
      <c r="K12" s="1"/>
      <c r="L12" s="1"/>
      <c r="M12" s="1"/>
      <c r="N12" s="1"/>
    </row>
    <row r="13" spans="1:14">
      <c r="A13" s="54"/>
      <c r="B13" s="99"/>
      <c r="C13" s="51"/>
      <c r="D13" s="52"/>
      <c r="E13" s="99"/>
      <c r="F13" s="99"/>
      <c r="G13" s="99"/>
      <c r="H13" s="99"/>
      <c r="I13" s="99"/>
      <c r="J13" s="106">
        <v>8160.9745699999985</v>
      </c>
      <c r="K13" s="1"/>
      <c r="L13" s="1"/>
      <c r="M13" s="1"/>
      <c r="N13" s="1"/>
    </row>
    <row r="14" spans="1:14" ht="20.399999999999999">
      <c r="A14" s="49">
        <v>45524</v>
      </c>
      <c r="B14" s="103"/>
      <c r="C14" s="16">
        <v>5000</v>
      </c>
      <c r="D14" s="40">
        <v>0.193</v>
      </c>
      <c r="E14" s="104"/>
      <c r="F14" s="29"/>
      <c r="G14" s="104"/>
      <c r="H14" s="17"/>
      <c r="I14" s="105">
        <v>965</v>
      </c>
      <c r="J14" s="105">
        <v>868.5</v>
      </c>
      <c r="K14" s="11"/>
      <c r="L14" s="13"/>
      <c r="M14" s="61"/>
      <c r="N14" s="61"/>
    </row>
    <row r="15" spans="1:14">
      <c r="A15" s="14">
        <v>45436</v>
      </c>
      <c r="B15" s="15" t="s">
        <v>1</v>
      </c>
      <c r="C15" s="16">
        <v>5000</v>
      </c>
      <c r="D15" s="101">
        <v>8.8000000000000007</v>
      </c>
      <c r="E15" s="18">
        <v>44000</v>
      </c>
      <c r="F15" s="18">
        <v>88</v>
      </c>
      <c r="G15" s="18">
        <v>2.992</v>
      </c>
      <c r="H15" s="18">
        <v>0.44000000000000006</v>
      </c>
      <c r="I15" s="18">
        <v>6.400240000000001</v>
      </c>
      <c r="J15" s="18">
        <v>44097.832240000003</v>
      </c>
      <c r="M15" s="21"/>
    </row>
    <row r="16" spans="1:14">
      <c r="A16" s="49">
        <v>45530</v>
      </c>
      <c r="B16" s="15" t="s">
        <v>3</v>
      </c>
      <c r="C16" s="16">
        <v>5000</v>
      </c>
      <c r="D16" s="26">
        <v>10.3</v>
      </c>
      <c r="E16" s="17">
        <v>51500</v>
      </c>
      <c r="F16" s="27">
        <v>103</v>
      </c>
      <c r="G16" s="26">
        <v>3.5019999999999998</v>
      </c>
      <c r="H16" s="26">
        <v>0.51500000000000001</v>
      </c>
      <c r="I16" s="26">
        <v>7.4911900000000005</v>
      </c>
      <c r="J16" s="26">
        <v>51385.49181</v>
      </c>
      <c r="K16" s="1"/>
      <c r="L16" s="1"/>
      <c r="M16" s="1"/>
      <c r="N16" s="1"/>
    </row>
    <row r="17" spans="1:14">
      <c r="A17" s="49"/>
      <c r="B17" s="30">
        <v>0.17045454545454544</v>
      </c>
      <c r="C17" s="16"/>
      <c r="D17" s="26"/>
      <c r="E17" s="17"/>
      <c r="F17" s="27"/>
      <c r="G17" s="26"/>
      <c r="H17" s="26"/>
      <c r="I17" s="26"/>
      <c r="J17" s="26"/>
      <c r="K17" s="1"/>
      <c r="L17" s="1"/>
      <c r="M17" s="1"/>
      <c r="N17" s="1"/>
    </row>
    <row r="18" spans="1:14">
      <c r="A18" s="49" t="s">
        <v>4</v>
      </c>
      <c r="B18" s="15"/>
      <c r="C18" s="16"/>
      <c r="D18" s="17"/>
      <c r="E18" s="18">
        <v>7500</v>
      </c>
      <c r="F18" s="18"/>
      <c r="G18" s="18"/>
      <c r="H18" s="18"/>
      <c r="I18" s="18"/>
      <c r="J18" s="18">
        <v>7287.6595699999962</v>
      </c>
      <c r="K18" s="1"/>
      <c r="L18" s="1"/>
      <c r="M18" s="1"/>
      <c r="N18" s="1"/>
    </row>
    <row r="19" spans="1:14">
      <c r="A19" s="54"/>
      <c r="B19" s="99"/>
      <c r="C19" s="51"/>
      <c r="D19" s="52"/>
      <c r="E19" s="99"/>
      <c r="F19" s="99"/>
      <c r="G19" s="99"/>
      <c r="H19" s="99"/>
      <c r="I19" s="99"/>
      <c r="J19" s="106">
        <v>8156.1595699999962</v>
      </c>
      <c r="K19" s="1"/>
      <c r="L19" s="1"/>
      <c r="M19" s="1"/>
      <c r="N19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1" sqref="D21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33203125" style="1" bestFit="1" customWidth="1"/>
    <col min="4" max="4" width="7.6640625" style="45" bestFit="1" customWidth="1"/>
    <col min="5" max="5" width="11.21875" style="1" customWidth="1"/>
    <col min="6" max="6" width="8.88671875" style="1"/>
    <col min="7" max="7" width="10" style="1" bestFit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9</v>
      </c>
    </row>
    <row r="2" spans="1:11" s="19" customFormat="1" ht="15.6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1</v>
      </c>
      <c r="C21" s="10">
        <v>10000</v>
      </c>
      <c r="D21" s="46">
        <v>5.25</v>
      </c>
      <c r="E21" s="20">
        <f>C21*D21</f>
        <v>52500</v>
      </c>
      <c r="F21" s="20">
        <f>E21*0.002</f>
        <v>105</v>
      </c>
      <c r="G21" s="20">
        <f>E21*0.000068</f>
        <v>3.57</v>
      </c>
      <c r="H21" s="20">
        <f>E21*0.00001</f>
        <v>0.52500000000000002</v>
      </c>
      <c r="I21" s="20">
        <f>(F21+G21+H21)*0.07</f>
        <v>7.6366500000000004</v>
      </c>
      <c r="J21" s="20">
        <f>E21+F21+I21+G21+H21</f>
        <v>52616.731650000002</v>
      </c>
    </row>
    <row r="22" spans="1:13" s="21" customFormat="1" ht="21">
      <c r="A22" s="9" t="s">
        <v>4</v>
      </c>
      <c r="B22" s="75">
        <f>(D21-D20)/D20</f>
        <v>-0.47869259412494825</v>
      </c>
      <c r="C22" s="22">
        <f>C20+C21</f>
        <v>130000</v>
      </c>
      <c r="D22" s="33">
        <f>E22/C22</f>
        <v>9.6999999999999993</v>
      </c>
      <c r="E22" s="22">
        <f t="shared" ref="E22:J22" si="12">E20+E21</f>
        <v>1261000</v>
      </c>
      <c r="F22" s="22">
        <f t="shared" si="12"/>
        <v>2522</v>
      </c>
      <c r="G22" s="22">
        <f t="shared" si="12"/>
        <v>85.74799999999999</v>
      </c>
      <c r="H22" s="22">
        <f t="shared" si="12"/>
        <v>12.610000000000001</v>
      </c>
      <c r="I22" s="22">
        <f t="shared" si="12"/>
        <v>183.42506000000003</v>
      </c>
      <c r="J22" s="22">
        <f t="shared" si="12"/>
        <v>1263803.78306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1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3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1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3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1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3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workbookViewId="0">
      <selection activeCell="B4" sqref="B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11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14.5</v>
      </c>
      <c r="E3" s="20">
        <f>C3*D3</f>
        <v>8700</v>
      </c>
      <c r="F3" s="20">
        <f>E3*0.002</f>
        <v>17.400000000000002</v>
      </c>
      <c r="G3" s="20">
        <f>E3*0.00006</f>
        <v>0.52200000000000002</v>
      </c>
      <c r="H3" s="20">
        <f>E3*0.00001</f>
        <v>8.7000000000000008E-2</v>
      </c>
      <c r="I3" s="20">
        <f>(F3+G3+H3)*0.07</f>
        <v>1.2606300000000001</v>
      </c>
      <c r="J3" s="20">
        <f>E3+F3+I3+G3+H3</f>
        <v>8719.2696300000007</v>
      </c>
      <c r="K3" s="32"/>
      <c r="L3" s="11"/>
      <c r="M3" s="12"/>
    </row>
    <row r="4" spans="1:14" s="62" customFormat="1" ht="21">
      <c r="A4" s="55"/>
      <c r="B4" s="75">
        <f>(D3-D2)/D2</f>
        <v>-0.60810810810810811</v>
      </c>
      <c r="C4" s="10">
        <f>SUM(C2:C3)</f>
        <v>1800</v>
      </c>
      <c r="D4" s="63">
        <f>E4/C4</f>
        <v>29.5</v>
      </c>
      <c r="E4" s="10">
        <f t="shared" ref="E4:J4" si="0">SUM(E2:E3)</f>
        <v>53100</v>
      </c>
      <c r="F4" s="10">
        <f t="shared" si="0"/>
        <v>106.2</v>
      </c>
      <c r="G4" s="10">
        <f t="shared" si="0"/>
        <v>3.1859999999999999</v>
      </c>
      <c r="H4" s="10">
        <f t="shared" si="0"/>
        <v>0.53100000000000003</v>
      </c>
      <c r="I4" s="10">
        <f t="shared" si="0"/>
        <v>7.6941900000000008</v>
      </c>
      <c r="J4" s="10">
        <f t="shared" si="0"/>
        <v>53217.611190000003</v>
      </c>
      <c r="K4" s="11"/>
      <c r="L4" s="13"/>
      <c r="M4" s="61"/>
      <c r="N4" s="61"/>
    </row>
    <row r="6" spans="1:14" s="1" customFormat="1">
      <c r="A6" s="49">
        <v>45085</v>
      </c>
      <c r="B6" s="15" t="s">
        <v>1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3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4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D11" sqref="D11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12</v>
      </c>
    </row>
    <row r="2" spans="1:14" s="19" customFormat="1" ht="15.6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1</v>
      </c>
      <c r="C3" s="16">
        <v>2500</v>
      </c>
      <c r="D3" s="102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1</v>
      </c>
      <c r="C5" s="10">
        <v>5000</v>
      </c>
      <c r="D5" s="11">
        <v>10.199999999999999</v>
      </c>
      <c r="E5" s="20">
        <f>C5*D5</f>
        <v>51000</v>
      </c>
      <c r="F5" s="20">
        <f>E5*0.002</f>
        <v>102</v>
      </c>
      <c r="G5" s="20">
        <f>E5*0.00006</f>
        <v>3.06</v>
      </c>
      <c r="H5" s="20">
        <f>E5*0.00001</f>
        <v>0.51</v>
      </c>
      <c r="I5" s="20">
        <f>(F5+G5+H5)*0.07</f>
        <v>7.3899000000000008</v>
      </c>
      <c r="J5" s="20">
        <f>E5+F5+I5+G5+H5</f>
        <v>51112.959900000002</v>
      </c>
      <c r="K5" s="32"/>
      <c r="L5" s="11"/>
      <c r="M5" s="12"/>
      <c r="N5" s="13"/>
    </row>
    <row r="6" spans="1:14" s="19" customFormat="1" ht="21">
      <c r="A6" s="55"/>
      <c r="B6" s="75">
        <f>(D5-D4)/D4</f>
        <v>-6.4220183486238633E-2</v>
      </c>
      <c r="C6" s="10">
        <f>SUM(C4:C5)</f>
        <v>17500</v>
      </c>
      <c r="D6" s="63">
        <f>E6/C6</f>
        <v>10.7</v>
      </c>
      <c r="E6" s="10">
        <f t="shared" ref="E6:J6" si="1">SUM(E4:E5)</f>
        <v>187250</v>
      </c>
      <c r="F6" s="10">
        <f t="shared" si="1"/>
        <v>374.5</v>
      </c>
      <c r="G6" s="10">
        <f t="shared" si="1"/>
        <v>11.235000000000001</v>
      </c>
      <c r="H6" s="10">
        <f t="shared" si="1"/>
        <v>1.8725000000000001</v>
      </c>
      <c r="I6" s="10">
        <f t="shared" si="1"/>
        <v>27.132525000000001</v>
      </c>
      <c r="J6" s="10">
        <f t="shared" si="1"/>
        <v>187664.74002500001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1</v>
      </c>
      <c r="C9" s="10">
        <v>2500</v>
      </c>
      <c r="D9" s="107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3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4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8"/>
  <sheetViews>
    <sheetView workbookViewId="0">
      <selection activeCell="A5" sqref="A5:XF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5546875" style="21" bestFit="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13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39">
        <v>45590</v>
      </c>
      <c r="B3" s="15" t="s">
        <v>1</v>
      </c>
      <c r="C3" s="16">
        <v>1500</v>
      </c>
      <c r="D3" s="17">
        <v>12</v>
      </c>
      <c r="E3" s="18">
        <f>C3*D3</f>
        <v>18000</v>
      </c>
      <c r="F3" s="18">
        <f>E3*0.002</f>
        <v>36</v>
      </c>
      <c r="G3" s="18">
        <f>E3*0.00006</f>
        <v>1.08</v>
      </c>
      <c r="H3" s="18">
        <f>E3*0.00001</f>
        <v>0.18000000000000002</v>
      </c>
      <c r="I3" s="18">
        <f>(F3+G3+H3)*0.07</f>
        <v>2.6082000000000001</v>
      </c>
      <c r="J3" s="18">
        <f>E3+F3+I3+G3+H3</f>
        <v>18039.868200000001</v>
      </c>
      <c r="K3" s="32"/>
      <c r="L3" s="11"/>
      <c r="M3" s="12"/>
    </row>
    <row r="4" spans="1:14" s="62" customFormat="1" ht="21">
      <c r="A4" s="103"/>
      <c r="B4" s="74">
        <f>(D3-D2)/D2</f>
        <v>-0.61290322580645162</v>
      </c>
      <c r="C4" s="16">
        <f>SUM(C2:C3)</f>
        <v>6000</v>
      </c>
      <c r="D4" s="40">
        <f>E4/C4</f>
        <v>26.25</v>
      </c>
      <c r="E4" s="16">
        <f t="shared" ref="E4:J4" si="0">SUM(E2:E3)</f>
        <v>157500</v>
      </c>
      <c r="F4" s="16">
        <f t="shared" si="0"/>
        <v>315</v>
      </c>
      <c r="G4" s="16">
        <f t="shared" si="0"/>
        <v>9.4500000000000011</v>
      </c>
      <c r="H4" s="16">
        <f t="shared" si="0"/>
        <v>1.575</v>
      </c>
      <c r="I4" s="16">
        <f t="shared" si="0"/>
        <v>22.821750000000002</v>
      </c>
      <c r="J4" s="16">
        <f t="shared" si="0"/>
        <v>157848.84674999997</v>
      </c>
      <c r="K4" s="11"/>
      <c r="L4" s="13"/>
      <c r="M4" s="61"/>
      <c r="N4" s="61"/>
    </row>
    <row r="5" spans="1:14" s="1" customFormat="1">
      <c r="A5" s="49">
        <v>44627</v>
      </c>
      <c r="B5" s="15" t="s">
        <v>1</v>
      </c>
      <c r="C5" s="16">
        <f>C4</f>
        <v>6000</v>
      </c>
      <c r="D5" s="41">
        <v>26.25</v>
      </c>
      <c r="E5" s="18">
        <v>157500</v>
      </c>
      <c r="F5" s="18">
        <v>315</v>
      </c>
      <c r="G5" s="18">
        <v>9.4500000000000011</v>
      </c>
      <c r="H5" s="18">
        <v>1.575</v>
      </c>
      <c r="I5" s="18">
        <v>22.821750000000002</v>
      </c>
      <c r="J5" s="18">
        <v>157848.84674999997</v>
      </c>
    </row>
    <row r="6" spans="1:14" s="1" customFormat="1">
      <c r="A6" s="49">
        <v>45705</v>
      </c>
      <c r="B6" s="15" t="s">
        <v>3</v>
      </c>
      <c r="C6" s="16">
        <f>C5</f>
        <v>6000</v>
      </c>
      <c r="D6" s="26">
        <v>7.35</v>
      </c>
      <c r="E6" s="17">
        <f>C6*D6</f>
        <v>44100</v>
      </c>
      <c r="F6" s="27">
        <f>E6*0.002</f>
        <v>88.2</v>
      </c>
      <c r="G6" s="26">
        <f>E6*0.000068</f>
        <v>2.9988000000000001</v>
      </c>
      <c r="H6" s="26">
        <f>E6*0.00001</f>
        <v>0.44100000000000006</v>
      </c>
      <c r="I6" s="26">
        <f>(F6+G6+H6)*0.07</f>
        <v>6.4147860000000012</v>
      </c>
      <c r="J6" s="26">
        <f>E6-F6-G6-H6-I6</f>
        <v>44001.945414000002</v>
      </c>
    </row>
    <row r="7" spans="1:14" s="1" customFormat="1">
      <c r="A7" s="49" t="s">
        <v>4</v>
      </c>
      <c r="B7" s="15"/>
      <c r="C7" s="16"/>
      <c r="D7" s="17"/>
      <c r="E7" s="18">
        <f>E6-E5</f>
        <v>-113400</v>
      </c>
      <c r="F7" s="18"/>
      <c r="G7" s="18"/>
      <c r="H7" s="18"/>
      <c r="I7" s="18"/>
      <c r="J7" s="18">
        <f>J6-J5</f>
        <v>-113846.90133599997</v>
      </c>
    </row>
    <row r="8" spans="1:14" s="1" customFormat="1">
      <c r="A8" s="50"/>
      <c r="D8" s="47"/>
      <c r="J8" s="5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14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2.2000000000000002</v>
      </c>
      <c r="E3" s="20">
        <f>C3*D3</f>
        <v>22000</v>
      </c>
      <c r="F3" s="20">
        <f>E3*0.002</f>
        <v>44</v>
      </c>
      <c r="G3" s="20">
        <f>E3*0.00006</f>
        <v>1.32</v>
      </c>
      <c r="H3" s="20">
        <f>E3*0.00001</f>
        <v>0.22000000000000003</v>
      </c>
      <c r="I3" s="20">
        <f>(F3+G3+H3)*0.07</f>
        <v>3.1878000000000002</v>
      </c>
      <c r="J3" s="20">
        <f>E3+F3+I3+G3+H3</f>
        <v>22048.727800000001</v>
      </c>
      <c r="K3" s="32"/>
      <c r="L3" s="11"/>
      <c r="M3" s="12"/>
    </row>
    <row r="4" spans="1:14" s="62" customFormat="1" ht="21">
      <c r="A4" s="55"/>
      <c r="B4" s="75">
        <f>(D3-D2)/D2</f>
        <v>-0.42105263157894729</v>
      </c>
      <c r="C4" s="10">
        <f>SUM(C2:C3)</f>
        <v>40000</v>
      </c>
      <c r="D4" s="63">
        <f>E4/C4</f>
        <v>3.4</v>
      </c>
      <c r="E4" s="10">
        <f t="shared" ref="E4:J4" si="0">SUM(E2:E3)</f>
        <v>136000</v>
      </c>
      <c r="F4" s="10">
        <f t="shared" si="0"/>
        <v>272</v>
      </c>
      <c r="G4" s="10">
        <f t="shared" si="0"/>
        <v>8.16</v>
      </c>
      <c r="H4" s="10">
        <f t="shared" si="0"/>
        <v>1.36</v>
      </c>
      <c r="I4" s="10">
        <f t="shared" si="0"/>
        <v>19.706399999999999</v>
      </c>
      <c r="J4" s="10">
        <f t="shared" si="0"/>
        <v>136301.22639999999</v>
      </c>
      <c r="K4" s="11"/>
      <c r="L4" s="13"/>
      <c r="M4" s="61"/>
      <c r="N4" s="61"/>
    </row>
    <row r="6" spans="1:14" s="62" customFormat="1" ht="21">
      <c r="A6" s="55"/>
      <c r="C6" s="10"/>
      <c r="D6" s="63"/>
      <c r="E6" s="59"/>
      <c r="F6" s="32"/>
      <c r="G6" s="59"/>
      <c r="H6" s="11"/>
      <c r="I6" s="12"/>
      <c r="J6" s="60"/>
      <c r="K6" s="11"/>
      <c r="L6" s="13"/>
      <c r="M6" s="61"/>
      <c r="N6" s="61"/>
    </row>
    <row r="7" spans="1:14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4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4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  <row r="10" spans="1:14" s="1" customFormat="1">
      <c r="A10" s="50"/>
      <c r="D10" s="47"/>
      <c r="J10" s="53"/>
    </row>
    <row r="12" spans="1:14" s="1" customFormat="1">
      <c r="A12" s="55"/>
      <c r="B12" s="13"/>
      <c r="C12" s="10"/>
      <c r="D12" s="46"/>
      <c r="E12" s="20"/>
      <c r="F12" s="20"/>
      <c r="G12" s="20"/>
      <c r="H12" s="20"/>
      <c r="I12" s="20"/>
      <c r="J12" s="20"/>
    </row>
    <row r="13" spans="1:14" s="1" customFormat="1">
      <c r="A13" s="55"/>
      <c r="B13" s="13"/>
      <c r="C13" s="10"/>
      <c r="D13" s="34"/>
      <c r="E13" s="11"/>
      <c r="F13" s="35"/>
      <c r="G13" s="34"/>
      <c r="H13" s="34"/>
      <c r="I13" s="34"/>
      <c r="J13" s="34"/>
    </row>
    <row r="14" spans="1:14" s="1" customFormat="1">
      <c r="A14" s="55"/>
      <c r="B14" s="13"/>
      <c r="C14" s="10"/>
      <c r="D14" s="11"/>
      <c r="E14" s="20"/>
      <c r="F14" s="20"/>
      <c r="G14" s="20"/>
      <c r="H14" s="20"/>
      <c r="I14" s="20"/>
      <c r="J14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15</v>
      </c>
    </row>
    <row r="2" spans="1:13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1</v>
      </c>
      <c r="C3" s="10">
        <v>4500</v>
      </c>
      <c r="D3" s="46">
        <v>2.98</v>
      </c>
      <c r="E3" s="20">
        <f>C3*D3</f>
        <v>13410</v>
      </c>
      <c r="F3" s="20">
        <f>E3*0.002</f>
        <v>26.82</v>
      </c>
      <c r="G3" s="20">
        <f>E3*0.00006</f>
        <v>0.80459999999999998</v>
      </c>
      <c r="H3" s="20">
        <f>E3*0.00001</f>
        <v>0.13410000000000002</v>
      </c>
      <c r="I3" s="20">
        <f>(F3+G3+H3)*0.07</f>
        <v>1.9431090000000002</v>
      </c>
      <c r="J3" s="20">
        <f>E3+F3+I3+G3+H3</f>
        <v>13439.701808999998</v>
      </c>
    </row>
    <row r="4" spans="1:13" s="19" customFormat="1" ht="15.6">
      <c r="A4" s="55"/>
      <c r="B4" s="12">
        <f>(D3-D2)/D2</f>
        <v>-0.39919354838709675</v>
      </c>
      <c r="C4" s="10">
        <f>C2+C3</f>
        <v>13500</v>
      </c>
      <c r="D4" s="46">
        <f>E4/C4</f>
        <v>4.3</v>
      </c>
      <c r="E4" s="10">
        <f t="shared" ref="E4:J4" si="0">E2+E3</f>
        <v>58050</v>
      </c>
      <c r="F4" s="10">
        <f t="shared" si="0"/>
        <v>116.1</v>
      </c>
      <c r="G4" s="10">
        <f t="shared" si="0"/>
        <v>3.4829999999999997</v>
      </c>
      <c r="H4" s="10">
        <f t="shared" si="0"/>
        <v>0.58050000000000002</v>
      </c>
      <c r="I4" s="10">
        <f t="shared" si="0"/>
        <v>8.4114450000000005</v>
      </c>
      <c r="J4" s="10">
        <f t="shared" si="0"/>
        <v>58178.574944999993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>
        <v>45092</v>
      </c>
      <c r="B6" s="15" t="s">
        <v>1</v>
      </c>
      <c r="C6" s="16">
        <v>9000</v>
      </c>
      <c r="D6" s="41">
        <v>4.96</v>
      </c>
      <c r="E6" s="18">
        <f>C6*D6</f>
        <v>44640</v>
      </c>
      <c r="F6" s="18">
        <f>E6*0.002</f>
        <v>89.28</v>
      </c>
      <c r="G6" s="18">
        <f>E6*0.00006</f>
        <v>2.6783999999999999</v>
      </c>
      <c r="H6" s="18">
        <f>E6*0.00001</f>
        <v>0.44640000000000002</v>
      </c>
      <c r="I6" s="18">
        <f>(F6+G6+H6)*0.07</f>
        <v>6.4683359999999999</v>
      </c>
      <c r="J6" s="18">
        <f>E6+F6+I6+G6+H6</f>
        <v>44738.873135999995</v>
      </c>
    </row>
    <row r="7" spans="1:13" s="13" customFormat="1">
      <c r="A7" s="55">
        <v>44809</v>
      </c>
      <c r="B7" s="13" t="s">
        <v>3</v>
      </c>
      <c r="C7" s="10">
        <f>C6</f>
        <v>9000</v>
      </c>
      <c r="D7" s="34">
        <v>5.0999999999999996</v>
      </c>
      <c r="E7" s="11">
        <f>C7*D7</f>
        <v>45900</v>
      </c>
      <c r="F7" s="35">
        <f>E7*0.002</f>
        <v>91.8</v>
      </c>
      <c r="G7" s="34">
        <f>E7*0.000068</f>
        <v>3.1212</v>
      </c>
      <c r="H7" s="34">
        <f>E7*0.00001</f>
        <v>0.45900000000000002</v>
      </c>
      <c r="I7" s="34">
        <f>(F7+G7+H7)*0.07</f>
        <v>6.6766140000000007</v>
      </c>
      <c r="J7" s="34">
        <f>E7-F7-G7-H7-I7</f>
        <v>45797.94318599999</v>
      </c>
    </row>
    <row r="8" spans="1:13" s="31" customFormat="1" ht="18.600000000000001">
      <c r="A8" s="9">
        <f>DAYS360(A6,A7)</f>
        <v>-280</v>
      </c>
      <c r="B8" s="12">
        <f>(D7-D6)/D6</f>
        <v>2.822580645161284E-2</v>
      </c>
      <c r="C8" s="10"/>
      <c r="D8" s="11"/>
      <c r="E8" s="20">
        <f>E7-E6</f>
        <v>1260</v>
      </c>
      <c r="F8" s="20"/>
      <c r="G8" s="20"/>
      <c r="H8" s="20"/>
      <c r="I8" s="20"/>
      <c r="J8" s="20">
        <f>J7-J6</f>
        <v>1059.0700499999948</v>
      </c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KCE</vt:lpstr>
      <vt:lpstr>PTTGC</vt:lpstr>
      <vt:lpstr>STA</vt:lpstr>
      <vt:lpstr>3BBIF</vt:lpstr>
      <vt:lpstr>AH</vt:lpstr>
      <vt:lpstr>AIMIRT</vt:lpstr>
      <vt:lpstr>ASK</vt:lpstr>
      <vt:lpstr>ASP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2025-02-23T15:17:36Z</dcterms:modified>
  <cp:category/>
  <cp:contentStatus/>
</cp:coreProperties>
</file>